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5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"/>
    </mc:Choice>
  </mc:AlternateContent>
  <xr:revisionPtr revIDLastSave="0" documentId="13_ncr:1_{8A87F985-E009-456C-910C-00203D37B5A9}" xr6:coauthVersionLast="47" xr6:coauthVersionMax="47" xr10:uidLastSave="{00000000-0000-0000-0000-000000000000}"/>
  <bookViews>
    <workbookView xWindow="-120" yWindow="-120" windowWidth="38640" windowHeight="23520" firstSheet="23" activeTab="30" xr2:uid="{00000000-000D-0000-FFFF-FFFF00000000}"/>
  </bookViews>
  <sheets>
    <sheet name="Secteurs" sheetId="215" r:id="rId1"/>
    <sheet name="WEEK 1" sheetId="231" r:id="rId2"/>
    <sheet name="WEEK 2" sheetId="232" r:id="rId3"/>
    <sheet name="Week 3" sheetId="172" r:id="rId4"/>
    <sheet name="WEEK 03" sheetId="233" r:id="rId5"/>
    <sheet name="WEEK 4" sheetId="234" r:id="rId6"/>
    <sheet name="WEEK 5" sheetId="235" r:id="rId7"/>
    <sheet name="WEEK 6" sheetId="236" r:id="rId8"/>
    <sheet name="WEEK 7" sheetId="237" r:id="rId9"/>
    <sheet name="WEEK 8" sheetId="238" r:id="rId10"/>
    <sheet name="WEEK 9" sheetId="239" r:id="rId11"/>
    <sheet name="WEEK 10" sheetId="240" r:id="rId12"/>
    <sheet name="WEEK 11" sheetId="241" r:id="rId13"/>
    <sheet name="WEEK 12" sheetId="242" r:id="rId14"/>
    <sheet name="WEEK 13" sheetId="243" r:id="rId15"/>
    <sheet name="WEEK 14" sheetId="244" r:id="rId16"/>
    <sheet name="WEEK 15" sheetId="245" r:id="rId17"/>
    <sheet name="WEEK 16" sheetId="246" r:id="rId18"/>
    <sheet name="WEEK 17" sheetId="247" r:id="rId19"/>
    <sheet name="WEEK 18" sheetId="250" r:id="rId20"/>
    <sheet name="WEEK 19" sheetId="251" r:id="rId21"/>
    <sheet name="WEEK 20 " sheetId="252" r:id="rId22"/>
    <sheet name="WEEK 21 " sheetId="253" r:id="rId23"/>
    <sheet name="WEEK 22 " sheetId="256" r:id="rId24"/>
    <sheet name="WEEK 23 " sheetId="258" r:id="rId25"/>
    <sheet name="WEEK 24" sheetId="260" r:id="rId26"/>
    <sheet name="WEEK 25" sheetId="263" r:id="rId27"/>
    <sheet name="WEEK 26" sheetId="264" r:id="rId28"/>
    <sheet name="WEEK 27" sheetId="265" r:id="rId29"/>
    <sheet name="WEEK 28" sheetId="266" r:id="rId30"/>
    <sheet name="WEEK 29" sheetId="267" r:id="rId31"/>
    <sheet name="WEEK 30" sheetId="270" r:id="rId32"/>
    <sheet name="WEEK 31 " sheetId="271" r:id="rId33"/>
    <sheet name="WEEK 32" sheetId="272" r:id="rId34"/>
    <sheet name="WEEK 33  " sheetId="275" r:id="rId35"/>
    <sheet name="WEEK 34  " sheetId="277" r:id="rId36"/>
    <sheet name="WEEK 35 " sheetId="279" r:id="rId37"/>
    <sheet name="WEEK 36   " sheetId="280" r:id="rId38"/>
    <sheet name="WEEK 37   " sheetId="281" r:id="rId39"/>
    <sheet name="WEEK 38  " sheetId="282" r:id="rId40"/>
    <sheet name="WEEK 39" sheetId="216" r:id="rId41"/>
    <sheet name="WEEK 39  " sheetId="284" r:id="rId42"/>
    <sheet name="WEEK 40  " sheetId="286" r:id="rId43"/>
    <sheet name="WEEK 41" sheetId="285" r:id="rId44"/>
    <sheet name="PDM 2026" sheetId="269" r:id="rId45"/>
    <sheet name="GPS clients" sheetId="287" r:id="rId46"/>
  </sheets>
  <externalReferences>
    <externalReference r:id="rId47"/>
  </externalReferences>
  <definedNames>
    <definedName name="_xlnm._FilterDatabase" localSheetId="4" hidden="1">'WEEK 03'!$A$1:$W$152</definedName>
    <definedName name="_xlnm._FilterDatabase" localSheetId="1" hidden="1">'WEEK 1'!$A$1:$W$152</definedName>
    <definedName name="_xlnm._FilterDatabase" localSheetId="11" hidden="1">'WEEK 10'!$A$1:$W$154</definedName>
    <definedName name="_xlnm._FilterDatabase" localSheetId="12" hidden="1">'WEEK 11'!$A$1:$W$154</definedName>
    <definedName name="_xlnm._FilterDatabase" localSheetId="13" hidden="1">'WEEK 12'!$A$1:$W$154</definedName>
    <definedName name="_xlnm._FilterDatabase" localSheetId="14" hidden="1">'WEEK 13'!$A$1:$W$155</definedName>
    <definedName name="_xlnm._FilterDatabase" localSheetId="15" hidden="1">'WEEK 14'!$A$1:$W$155</definedName>
    <definedName name="_xlnm._FilterDatabase" localSheetId="16" hidden="1">'WEEK 15'!$A$1:$W$155</definedName>
    <definedName name="_xlnm._FilterDatabase" localSheetId="17" hidden="1">'WEEK 16'!$A$1:$W$155</definedName>
    <definedName name="_xlnm._FilterDatabase" localSheetId="18" hidden="1">'WEEK 17'!$A$1:$W$155</definedName>
    <definedName name="_xlnm._FilterDatabase" localSheetId="19" hidden="1">'WEEK 18'!$A$1:$W$155</definedName>
    <definedName name="_xlnm._FilterDatabase" localSheetId="20" hidden="1">'WEEK 19'!$A$1:$W$156</definedName>
    <definedName name="_xlnm._FilterDatabase" localSheetId="2" hidden="1">'WEEK 2'!$A$1:$W$152</definedName>
    <definedName name="_xlnm._FilterDatabase" localSheetId="21" hidden="1">'WEEK 20 '!$A$1:$W$156</definedName>
    <definedName name="_xlnm._FilterDatabase" localSheetId="22" hidden="1">'WEEK 21 '!$A$1:$W$156</definedName>
    <definedName name="_xlnm._FilterDatabase" localSheetId="23" hidden="1">'WEEK 22 '!$A$1:$W$156</definedName>
    <definedName name="_xlnm._FilterDatabase" localSheetId="24" hidden="1">'WEEK 23 '!$A$1:$W$156</definedName>
    <definedName name="_xlnm._FilterDatabase" localSheetId="25" hidden="1">'WEEK 24'!$A$1:$W$156</definedName>
    <definedName name="_xlnm._FilterDatabase" localSheetId="26" hidden="1">'WEEK 25'!$A$1:$W$155</definedName>
    <definedName name="_xlnm._FilterDatabase" localSheetId="27" hidden="1">'WEEK 26'!$A$1:$W$154</definedName>
    <definedName name="_xlnm._FilterDatabase" localSheetId="28" hidden="1">'WEEK 27'!$A$1:$W$154</definedName>
    <definedName name="_xlnm._FilterDatabase" localSheetId="29" hidden="1">'WEEK 28'!$A$1:$Y$151</definedName>
    <definedName name="_xlnm._FilterDatabase" localSheetId="30" hidden="1">'WEEK 29'!$A$1:$Y$151</definedName>
    <definedName name="_xlnm._FilterDatabase" localSheetId="3" hidden="1">'Week 3'!$A$4:$O$150</definedName>
    <definedName name="_xlnm._FilterDatabase" localSheetId="31" hidden="1">'WEEK 30'!$A$1:$Y$151</definedName>
    <definedName name="_xlnm._FilterDatabase" localSheetId="32" hidden="1">'WEEK 31 '!$A$1:$Y$152</definedName>
    <definedName name="_xlnm._FilterDatabase" localSheetId="33" hidden="1">'WEEK 32'!$A$1:$Y$151</definedName>
    <definedName name="_xlnm._FilterDatabase" localSheetId="34" hidden="1">'WEEK 33  '!$A$1:$Y$151</definedName>
    <definedName name="_xlnm._FilterDatabase" localSheetId="35" hidden="1">'WEEK 34  '!$A$1:$Y$151</definedName>
    <definedName name="_xlnm._FilterDatabase" localSheetId="36" hidden="1">'WEEK 35 '!$A$1:$Y$155</definedName>
    <definedName name="_xlnm._FilterDatabase" localSheetId="37" hidden="1">'WEEK 36   '!$A$1:$Y$155</definedName>
    <definedName name="_xlnm._FilterDatabase" localSheetId="38" hidden="1">'WEEK 37   '!$A$1:$Y$155</definedName>
    <definedName name="_xlnm._FilterDatabase" localSheetId="39" hidden="1">'WEEK 38  '!$A$1:$Y$155</definedName>
    <definedName name="_xlnm._FilterDatabase" localSheetId="40" hidden="1">'WEEK 39'!$A$1:$W$148</definedName>
    <definedName name="_xlnm._FilterDatabase" localSheetId="41" hidden="1">'WEEK 39  '!$A$1:$Y$155</definedName>
    <definedName name="_xlnm._FilterDatabase" localSheetId="5" hidden="1">'WEEK 4'!$A$1:$W$152</definedName>
    <definedName name="_xlnm._FilterDatabase" localSheetId="42" hidden="1">'WEEK 40  '!$A$1:$Y$155</definedName>
    <definedName name="_xlnm._FilterDatabase" localSheetId="43" hidden="1">'WEEK 41'!$A$1:$AA$160</definedName>
    <definedName name="_xlnm._FilterDatabase" localSheetId="6" hidden="1">'WEEK 5'!$A$1:$W$153</definedName>
    <definedName name="_xlnm._FilterDatabase" localSheetId="7" hidden="1">'WEEK 6'!$A$1:$W$153</definedName>
    <definedName name="_xlnm._FilterDatabase" localSheetId="8" hidden="1">'WEEK 7'!$A$1:$W$153</definedName>
    <definedName name="_xlnm._FilterDatabase" localSheetId="9" hidden="1">'WEEK 8'!$A$1:$W$153</definedName>
    <definedName name="_xlnm._FilterDatabase" localSheetId="10" hidden="1">'WEEK 9'!$A$1:$W$154</definedName>
    <definedName name="MINOCO">#REF!</definedName>
  </definedNames>
  <calcPr calcId="191028"/>
  <pivotCaches>
    <pivotCache cacheId="0" r:id="rId4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9" i="285" l="1"/>
  <c r="I148" i="285"/>
  <c r="I158" i="285"/>
  <c r="I152" i="285"/>
  <c r="I154" i="285"/>
  <c r="I155" i="285"/>
  <c r="A145" i="285"/>
  <c r="I145" i="285"/>
  <c r="I150" i="285"/>
  <c r="A132" i="285"/>
  <c r="I140" i="285"/>
  <c r="A140" i="285"/>
  <c r="A141" i="285"/>
  <c r="I141" i="285"/>
  <c r="D40" i="269"/>
  <c r="D39" i="269"/>
  <c r="A3" i="286"/>
  <c r="A22" i="286"/>
  <c r="A56" i="286"/>
  <c r="A59" i="286"/>
  <c r="Q159" i="286"/>
  <c r="A33" i="286"/>
  <c r="A34" i="286"/>
  <c r="R159" i="286"/>
  <c r="S159" i="286"/>
  <c r="A7" i="286"/>
  <c r="A27" i="286"/>
  <c r="A83" i="286"/>
  <c r="A85" i="286"/>
  <c r="A2" i="286"/>
  <c r="A4" i="286"/>
  <c r="A5" i="286"/>
  <c r="A6" i="286"/>
  <c r="A8" i="286"/>
  <c r="A9" i="286"/>
  <c r="A10" i="286"/>
  <c r="A11" i="286"/>
  <c r="A12" i="286"/>
  <c r="A13" i="286"/>
  <c r="A14" i="286"/>
  <c r="A15" i="286"/>
  <c r="A16" i="286"/>
  <c r="A17" i="286"/>
  <c r="A18" i="286"/>
  <c r="A19" i="286"/>
  <c r="A20" i="286"/>
  <c r="A21" i="286"/>
  <c r="A23" i="286"/>
  <c r="A24" i="286"/>
  <c r="A25" i="286"/>
  <c r="A26" i="286"/>
  <c r="A28" i="286"/>
  <c r="A29" i="286"/>
  <c r="A30" i="286"/>
  <c r="A31" i="286"/>
  <c r="A32" i="286"/>
  <c r="A35" i="286"/>
  <c r="A36" i="286"/>
  <c r="A37" i="286"/>
  <c r="A38" i="286"/>
  <c r="A39" i="286"/>
  <c r="A40" i="286"/>
  <c r="A41" i="286"/>
  <c r="A42" i="286"/>
  <c r="A43" i="286"/>
  <c r="A44" i="286"/>
  <c r="A45" i="286"/>
  <c r="A46" i="286"/>
  <c r="A47" i="286"/>
  <c r="A48" i="286"/>
  <c r="A49" i="286"/>
  <c r="A50" i="286"/>
  <c r="A51" i="286"/>
  <c r="A52" i="286"/>
  <c r="A53" i="286"/>
  <c r="A54" i="286"/>
  <c r="A55" i="286"/>
  <c r="A57" i="286"/>
  <c r="A58" i="286"/>
  <c r="A60" i="286"/>
  <c r="A61" i="286"/>
  <c r="A62" i="286"/>
  <c r="A63" i="286"/>
  <c r="A64" i="286"/>
  <c r="A65" i="286"/>
  <c r="A66" i="286"/>
  <c r="A67" i="286"/>
  <c r="A68" i="286"/>
  <c r="A69" i="286"/>
  <c r="A70" i="286"/>
  <c r="A71" i="286"/>
  <c r="A72" i="286"/>
  <c r="A73" i="286"/>
  <c r="A74" i="286"/>
  <c r="A75" i="286"/>
  <c r="A76" i="286"/>
  <c r="A77" i="286"/>
  <c r="A78" i="286"/>
  <c r="A79" i="286"/>
  <c r="A80" i="286"/>
  <c r="A81" i="286"/>
  <c r="A82" i="286"/>
  <c r="A84" i="286"/>
  <c r="A86" i="286"/>
  <c r="A87" i="286"/>
  <c r="A88" i="286"/>
  <c r="A89" i="286"/>
  <c r="A90" i="286"/>
  <c r="A91" i="286"/>
  <c r="A92" i="286"/>
  <c r="A93" i="286"/>
  <c r="A94" i="286"/>
  <c r="A95" i="286"/>
  <c r="A96" i="286"/>
  <c r="A97" i="286"/>
  <c r="A98" i="286"/>
  <c r="A99" i="286"/>
  <c r="A100" i="286"/>
  <c r="A101" i="286"/>
  <c r="A102" i="286"/>
  <c r="A103" i="286"/>
  <c r="A104" i="286"/>
  <c r="A105" i="286"/>
  <c r="A106" i="286"/>
  <c r="A107" i="286"/>
  <c r="A108" i="286"/>
  <c r="A109" i="286"/>
  <c r="A110" i="286"/>
  <c r="A111" i="286"/>
  <c r="A112" i="286"/>
  <c r="A113" i="286"/>
  <c r="A114" i="286"/>
  <c r="A115" i="286"/>
  <c r="A116" i="286"/>
  <c r="A117" i="286"/>
  <c r="A118" i="286"/>
  <c r="A119" i="286"/>
  <c r="A120" i="286"/>
  <c r="A121" i="286"/>
  <c r="A122" i="286"/>
  <c r="A123" i="286"/>
  <c r="A124" i="286"/>
  <c r="A125" i="286"/>
  <c r="A126" i="286"/>
  <c r="A127" i="286"/>
  <c r="A128" i="286"/>
  <c r="A129" i="286"/>
  <c r="A130" i="286"/>
  <c r="A131" i="286"/>
  <c r="A132" i="286"/>
  <c r="A133" i="286"/>
  <c r="A134" i="286"/>
  <c r="A135" i="286"/>
  <c r="A136" i="286"/>
  <c r="A137" i="286"/>
  <c r="A138" i="286"/>
  <c r="A139" i="286"/>
  <c r="A140" i="286"/>
  <c r="A141" i="286"/>
  <c r="A142" i="286"/>
  <c r="A143" i="286"/>
  <c r="A144" i="286"/>
  <c r="A145" i="286"/>
  <c r="A147" i="286"/>
  <c r="A148" i="286"/>
  <c r="A151" i="286"/>
  <c r="A152" i="286"/>
  <c r="T159" i="286"/>
  <c r="U159" i="286"/>
  <c r="V159" i="286"/>
  <c r="W159" i="286"/>
  <c r="Q160" i="286"/>
  <c r="R160" i="286"/>
  <c r="S160" i="286"/>
  <c r="T160" i="286"/>
  <c r="U160" i="286"/>
  <c r="V160" i="286"/>
  <c r="W160" i="286"/>
  <c r="B161" i="286"/>
  <c r="R161" i="286"/>
  <c r="R162" i="286"/>
  <c r="R165" i="286"/>
  <c r="M156" i="286"/>
  <c r="R164" i="286"/>
  <c r="A156" i="286"/>
  <c r="O165" i="286"/>
  <c r="R166" i="286"/>
  <c r="Q161" i="286"/>
  <c r="Q162" i="286"/>
  <c r="Q165" i="286"/>
  <c r="L156" i="286"/>
  <c r="Q164" i="286"/>
  <c r="Q166" i="286"/>
  <c r="S166" i="286"/>
  <c r="E161" i="286"/>
  <c r="S161" i="286"/>
  <c r="T161" i="286"/>
  <c r="U161" i="286"/>
  <c r="V161" i="286"/>
  <c r="W161" i="286"/>
  <c r="E3" i="286"/>
  <c r="T3" i="286"/>
  <c r="E6" i="286"/>
  <c r="T6" i="286"/>
  <c r="E8" i="286"/>
  <c r="T8" i="286"/>
  <c r="E9" i="286"/>
  <c r="T9" i="286"/>
  <c r="E2" i="286"/>
  <c r="T2" i="286"/>
  <c r="E4" i="286"/>
  <c r="T4" i="286"/>
  <c r="E5" i="286"/>
  <c r="T5" i="286"/>
  <c r="E7" i="286"/>
  <c r="T7" i="286"/>
  <c r="E10" i="286"/>
  <c r="T10" i="286"/>
  <c r="E11" i="286"/>
  <c r="T11" i="286"/>
  <c r="E12" i="286"/>
  <c r="T12" i="286"/>
  <c r="E13" i="286"/>
  <c r="T13" i="286"/>
  <c r="E14" i="286"/>
  <c r="T14" i="286"/>
  <c r="E15" i="286"/>
  <c r="T15" i="286"/>
  <c r="E16" i="286"/>
  <c r="T16" i="286"/>
  <c r="E17" i="286"/>
  <c r="T17" i="286"/>
  <c r="E18" i="286"/>
  <c r="T18" i="286"/>
  <c r="E19" i="286"/>
  <c r="T19" i="286"/>
  <c r="E20" i="286"/>
  <c r="T20" i="286"/>
  <c r="E21" i="286"/>
  <c r="T21" i="286"/>
  <c r="E22" i="286"/>
  <c r="T22" i="286"/>
  <c r="E23" i="286"/>
  <c r="T23" i="286"/>
  <c r="E24" i="286"/>
  <c r="T24" i="286"/>
  <c r="E25" i="286"/>
  <c r="T25" i="286"/>
  <c r="E26" i="286"/>
  <c r="T26" i="286"/>
  <c r="E27" i="286"/>
  <c r="T27" i="286"/>
  <c r="E28" i="286"/>
  <c r="T28" i="286"/>
  <c r="E29" i="286"/>
  <c r="T29" i="286"/>
  <c r="E30" i="286"/>
  <c r="T30" i="286"/>
  <c r="E31" i="286"/>
  <c r="T31" i="286"/>
  <c r="E32" i="286"/>
  <c r="T32" i="286"/>
  <c r="E33" i="286"/>
  <c r="T33" i="286"/>
  <c r="E34" i="286"/>
  <c r="T34" i="286"/>
  <c r="E35" i="286"/>
  <c r="T35" i="286"/>
  <c r="E36" i="286"/>
  <c r="T36" i="286"/>
  <c r="E37" i="286"/>
  <c r="T37" i="286"/>
  <c r="E38" i="286"/>
  <c r="T38" i="286"/>
  <c r="E39" i="286"/>
  <c r="T39" i="286"/>
  <c r="E40" i="286"/>
  <c r="T40" i="286"/>
  <c r="E41" i="286"/>
  <c r="T41" i="286"/>
  <c r="E42" i="286"/>
  <c r="T42" i="286"/>
  <c r="E43" i="286"/>
  <c r="T43" i="286"/>
  <c r="E44" i="286"/>
  <c r="T44" i="286"/>
  <c r="E45" i="286"/>
  <c r="T45" i="286"/>
  <c r="E46" i="286"/>
  <c r="T46" i="286"/>
  <c r="E47" i="286"/>
  <c r="T47" i="286"/>
  <c r="E48" i="286"/>
  <c r="T48" i="286"/>
  <c r="E49" i="286"/>
  <c r="T49" i="286"/>
  <c r="E50" i="286"/>
  <c r="T50" i="286"/>
  <c r="E51" i="286"/>
  <c r="T51" i="286"/>
  <c r="E52" i="286"/>
  <c r="T52" i="286"/>
  <c r="E53" i="286"/>
  <c r="T53" i="286"/>
  <c r="E54" i="286"/>
  <c r="T54" i="286"/>
  <c r="E55" i="286"/>
  <c r="T55" i="286"/>
  <c r="E56" i="286"/>
  <c r="T56" i="286"/>
  <c r="E57" i="286"/>
  <c r="T57" i="286"/>
  <c r="E58" i="286"/>
  <c r="T58" i="286"/>
  <c r="E59" i="286"/>
  <c r="T59" i="286"/>
  <c r="E60" i="286"/>
  <c r="T60" i="286"/>
  <c r="E61" i="286"/>
  <c r="T61" i="286"/>
  <c r="E62" i="286"/>
  <c r="T62" i="286"/>
  <c r="E63" i="286"/>
  <c r="T63" i="286"/>
  <c r="E64" i="286"/>
  <c r="T64" i="286"/>
  <c r="E65" i="286"/>
  <c r="T65" i="286"/>
  <c r="E66" i="286"/>
  <c r="T66" i="286"/>
  <c r="E67" i="286"/>
  <c r="T67" i="286"/>
  <c r="E68" i="286"/>
  <c r="T68" i="286"/>
  <c r="E69" i="286"/>
  <c r="T69" i="286"/>
  <c r="E70" i="286"/>
  <c r="T70" i="286"/>
  <c r="E71" i="286"/>
  <c r="T71" i="286"/>
  <c r="E72" i="286"/>
  <c r="T72" i="286"/>
  <c r="E73" i="286"/>
  <c r="T73" i="286"/>
  <c r="E74" i="286"/>
  <c r="T74" i="286"/>
  <c r="E75" i="286"/>
  <c r="T75" i="286"/>
  <c r="E76" i="286"/>
  <c r="T76" i="286"/>
  <c r="E77" i="286"/>
  <c r="T77" i="286"/>
  <c r="E78" i="286"/>
  <c r="T78" i="286"/>
  <c r="E79" i="286"/>
  <c r="T79" i="286"/>
  <c r="E80" i="286"/>
  <c r="T80" i="286"/>
  <c r="E81" i="286"/>
  <c r="T81" i="286"/>
  <c r="E82" i="286"/>
  <c r="T82" i="286"/>
  <c r="E83" i="286"/>
  <c r="T83" i="286"/>
  <c r="E84" i="286"/>
  <c r="T84" i="286"/>
  <c r="E85" i="286"/>
  <c r="T85" i="286"/>
  <c r="E86" i="286"/>
  <c r="T86" i="286"/>
  <c r="E87" i="286"/>
  <c r="T87" i="286"/>
  <c r="E88" i="286"/>
  <c r="T88" i="286"/>
  <c r="E89" i="286"/>
  <c r="T89" i="286"/>
  <c r="E90" i="286"/>
  <c r="T90" i="286"/>
  <c r="E91" i="286"/>
  <c r="T91" i="286"/>
  <c r="E92" i="286"/>
  <c r="T92" i="286"/>
  <c r="E93" i="286"/>
  <c r="T93" i="286"/>
  <c r="E94" i="286"/>
  <c r="T94" i="286"/>
  <c r="E95" i="286"/>
  <c r="T95" i="286"/>
  <c r="E96" i="286"/>
  <c r="T96" i="286"/>
  <c r="E97" i="286"/>
  <c r="T97" i="286"/>
  <c r="E98" i="286"/>
  <c r="T98" i="286"/>
  <c r="E99" i="286"/>
  <c r="T99" i="286"/>
  <c r="E100" i="286"/>
  <c r="T100" i="286"/>
  <c r="E101" i="286"/>
  <c r="T101" i="286"/>
  <c r="E102" i="286"/>
  <c r="T102" i="286"/>
  <c r="E103" i="286"/>
  <c r="T103" i="286"/>
  <c r="E104" i="286"/>
  <c r="T104" i="286"/>
  <c r="E105" i="286"/>
  <c r="T105" i="286"/>
  <c r="E106" i="286"/>
  <c r="T106" i="286"/>
  <c r="E107" i="286"/>
  <c r="T107" i="286"/>
  <c r="E108" i="286"/>
  <c r="T108" i="286"/>
  <c r="E109" i="286"/>
  <c r="T109" i="286"/>
  <c r="E110" i="286"/>
  <c r="T110" i="286"/>
  <c r="E111" i="286"/>
  <c r="T111" i="286"/>
  <c r="E112" i="286"/>
  <c r="T112" i="286"/>
  <c r="E113" i="286"/>
  <c r="T113" i="286"/>
  <c r="E114" i="286"/>
  <c r="T114" i="286"/>
  <c r="E115" i="286"/>
  <c r="T115" i="286"/>
  <c r="E116" i="286"/>
  <c r="T116" i="286"/>
  <c r="E117" i="286"/>
  <c r="T117" i="286"/>
  <c r="E118" i="286"/>
  <c r="T118" i="286"/>
  <c r="E119" i="286"/>
  <c r="T119" i="286"/>
  <c r="E120" i="286"/>
  <c r="T120" i="286"/>
  <c r="E121" i="286"/>
  <c r="T121" i="286"/>
  <c r="E122" i="286"/>
  <c r="T122" i="286"/>
  <c r="E123" i="286"/>
  <c r="T123" i="286"/>
  <c r="E124" i="286"/>
  <c r="T124" i="286"/>
  <c r="E125" i="286"/>
  <c r="T125" i="286"/>
  <c r="E126" i="286"/>
  <c r="T126" i="286"/>
  <c r="E127" i="286"/>
  <c r="T127" i="286"/>
  <c r="E128" i="286"/>
  <c r="T128" i="286"/>
  <c r="E129" i="286"/>
  <c r="T129" i="286"/>
  <c r="E130" i="286"/>
  <c r="T130" i="286"/>
  <c r="E131" i="286"/>
  <c r="T131" i="286"/>
  <c r="E132" i="286"/>
  <c r="T132" i="286"/>
  <c r="E133" i="286"/>
  <c r="T133" i="286"/>
  <c r="E134" i="286"/>
  <c r="T134" i="286"/>
  <c r="E135" i="286"/>
  <c r="T135" i="286"/>
  <c r="E136" i="286"/>
  <c r="T136" i="286"/>
  <c r="E137" i="286"/>
  <c r="T137" i="286"/>
  <c r="E138" i="286"/>
  <c r="T138" i="286"/>
  <c r="E139" i="286"/>
  <c r="T139" i="286"/>
  <c r="E140" i="286"/>
  <c r="T140" i="286"/>
  <c r="E141" i="286"/>
  <c r="T141" i="286"/>
  <c r="E142" i="286"/>
  <c r="T142" i="286"/>
  <c r="E143" i="286"/>
  <c r="T143" i="286"/>
  <c r="E144" i="286"/>
  <c r="T144" i="286"/>
  <c r="E145" i="286"/>
  <c r="T145" i="286"/>
  <c r="E147" i="286"/>
  <c r="T147" i="286"/>
  <c r="E148" i="286"/>
  <c r="T148" i="286"/>
  <c r="E149" i="286"/>
  <c r="T149" i="286"/>
  <c r="E150" i="286"/>
  <c r="T150" i="286"/>
  <c r="E151" i="286"/>
  <c r="T151" i="286"/>
  <c r="E152" i="286"/>
  <c r="T152" i="286"/>
  <c r="E153" i="286"/>
  <c r="T153" i="286"/>
  <c r="E154" i="286"/>
  <c r="T154" i="286"/>
  <c r="T156" i="286"/>
  <c r="B162" i="286"/>
  <c r="T162" i="286"/>
  <c r="T165" i="286"/>
  <c r="N156" i="286"/>
  <c r="T164" i="286"/>
  <c r="T166" i="286"/>
  <c r="E162" i="286"/>
  <c r="S162" i="286"/>
  <c r="U162" i="286"/>
  <c r="V162" i="286"/>
  <c r="W162" i="286"/>
  <c r="U3" i="286"/>
  <c r="U6" i="286"/>
  <c r="U8" i="286"/>
  <c r="U9" i="286"/>
  <c r="U2" i="286"/>
  <c r="U4" i="286"/>
  <c r="U5" i="286"/>
  <c r="U7" i="286"/>
  <c r="U10" i="286"/>
  <c r="U11" i="286"/>
  <c r="U12" i="286"/>
  <c r="U13" i="286"/>
  <c r="U14" i="286"/>
  <c r="U15" i="286"/>
  <c r="U16" i="286"/>
  <c r="U17" i="286"/>
  <c r="U18" i="286"/>
  <c r="U19" i="286"/>
  <c r="U20" i="286"/>
  <c r="U21" i="286"/>
  <c r="U22" i="286"/>
  <c r="U23" i="286"/>
  <c r="U24" i="286"/>
  <c r="U25" i="286"/>
  <c r="U26" i="286"/>
  <c r="U27" i="286"/>
  <c r="U28" i="286"/>
  <c r="U29" i="286"/>
  <c r="U30" i="286"/>
  <c r="U31" i="286"/>
  <c r="U32" i="286"/>
  <c r="U33" i="286"/>
  <c r="U34" i="286"/>
  <c r="U35" i="286"/>
  <c r="U36" i="286"/>
  <c r="U37" i="286"/>
  <c r="U38" i="286"/>
  <c r="U39" i="286"/>
  <c r="U40" i="286"/>
  <c r="U41" i="286"/>
  <c r="U42" i="286"/>
  <c r="U43" i="286"/>
  <c r="U44" i="286"/>
  <c r="U45" i="286"/>
  <c r="U46" i="286"/>
  <c r="U47" i="286"/>
  <c r="U48" i="286"/>
  <c r="U49" i="286"/>
  <c r="U50" i="286"/>
  <c r="U51" i="286"/>
  <c r="U52" i="286"/>
  <c r="U53" i="286"/>
  <c r="U54" i="286"/>
  <c r="U55" i="286"/>
  <c r="U56" i="286"/>
  <c r="U57" i="286"/>
  <c r="U58" i="286"/>
  <c r="U59" i="286"/>
  <c r="U60" i="286"/>
  <c r="U61" i="286"/>
  <c r="U62" i="286"/>
  <c r="U63" i="286"/>
  <c r="U64" i="286"/>
  <c r="U65" i="286"/>
  <c r="U66" i="286"/>
  <c r="U67" i="286"/>
  <c r="U68" i="286"/>
  <c r="U69" i="286"/>
  <c r="U70" i="286"/>
  <c r="U71" i="286"/>
  <c r="U72" i="286"/>
  <c r="U73" i="286"/>
  <c r="U74" i="286"/>
  <c r="U75" i="286"/>
  <c r="U76" i="286"/>
  <c r="U77" i="286"/>
  <c r="U78" i="286"/>
  <c r="U79" i="286"/>
  <c r="U80" i="286"/>
  <c r="U81" i="286"/>
  <c r="U82" i="286"/>
  <c r="U83" i="286"/>
  <c r="U84" i="286"/>
  <c r="U85" i="286"/>
  <c r="U86" i="286"/>
  <c r="U87" i="286"/>
  <c r="U88" i="286"/>
  <c r="U89" i="286"/>
  <c r="U90" i="286"/>
  <c r="U91" i="286"/>
  <c r="U92" i="286"/>
  <c r="U93" i="286"/>
  <c r="U94" i="286"/>
  <c r="U95" i="286"/>
  <c r="U96" i="286"/>
  <c r="U97" i="286"/>
  <c r="U98" i="286"/>
  <c r="U99" i="286"/>
  <c r="U100" i="286"/>
  <c r="U101" i="286"/>
  <c r="U102" i="286"/>
  <c r="U103" i="286"/>
  <c r="U104" i="286"/>
  <c r="U105" i="286"/>
  <c r="U106" i="286"/>
  <c r="U107" i="286"/>
  <c r="U108" i="286"/>
  <c r="U109" i="286"/>
  <c r="U110" i="286"/>
  <c r="U111" i="286"/>
  <c r="U112" i="286"/>
  <c r="U113" i="286"/>
  <c r="U114" i="286"/>
  <c r="U115" i="286"/>
  <c r="U116" i="286"/>
  <c r="U117" i="286"/>
  <c r="U118" i="286"/>
  <c r="U119" i="286"/>
  <c r="U120" i="286"/>
  <c r="U121" i="286"/>
  <c r="U122" i="286"/>
  <c r="U123" i="286"/>
  <c r="U124" i="286"/>
  <c r="U125" i="286"/>
  <c r="U126" i="286"/>
  <c r="U127" i="286"/>
  <c r="U128" i="286"/>
  <c r="U129" i="286"/>
  <c r="U130" i="286"/>
  <c r="U131" i="286"/>
  <c r="U132" i="286"/>
  <c r="U133" i="286"/>
  <c r="U134" i="286"/>
  <c r="U135" i="286"/>
  <c r="U136" i="286"/>
  <c r="U137" i="286"/>
  <c r="U138" i="286"/>
  <c r="U139" i="286"/>
  <c r="U140" i="286"/>
  <c r="U141" i="286"/>
  <c r="U142" i="286"/>
  <c r="U143" i="286"/>
  <c r="U144" i="286"/>
  <c r="U145" i="286"/>
  <c r="E146" i="286"/>
  <c r="U146" i="286"/>
  <c r="U147" i="286"/>
  <c r="U148" i="286"/>
  <c r="U151" i="286"/>
  <c r="U152" i="286"/>
  <c r="U153" i="286"/>
  <c r="U154" i="286"/>
  <c r="U156" i="286"/>
  <c r="B163" i="286"/>
  <c r="U165" i="286"/>
  <c r="O156" i="286"/>
  <c r="U164" i="286"/>
  <c r="U166" i="286"/>
  <c r="E163" i="286"/>
  <c r="Q163" i="286"/>
  <c r="R163" i="286"/>
  <c r="S165" i="286"/>
  <c r="S163" i="286"/>
  <c r="T163" i="286"/>
  <c r="U163" i="286"/>
  <c r="V165" i="286"/>
  <c r="V163" i="286"/>
  <c r="W165" i="286"/>
  <c r="W163" i="286"/>
  <c r="V3" i="286"/>
  <c r="V6" i="286"/>
  <c r="V8" i="286"/>
  <c r="V9" i="286"/>
  <c r="V2" i="286"/>
  <c r="V4" i="286"/>
  <c r="V5" i="286"/>
  <c r="V7" i="286"/>
  <c r="V10" i="286"/>
  <c r="V11" i="286"/>
  <c r="V12" i="286"/>
  <c r="V13" i="286"/>
  <c r="V14" i="286"/>
  <c r="V15" i="286"/>
  <c r="V16" i="286"/>
  <c r="V17" i="286"/>
  <c r="V18" i="286"/>
  <c r="V19" i="286"/>
  <c r="V20" i="286"/>
  <c r="V21" i="286"/>
  <c r="V22" i="286"/>
  <c r="V23" i="286"/>
  <c r="V24" i="286"/>
  <c r="V25" i="286"/>
  <c r="V26" i="286"/>
  <c r="V27" i="286"/>
  <c r="V28" i="286"/>
  <c r="V29" i="286"/>
  <c r="V30" i="286"/>
  <c r="V31" i="286"/>
  <c r="V32" i="286"/>
  <c r="V33" i="286"/>
  <c r="V34" i="286"/>
  <c r="V35" i="286"/>
  <c r="V36" i="286"/>
  <c r="V37" i="286"/>
  <c r="V38" i="286"/>
  <c r="V39" i="286"/>
  <c r="V40" i="286"/>
  <c r="V41" i="286"/>
  <c r="V42" i="286"/>
  <c r="V43" i="286"/>
  <c r="V44" i="286"/>
  <c r="V45" i="286"/>
  <c r="V46" i="286"/>
  <c r="V47" i="286"/>
  <c r="V48" i="286"/>
  <c r="V49" i="286"/>
  <c r="V50" i="286"/>
  <c r="V51" i="286"/>
  <c r="V52" i="286"/>
  <c r="V53" i="286"/>
  <c r="V54" i="286"/>
  <c r="V55" i="286"/>
  <c r="V56" i="286"/>
  <c r="V57" i="286"/>
  <c r="V58" i="286"/>
  <c r="V59" i="286"/>
  <c r="V60" i="286"/>
  <c r="V61" i="286"/>
  <c r="V62" i="286"/>
  <c r="V63" i="286"/>
  <c r="V64" i="286"/>
  <c r="V65" i="286"/>
  <c r="V66" i="286"/>
  <c r="V67" i="286"/>
  <c r="V68" i="286"/>
  <c r="V69" i="286"/>
  <c r="V70" i="286"/>
  <c r="V71" i="286"/>
  <c r="V72" i="286"/>
  <c r="V73" i="286"/>
  <c r="V74" i="286"/>
  <c r="V75" i="286"/>
  <c r="V76" i="286"/>
  <c r="V77" i="286"/>
  <c r="V78" i="286"/>
  <c r="V79" i="286"/>
  <c r="V80" i="286"/>
  <c r="V81" i="286"/>
  <c r="V82" i="286"/>
  <c r="V83" i="286"/>
  <c r="V84" i="286"/>
  <c r="V85" i="286"/>
  <c r="V86" i="286"/>
  <c r="V87" i="286"/>
  <c r="V88" i="286"/>
  <c r="V89" i="286"/>
  <c r="V90" i="286"/>
  <c r="V91" i="286"/>
  <c r="V92" i="286"/>
  <c r="V93" i="286"/>
  <c r="V94" i="286"/>
  <c r="V95" i="286"/>
  <c r="V96" i="286"/>
  <c r="V97" i="286"/>
  <c r="V98" i="286"/>
  <c r="V99" i="286"/>
  <c r="V100" i="286"/>
  <c r="V101" i="286"/>
  <c r="V102" i="286"/>
  <c r="V103" i="286"/>
  <c r="V104" i="286"/>
  <c r="V105" i="286"/>
  <c r="V106" i="286"/>
  <c r="V107" i="286"/>
  <c r="V108" i="286"/>
  <c r="V109" i="286"/>
  <c r="V110" i="286"/>
  <c r="V111" i="286"/>
  <c r="V112" i="286"/>
  <c r="V113" i="286"/>
  <c r="V114" i="286"/>
  <c r="V115" i="286"/>
  <c r="V116" i="286"/>
  <c r="V117" i="286"/>
  <c r="V118" i="286"/>
  <c r="V119" i="286"/>
  <c r="V120" i="286"/>
  <c r="V121" i="286"/>
  <c r="V122" i="286"/>
  <c r="V123" i="286"/>
  <c r="V124" i="286"/>
  <c r="V125" i="286"/>
  <c r="V126" i="286"/>
  <c r="V127" i="286"/>
  <c r="V128" i="286"/>
  <c r="V129" i="286"/>
  <c r="V130" i="286"/>
  <c r="V131" i="286"/>
  <c r="V132" i="286"/>
  <c r="V133" i="286"/>
  <c r="V134" i="286"/>
  <c r="V135" i="286"/>
  <c r="V136" i="286"/>
  <c r="V137" i="286"/>
  <c r="V138" i="286"/>
  <c r="V139" i="286"/>
  <c r="V140" i="286"/>
  <c r="V141" i="286"/>
  <c r="V142" i="286"/>
  <c r="V143" i="286"/>
  <c r="V144" i="286"/>
  <c r="V145" i="286"/>
  <c r="V146" i="286"/>
  <c r="V147" i="286"/>
  <c r="V148" i="286"/>
  <c r="V149" i="286"/>
  <c r="V150" i="286"/>
  <c r="V151" i="286"/>
  <c r="V152" i="286"/>
  <c r="V154" i="286"/>
  <c r="V156" i="286"/>
  <c r="B164" i="286"/>
  <c r="P156" i="286"/>
  <c r="V164" i="286"/>
  <c r="V166" i="286"/>
  <c r="E164" i="286"/>
  <c r="S164" i="286"/>
  <c r="Q156" i="286"/>
  <c r="W164" i="286"/>
  <c r="W3" i="286"/>
  <c r="W6" i="286"/>
  <c r="W8" i="286"/>
  <c r="W9" i="286"/>
  <c r="W2" i="286"/>
  <c r="W4" i="286"/>
  <c r="W5" i="286"/>
  <c r="W7" i="286"/>
  <c r="W10" i="286"/>
  <c r="W11" i="286"/>
  <c r="W12" i="286"/>
  <c r="W13" i="286"/>
  <c r="W14" i="286"/>
  <c r="W15" i="286"/>
  <c r="W16" i="286"/>
  <c r="W17" i="286"/>
  <c r="W18" i="286"/>
  <c r="W19" i="286"/>
  <c r="W20" i="286"/>
  <c r="W21" i="286"/>
  <c r="W22" i="286"/>
  <c r="W23" i="286"/>
  <c r="W24" i="286"/>
  <c r="W25" i="286"/>
  <c r="W26" i="286"/>
  <c r="W27" i="286"/>
  <c r="W28" i="286"/>
  <c r="W29" i="286"/>
  <c r="W30" i="286"/>
  <c r="W31" i="286"/>
  <c r="W32" i="286"/>
  <c r="W33" i="286"/>
  <c r="W34" i="286"/>
  <c r="W35" i="286"/>
  <c r="W36" i="286"/>
  <c r="W37" i="286"/>
  <c r="W38" i="286"/>
  <c r="W39" i="286"/>
  <c r="W40" i="286"/>
  <c r="W41" i="286"/>
  <c r="W42" i="286"/>
  <c r="W43" i="286"/>
  <c r="W44" i="286"/>
  <c r="W45" i="286"/>
  <c r="W46" i="286"/>
  <c r="W47" i="286"/>
  <c r="W48" i="286"/>
  <c r="W49" i="286"/>
  <c r="W50" i="286"/>
  <c r="W51" i="286"/>
  <c r="W52" i="286"/>
  <c r="W53" i="286"/>
  <c r="W54" i="286"/>
  <c r="W55" i="286"/>
  <c r="W56" i="286"/>
  <c r="W57" i="286"/>
  <c r="W58" i="286"/>
  <c r="W59" i="286"/>
  <c r="W60" i="286"/>
  <c r="W61" i="286"/>
  <c r="W62" i="286"/>
  <c r="W63" i="286"/>
  <c r="W64" i="286"/>
  <c r="W65" i="286"/>
  <c r="W66" i="286"/>
  <c r="W67" i="286"/>
  <c r="W68" i="286"/>
  <c r="W69" i="286"/>
  <c r="W70" i="286"/>
  <c r="W71" i="286"/>
  <c r="W72" i="286"/>
  <c r="W73" i="286"/>
  <c r="W74" i="286"/>
  <c r="W75" i="286"/>
  <c r="W76" i="286"/>
  <c r="W77" i="286"/>
  <c r="W78" i="286"/>
  <c r="W79" i="286"/>
  <c r="W80" i="286"/>
  <c r="W81" i="286"/>
  <c r="W82" i="286"/>
  <c r="W83" i="286"/>
  <c r="W84" i="286"/>
  <c r="W85" i="286"/>
  <c r="W86" i="286"/>
  <c r="W87" i="286"/>
  <c r="W88" i="286"/>
  <c r="W89" i="286"/>
  <c r="W90" i="286"/>
  <c r="W91" i="286"/>
  <c r="W92" i="286"/>
  <c r="W93" i="286"/>
  <c r="W94" i="286"/>
  <c r="W95" i="286"/>
  <c r="W96" i="286"/>
  <c r="W97" i="286"/>
  <c r="W98" i="286"/>
  <c r="W99" i="286"/>
  <c r="W100" i="286"/>
  <c r="W101" i="286"/>
  <c r="W102" i="286"/>
  <c r="W103" i="286"/>
  <c r="W104" i="286"/>
  <c r="W105" i="286"/>
  <c r="W106" i="286"/>
  <c r="W107" i="286"/>
  <c r="W108" i="286"/>
  <c r="W109" i="286"/>
  <c r="W110" i="286"/>
  <c r="W111" i="286"/>
  <c r="W112" i="286"/>
  <c r="W113" i="286"/>
  <c r="W114" i="286"/>
  <c r="W115" i="286"/>
  <c r="W116" i="286"/>
  <c r="W117" i="286"/>
  <c r="W118" i="286"/>
  <c r="W119" i="286"/>
  <c r="W120" i="286"/>
  <c r="W121" i="286"/>
  <c r="W122" i="286"/>
  <c r="W123" i="286"/>
  <c r="W124" i="286"/>
  <c r="W125" i="286"/>
  <c r="W126" i="286"/>
  <c r="W127" i="286"/>
  <c r="W128" i="286"/>
  <c r="W129" i="286"/>
  <c r="W130" i="286"/>
  <c r="W131" i="286"/>
  <c r="W132" i="286"/>
  <c r="W133" i="286"/>
  <c r="W134" i="286"/>
  <c r="W135" i="286"/>
  <c r="W136" i="286"/>
  <c r="W137" i="286"/>
  <c r="W138" i="286"/>
  <c r="W139" i="286"/>
  <c r="W140" i="286"/>
  <c r="W141" i="286"/>
  <c r="W142" i="286"/>
  <c r="W143" i="286"/>
  <c r="W144" i="286"/>
  <c r="W145" i="286"/>
  <c r="W146" i="286"/>
  <c r="W147" i="286"/>
  <c r="W148" i="286"/>
  <c r="W149" i="286"/>
  <c r="W150" i="286"/>
  <c r="W151" i="286"/>
  <c r="W152" i="286"/>
  <c r="W153" i="286"/>
  <c r="W154" i="286"/>
  <c r="W156" i="286"/>
  <c r="B165" i="286"/>
  <c r="W166" i="286"/>
  <c r="E165" i="286"/>
  <c r="B166" i="286"/>
  <c r="D166" i="286"/>
  <c r="X166" i="286"/>
  <c r="S167" i="286"/>
  <c r="T167" i="286"/>
  <c r="U167" i="286"/>
  <c r="V167" i="286"/>
  <c r="W167" i="286"/>
  <c r="G2" i="286"/>
  <c r="R2" i="286"/>
  <c r="S2" i="286"/>
  <c r="X2" i="286"/>
  <c r="Z2" i="286"/>
  <c r="G3" i="286"/>
  <c r="R3" i="286"/>
  <c r="S3" i="286"/>
  <c r="X3" i="286"/>
  <c r="Z3" i="286"/>
  <c r="G4" i="286"/>
  <c r="K4" i="286"/>
  <c r="R4" i="286"/>
  <c r="S4" i="286"/>
  <c r="X4" i="286"/>
  <c r="Z4" i="286"/>
  <c r="G5" i="286"/>
  <c r="K5" i="286"/>
  <c r="R5" i="286"/>
  <c r="S5" i="286"/>
  <c r="X5" i="286"/>
  <c r="Z5" i="286"/>
  <c r="G6" i="286"/>
  <c r="R6" i="286"/>
  <c r="S6" i="286"/>
  <c r="X6" i="286"/>
  <c r="Z6" i="286"/>
  <c r="AE6" i="286"/>
  <c r="AF6" i="286"/>
  <c r="AG6" i="286"/>
  <c r="AH6" i="286"/>
  <c r="AI6" i="286"/>
  <c r="G7" i="286"/>
  <c r="R7" i="286"/>
  <c r="S7" i="286"/>
  <c r="X7" i="286"/>
  <c r="Z7" i="286"/>
  <c r="G8" i="286"/>
  <c r="R8" i="286"/>
  <c r="S8" i="286"/>
  <c r="X8" i="286"/>
  <c r="Z8" i="286"/>
  <c r="G9" i="286"/>
  <c r="R9" i="286"/>
  <c r="S9" i="286"/>
  <c r="X9" i="286"/>
  <c r="Z9" i="286"/>
  <c r="G10" i="286"/>
  <c r="K10" i="286"/>
  <c r="R10" i="286"/>
  <c r="S10" i="286"/>
  <c r="X10" i="286"/>
  <c r="Z10" i="286"/>
  <c r="G11" i="286"/>
  <c r="R11" i="286"/>
  <c r="S11" i="286"/>
  <c r="X11" i="286"/>
  <c r="Z11" i="286"/>
  <c r="G12" i="286"/>
  <c r="R12" i="286"/>
  <c r="S12" i="286"/>
  <c r="X12" i="286"/>
  <c r="Z12" i="286"/>
  <c r="G13" i="286"/>
  <c r="K13" i="286"/>
  <c r="R13" i="286"/>
  <c r="S13" i="286"/>
  <c r="X13" i="286"/>
  <c r="Z13" i="286"/>
  <c r="G14" i="286"/>
  <c r="R14" i="286"/>
  <c r="S14" i="286"/>
  <c r="X14" i="286"/>
  <c r="Z14" i="286"/>
  <c r="G15" i="286"/>
  <c r="K15" i="286"/>
  <c r="R15" i="286"/>
  <c r="S15" i="286"/>
  <c r="X15" i="286"/>
  <c r="Z15" i="286"/>
  <c r="G16" i="286"/>
  <c r="R16" i="286"/>
  <c r="S16" i="286"/>
  <c r="X16" i="286"/>
  <c r="Z16" i="286"/>
  <c r="G17" i="286"/>
  <c r="K17" i="286"/>
  <c r="R17" i="286"/>
  <c r="S17" i="286"/>
  <c r="X17" i="286"/>
  <c r="Z17" i="286"/>
  <c r="G18" i="286"/>
  <c r="R18" i="286"/>
  <c r="S18" i="286"/>
  <c r="X18" i="286"/>
  <c r="Z18" i="286"/>
  <c r="G19" i="286"/>
  <c r="K19" i="286"/>
  <c r="R19" i="286"/>
  <c r="S19" i="286"/>
  <c r="X19" i="286"/>
  <c r="Z19" i="286"/>
  <c r="G20" i="286"/>
  <c r="K20" i="286"/>
  <c r="R20" i="286"/>
  <c r="S20" i="286"/>
  <c r="X20" i="286"/>
  <c r="Z20" i="286"/>
  <c r="R21" i="286"/>
  <c r="S21" i="286"/>
  <c r="X21" i="286"/>
  <c r="Z21" i="286"/>
  <c r="G22" i="286"/>
  <c r="R22" i="286"/>
  <c r="S22" i="286"/>
  <c r="X22" i="286"/>
  <c r="Z22" i="286"/>
  <c r="G23" i="286"/>
  <c r="R23" i="286"/>
  <c r="S23" i="286"/>
  <c r="X23" i="286"/>
  <c r="Z23" i="286"/>
  <c r="G24" i="286"/>
  <c r="R24" i="286"/>
  <c r="S24" i="286"/>
  <c r="X24" i="286"/>
  <c r="Z24" i="286"/>
  <c r="G25" i="286"/>
  <c r="R25" i="286"/>
  <c r="S25" i="286"/>
  <c r="X25" i="286"/>
  <c r="Z25" i="286"/>
  <c r="G26" i="286"/>
  <c r="R26" i="286"/>
  <c r="S26" i="286"/>
  <c r="X26" i="286"/>
  <c r="Z26" i="286"/>
  <c r="G27" i="286"/>
  <c r="K27" i="286"/>
  <c r="R27" i="286"/>
  <c r="S27" i="286"/>
  <c r="X27" i="286"/>
  <c r="Z27" i="286"/>
  <c r="G28" i="286"/>
  <c r="R28" i="286"/>
  <c r="S28" i="286"/>
  <c r="X28" i="286"/>
  <c r="Z28" i="286"/>
  <c r="G29" i="286"/>
  <c r="K29" i="286"/>
  <c r="R29" i="286"/>
  <c r="S29" i="286"/>
  <c r="X29" i="286"/>
  <c r="Z29" i="286"/>
  <c r="G30" i="286"/>
  <c r="K30" i="286"/>
  <c r="R30" i="286"/>
  <c r="S30" i="286"/>
  <c r="X30" i="286"/>
  <c r="Z30" i="286"/>
  <c r="G31" i="286"/>
  <c r="K31" i="286"/>
  <c r="R31" i="286"/>
  <c r="S31" i="286"/>
  <c r="X31" i="286"/>
  <c r="Z31" i="286"/>
  <c r="G32" i="286"/>
  <c r="K32" i="286"/>
  <c r="R32" i="286"/>
  <c r="S32" i="286"/>
  <c r="X32" i="286"/>
  <c r="Z32" i="286"/>
  <c r="G33" i="286"/>
  <c r="R33" i="286"/>
  <c r="S33" i="286"/>
  <c r="X33" i="286"/>
  <c r="Z33" i="286"/>
  <c r="G34" i="286"/>
  <c r="R34" i="286"/>
  <c r="S34" i="286"/>
  <c r="X34" i="286"/>
  <c r="Z34" i="286"/>
  <c r="G35" i="286"/>
  <c r="K35" i="286"/>
  <c r="R35" i="286"/>
  <c r="S35" i="286"/>
  <c r="X35" i="286"/>
  <c r="Z35" i="286"/>
  <c r="G36" i="286"/>
  <c r="K36" i="286"/>
  <c r="R36" i="286"/>
  <c r="S36" i="286"/>
  <c r="X36" i="286"/>
  <c r="Z36" i="286"/>
  <c r="G37" i="286"/>
  <c r="R37" i="286"/>
  <c r="S37" i="286"/>
  <c r="X37" i="286"/>
  <c r="Z37" i="286"/>
  <c r="G38" i="286"/>
  <c r="R38" i="286"/>
  <c r="S38" i="286"/>
  <c r="X38" i="286"/>
  <c r="Z38" i="286"/>
  <c r="G39" i="286"/>
  <c r="K39" i="286"/>
  <c r="R39" i="286"/>
  <c r="S39" i="286"/>
  <c r="X39" i="286"/>
  <c r="Z39" i="286"/>
  <c r="G40" i="286"/>
  <c r="K40" i="286"/>
  <c r="R40" i="286"/>
  <c r="S40" i="286"/>
  <c r="X40" i="286"/>
  <c r="Z40" i="286"/>
  <c r="G41" i="286"/>
  <c r="R41" i="286"/>
  <c r="S41" i="286"/>
  <c r="X41" i="286"/>
  <c r="Z41" i="286"/>
  <c r="G42" i="286"/>
  <c r="K42" i="286"/>
  <c r="R42" i="286"/>
  <c r="S42" i="286"/>
  <c r="X42" i="286"/>
  <c r="Z42" i="286"/>
  <c r="G43" i="286"/>
  <c r="R43" i="286"/>
  <c r="S43" i="286"/>
  <c r="X43" i="286"/>
  <c r="Z43" i="286"/>
  <c r="R44" i="286"/>
  <c r="S44" i="286"/>
  <c r="X44" i="286"/>
  <c r="Z44" i="286"/>
  <c r="R45" i="286"/>
  <c r="S45" i="286"/>
  <c r="X45" i="286"/>
  <c r="Z45" i="286"/>
  <c r="R46" i="286"/>
  <c r="S46" i="286"/>
  <c r="X46" i="286"/>
  <c r="Z46" i="286"/>
  <c r="K47" i="286"/>
  <c r="R47" i="286"/>
  <c r="S47" i="286"/>
  <c r="X47" i="286"/>
  <c r="Z47" i="286"/>
  <c r="G48" i="286"/>
  <c r="R48" i="286"/>
  <c r="S48" i="286"/>
  <c r="X48" i="286"/>
  <c r="Z48" i="286"/>
  <c r="G49" i="286"/>
  <c r="K49" i="286"/>
  <c r="R49" i="286"/>
  <c r="S49" i="286"/>
  <c r="X49" i="286"/>
  <c r="Z49" i="286"/>
  <c r="G50" i="286"/>
  <c r="R50" i="286"/>
  <c r="S50" i="286"/>
  <c r="X50" i="286"/>
  <c r="Z50" i="286"/>
  <c r="G51" i="286"/>
  <c r="K51" i="286"/>
  <c r="R51" i="286"/>
  <c r="S51" i="286"/>
  <c r="X51" i="286"/>
  <c r="Z51" i="286"/>
  <c r="G52" i="286"/>
  <c r="K52" i="286"/>
  <c r="R52" i="286"/>
  <c r="S52" i="286"/>
  <c r="X52" i="286"/>
  <c r="Z52" i="286"/>
  <c r="G53" i="286"/>
  <c r="K53" i="286"/>
  <c r="R53" i="286"/>
  <c r="S53" i="286"/>
  <c r="X53" i="286"/>
  <c r="Z53" i="286"/>
  <c r="G54" i="286"/>
  <c r="R54" i="286"/>
  <c r="S54" i="286"/>
  <c r="X54" i="286"/>
  <c r="Z54" i="286"/>
  <c r="G55" i="286"/>
  <c r="K55" i="286"/>
  <c r="R55" i="286"/>
  <c r="S55" i="286"/>
  <c r="X55" i="286"/>
  <c r="Z55" i="286"/>
  <c r="G56" i="286"/>
  <c r="R56" i="286"/>
  <c r="S56" i="286"/>
  <c r="X56" i="286"/>
  <c r="Z56" i="286"/>
  <c r="G57" i="286"/>
  <c r="K57" i="286"/>
  <c r="R57" i="286"/>
  <c r="S57" i="286"/>
  <c r="X57" i="286"/>
  <c r="Z57" i="286"/>
  <c r="G58" i="286"/>
  <c r="R58" i="286"/>
  <c r="S58" i="286"/>
  <c r="X58" i="286"/>
  <c r="Z58" i="286"/>
  <c r="G59" i="286"/>
  <c r="R59" i="286"/>
  <c r="S59" i="286"/>
  <c r="X59" i="286"/>
  <c r="Z59" i="286"/>
  <c r="G60" i="286"/>
  <c r="R60" i="286"/>
  <c r="S60" i="286"/>
  <c r="X60" i="286"/>
  <c r="Z60" i="286"/>
  <c r="G61" i="286"/>
  <c r="R61" i="286"/>
  <c r="S61" i="286"/>
  <c r="X61" i="286"/>
  <c r="Z61" i="286"/>
  <c r="G62" i="286"/>
  <c r="R62" i="286"/>
  <c r="S62" i="286"/>
  <c r="X62" i="286"/>
  <c r="Z62" i="286"/>
  <c r="G63" i="286"/>
  <c r="K63" i="286"/>
  <c r="R63" i="286"/>
  <c r="S63" i="286"/>
  <c r="X63" i="286"/>
  <c r="Z63" i="286"/>
  <c r="G64" i="286"/>
  <c r="R64" i="286"/>
  <c r="S64" i="286"/>
  <c r="X64" i="286"/>
  <c r="Z64" i="286"/>
  <c r="G65" i="286"/>
  <c r="R65" i="286"/>
  <c r="S65" i="286"/>
  <c r="X65" i="286"/>
  <c r="Z65" i="286"/>
  <c r="G66" i="286"/>
  <c r="R66" i="286"/>
  <c r="S66" i="286"/>
  <c r="X66" i="286"/>
  <c r="Z66" i="286"/>
  <c r="R67" i="286"/>
  <c r="S67" i="286"/>
  <c r="X67" i="286"/>
  <c r="Z67" i="286"/>
  <c r="G68" i="286"/>
  <c r="R68" i="286"/>
  <c r="S68" i="286"/>
  <c r="X68" i="286"/>
  <c r="Z68" i="286"/>
  <c r="G69" i="286"/>
  <c r="R69" i="286"/>
  <c r="S69" i="286"/>
  <c r="X69" i="286"/>
  <c r="Z69" i="286"/>
  <c r="G70" i="286"/>
  <c r="R70" i="286"/>
  <c r="S70" i="286"/>
  <c r="X70" i="286"/>
  <c r="Z70" i="286"/>
  <c r="G71" i="286"/>
  <c r="R71" i="286"/>
  <c r="S71" i="286"/>
  <c r="X71" i="286"/>
  <c r="Z71" i="286"/>
  <c r="G72" i="286"/>
  <c r="R72" i="286"/>
  <c r="S72" i="286"/>
  <c r="X72" i="286"/>
  <c r="Z72" i="286"/>
  <c r="G73" i="286"/>
  <c r="R73" i="286"/>
  <c r="S73" i="286"/>
  <c r="X73" i="286"/>
  <c r="Z73" i="286"/>
  <c r="G74" i="286"/>
  <c r="K74" i="286"/>
  <c r="R74" i="286"/>
  <c r="S74" i="286"/>
  <c r="X74" i="286"/>
  <c r="Z74" i="286"/>
  <c r="G75" i="286"/>
  <c r="R75" i="286"/>
  <c r="S75" i="286"/>
  <c r="X75" i="286"/>
  <c r="Z75" i="286"/>
  <c r="G76" i="286"/>
  <c r="K76" i="286"/>
  <c r="R76" i="286"/>
  <c r="S76" i="286"/>
  <c r="X76" i="286"/>
  <c r="Z76" i="286"/>
  <c r="G77" i="286"/>
  <c r="R77" i="286"/>
  <c r="S77" i="286"/>
  <c r="X77" i="286"/>
  <c r="Z77" i="286"/>
  <c r="G78" i="286"/>
  <c r="R78" i="286"/>
  <c r="S78" i="286"/>
  <c r="X78" i="286"/>
  <c r="Z78" i="286"/>
  <c r="G79" i="286"/>
  <c r="R79" i="286"/>
  <c r="S79" i="286"/>
  <c r="X79" i="286"/>
  <c r="Z79" i="286"/>
  <c r="G80" i="286"/>
  <c r="R80" i="286"/>
  <c r="S80" i="286"/>
  <c r="X80" i="286"/>
  <c r="Z80" i="286"/>
  <c r="G81" i="286"/>
  <c r="R81" i="286"/>
  <c r="S81" i="286"/>
  <c r="X81" i="286"/>
  <c r="Z81" i="286"/>
  <c r="G82" i="286"/>
  <c r="K82" i="286"/>
  <c r="R82" i="286"/>
  <c r="S82" i="286"/>
  <c r="X82" i="286"/>
  <c r="Z82" i="286"/>
  <c r="G83" i="286"/>
  <c r="R83" i="286"/>
  <c r="S83" i="286"/>
  <c r="X83" i="286"/>
  <c r="Z83" i="286"/>
  <c r="G84" i="286"/>
  <c r="R84" i="286"/>
  <c r="S84" i="286"/>
  <c r="X84" i="286"/>
  <c r="Z84" i="286"/>
  <c r="G85" i="286"/>
  <c r="R85" i="286"/>
  <c r="S85" i="286"/>
  <c r="X85" i="286"/>
  <c r="Z85" i="286"/>
  <c r="G86" i="286"/>
  <c r="R86" i="286"/>
  <c r="S86" i="286"/>
  <c r="X86" i="286"/>
  <c r="Z86" i="286"/>
  <c r="G87" i="286"/>
  <c r="R87" i="286"/>
  <c r="S87" i="286"/>
  <c r="X87" i="286"/>
  <c r="Z87" i="286"/>
  <c r="G88" i="286"/>
  <c r="R88" i="286"/>
  <c r="S88" i="286"/>
  <c r="X88" i="286"/>
  <c r="Z88" i="286"/>
  <c r="G89" i="286"/>
  <c r="K89" i="286"/>
  <c r="R89" i="286"/>
  <c r="S89" i="286"/>
  <c r="X89" i="286"/>
  <c r="Z89" i="286"/>
  <c r="G90" i="286"/>
  <c r="R90" i="286"/>
  <c r="S90" i="286"/>
  <c r="X90" i="286"/>
  <c r="Z90" i="286"/>
  <c r="G91" i="286"/>
  <c r="R91" i="286"/>
  <c r="S91" i="286"/>
  <c r="X91" i="286"/>
  <c r="Z91" i="286"/>
  <c r="G92" i="286"/>
  <c r="R92" i="286"/>
  <c r="S92" i="286"/>
  <c r="X92" i="286"/>
  <c r="Z92" i="286"/>
  <c r="G93" i="286"/>
  <c r="K93" i="286"/>
  <c r="R93" i="286"/>
  <c r="S93" i="286"/>
  <c r="X93" i="286"/>
  <c r="Z93" i="286"/>
  <c r="G94" i="286"/>
  <c r="R94" i="286"/>
  <c r="S94" i="286"/>
  <c r="X94" i="286"/>
  <c r="Z94" i="286"/>
  <c r="G95" i="286"/>
  <c r="K95" i="286"/>
  <c r="R95" i="286"/>
  <c r="S95" i="286"/>
  <c r="X95" i="286"/>
  <c r="Z95" i="286"/>
  <c r="G96" i="286"/>
  <c r="K96" i="286"/>
  <c r="R96" i="286"/>
  <c r="S96" i="286"/>
  <c r="X96" i="286"/>
  <c r="Z96" i="286"/>
  <c r="G97" i="286"/>
  <c r="R97" i="286"/>
  <c r="S97" i="286"/>
  <c r="X97" i="286"/>
  <c r="Z97" i="286"/>
  <c r="G98" i="286"/>
  <c r="K98" i="286"/>
  <c r="R98" i="286"/>
  <c r="S98" i="286"/>
  <c r="X98" i="286"/>
  <c r="Z98" i="286"/>
  <c r="G99" i="286"/>
  <c r="R99" i="286"/>
  <c r="S99" i="286"/>
  <c r="X99" i="286"/>
  <c r="Z99" i="286"/>
  <c r="G100" i="286"/>
  <c r="R100" i="286"/>
  <c r="S100" i="286"/>
  <c r="X100" i="286"/>
  <c r="Z100" i="286"/>
  <c r="G101" i="286"/>
  <c r="K101" i="286"/>
  <c r="R101" i="286"/>
  <c r="S101" i="286"/>
  <c r="X101" i="286"/>
  <c r="Z101" i="286"/>
  <c r="G102" i="286"/>
  <c r="R102" i="286"/>
  <c r="S102" i="286"/>
  <c r="X102" i="286"/>
  <c r="Z102" i="286"/>
  <c r="G103" i="286"/>
  <c r="R103" i="286"/>
  <c r="S103" i="286"/>
  <c r="X103" i="286"/>
  <c r="Z103" i="286"/>
  <c r="G104" i="286"/>
  <c r="K104" i="286"/>
  <c r="R104" i="286"/>
  <c r="S104" i="286"/>
  <c r="X104" i="286"/>
  <c r="Z104" i="286"/>
  <c r="G105" i="286"/>
  <c r="R105" i="286"/>
  <c r="S105" i="286"/>
  <c r="X105" i="286"/>
  <c r="Z105" i="286"/>
  <c r="G106" i="286"/>
  <c r="R106" i="286"/>
  <c r="S106" i="286"/>
  <c r="X106" i="286"/>
  <c r="Z106" i="286"/>
  <c r="G107" i="286"/>
  <c r="K107" i="286"/>
  <c r="R107" i="286"/>
  <c r="S107" i="286"/>
  <c r="X107" i="286"/>
  <c r="Z107" i="286"/>
  <c r="G108" i="286"/>
  <c r="R108" i="286"/>
  <c r="S108" i="286"/>
  <c r="X108" i="286"/>
  <c r="Z108" i="286"/>
  <c r="G109" i="286"/>
  <c r="R109" i="286"/>
  <c r="S109" i="286"/>
  <c r="X109" i="286"/>
  <c r="Z109" i="286"/>
  <c r="G110" i="286"/>
  <c r="K110" i="286"/>
  <c r="R110" i="286"/>
  <c r="S110" i="286"/>
  <c r="X110" i="286"/>
  <c r="Z110" i="286"/>
  <c r="G111" i="286"/>
  <c r="R111" i="286"/>
  <c r="S111" i="286"/>
  <c r="X111" i="286"/>
  <c r="Z111" i="286"/>
  <c r="G112" i="286"/>
  <c r="R112" i="286"/>
  <c r="S112" i="286"/>
  <c r="X112" i="286"/>
  <c r="Z112" i="286"/>
  <c r="G113" i="286"/>
  <c r="K113" i="286"/>
  <c r="R113" i="286"/>
  <c r="S113" i="286"/>
  <c r="X113" i="286"/>
  <c r="Z113" i="286"/>
  <c r="G114" i="286"/>
  <c r="K114" i="286"/>
  <c r="R114" i="286"/>
  <c r="S114" i="286"/>
  <c r="X114" i="286"/>
  <c r="Z114" i="286"/>
  <c r="G115" i="286"/>
  <c r="R115" i="286"/>
  <c r="S115" i="286"/>
  <c r="X115" i="286"/>
  <c r="Z115" i="286"/>
  <c r="G116" i="286"/>
  <c r="K116" i="286"/>
  <c r="R116" i="286"/>
  <c r="S116" i="286"/>
  <c r="X116" i="286"/>
  <c r="Z116" i="286"/>
  <c r="G117" i="286"/>
  <c r="R117" i="286"/>
  <c r="S117" i="286"/>
  <c r="X117" i="286"/>
  <c r="Z117" i="286"/>
  <c r="G118" i="286"/>
  <c r="R118" i="286"/>
  <c r="S118" i="286"/>
  <c r="X118" i="286"/>
  <c r="Z118" i="286"/>
  <c r="G119" i="286"/>
  <c r="R119" i="286"/>
  <c r="S119" i="286"/>
  <c r="X119" i="286"/>
  <c r="Z119" i="286"/>
  <c r="G120" i="286"/>
  <c r="K120" i="286"/>
  <c r="R120" i="286"/>
  <c r="S120" i="286"/>
  <c r="X120" i="286"/>
  <c r="Z120" i="286"/>
  <c r="G121" i="286"/>
  <c r="R121" i="286"/>
  <c r="S121" i="286"/>
  <c r="X121" i="286"/>
  <c r="Z121" i="286"/>
  <c r="G122" i="286"/>
  <c r="R122" i="286"/>
  <c r="S122" i="286"/>
  <c r="X122" i="286"/>
  <c r="Z122" i="286"/>
  <c r="G123" i="286"/>
  <c r="R123" i="286"/>
  <c r="S123" i="286"/>
  <c r="X123" i="286"/>
  <c r="Z123" i="286"/>
  <c r="G124" i="286"/>
  <c r="R124" i="286"/>
  <c r="S124" i="286"/>
  <c r="X124" i="286"/>
  <c r="Z124" i="286"/>
  <c r="G125" i="286"/>
  <c r="R125" i="286"/>
  <c r="S125" i="286"/>
  <c r="X125" i="286"/>
  <c r="Z125" i="286"/>
  <c r="G126" i="286"/>
  <c r="R126" i="286"/>
  <c r="S126" i="286"/>
  <c r="X126" i="286"/>
  <c r="Z126" i="286"/>
  <c r="G127" i="286"/>
  <c r="R127" i="286"/>
  <c r="S127" i="286"/>
  <c r="X127" i="286"/>
  <c r="Z127" i="286"/>
  <c r="G128" i="286"/>
  <c r="R128" i="286"/>
  <c r="S128" i="286"/>
  <c r="X128" i="286"/>
  <c r="Z128" i="286"/>
  <c r="G129" i="286"/>
  <c r="R129" i="286"/>
  <c r="S129" i="286"/>
  <c r="X129" i="286"/>
  <c r="Z129" i="286"/>
  <c r="G130" i="286"/>
  <c r="R130" i="286"/>
  <c r="S130" i="286"/>
  <c r="X130" i="286"/>
  <c r="Z130" i="286"/>
  <c r="G131" i="286"/>
  <c r="R131" i="286"/>
  <c r="S131" i="286"/>
  <c r="X131" i="286"/>
  <c r="Z131" i="286"/>
  <c r="R132" i="286"/>
  <c r="S132" i="286"/>
  <c r="X132" i="286"/>
  <c r="Z132" i="286"/>
  <c r="G133" i="286"/>
  <c r="R133" i="286"/>
  <c r="S133" i="286"/>
  <c r="X133" i="286"/>
  <c r="Z133" i="286"/>
  <c r="G134" i="286"/>
  <c r="R134" i="286"/>
  <c r="S134" i="286"/>
  <c r="X134" i="286"/>
  <c r="Z134" i="286"/>
  <c r="G135" i="286"/>
  <c r="R135" i="286"/>
  <c r="S135" i="286"/>
  <c r="X135" i="286"/>
  <c r="Z135" i="286"/>
  <c r="G136" i="286"/>
  <c r="K136" i="286"/>
  <c r="R136" i="286"/>
  <c r="S136" i="286"/>
  <c r="X136" i="286"/>
  <c r="Z136" i="286"/>
  <c r="G137" i="286"/>
  <c r="R137" i="286"/>
  <c r="S137" i="286"/>
  <c r="X137" i="286"/>
  <c r="Z137" i="286"/>
  <c r="R138" i="286"/>
  <c r="S138" i="286"/>
  <c r="X138" i="286"/>
  <c r="Z138" i="286"/>
  <c r="G139" i="286"/>
  <c r="R139" i="286"/>
  <c r="S139" i="286"/>
  <c r="X139" i="286"/>
  <c r="Z139" i="286"/>
  <c r="G140" i="286"/>
  <c r="R140" i="286"/>
  <c r="S140" i="286"/>
  <c r="X140" i="286"/>
  <c r="Z140" i="286"/>
  <c r="G141" i="286"/>
  <c r="R141" i="286"/>
  <c r="S141" i="286"/>
  <c r="X141" i="286"/>
  <c r="Z141" i="286"/>
  <c r="G142" i="286"/>
  <c r="R142" i="286"/>
  <c r="S142" i="286"/>
  <c r="X142" i="286"/>
  <c r="Z142" i="286"/>
  <c r="G143" i="286"/>
  <c r="R143" i="286"/>
  <c r="S143" i="286"/>
  <c r="X143" i="286"/>
  <c r="Z143" i="286"/>
  <c r="G144" i="286"/>
  <c r="K144" i="286"/>
  <c r="R144" i="286"/>
  <c r="S144" i="286"/>
  <c r="X144" i="286"/>
  <c r="Z144" i="286"/>
  <c r="G145" i="286"/>
  <c r="R145" i="286"/>
  <c r="S145" i="286"/>
  <c r="X145" i="286"/>
  <c r="Z145" i="286"/>
  <c r="R146" i="286"/>
  <c r="S146" i="286"/>
  <c r="G147" i="286"/>
  <c r="R147" i="286"/>
  <c r="S147" i="286"/>
  <c r="X147" i="286"/>
  <c r="Z147" i="286"/>
  <c r="G148" i="286"/>
  <c r="R148" i="286"/>
  <c r="S148" i="286"/>
  <c r="X148" i="286"/>
  <c r="Z148" i="286"/>
  <c r="R149" i="286"/>
  <c r="S149" i="286"/>
  <c r="R150" i="286"/>
  <c r="S150" i="286"/>
  <c r="G151" i="286"/>
  <c r="R151" i="286"/>
  <c r="S151" i="286"/>
  <c r="X151" i="286"/>
  <c r="Z151" i="286"/>
  <c r="G152" i="286"/>
  <c r="R152" i="286"/>
  <c r="S152" i="286"/>
  <c r="X152" i="286"/>
  <c r="Z152" i="286"/>
  <c r="R153" i="286"/>
  <c r="S153" i="286"/>
  <c r="G154" i="286"/>
  <c r="R154" i="286"/>
  <c r="S154" i="286"/>
  <c r="X154" i="286"/>
  <c r="Z154" i="286"/>
  <c r="X155" i="286"/>
  <c r="D156" i="286"/>
  <c r="C156" i="286"/>
  <c r="E156" i="286"/>
  <c r="R156" i="286"/>
  <c r="S156" i="286"/>
  <c r="A3" i="285"/>
  <c r="A23" i="285"/>
  <c r="A58" i="285"/>
  <c r="A61" i="285"/>
  <c r="A28" i="285"/>
  <c r="A78" i="285"/>
  <c r="A14" i="285"/>
  <c r="R164" i="285"/>
  <c r="T164" i="285" s="1"/>
  <c r="A34" i="285"/>
  <c r="A35" i="285"/>
  <c r="S164" i="285"/>
  <c r="S170" i="285" s="1"/>
  <c r="A7" i="285"/>
  <c r="A85" i="285"/>
  <c r="A87" i="285"/>
  <c r="A2" i="285"/>
  <c r="A4" i="285"/>
  <c r="A5" i="285"/>
  <c r="A6" i="285"/>
  <c r="A8" i="285"/>
  <c r="A9" i="285"/>
  <c r="A10" i="285"/>
  <c r="A11" i="285"/>
  <c r="A13" i="285"/>
  <c r="A15" i="285"/>
  <c r="A16" i="285"/>
  <c r="A17" i="285"/>
  <c r="A18" i="285"/>
  <c r="A19" i="285"/>
  <c r="A20" i="285"/>
  <c r="A21" i="285"/>
  <c r="A22" i="285"/>
  <c r="A24" i="285"/>
  <c r="A25" i="285"/>
  <c r="A26" i="285"/>
  <c r="A27" i="285"/>
  <c r="A29" i="285"/>
  <c r="A30" i="285"/>
  <c r="A31" i="285"/>
  <c r="A32" i="285"/>
  <c r="A33" i="285"/>
  <c r="A36" i="285"/>
  <c r="A37" i="285"/>
  <c r="A38" i="285"/>
  <c r="A39" i="285"/>
  <c r="A40" i="285"/>
  <c r="A41" i="285"/>
  <c r="A42" i="285"/>
  <c r="A43" i="285"/>
  <c r="A44" i="285"/>
  <c r="A45" i="285"/>
  <c r="A46" i="285"/>
  <c r="A48" i="285"/>
  <c r="A49" i="285"/>
  <c r="A50" i="285"/>
  <c r="A51" i="285"/>
  <c r="A52" i="285"/>
  <c r="A53" i="285"/>
  <c r="A54" i="285"/>
  <c r="A55" i="285"/>
  <c r="A56" i="285"/>
  <c r="A57" i="285"/>
  <c r="A59" i="285"/>
  <c r="A60" i="285"/>
  <c r="A62" i="285"/>
  <c r="A63" i="285"/>
  <c r="A64" i="285"/>
  <c r="A65" i="285"/>
  <c r="A66" i="285"/>
  <c r="A67" i="285"/>
  <c r="A68" i="285"/>
  <c r="A69" i="285"/>
  <c r="A70" i="285"/>
  <c r="A71" i="285"/>
  <c r="A72" i="285"/>
  <c r="A73" i="285"/>
  <c r="A74" i="285"/>
  <c r="A75" i="285"/>
  <c r="A76" i="285"/>
  <c r="A77" i="285"/>
  <c r="A79" i="285"/>
  <c r="A80" i="285"/>
  <c r="A81" i="285"/>
  <c r="A82" i="285"/>
  <c r="A83" i="285"/>
  <c r="A84" i="285"/>
  <c r="A86" i="285"/>
  <c r="A88" i="285"/>
  <c r="A89" i="285"/>
  <c r="A90" i="285"/>
  <c r="A91" i="285"/>
  <c r="A92" i="285"/>
  <c r="A93" i="285"/>
  <c r="A94" i="285"/>
  <c r="A95" i="285"/>
  <c r="A96" i="285"/>
  <c r="A97" i="285"/>
  <c r="A98" i="285"/>
  <c r="A99" i="285"/>
  <c r="A100" i="285"/>
  <c r="A101" i="285"/>
  <c r="A102" i="285"/>
  <c r="A103" i="285"/>
  <c r="A104" i="285"/>
  <c r="A105" i="285"/>
  <c r="A106" i="285"/>
  <c r="A107" i="285"/>
  <c r="A108" i="285"/>
  <c r="A109" i="285"/>
  <c r="A110" i="285"/>
  <c r="A111" i="285"/>
  <c r="A112" i="285"/>
  <c r="A113" i="285"/>
  <c r="A114" i="285"/>
  <c r="A115" i="285"/>
  <c r="A116" i="285"/>
  <c r="A117" i="285"/>
  <c r="A118" i="285"/>
  <c r="A119" i="285"/>
  <c r="A120" i="285"/>
  <c r="A121" i="285"/>
  <c r="A122" i="285"/>
  <c r="A123" i="285"/>
  <c r="A124" i="285"/>
  <c r="A125" i="285"/>
  <c r="A126" i="285"/>
  <c r="A127" i="285"/>
  <c r="A128" i="285"/>
  <c r="A129" i="285"/>
  <c r="A130" i="285"/>
  <c r="A131" i="285"/>
  <c r="A133" i="285"/>
  <c r="A134" i="285"/>
  <c r="A135" i="285"/>
  <c r="A136" i="285"/>
  <c r="A137" i="285"/>
  <c r="A138" i="285"/>
  <c r="A139" i="285"/>
  <c r="A142" i="285"/>
  <c r="A143" i="285"/>
  <c r="A144" i="285"/>
  <c r="A146" i="285"/>
  <c r="A147" i="285"/>
  <c r="A151" i="285"/>
  <c r="A153" i="285"/>
  <c r="A156" i="285"/>
  <c r="A157" i="285"/>
  <c r="U164" i="285"/>
  <c r="U170" i="285" s="1"/>
  <c r="V164" i="285"/>
  <c r="W164" i="285"/>
  <c r="X164" i="285"/>
  <c r="R165" i="285"/>
  <c r="T165" i="285" s="1"/>
  <c r="S165" i="285"/>
  <c r="U165" i="285"/>
  <c r="V165" i="285"/>
  <c r="W165" i="285"/>
  <c r="X165" i="285"/>
  <c r="L166" i="285"/>
  <c r="S166" i="285"/>
  <c r="S167" i="285"/>
  <c r="A161" i="285"/>
  <c r="P170" i="285"/>
  <c r="R166" i="285"/>
  <c r="R167" i="285"/>
  <c r="R170" i="285"/>
  <c r="N161" i="285"/>
  <c r="R169" i="285" s="1"/>
  <c r="T166" i="285"/>
  <c r="U166" i="285"/>
  <c r="V166" i="285"/>
  <c r="W166" i="285"/>
  <c r="X166" i="285"/>
  <c r="G2" i="285"/>
  <c r="V2" i="285"/>
  <c r="G3" i="285"/>
  <c r="V3" i="285"/>
  <c r="G4" i="285"/>
  <c r="V4" i="285"/>
  <c r="G5" i="285"/>
  <c r="V5" i="285"/>
  <c r="G6" i="285"/>
  <c r="V6" i="285"/>
  <c r="G7" i="285"/>
  <c r="V7" i="285"/>
  <c r="G8" i="285"/>
  <c r="V8" i="285"/>
  <c r="G9" i="285"/>
  <c r="V9" i="285"/>
  <c r="G10" i="285"/>
  <c r="V10" i="285"/>
  <c r="G11" i="285"/>
  <c r="V11" i="285"/>
  <c r="G13" i="285"/>
  <c r="V13" i="285"/>
  <c r="G14" i="285"/>
  <c r="V14" i="285"/>
  <c r="G15" i="285"/>
  <c r="V15" i="285"/>
  <c r="G16" i="285"/>
  <c r="V16" i="285"/>
  <c r="G17" i="285"/>
  <c r="V17" i="285"/>
  <c r="G18" i="285"/>
  <c r="V18" i="285"/>
  <c r="G19" i="285"/>
  <c r="V19" i="285"/>
  <c r="G20" i="285"/>
  <c r="V20" i="285"/>
  <c r="G21" i="285"/>
  <c r="V21" i="285"/>
  <c r="G22" i="285"/>
  <c r="V22" i="285"/>
  <c r="G23" i="285"/>
  <c r="V23" i="285"/>
  <c r="G24" i="285"/>
  <c r="V24" i="285"/>
  <c r="G25" i="285"/>
  <c r="V25" i="285"/>
  <c r="G26" i="285"/>
  <c r="V26" i="285"/>
  <c r="G27" i="285"/>
  <c r="V27" i="285"/>
  <c r="G28" i="285"/>
  <c r="V28" i="285"/>
  <c r="G29" i="285"/>
  <c r="V29" i="285"/>
  <c r="G30" i="285"/>
  <c r="V30" i="285"/>
  <c r="G31" i="285"/>
  <c r="V31" i="285"/>
  <c r="G32" i="285"/>
  <c r="V32" i="285"/>
  <c r="G33" i="285"/>
  <c r="V33" i="285"/>
  <c r="G34" i="285"/>
  <c r="V34" i="285"/>
  <c r="G35" i="285"/>
  <c r="V35" i="285"/>
  <c r="G36" i="285"/>
  <c r="V36" i="285"/>
  <c r="G37" i="285"/>
  <c r="V37" i="285"/>
  <c r="G38" i="285"/>
  <c r="V38" i="285"/>
  <c r="G39" i="285"/>
  <c r="V39" i="285"/>
  <c r="G40" i="285"/>
  <c r="V40" i="285"/>
  <c r="G41" i="285"/>
  <c r="V41" i="285" s="1"/>
  <c r="G42" i="285"/>
  <c r="V42" i="285"/>
  <c r="G43" i="285"/>
  <c r="V43" i="285"/>
  <c r="G44" i="285"/>
  <c r="V44" i="285"/>
  <c r="G45" i="285"/>
  <c r="V45" i="285"/>
  <c r="G46" i="285"/>
  <c r="V46" i="285"/>
  <c r="G48" i="285"/>
  <c r="V48" i="285"/>
  <c r="G49" i="285"/>
  <c r="V49" i="285"/>
  <c r="G50" i="285"/>
  <c r="V50" i="285"/>
  <c r="G51" i="285"/>
  <c r="V51" i="285"/>
  <c r="G52" i="285"/>
  <c r="V52" i="285"/>
  <c r="G53" i="285"/>
  <c r="V53" i="285"/>
  <c r="G54" i="285"/>
  <c r="V54" i="285"/>
  <c r="G55" i="285"/>
  <c r="V55" i="285"/>
  <c r="G56" i="285"/>
  <c r="V56" i="285"/>
  <c r="G57" i="285"/>
  <c r="V57" i="285"/>
  <c r="G58" i="285"/>
  <c r="V58" i="285"/>
  <c r="G59" i="285"/>
  <c r="V59" i="285"/>
  <c r="G60" i="285"/>
  <c r="V60" i="285"/>
  <c r="G61" i="285"/>
  <c r="V61" i="285"/>
  <c r="G62" i="285"/>
  <c r="V62" i="285"/>
  <c r="G63" i="285"/>
  <c r="V63" i="285" s="1"/>
  <c r="Z63" i="285" s="1"/>
  <c r="AB63" i="285" s="1"/>
  <c r="G64" i="285"/>
  <c r="V64" i="285"/>
  <c r="G65" i="285"/>
  <c r="V65" i="285"/>
  <c r="G66" i="285"/>
  <c r="V66" i="285"/>
  <c r="G67" i="285"/>
  <c r="V67" i="285"/>
  <c r="G68" i="285"/>
  <c r="V68" i="285"/>
  <c r="G69" i="285"/>
  <c r="V69" i="285"/>
  <c r="G70" i="285"/>
  <c r="V70" i="285"/>
  <c r="G71" i="285"/>
  <c r="V71" i="285"/>
  <c r="G72" i="285"/>
  <c r="V72" i="285"/>
  <c r="G73" i="285"/>
  <c r="V73" i="285"/>
  <c r="G74" i="285"/>
  <c r="V74" i="285"/>
  <c r="G75" i="285"/>
  <c r="V75" i="285"/>
  <c r="G76" i="285"/>
  <c r="V76" i="285"/>
  <c r="G77" i="285"/>
  <c r="V77" i="285"/>
  <c r="G78" i="285"/>
  <c r="V78" i="285"/>
  <c r="G79" i="285"/>
  <c r="V79" i="285"/>
  <c r="G80" i="285"/>
  <c r="V80" i="285"/>
  <c r="G81" i="285"/>
  <c r="V81" i="285"/>
  <c r="G82" i="285"/>
  <c r="V82" i="285"/>
  <c r="G83" i="285"/>
  <c r="V83" i="285"/>
  <c r="G84" i="285"/>
  <c r="V84" i="285"/>
  <c r="G85" i="285"/>
  <c r="V85" i="285" s="1"/>
  <c r="Z85" i="285" s="1"/>
  <c r="AB85" i="285" s="1"/>
  <c r="G86" i="285"/>
  <c r="V86" i="285"/>
  <c r="G87" i="285"/>
  <c r="V87" i="285"/>
  <c r="G88" i="285"/>
  <c r="V88" i="285"/>
  <c r="G89" i="285"/>
  <c r="V89" i="285"/>
  <c r="G90" i="285"/>
  <c r="V90" i="285"/>
  <c r="G91" i="285"/>
  <c r="V91" i="285"/>
  <c r="G92" i="285"/>
  <c r="V92" i="285"/>
  <c r="G93" i="285"/>
  <c r="V93" i="285"/>
  <c r="G94" i="285"/>
  <c r="V94" i="285"/>
  <c r="G95" i="285"/>
  <c r="V95" i="285"/>
  <c r="G96" i="285"/>
  <c r="V96" i="285"/>
  <c r="G97" i="285"/>
  <c r="V97" i="285"/>
  <c r="G98" i="285"/>
  <c r="V98" i="285"/>
  <c r="G99" i="285"/>
  <c r="V99" i="285"/>
  <c r="G100" i="285"/>
  <c r="V100" i="285"/>
  <c r="G101" i="285"/>
  <c r="V101" i="285"/>
  <c r="G102" i="285"/>
  <c r="V102" i="285"/>
  <c r="G103" i="285"/>
  <c r="V103" i="285"/>
  <c r="G104" i="285"/>
  <c r="V104" i="285"/>
  <c r="G105" i="285"/>
  <c r="V105" i="285"/>
  <c r="G106" i="285"/>
  <c r="V106" i="285"/>
  <c r="G107" i="285"/>
  <c r="V107" i="285"/>
  <c r="G108" i="285"/>
  <c r="V108" i="285"/>
  <c r="G109" i="285"/>
  <c r="V109" i="285"/>
  <c r="G110" i="285"/>
  <c r="V110" i="285"/>
  <c r="G111" i="285"/>
  <c r="V111" i="285"/>
  <c r="G112" i="285"/>
  <c r="V112" i="285"/>
  <c r="G113" i="285"/>
  <c r="V113" i="285"/>
  <c r="G114" i="285"/>
  <c r="V114" i="285"/>
  <c r="G115" i="285"/>
  <c r="V115" i="285"/>
  <c r="G116" i="285"/>
  <c r="V116" i="285"/>
  <c r="G117" i="285"/>
  <c r="V117" i="285"/>
  <c r="G118" i="285"/>
  <c r="V118" i="285"/>
  <c r="G119" i="285"/>
  <c r="V119" i="285"/>
  <c r="G120" i="285"/>
  <c r="V120" i="285"/>
  <c r="G121" i="285"/>
  <c r="V121" i="285"/>
  <c r="G122" i="285"/>
  <c r="V122" i="285"/>
  <c r="G123" i="285"/>
  <c r="V123" i="285"/>
  <c r="G124" i="285"/>
  <c r="V124" i="285"/>
  <c r="G125" i="285"/>
  <c r="V125" i="285"/>
  <c r="G126" i="285"/>
  <c r="V126" i="285"/>
  <c r="G127" i="285"/>
  <c r="V127" i="285"/>
  <c r="G128" i="285"/>
  <c r="V128" i="285"/>
  <c r="G129" i="285"/>
  <c r="V129" i="285"/>
  <c r="G130" i="285"/>
  <c r="V130" i="285"/>
  <c r="G131" i="285"/>
  <c r="V131" i="285"/>
  <c r="G132" i="285"/>
  <c r="V132" i="285"/>
  <c r="G133" i="285"/>
  <c r="V133" i="285"/>
  <c r="G134" i="285"/>
  <c r="V134" i="285"/>
  <c r="G135" i="285"/>
  <c r="V135" i="285"/>
  <c r="G136" i="285"/>
  <c r="V136" i="285"/>
  <c r="G137" i="285"/>
  <c r="V137" i="285"/>
  <c r="G138" i="285"/>
  <c r="V138" i="285"/>
  <c r="G139" i="285"/>
  <c r="V139" i="285"/>
  <c r="G140" i="285"/>
  <c r="V140" i="285"/>
  <c r="G141" i="285"/>
  <c r="V141" i="285"/>
  <c r="G142" i="285"/>
  <c r="V142" i="285"/>
  <c r="G143" i="285"/>
  <c r="V143" i="285"/>
  <c r="G144" i="285"/>
  <c r="V144" i="285"/>
  <c r="G145" i="285"/>
  <c r="V145" i="285"/>
  <c r="G146" i="285"/>
  <c r="V146" i="285"/>
  <c r="G147" i="285"/>
  <c r="V147" i="285"/>
  <c r="G151" i="285"/>
  <c r="V151" i="285"/>
  <c r="G153" i="285"/>
  <c r="V153" i="285"/>
  <c r="G154" i="285"/>
  <c r="V154" i="285"/>
  <c r="G155" i="285"/>
  <c r="V155" i="285"/>
  <c r="G156" i="285"/>
  <c r="V156" i="285" s="1"/>
  <c r="Z156" i="285" s="1"/>
  <c r="AB156" i="285" s="1"/>
  <c r="G157" i="285"/>
  <c r="V157" i="285"/>
  <c r="G158" i="285"/>
  <c r="V158" i="285"/>
  <c r="G159" i="285"/>
  <c r="V159" i="285"/>
  <c r="U167" i="285"/>
  <c r="T167" i="285"/>
  <c r="V167" i="285"/>
  <c r="W167" i="285"/>
  <c r="X167" i="285"/>
  <c r="W2" i="285"/>
  <c r="W3" i="285"/>
  <c r="W4" i="285"/>
  <c r="W5" i="285"/>
  <c r="W6" i="285"/>
  <c r="W7" i="285"/>
  <c r="W8" i="285"/>
  <c r="W9" i="285"/>
  <c r="W10" i="285"/>
  <c r="W11" i="285"/>
  <c r="W13" i="285"/>
  <c r="W14" i="285"/>
  <c r="W15" i="285"/>
  <c r="W16" i="285"/>
  <c r="W17" i="285"/>
  <c r="W18" i="285"/>
  <c r="W19" i="285"/>
  <c r="W20" i="285"/>
  <c r="W21" i="285"/>
  <c r="W22" i="285"/>
  <c r="W23" i="285"/>
  <c r="W24" i="285"/>
  <c r="W25" i="285"/>
  <c r="W26" i="285"/>
  <c r="W27" i="285"/>
  <c r="W28" i="285"/>
  <c r="W29" i="285"/>
  <c r="W30" i="285"/>
  <c r="W31" i="285"/>
  <c r="W32" i="285"/>
  <c r="W33" i="285"/>
  <c r="W34" i="285"/>
  <c r="W35" i="285"/>
  <c r="W36" i="285"/>
  <c r="W37" i="285"/>
  <c r="W38" i="285"/>
  <c r="W39" i="285"/>
  <c r="W40" i="285"/>
  <c r="W41" i="285"/>
  <c r="W42" i="285"/>
  <c r="W43" i="285"/>
  <c r="W44" i="285"/>
  <c r="W45" i="285"/>
  <c r="W46" i="285"/>
  <c r="W48" i="285"/>
  <c r="W49" i="285"/>
  <c r="W50" i="285"/>
  <c r="W51" i="285"/>
  <c r="W52" i="285"/>
  <c r="W53" i="285"/>
  <c r="W54" i="285"/>
  <c r="W55" i="285"/>
  <c r="W56" i="285"/>
  <c r="W57" i="285"/>
  <c r="W58" i="285"/>
  <c r="W59" i="285"/>
  <c r="W60" i="285"/>
  <c r="W61" i="285"/>
  <c r="W62" i="285"/>
  <c r="W63" i="285"/>
  <c r="W64" i="285"/>
  <c r="W65" i="285"/>
  <c r="W66" i="285"/>
  <c r="W67" i="285"/>
  <c r="W68" i="285"/>
  <c r="W69" i="285"/>
  <c r="W70" i="285"/>
  <c r="W71" i="285"/>
  <c r="W72" i="285"/>
  <c r="W73" i="285"/>
  <c r="W74" i="285"/>
  <c r="W75" i="285"/>
  <c r="W76" i="285"/>
  <c r="W77" i="285"/>
  <c r="W78" i="285"/>
  <c r="W79" i="285"/>
  <c r="W80" i="285"/>
  <c r="W81" i="285"/>
  <c r="W82" i="285"/>
  <c r="W83" i="285"/>
  <c r="W84" i="285"/>
  <c r="W85" i="285"/>
  <c r="W86" i="285"/>
  <c r="W87" i="285"/>
  <c r="W88" i="285"/>
  <c r="W89" i="285"/>
  <c r="W90" i="285"/>
  <c r="W91" i="285"/>
  <c r="W92" i="285"/>
  <c r="W93" i="285"/>
  <c r="W94" i="285"/>
  <c r="W95" i="285"/>
  <c r="W96" i="285"/>
  <c r="W97" i="285"/>
  <c r="W98" i="285"/>
  <c r="W99" i="285"/>
  <c r="W100" i="285"/>
  <c r="W101" i="285"/>
  <c r="W102" i="285"/>
  <c r="W103" i="285"/>
  <c r="W104" i="285"/>
  <c r="W105" i="285"/>
  <c r="W106" i="285"/>
  <c r="W107" i="285"/>
  <c r="W108" i="285"/>
  <c r="W109" i="285"/>
  <c r="W110" i="285"/>
  <c r="W111" i="285"/>
  <c r="W112" i="285"/>
  <c r="W113" i="285"/>
  <c r="W114" i="285"/>
  <c r="W115" i="285"/>
  <c r="W116" i="285"/>
  <c r="W117" i="285"/>
  <c r="W118" i="285"/>
  <c r="W119" i="285"/>
  <c r="W120" i="285"/>
  <c r="W121" i="285"/>
  <c r="W122" i="285"/>
  <c r="W123" i="285"/>
  <c r="W124" i="285"/>
  <c r="W125" i="285"/>
  <c r="W126" i="285"/>
  <c r="W127" i="285"/>
  <c r="W128" i="285"/>
  <c r="W129" i="285"/>
  <c r="W130" i="285"/>
  <c r="W131" i="285"/>
  <c r="W132" i="285"/>
  <c r="W133" i="285"/>
  <c r="W134" i="285"/>
  <c r="W135" i="285"/>
  <c r="W136" i="285"/>
  <c r="W137" i="285"/>
  <c r="W138" i="285"/>
  <c r="W139" i="285"/>
  <c r="W140" i="285"/>
  <c r="W141" i="285"/>
  <c r="W142" i="285"/>
  <c r="W143" i="285"/>
  <c r="W144" i="285"/>
  <c r="W145" i="285"/>
  <c r="W146" i="285"/>
  <c r="W147" i="285"/>
  <c r="G149" i="285"/>
  <c r="W149" i="285"/>
  <c r="W151" i="285"/>
  <c r="W153" i="285"/>
  <c r="W156" i="285"/>
  <c r="W157" i="285"/>
  <c r="W158" i="285"/>
  <c r="W159" i="285"/>
  <c r="W161" i="285"/>
  <c r="L168" i="285" s="1"/>
  <c r="V170" i="285"/>
  <c r="Q161" i="285"/>
  <c r="V169" i="285"/>
  <c r="V171" i="285"/>
  <c r="N168" i="285"/>
  <c r="R168" i="285"/>
  <c r="V168" i="285"/>
  <c r="W170" i="285"/>
  <c r="W168" i="285"/>
  <c r="X170" i="285"/>
  <c r="X168" i="285"/>
  <c r="X2" i="285"/>
  <c r="X3" i="285"/>
  <c r="X4" i="285"/>
  <c r="X5" i="285"/>
  <c r="X6" i="285"/>
  <c r="X7" i="285"/>
  <c r="X8" i="285"/>
  <c r="X9" i="285"/>
  <c r="X10" i="285"/>
  <c r="X11" i="285"/>
  <c r="X13" i="285"/>
  <c r="X14" i="285"/>
  <c r="X15" i="285"/>
  <c r="X16" i="285"/>
  <c r="X17" i="285"/>
  <c r="X18" i="285"/>
  <c r="X19" i="285"/>
  <c r="X20" i="285"/>
  <c r="X21" i="285"/>
  <c r="X22" i="285"/>
  <c r="X23" i="285"/>
  <c r="X24" i="285"/>
  <c r="X25" i="285"/>
  <c r="X26" i="285"/>
  <c r="X27" i="285"/>
  <c r="X28" i="285"/>
  <c r="X29" i="285"/>
  <c r="X30" i="285"/>
  <c r="X31" i="285"/>
  <c r="X32" i="285"/>
  <c r="X33" i="285"/>
  <c r="X34" i="285"/>
  <c r="X35" i="285"/>
  <c r="X36" i="285"/>
  <c r="X37" i="285"/>
  <c r="X38" i="285"/>
  <c r="X39" i="285"/>
  <c r="X40" i="285"/>
  <c r="X41" i="285"/>
  <c r="X42" i="285"/>
  <c r="X43" i="285"/>
  <c r="X44" i="285"/>
  <c r="X45" i="285"/>
  <c r="X46" i="285"/>
  <c r="X48" i="285"/>
  <c r="X49" i="285"/>
  <c r="X50" i="285"/>
  <c r="X51" i="285"/>
  <c r="X52" i="285"/>
  <c r="X53" i="285"/>
  <c r="X54" i="285"/>
  <c r="X55" i="285"/>
  <c r="X56" i="285"/>
  <c r="X57" i="285"/>
  <c r="X58" i="285"/>
  <c r="X59" i="285"/>
  <c r="X60" i="285"/>
  <c r="X61" i="285"/>
  <c r="X62" i="285"/>
  <c r="X63" i="285"/>
  <c r="X64" i="285"/>
  <c r="X65" i="285"/>
  <c r="X66" i="285"/>
  <c r="X67" i="285"/>
  <c r="X68" i="285"/>
  <c r="X69" i="285"/>
  <c r="X70" i="285"/>
  <c r="X71" i="285"/>
  <c r="X72" i="285"/>
  <c r="X73" i="285"/>
  <c r="X74" i="285"/>
  <c r="X75" i="285"/>
  <c r="X76" i="285"/>
  <c r="X77" i="285"/>
  <c r="X78" i="285"/>
  <c r="X79" i="285"/>
  <c r="X80" i="285"/>
  <c r="X81" i="285"/>
  <c r="X82" i="285"/>
  <c r="X83" i="285"/>
  <c r="X84" i="285"/>
  <c r="X85" i="285"/>
  <c r="X86" i="285"/>
  <c r="X87" i="285"/>
  <c r="X88" i="285"/>
  <c r="X89" i="285"/>
  <c r="X90" i="285"/>
  <c r="X91" i="285"/>
  <c r="X92" i="285"/>
  <c r="X93" i="285"/>
  <c r="X94" i="285"/>
  <c r="X95" i="285"/>
  <c r="X96" i="285"/>
  <c r="X97" i="285"/>
  <c r="X98" i="285"/>
  <c r="X99" i="285"/>
  <c r="X100" i="285"/>
  <c r="X101" i="285"/>
  <c r="X102" i="285"/>
  <c r="X103" i="285"/>
  <c r="X104" i="285"/>
  <c r="X105" i="285"/>
  <c r="X106" i="285"/>
  <c r="X107" i="285"/>
  <c r="X108" i="285"/>
  <c r="X109" i="285"/>
  <c r="X110" i="285"/>
  <c r="X111" i="285"/>
  <c r="X112" i="285"/>
  <c r="X113" i="285"/>
  <c r="X114" i="285"/>
  <c r="X115" i="285"/>
  <c r="X116" i="285"/>
  <c r="X117" i="285"/>
  <c r="X118" i="285"/>
  <c r="X119" i="285"/>
  <c r="X120" i="285"/>
  <c r="X121" i="285"/>
  <c r="X122" i="285"/>
  <c r="X123" i="285"/>
  <c r="X124" i="285"/>
  <c r="X125" i="285"/>
  <c r="X126" i="285"/>
  <c r="X127" i="285"/>
  <c r="X128" i="285"/>
  <c r="X129" i="285"/>
  <c r="X130" i="285"/>
  <c r="X131" i="285"/>
  <c r="X132" i="285"/>
  <c r="X133" i="285"/>
  <c r="X134" i="285"/>
  <c r="X135" i="285"/>
  <c r="X136" i="285"/>
  <c r="X137" i="285"/>
  <c r="X138" i="285"/>
  <c r="X139" i="285"/>
  <c r="X140" i="285"/>
  <c r="X141" i="285"/>
  <c r="X142" i="285"/>
  <c r="X143" i="285"/>
  <c r="X144" i="285"/>
  <c r="X145" i="285"/>
  <c r="X146" i="285"/>
  <c r="X147" i="285"/>
  <c r="X149" i="285"/>
  <c r="X151" i="285"/>
  <c r="X153" i="285"/>
  <c r="X154" i="285"/>
  <c r="X155" i="285"/>
  <c r="X156" i="285"/>
  <c r="X157" i="285"/>
  <c r="X159" i="285"/>
  <c r="X161" i="285"/>
  <c r="L169" i="285" s="1"/>
  <c r="R161" i="285"/>
  <c r="W169" i="285"/>
  <c r="W171" i="285"/>
  <c r="N169" i="285"/>
  <c r="S161" i="285"/>
  <c r="X169" i="285" s="1"/>
  <c r="X171" i="285" s="1"/>
  <c r="N170" i="285" s="1"/>
  <c r="Y2" i="285"/>
  <c r="Y3" i="285"/>
  <c r="Y4" i="285"/>
  <c r="Y5" i="285"/>
  <c r="Y6" i="285"/>
  <c r="Y7" i="285"/>
  <c r="Y8" i="285"/>
  <c r="Y9" i="285"/>
  <c r="Y10" i="285"/>
  <c r="Y11" i="285"/>
  <c r="Y13" i="285"/>
  <c r="Y14" i="285"/>
  <c r="Y15" i="285"/>
  <c r="Y16" i="285"/>
  <c r="Y17" i="285"/>
  <c r="Y18" i="285"/>
  <c r="Y19" i="285"/>
  <c r="Y20" i="285"/>
  <c r="Y21" i="285"/>
  <c r="Y22" i="285"/>
  <c r="Y23" i="285"/>
  <c r="Y24" i="285"/>
  <c r="Y25" i="285"/>
  <c r="Y26" i="285"/>
  <c r="Y27" i="285"/>
  <c r="Y28" i="285"/>
  <c r="Y29" i="285"/>
  <c r="Y30" i="285"/>
  <c r="Y31" i="285"/>
  <c r="Y32" i="285"/>
  <c r="Y33" i="285"/>
  <c r="Y34" i="285"/>
  <c r="Y35" i="285"/>
  <c r="Y36" i="285"/>
  <c r="Y37" i="285"/>
  <c r="Y38" i="285"/>
  <c r="Y39" i="285"/>
  <c r="Y40" i="285"/>
  <c r="Y41" i="285"/>
  <c r="Y42" i="285"/>
  <c r="Y43" i="285"/>
  <c r="Y44" i="285"/>
  <c r="Y45" i="285"/>
  <c r="Y46" i="285"/>
  <c r="Y48" i="285"/>
  <c r="Y49" i="285"/>
  <c r="Y50" i="285"/>
  <c r="Y51" i="285"/>
  <c r="Y52" i="285"/>
  <c r="Y53" i="285"/>
  <c r="Y54" i="285"/>
  <c r="Y55" i="285"/>
  <c r="Y56" i="285"/>
  <c r="Y57" i="285"/>
  <c r="Y58" i="285"/>
  <c r="Y59" i="285"/>
  <c r="Y60" i="285"/>
  <c r="Y61" i="285"/>
  <c r="Y62" i="285"/>
  <c r="Y63" i="285"/>
  <c r="Y64" i="285"/>
  <c r="Y65" i="285"/>
  <c r="Y66" i="285"/>
  <c r="Y67" i="285"/>
  <c r="Y68" i="285"/>
  <c r="Y69" i="285"/>
  <c r="Y70" i="285"/>
  <c r="Y71" i="285"/>
  <c r="Y72" i="285"/>
  <c r="Y73" i="285"/>
  <c r="Y74" i="285"/>
  <c r="Y75" i="285"/>
  <c r="Y76" i="285"/>
  <c r="Y77" i="285"/>
  <c r="Y78" i="285"/>
  <c r="Y79" i="285"/>
  <c r="Y80" i="285"/>
  <c r="Y81" i="285"/>
  <c r="Y82" i="285"/>
  <c r="Y83" i="285"/>
  <c r="Y84" i="285"/>
  <c r="Y85" i="285"/>
  <c r="Y86" i="285"/>
  <c r="Y87" i="285"/>
  <c r="Y88" i="285"/>
  <c r="Y89" i="285"/>
  <c r="Y90" i="285"/>
  <c r="Y91" i="285"/>
  <c r="Y92" i="285"/>
  <c r="Y93" i="285"/>
  <c r="Y94" i="285"/>
  <c r="Y95" i="285"/>
  <c r="Y96" i="285"/>
  <c r="Y97" i="285"/>
  <c r="Y98" i="285"/>
  <c r="Y99" i="285"/>
  <c r="Y100" i="285"/>
  <c r="Y101" i="285"/>
  <c r="Y102" i="285"/>
  <c r="Y103" i="285"/>
  <c r="Y104" i="285"/>
  <c r="Y105" i="285"/>
  <c r="Y106" i="285"/>
  <c r="Y107" i="285"/>
  <c r="Y108" i="285"/>
  <c r="Y109" i="285"/>
  <c r="Y110" i="285"/>
  <c r="Y111" i="285"/>
  <c r="Y112" i="285"/>
  <c r="Y113" i="285"/>
  <c r="Y114" i="285"/>
  <c r="Y115" i="285"/>
  <c r="Y116" i="285"/>
  <c r="Y117" i="285"/>
  <c r="Y118" i="285"/>
  <c r="Y119" i="285"/>
  <c r="Y120" i="285"/>
  <c r="Y121" i="285"/>
  <c r="Y122" i="285"/>
  <c r="Y123" i="285"/>
  <c r="Y124" i="285"/>
  <c r="Y125" i="285"/>
  <c r="Y126" i="285"/>
  <c r="Y127" i="285"/>
  <c r="Y128" i="285"/>
  <c r="Y129" i="285"/>
  <c r="Y130" i="285"/>
  <c r="Y131" i="285"/>
  <c r="Y132" i="285"/>
  <c r="Y133" i="285"/>
  <c r="Y134" i="285"/>
  <c r="Y135" i="285"/>
  <c r="Y136" i="285"/>
  <c r="Y137" i="285"/>
  <c r="Y138" i="285"/>
  <c r="Y139" i="285"/>
  <c r="Y140" i="285"/>
  <c r="Y141" i="285"/>
  <c r="Y142" i="285"/>
  <c r="Y143" i="285"/>
  <c r="Y144" i="285"/>
  <c r="Y145" i="285"/>
  <c r="Y146" i="285"/>
  <c r="Y147" i="285"/>
  <c r="Y149" i="285"/>
  <c r="Y151" i="285"/>
  <c r="Y153" i="285"/>
  <c r="Y154" i="285"/>
  <c r="Y155" i="285"/>
  <c r="Y156" i="285"/>
  <c r="Y157" i="285"/>
  <c r="Y158" i="285"/>
  <c r="Y159" i="285"/>
  <c r="Y161" i="285"/>
  <c r="L170" i="285" s="1"/>
  <c r="M171" i="285"/>
  <c r="V172" i="285"/>
  <c r="W172" i="285"/>
  <c r="X172" i="285"/>
  <c r="I2" i="285"/>
  <c r="T2" i="285"/>
  <c r="U2" i="285"/>
  <c r="Z2" i="285"/>
  <c r="AB2" i="285" s="1"/>
  <c r="I3" i="285"/>
  <c r="T3" i="285"/>
  <c r="U3" i="285"/>
  <c r="Z3" i="285"/>
  <c r="AB3" i="285" s="1"/>
  <c r="I4" i="285"/>
  <c r="M4" i="285"/>
  <c r="T4" i="285"/>
  <c r="U4" i="285"/>
  <c r="Z4" i="285"/>
  <c r="AB4" i="285"/>
  <c r="I5" i="285"/>
  <c r="M5" i="285"/>
  <c r="T5" i="285"/>
  <c r="U5" i="285"/>
  <c r="Z5" i="285"/>
  <c r="AB5" i="285"/>
  <c r="I6" i="285"/>
  <c r="T6" i="285"/>
  <c r="U6" i="285"/>
  <c r="Z6" i="285"/>
  <c r="AB6" i="285"/>
  <c r="AG6" i="285"/>
  <c r="AH6" i="285"/>
  <c r="AI6" i="285"/>
  <c r="AJ6" i="285"/>
  <c r="AK6" i="285"/>
  <c r="I7" i="285"/>
  <c r="T7" i="285"/>
  <c r="U7" i="285"/>
  <c r="Z7" i="285"/>
  <c r="AB7" i="285" s="1"/>
  <c r="I8" i="285"/>
  <c r="T8" i="285"/>
  <c r="U8" i="285"/>
  <c r="Z8" i="285"/>
  <c r="AB8" i="285"/>
  <c r="I9" i="285"/>
  <c r="T9" i="285"/>
  <c r="U9" i="285"/>
  <c r="Z9" i="285"/>
  <c r="AB9" i="285" s="1"/>
  <c r="I10" i="285"/>
  <c r="M10" i="285"/>
  <c r="T10" i="285"/>
  <c r="U10" i="285"/>
  <c r="Z10" i="285"/>
  <c r="AB10" i="285"/>
  <c r="I11" i="285"/>
  <c r="T11" i="285"/>
  <c r="U11" i="285"/>
  <c r="Z11" i="285"/>
  <c r="AB11" i="285" s="1"/>
  <c r="I13" i="285"/>
  <c r="T13" i="285"/>
  <c r="U13" i="285"/>
  <c r="Z13" i="285"/>
  <c r="AB13" i="285" s="1"/>
  <c r="I14" i="285"/>
  <c r="M14" i="285"/>
  <c r="T14" i="285"/>
  <c r="U14" i="285"/>
  <c r="Z14" i="285"/>
  <c r="AB14" i="285"/>
  <c r="I15" i="285"/>
  <c r="T15" i="285"/>
  <c r="U15" i="285"/>
  <c r="Z15" i="285"/>
  <c r="AB15" i="285" s="1"/>
  <c r="I16" i="285"/>
  <c r="M16" i="285"/>
  <c r="T16" i="285"/>
  <c r="U16" i="285"/>
  <c r="Z16" i="285"/>
  <c r="AB16" i="285"/>
  <c r="I17" i="285"/>
  <c r="T17" i="285"/>
  <c r="U17" i="285"/>
  <c r="Z17" i="285"/>
  <c r="AB17" i="285" s="1"/>
  <c r="I18" i="285"/>
  <c r="M18" i="285"/>
  <c r="T18" i="285"/>
  <c r="U18" i="285"/>
  <c r="Z18" i="285"/>
  <c r="AB18" i="285"/>
  <c r="I19" i="285"/>
  <c r="T19" i="285"/>
  <c r="U19" i="285"/>
  <c r="Z19" i="285"/>
  <c r="AB19" i="285" s="1"/>
  <c r="I20" i="285"/>
  <c r="M20" i="285"/>
  <c r="T20" i="285"/>
  <c r="U20" i="285"/>
  <c r="Z20" i="285"/>
  <c r="AB20" i="285"/>
  <c r="I21" i="285"/>
  <c r="M21" i="285"/>
  <c r="T21" i="285"/>
  <c r="U21" i="285"/>
  <c r="Z21" i="285"/>
  <c r="AB21" i="285"/>
  <c r="T22" i="285"/>
  <c r="U22" i="285"/>
  <c r="Z22" i="285"/>
  <c r="AB22" i="285" s="1"/>
  <c r="I23" i="285"/>
  <c r="T23" i="285"/>
  <c r="U23" i="285"/>
  <c r="Z23" i="285"/>
  <c r="AB23" i="285" s="1"/>
  <c r="I24" i="285"/>
  <c r="T24" i="285"/>
  <c r="U24" i="285"/>
  <c r="Z24" i="285"/>
  <c r="AB24" i="285"/>
  <c r="I25" i="285"/>
  <c r="T25" i="285"/>
  <c r="U25" i="285"/>
  <c r="Z25" i="285"/>
  <c r="AB25" i="285" s="1"/>
  <c r="I26" i="285"/>
  <c r="T26" i="285"/>
  <c r="U26" i="285"/>
  <c r="Z26" i="285"/>
  <c r="AB26" i="285" s="1"/>
  <c r="I27" i="285"/>
  <c r="T27" i="285"/>
  <c r="U27" i="285"/>
  <c r="Z27" i="285"/>
  <c r="AB27" i="285" s="1"/>
  <c r="I28" i="285"/>
  <c r="M28" i="285"/>
  <c r="T28" i="285"/>
  <c r="U28" i="285"/>
  <c r="Z28" i="285"/>
  <c r="AB28" i="285"/>
  <c r="I29" i="285"/>
  <c r="T29" i="285"/>
  <c r="U29" i="285"/>
  <c r="Z29" i="285"/>
  <c r="AB29" i="285" s="1"/>
  <c r="I30" i="285"/>
  <c r="M30" i="285"/>
  <c r="T30" i="285"/>
  <c r="U30" i="285"/>
  <c r="Z30" i="285"/>
  <c r="AB30" i="285"/>
  <c r="I31" i="285"/>
  <c r="M31" i="285"/>
  <c r="T31" i="285"/>
  <c r="U31" i="285"/>
  <c r="Z31" i="285"/>
  <c r="AB31" i="285"/>
  <c r="I32" i="285"/>
  <c r="M32" i="285"/>
  <c r="T32" i="285"/>
  <c r="U32" i="285"/>
  <c r="Z32" i="285"/>
  <c r="AB32" i="285"/>
  <c r="I33" i="285"/>
  <c r="M33" i="285"/>
  <c r="T33" i="285"/>
  <c r="U33" i="285"/>
  <c r="Z33" i="285"/>
  <c r="AB33" i="285"/>
  <c r="I34" i="285"/>
  <c r="T34" i="285"/>
  <c r="U34" i="285"/>
  <c r="Z34" i="285"/>
  <c r="AB34" i="285" s="1"/>
  <c r="I35" i="285"/>
  <c r="T35" i="285"/>
  <c r="U35" i="285"/>
  <c r="Z35" i="285"/>
  <c r="AB35" i="285"/>
  <c r="I36" i="285"/>
  <c r="M36" i="285"/>
  <c r="T36" i="285"/>
  <c r="U36" i="285"/>
  <c r="Z36" i="285"/>
  <c r="AB36" i="285"/>
  <c r="I37" i="285"/>
  <c r="M37" i="285"/>
  <c r="T37" i="285"/>
  <c r="U37" i="285"/>
  <c r="Z37" i="285"/>
  <c r="AB37" i="285"/>
  <c r="I38" i="285"/>
  <c r="T38" i="285"/>
  <c r="U38" i="285"/>
  <c r="Z38" i="285"/>
  <c r="AB38" i="285" s="1"/>
  <c r="I39" i="285"/>
  <c r="T39" i="285"/>
  <c r="U39" i="285"/>
  <c r="Z39" i="285"/>
  <c r="AB39" i="285"/>
  <c r="I40" i="285"/>
  <c r="M40" i="285"/>
  <c r="T40" i="285"/>
  <c r="U40" i="285"/>
  <c r="Z40" i="285"/>
  <c r="AB40" i="285"/>
  <c r="I41" i="285"/>
  <c r="M41" i="285"/>
  <c r="T41" i="285"/>
  <c r="U41" i="285"/>
  <c r="I42" i="285"/>
  <c r="T42" i="285"/>
  <c r="U42" i="285"/>
  <c r="Z42" i="285"/>
  <c r="AB42" i="285" s="1"/>
  <c r="I43" i="285"/>
  <c r="M43" i="285"/>
  <c r="T43" i="285"/>
  <c r="U43" i="285"/>
  <c r="Z43" i="285"/>
  <c r="AB43" i="285"/>
  <c r="I44" i="285"/>
  <c r="T44" i="285"/>
  <c r="U44" i="285"/>
  <c r="Z44" i="285"/>
  <c r="AB44" i="285"/>
  <c r="T45" i="285"/>
  <c r="U45" i="285"/>
  <c r="Z45" i="285"/>
  <c r="AB45" i="285" s="1"/>
  <c r="T46" i="285"/>
  <c r="U46" i="285"/>
  <c r="Z46" i="285"/>
  <c r="AB46" i="285" s="1"/>
  <c r="T48" i="285"/>
  <c r="U48" i="285"/>
  <c r="Z48" i="285"/>
  <c r="AB48" i="285" s="1"/>
  <c r="M49" i="285"/>
  <c r="T49" i="285"/>
  <c r="U49" i="285"/>
  <c r="Z49" i="285"/>
  <c r="AB49" i="285"/>
  <c r="I50" i="285"/>
  <c r="T50" i="285"/>
  <c r="U50" i="285"/>
  <c r="Z50" i="285"/>
  <c r="AB50" i="285" s="1"/>
  <c r="I51" i="285"/>
  <c r="M51" i="285"/>
  <c r="T51" i="285"/>
  <c r="U51" i="285"/>
  <c r="Z51" i="285"/>
  <c r="AB51" i="285"/>
  <c r="I52" i="285"/>
  <c r="T52" i="285"/>
  <c r="U52" i="285"/>
  <c r="Z52" i="285"/>
  <c r="AB52" i="285" s="1"/>
  <c r="I53" i="285"/>
  <c r="M53" i="285"/>
  <c r="T53" i="285"/>
  <c r="U53" i="285"/>
  <c r="Z53" i="285"/>
  <c r="AB53" i="285"/>
  <c r="I54" i="285"/>
  <c r="M54" i="285"/>
  <c r="T54" i="285"/>
  <c r="U54" i="285"/>
  <c r="Z54" i="285"/>
  <c r="AB54" i="285"/>
  <c r="I55" i="285"/>
  <c r="M55" i="285"/>
  <c r="T55" i="285"/>
  <c r="U55" i="285"/>
  <c r="Z55" i="285"/>
  <c r="AB55" i="285"/>
  <c r="I56" i="285"/>
  <c r="T56" i="285"/>
  <c r="U56" i="285"/>
  <c r="Z56" i="285"/>
  <c r="AB56" i="285"/>
  <c r="I57" i="285"/>
  <c r="M57" i="285"/>
  <c r="T57" i="285"/>
  <c r="U57" i="285"/>
  <c r="Z57" i="285"/>
  <c r="AB57" i="285"/>
  <c r="I58" i="285"/>
  <c r="T58" i="285"/>
  <c r="U58" i="285"/>
  <c r="Z58" i="285"/>
  <c r="AB58" i="285" s="1"/>
  <c r="I59" i="285"/>
  <c r="M59" i="285"/>
  <c r="T59" i="285"/>
  <c r="U59" i="285"/>
  <c r="Z59" i="285"/>
  <c r="AB59" i="285"/>
  <c r="I60" i="285"/>
  <c r="T60" i="285"/>
  <c r="U60" i="285"/>
  <c r="Z60" i="285"/>
  <c r="AB60" i="285"/>
  <c r="I61" i="285"/>
  <c r="T61" i="285"/>
  <c r="U61" i="285"/>
  <c r="Z61" i="285"/>
  <c r="AB61" i="285" s="1"/>
  <c r="I62" i="285"/>
  <c r="T62" i="285"/>
  <c r="U62" i="285"/>
  <c r="Z62" i="285"/>
  <c r="AB62" i="285" s="1"/>
  <c r="I63" i="285"/>
  <c r="T63" i="285"/>
  <c r="U63" i="285"/>
  <c r="I64" i="285"/>
  <c r="T64" i="285"/>
  <c r="U64" i="285"/>
  <c r="Z64" i="285"/>
  <c r="AB64" i="285" s="1"/>
  <c r="I65" i="285"/>
  <c r="M65" i="285"/>
  <c r="T65" i="285"/>
  <c r="U65" i="285"/>
  <c r="Z65" i="285"/>
  <c r="AB65" i="285"/>
  <c r="I66" i="285"/>
  <c r="T66" i="285"/>
  <c r="U66" i="285"/>
  <c r="Z66" i="285"/>
  <c r="AB66" i="285"/>
  <c r="I67" i="285"/>
  <c r="T67" i="285"/>
  <c r="U67" i="285"/>
  <c r="Z67" i="285"/>
  <c r="AB67" i="285"/>
  <c r="I68" i="285"/>
  <c r="T68" i="285"/>
  <c r="U68" i="285"/>
  <c r="Z68" i="285"/>
  <c r="AB68" i="285"/>
  <c r="T69" i="285"/>
  <c r="U69" i="285"/>
  <c r="Z69" i="285"/>
  <c r="AB69" i="285"/>
  <c r="I70" i="285"/>
  <c r="T70" i="285"/>
  <c r="U70" i="285"/>
  <c r="Z70" i="285"/>
  <c r="AB70" i="285"/>
  <c r="I71" i="285"/>
  <c r="T71" i="285"/>
  <c r="U71" i="285"/>
  <c r="Z71" i="285"/>
  <c r="AB71" i="285"/>
  <c r="I72" i="285"/>
  <c r="T72" i="285"/>
  <c r="U72" i="285"/>
  <c r="Z72" i="285"/>
  <c r="AB72" i="285"/>
  <c r="I73" i="285"/>
  <c r="T73" i="285"/>
  <c r="U73" i="285"/>
  <c r="Z73" i="285"/>
  <c r="AB73" i="285"/>
  <c r="I74" i="285"/>
  <c r="T74" i="285"/>
  <c r="U74" i="285"/>
  <c r="Z74" i="285"/>
  <c r="AB74" i="285"/>
  <c r="I75" i="285"/>
  <c r="T75" i="285"/>
  <c r="U75" i="285"/>
  <c r="Z75" i="285"/>
  <c r="AB75" i="285" s="1"/>
  <c r="I76" i="285"/>
  <c r="M76" i="285"/>
  <c r="T76" i="285"/>
  <c r="U76" i="285"/>
  <c r="Z76" i="285"/>
  <c r="AB76" i="285"/>
  <c r="I77" i="285"/>
  <c r="T77" i="285"/>
  <c r="U77" i="285"/>
  <c r="Z77" i="285"/>
  <c r="AB77" i="285"/>
  <c r="I78" i="285"/>
  <c r="M78" i="285"/>
  <c r="T78" i="285"/>
  <c r="U78" i="285"/>
  <c r="Z78" i="285"/>
  <c r="AB78" i="285"/>
  <c r="I79" i="285"/>
  <c r="T79" i="285"/>
  <c r="U79" i="285"/>
  <c r="Z79" i="285"/>
  <c r="AB79" i="285" s="1"/>
  <c r="I80" i="285"/>
  <c r="T80" i="285"/>
  <c r="U80" i="285"/>
  <c r="Z80" i="285"/>
  <c r="AB80" i="285" s="1"/>
  <c r="I81" i="285"/>
  <c r="T81" i="285"/>
  <c r="U81" i="285"/>
  <c r="Z81" i="285"/>
  <c r="AB81" i="285"/>
  <c r="I82" i="285"/>
  <c r="T82" i="285"/>
  <c r="U82" i="285"/>
  <c r="Z82" i="285"/>
  <c r="AB82" i="285" s="1"/>
  <c r="I83" i="285"/>
  <c r="T83" i="285"/>
  <c r="U83" i="285"/>
  <c r="Z83" i="285"/>
  <c r="AB83" i="285" s="1"/>
  <c r="I84" i="285"/>
  <c r="M84" i="285"/>
  <c r="T84" i="285"/>
  <c r="U84" i="285"/>
  <c r="Z84" i="285"/>
  <c r="AB84" i="285"/>
  <c r="I85" i="285"/>
  <c r="T85" i="285"/>
  <c r="U85" i="285"/>
  <c r="I86" i="285"/>
  <c r="T86" i="285"/>
  <c r="U86" i="285"/>
  <c r="Z86" i="285"/>
  <c r="AB86" i="285"/>
  <c r="I87" i="285"/>
  <c r="T87" i="285"/>
  <c r="U87" i="285"/>
  <c r="Z87" i="285"/>
  <c r="AB87" i="285" s="1"/>
  <c r="I88" i="285"/>
  <c r="T88" i="285"/>
  <c r="U88" i="285"/>
  <c r="Z88" i="285"/>
  <c r="AB88" i="285" s="1"/>
  <c r="I89" i="285"/>
  <c r="T89" i="285"/>
  <c r="U89" i="285"/>
  <c r="Z89" i="285"/>
  <c r="AB89" i="285" s="1"/>
  <c r="I90" i="285"/>
  <c r="T90" i="285"/>
  <c r="U90" i="285"/>
  <c r="Z90" i="285"/>
  <c r="AB90" i="285" s="1"/>
  <c r="I91" i="285"/>
  <c r="M91" i="285"/>
  <c r="T91" i="285"/>
  <c r="U91" i="285"/>
  <c r="Z91" i="285"/>
  <c r="AB91" i="285"/>
  <c r="I92" i="285"/>
  <c r="T92" i="285"/>
  <c r="U92" i="285"/>
  <c r="Z92" i="285"/>
  <c r="AB92" i="285" s="1"/>
  <c r="I93" i="285"/>
  <c r="T93" i="285"/>
  <c r="U93" i="285"/>
  <c r="Z93" i="285"/>
  <c r="AB93" i="285" s="1"/>
  <c r="I94" i="285"/>
  <c r="T94" i="285"/>
  <c r="U94" i="285"/>
  <c r="Z94" i="285"/>
  <c r="AB94" i="285" s="1"/>
  <c r="I95" i="285"/>
  <c r="M95" i="285"/>
  <c r="T95" i="285"/>
  <c r="U95" i="285"/>
  <c r="Z95" i="285"/>
  <c r="AB95" i="285" s="1"/>
  <c r="I96" i="285"/>
  <c r="T96" i="285"/>
  <c r="U96" i="285"/>
  <c r="Z96" i="285"/>
  <c r="AB96" i="285"/>
  <c r="I97" i="285"/>
  <c r="M97" i="285"/>
  <c r="T97" i="285"/>
  <c r="U97" i="285"/>
  <c r="Z97" i="285"/>
  <c r="AB97" i="285"/>
  <c r="I98" i="285"/>
  <c r="M98" i="285"/>
  <c r="T98" i="285"/>
  <c r="U98" i="285"/>
  <c r="Z98" i="285"/>
  <c r="AB98" i="285"/>
  <c r="I99" i="285"/>
  <c r="T99" i="285"/>
  <c r="U99" i="285"/>
  <c r="Z99" i="285"/>
  <c r="AB99" i="285"/>
  <c r="I100" i="285"/>
  <c r="M100" i="285"/>
  <c r="T100" i="285"/>
  <c r="U100" i="285"/>
  <c r="Z100" i="285"/>
  <c r="AB100" i="285"/>
  <c r="I101" i="285"/>
  <c r="T101" i="285"/>
  <c r="U101" i="285"/>
  <c r="Z101" i="285"/>
  <c r="AB101" i="285"/>
  <c r="I102" i="285"/>
  <c r="T102" i="285"/>
  <c r="U102" i="285"/>
  <c r="Z102" i="285"/>
  <c r="AB102" i="285"/>
  <c r="I103" i="285"/>
  <c r="M103" i="285"/>
  <c r="T103" i="285"/>
  <c r="U103" i="285"/>
  <c r="Z103" i="285"/>
  <c r="AB103" i="285"/>
  <c r="I104" i="285"/>
  <c r="T104" i="285"/>
  <c r="U104" i="285"/>
  <c r="Z104" i="285"/>
  <c r="AB104" i="285"/>
  <c r="I105" i="285"/>
  <c r="T105" i="285"/>
  <c r="U105" i="285"/>
  <c r="Z105" i="285"/>
  <c r="AB105" i="285"/>
  <c r="I106" i="285"/>
  <c r="M106" i="285"/>
  <c r="T106" i="285"/>
  <c r="U106" i="285"/>
  <c r="Z106" i="285"/>
  <c r="AB106" i="285"/>
  <c r="I107" i="285"/>
  <c r="T107" i="285"/>
  <c r="U107" i="285"/>
  <c r="Z107" i="285"/>
  <c r="AB107" i="285"/>
  <c r="I108" i="285"/>
  <c r="T108" i="285"/>
  <c r="U108" i="285"/>
  <c r="Z108" i="285"/>
  <c r="AB108" i="285"/>
  <c r="I109" i="285"/>
  <c r="M109" i="285"/>
  <c r="T109" i="285"/>
  <c r="U109" i="285"/>
  <c r="Z109" i="285"/>
  <c r="AB109" i="285" s="1"/>
  <c r="I110" i="285"/>
  <c r="T110" i="285"/>
  <c r="U110" i="285"/>
  <c r="Z110" i="285"/>
  <c r="AB110" i="285" s="1"/>
  <c r="I111" i="285"/>
  <c r="T111" i="285"/>
  <c r="Z111" i="285" s="1"/>
  <c r="AB111" i="285" s="1"/>
  <c r="U111" i="285"/>
  <c r="I112" i="285"/>
  <c r="M112" i="285"/>
  <c r="T112" i="285"/>
  <c r="U112" i="285"/>
  <c r="Z112" i="285"/>
  <c r="AB112" i="285"/>
  <c r="I113" i="285"/>
  <c r="T113" i="285"/>
  <c r="U113" i="285"/>
  <c r="Z113" i="285"/>
  <c r="AB113" i="285"/>
  <c r="I114" i="285"/>
  <c r="T114" i="285"/>
  <c r="U114" i="285"/>
  <c r="Z114" i="285"/>
  <c r="AB114" i="285"/>
  <c r="I115" i="285"/>
  <c r="M115" i="285"/>
  <c r="T115" i="285"/>
  <c r="U115" i="285"/>
  <c r="Z115" i="285"/>
  <c r="AB115" i="285"/>
  <c r="I116" i="285"/>
  <c r="M116" i="285"/>
  <c r="T116" i="285"/>
  <c r="U116" i="285"/>
  <c r="Z116" i="285"/>
  <c r="AB116" i="285" s="1"/>
  <c r="I117" i="285"/>
  <c r="T117" i="285"/>
  <c r="Z117" i="285" s="1"/>
  <c r="AB117" i="285" s="1"/>
  <c r="U117" i="285"/>
  <c r="I118" i="285"/>
  <c r="M118" i="285"/>
  <c r="T118" i="285"/>
  <c r="U118" i="285"/>
  <c r="Z118" i="285"/>
  <c r="AB118" i="285" s="1"/>
  <c r="I119" i="285"/>
  <c r="T119" i="285"/>
  <c r="U119" i="285"/>
  <c r="Z119" i="285"/>
  <c r="AB119" i="285" s="1"/>
  <c r="I120" i="285"/>
  <c r="T120" i="285"/>
  <c r="U120" i="285"/>
  <c r="Z120" i="285"/>
  <c r="AB120" i="285" s="1"/>
  <c r="I121" i="285"/>
  <c r="T121" i="285"/>
  <c r="U121" i="285"/>
  <c r="Z121" i="285"/>
  <c r="AB121" i="285"/>
  <c r="I122" i="285"/>
  <c r="M122" i="285"/>
  <c r="T122" i="285"/>
  <c r="Z122" i="285" s="1"/>
  <c r="AB122" i="285" s="1"/>
  <c r="U122" i="285"/>
  <c r="I123" i="285"/>
  <c r="T123" i="285"/>
  <c r="U123" i="285"/>
  <c r="Z123" i="285"/>
  <c r="AB123" i="285" s="1"/>
  <c r="I124" i="285"/>
  <c r="T124" i="285"/>
  <c r="U124" i="285"/>
  <c r="Z124" i="285"/>
  <c r="AB124" i="285" s="1"/>
  <c r="I125" i="285"/>
  <c r="T125" i="285"/>
  <c r="U125" i="285"/>
  <c r="Z125" i="285" s="1"/>
  <c r="AB125" i="285" s="1"/>
  <c r="I126" i="285"/>
  <c r="T126" i="285"/>
  <c r="U126" i="285"/>
  <c r="Z126" i="285"/>
  <c r="AB126" i="285" s="1"/>
  <c r="I127" i="285"/>
  <c r="T127" i="285"/>
  <c r="U127" i="285"/>
  <c r="Z127" i="285"/>
  <c r="AB127" i="285" s="1"/>
  <c r="I128" i="285"/>
  <c r="T128" i="285"/>
  <c r="U128" i="285"/>
  <c r="Z128" i="285"/>
  <c r="AB128" i="285" s="1"/>
  <c r="I129" i="285"/>
  <c r="T129" i="285"/>
  <c r="U129" i="285"/>
  <c r="Z129" i="285" s="1"/>
  <c r="AB129" i="285" s="1"/>
  <c r="I130" i="285"/>
  <c r="T130" i="285"/>
  <c r="U130" i="285"/>
  <c r="Z130" i="285"/>
  <c r="AB130" i="285" s="1"/>
  <c r="I131" i="285"/>
  <c r="T131" i="285"/>
  <c r="U131" i="285"/>
  <c r="Z131" i="285"/>
  <c r="AB131" i="285" s="1"/>
  <c r="I132" i="285"/>
  <c r="T132" i="285"/>
  <c r="U132" i="285"/>
  <c r="Z132" i="285" s="1"/>
  <c r="AB132" i="285" s="1"/>
  <c r="I134" i="285"/>
  <c r="T133" i="285"/>
  <c r="U133" i="285"/>
  <c r="Z133" i="285"/>
  <c r="AB133" i="285" s="1"/>
  <c r="T134" i="285"/>
  <c r="U134" i="285"/>
  <c r="Z134" i="285"/>
  <c r="AB134" i="285" s="1"/>
  <c r="I135" i="285"/>
  <c r="T135" i="285"/>
  <c r="U135" i="285"/>
  <c r="Z135" i="285"/>
  <c r="AB135" i="285" s="1"/>
  <c r="I136" i="285"/>
  <c r="T136" i="285"/>
  <c r="U136" i="285"/>
  <c r="Z136" i="285"/>
  <c r="AB136" i="285" s="1"/>
  <c r="I137" i="285"/>
  <c r="T137" i="285"/>
  <c r="U137" i="285"/>
  <c r="Z137" i="285"/>
  <c r="AB137" i="285" s="1"/>
  <c r="I138" i="285"/>
  <c r="M138" i="285"/>
  <c r="T138" i="285"/>
  <c r="U138" i="285"/>
  <c r="Z138" i="285"/>
  <c r="AB138" i="285" s="1"/>
  <c r="I142" i="285"/>
  <c r="T139" i="285"/>
  <c r="U139" i="285"/>
  <c r="Z139" i="285"/>
  <c r="AB139" i="285" s="1"/>
  <c r="T140" i="285"/>
  <c r="U140" i="285"/>
  <c r="Z140" i="285"/>
  <c r="AB140" i="285" s="1"/>
  <c r="T141" i="285"/>
  <c r="U141" i="285"/>
  <c r="Z141" i="285"/>
  <c r="AB141" i="285" s="1"/>
  <c r="T142" i="285"/>
  <c r="U142" i="285"/>
  <c r="Z142" i="285"/>
  <c r="AB142" i="285" s="1"/>
  <c r="I143" i="285"/>
  <c r="T143" i="285"/>
  <c r="U143" i="285"/>
  <c r="Z143" i="285" s="1"/>
  <c r="AB143" i="285" s="1"/>
  <c r="I144" i="285"/>
  <c r="T144" i="285"/>
  <c r="U144" i="285"/>
  <c r="Z144" i="285"/>
  <c r="AB144" i="285" s="1"/>
  <c r="T145" i="285"/>
  <c r="U145" i="285"/>
  <c r="Z145" i="285"/>
  <c r="AB145" i="285" s="1"/>
  <c r="I146" i="285"/>
  <c r="M146" i="285"/>
  <c r="T146" i="285"/>
  <c r="U146" i="285"/>
  <c r="Z146" i="285" s="1"/>
  <c r="AB146" i="285" s="1"/>
  <c r="I147" i="285"/>
  <c r="T147" i="285"/>
  <c r="U147" i="285"/>
  <c r="Z147" i="285"/>
  <c r="AB147" i="285" s="1"/>
  <c r="T149" i="285"/>
  <c r="U149" i="285"/>
  <c r="I151" i="285"/>
  <c r="T151" i="285"/>
  <c r="U151" i="285"/>
  <c r="Z151" i="285"/>
  <c r="AB151" i="285"/>
  <c r="I153" i="285"/>
  <c r="T153" i="285"/>
  <c r="U153" i="285"/>
  <c r="Z153" i="285"/>
  <c r="AB153" i="285" s="1"/>
  <c r="T154" i="285"/>
  <c r="U154" i="285"/>
  <c r="T155" i="285"/>
  <c r="U155" i="285"/>
  <c r="I156" i="285"/>
  <c r="T156" i="285"/>
  <c r="U156" i="285"/>
  <c r="I157" i="285"/>
  <c r="T157" i="285"/>
  <c r="U157" i="285"/>
  <c r="Z157" i="285"/>
  <c r="AB157" i="285" s="1"/>
  <c r="T158" i="285"/>
  <c r="U158" i="285"/>
  <c r="I159" i="285"/>
  <c r="T159" i="285"/>
  <c r="U159" i="285"/>
  <c r="Z159" i="285"/>
  <c r="AB159" i="285"/>
  <c r="Z160" i="285"/>
  <c r="F161" i="285"/>
  <c r="E161" i="285" s="1"/>
  <c r="G161" i="285"/>
  <c r="T161" i="285"/>
  <c r="U161" i="285"/>
  <c r="A3" i="284"/>
  <c r="A7" i="284"/>
  <c r="A44" i="284"/>
  <c r="A56" i="284"/>
  <c r="A2" i="284"/>
  <c r="A4" i="284"/>
  <c r="A5" i="284"/>
  <c r="A6" i="284"/>
  <c r="A8" i="284"/>
  <c r="A9" i="284"/>
  <c r="A10" i="284"/>
  <c r="A11" i="284"/>
  <c r="A12" i="284"/>
  <c r="A13" i="284"/>
  <c r="A14" i="284"/>
  <c r="A15" i="284"/>
  <c r="A16" i="284"/>
  <c r="A17" i="284"/>
  <c r="A18" i="284"/>
  <c r="A19" i="284"/>
  <c r="A20" i="284"/>
  <c r="A21" i="284"/>
  <c r="A22" i="284"/>
  <c r="A23" i="284"/>
  <c r="A24" i="284"/>
  <c r="A25" i="284"/>
  <c r="A26" i="284"/>
  <c r="A27" i="284"/>
  <c r="A28" i="284"/>
  <c r="A29" i="284"/>
  <c r="A30" i="284"/>
  <c r="A31" i="284"/>
  <c r="A32" i="284"/>
  <c r="A33" i="284"/>
  <c r="A34" i="284"/>
  <c r="A35" i="284"/>
  <c r="A36" i="284"/>
  <c r="A37" i="284"/>
  <c r="A38" i="284"/>
  <c r="A39" i="284"/>
  <c r="A40" i="284"/>
  <c r="A41" i="284"/>
  <c r="A42" i="284"/>
  <c r="A43" i="284"/>
  <c r="A45" i="284"/>
  <c r="A46" i="284"/>
  <c r="A47" i="284"/>
  <c r="A48" i="284"/>
  <c r="A49" i="284"/>
  <c r="A50" i="284"/>
  <c r="A51" i="284"/>
  <c r="A52" i="284"/>
  <c r="A53" i="284"/>
  <c r="A54" i="284"/>
  <c r="A55" i="284"/>
  <c r="A57" i="284"/>
  <c r="A58" i="284"/>
  <c r="A59" i="284"/>
  <c r="A60" i="284"/>
  <c r="A61" i="284"/>
  <c r="A62" i="284"/>
  <c r="A63" i="284"/>
  <c r="A64" i="284"/>
  <c r="A65" i="284"/>
  <c r="A66" i="284"/>
  <c r="A67" i="284"/>
  <c r="A68" i="284"/>
  <c r="A69" i="284"/>
  <c r="A70" i="284"/>
  <c r="A71" i="284"/>
  <c r="A72" i="284"/>
  <c r="A73" i="284"/>
  <c r="A74" i="284"/>
  <c r="A75" i="284"/>
  <c r="A76" i="284"/>
  <c r="A77" i="284"/>
  <c r="A78" i="284"/>
  <c r="A79" i="284"/>
  <c r="A80" i="284"/>
  <c r="A81" i="284"/>
  <c r="A82" i="284"/>
  <c r="A83" i="284"/>
  <c r="A84" i="284"/>
  <c r="A85" i="284"/>
  <c r="A86" i="284"/>
  <c r="A87" i="284"/>
  <c r="A88" i="284"/>
  <c r="A89" i="284"/>
  <c r="A90" i="284"/>
  <c r="A91" i="284"/>
  <c r="A92" i="284"/>
  <c r="A93" i="284"/>
  <c r="A94" i="284"/>
  <c r="A95" i="284"/>
  <c r="A96" i="284"/>
  <c r="A97" i="284"/>
  <c r="A98" i="284"/>
  <c r="A99" i="284"/>
  <c r="A100" i="284"/>
  <c r="A101" i="284"/>
  <c r="A102" i="284"/>
  <c r="A103" i="284"/>
  <c r="A104" i="284"/>
  <c r="A105" i="284"/>
  <c r="A106" i="284"/>
  <c r="A107" i="284"/>
  <c r="A108" i="284"/>
  <c r="A109" i="284"/>
  <c r="A110" i="284"/>
  <c r="A111" i="284"/>
  <c r="A112" i="284"/>
  <c r="A113" i="284"/>
  <c r="A114" i="284"/>
  <c r="A115" i="284"/>
  <c r="A116" i="284"/>
  <c r="A117" i="284"/>
  <c r="A118" i="284"/>
  <c r="A119" i="284"/>
  <c r="A120" i="284"/>
  <c r="A121" i="284"/>
  <c r="A122" i="284"/>
  <c r="A123" i="284"/>
  <c r="A124" i="284"/>
  <c r="A125" i="284"/>
  <c r="A126" i="284"/>
  <c r="A127" i="284"/>
  <c r="A128" i="284"/>
  <c r="A129" i="284"/>
  <c r="A130" i="284"/>
  <c r="A131" i="284"/>
  <c r="A132" i="284"/>
  <c r="A133" i="284"/>
  <c r="A134" i="284"/>
  <c r="A135" i="284"/>
  <c r="A136" i="284"/>
  <c r="A137" i="284"/>
  <c r="A138" i="284"/>
  <c r="A139" i="284"/>
  <c r="A140" i="284"/>
  <c r="A141" i="284"/>
  <c r="A142" i="284"/>
  <c r="A143" i="284"/>
  <c r="A144" i="284"/>
  <c r="A145" i="284"/>
  <c r="A147" i="284"/>
  <c r="A148" i="284"/>
  <c r="A151" i="284"/>
  <c r="A152" i="284"/>
  <c r="Q159" i="284"/>
  <c r="R159" i="284"/>
  <c r="S159" i="284"/>
  <c r="T159" i="284"/>
  <c r="U159" i="284"/>
  <c r="V159" i="284"/>
  <c r="W159" i="284"/>
  <c r="Q160" i="284"/>
  <c r="R160" i="284"/>
  <c r="S160" i="284"/>
  <c r="T160" i="284"/>
  <c r="U160" i="284"/>
  <c r="V160" i="284"/>
  <c r="W160" i="284"/>
  <c r="B161" i="284"/>
  <c r="R161" i="284"/>
  <c r="R162" i="284"/>
  <c r="R165" i="284"/>
  <c r="M156" i="284"/>
  <c r="R164" i="284"/>
  <c r="A156" i="284"/>
  <c r="O165" i="284"/>
  <c r="R166" i="284"/>
  <c r="Q161" i="284"/>
  <c r="Q162" i="284"/>
  <c r="Q165" i="284"/>
  <c r="L156" i="284"/>
  <c r="Q164" i="284"/>
  <c r="Q166" i="284"/>
  <c r="S166" i="284"/>
  <c r="E161" i="284"/>
  <c r="S161" i="284"/>
  <c r="T161" i="284"/>
  <c r="U161" i="284"/>
  <c r="V161" i="284"/>
  <c r="W161" i="284"/>
  <c r="E2" i="284"/>
  <c r="T2" i="284"/>
  <c r="E3" i="284"/>
  <c r="T3" i="284"/>
  <c r="E4" i="284"/>
  <c r="T4" i="284"/>
  <c r="E5" i="284"/>
  <c r="T5" i="284"/>
  <c r="E6" i="284"/>
  <c r="T6" i="284"/>
  <c r="E7" i="284"/>
  <c r="T7" i="284"/>
  <c r="E8" i="284"/>
  <c r="T8" i="284"/>
  <c r="E9" i="284"/>
  <c r="T9" i="284"/>
  <c r="E10" i="284"/>
  <c r="T10" i="284"/>
  <c r="E11" i="284"/>
  <c r="T11" i="284"/>
  <c r="E12" i="284"/>
  <c r="T12" i="284"/>
  <c r="E13" i="284"/>
  <c r="T13" i="284"/>
  <c r="E14" i="284"/>
  <c r="T14" i="284"/>
  <c r="E15" i="284"/>
  <c r="T15" i="284"/>
  <c r="E16" i="284"/>
  <c r="T16" i="284"/>
  <c r="E17" i="284"/>
  <c r="T17" i="284"/>
  <c r="E18" i="284"/>
  <c r="T18" i="284"/>
  <c r="E19" i="284"/>
  <c r="T19" i="284"/>
  <c r="E20" i="284"/>
  <c r="T20" i="284"/>
  <c r="E21" i="284"/>
  <c r="T21" i="284"/>
  <c r="E22" i="284"/>
  <c r="T22" i="284"/>
  <c r="E23" i="284"/>
  <c r="T23" i="284"/>
  <c r="E24" i="284"/>
  <c r="T24" i="284"/>
  <c r="E25" i="284"/>
  <c r="T25" i="284"/>
  <c r="E26" i="284"/>
  <c r="T26" i="284"/>
  <c r="E27" i="284"/>
  <c r="T27" i="284"/>
  <c r="E28" i="284"/>
  <c r="T28" i="284"/>
  <c r="E29" i="284"/>
  <c r="T29" i="284"/>
  <c r="E30" i="284"/>
  <c r="T30" i="284"/>
  <c r="E31" i="284"/>
  <c r="T31" i="284"/>
  <c r="E32" i="284"/>
  <c r="T32" i="284"/>
  <c r="E33" i="284"/>
  <c r="T33" i="284"/>
  <c r="E34" i="284"/>
  <c r="T34" i="284"/>
  <c r="E35" i="284"/>
  <c r="T35" i="284"/>
  <c r="E36" i="284"/>
  <c r="T36" i="284"/>
  <c r="E37" i="284"/>
  <c r="T37" i="284"/>
  <c r="E38" i="284"/>
  <c r="T38" i="284"/>
  <c r="E39" i="284"/>
  <c r="T39" i="284"/>
  <c r="E40" i="284"/>
  <c r="T40" i="284"/>
  <c r="E41" i="284"/>
  <c r="T41" i="284"/>
  <c r="E42" i="284"/>
  <c r="T42" i="284"/>
  <c r="E43" i="284"/>
  <c r="T43" i="284"/>
  <c r="E44" i="284"/>
  <c r="T44" i="284"/>
  <c r="E45" i="284"/>
  <c r="T45" i="284"/>
  <c r="E46" i="284"/>
  <c r="T46" i="284"/>
  <c r="E47" i="284"/>
  <c r="T47" i="284"/>
  <c r="E48" i="284"/>
  <c r="T48" i="284"/>
  <c r="E49" i="284"/>
  <c r="T49" i="284"/>
  <c r="E50" i="284"/>
  <c r="T50" i="284"/>
  <c r="E51" i="284"/>
  <c r="T51" i="284"/>
  <c r="E52" i="284"/>
  <c r="T52" i="284"/>
  <c r="E53" i="284"/>
  <c r="T53" i="284"/>
  <c r="E54" i="284"/>
  <c r="T54" i="284"/>
  <c r="E55" i="284"/>
  <c r="T55" i="284"/>
  <c r="E56" i="284"/>
  <c r="T56" i="284"/>
  <c r="E57" i="284"/>
  <c r="T57" i="284"/>
  <c r="E58" i="284"/>
  <c r="T58" i="284"/>
  <c r="E59" i="284"/>
  <c r="T59" i="284"/>
  <c r="E60" i="284"/>
  <c r="T60" i="284"/>
  <c r="E61" i="284"/>
  <c r="T61" i="284"/>
  <c r="E62" i="284"/>
  <c r="T62" i="284"/>
  <c r="E63" i="284"/>
  <c r="T63" i="284"/>
  <c r="E64" i="284"/>
  <c r="T64" i="284"/>
  <c r="E65" i="284"/>
  <c r="T65" i="284"/>
  <c r="E66" i="284"/>
  <c r="T66" i="284"/>
  <c r="E67" i="284"/>
  <c r="T67" i="284"/>
  <c r="E68" i="284"/>
  <c r="T68" i="284"/>
  <c r="E69" i="284"/>
  <c r="T69" i="284"/>
  <c r="E70" i="284"/>
  <c r="T70" i="284"/>
  <c r="E71" i="284"/>
  <c r="T71" i="284"/>
  <c r="E72" i="284"/>
  <c r="T72" i="284"/>
  <c r="E73" i="284"/>
  <c r="T73" i="284"/>
  <c r="E74" i="284"/>
  <c r="T74" i="284"/>
  <c r="E75" i="284"/>
  <c r="T75" i="284"/>
  <c r="E76" i="284"/>
  <c r="T76" i="284"/>
  <c r="E77" i="284"/>
  <c r="T77" i="284"/>
  <c r="E78" i="284"/>
  <c r="T78" i="284"/>
  <c r="E79" i="284"/>
  <c r="T79" i="284"/>
  <c r="E80" i="284"/>
  <c r="T80" i="284"/>
  <c r="E81" i="284"/>
  <c r="T81" i="284"/>
  <c r="E82" i="284"/>
  <c r="T82" i="284"/>
  <c r="E83" i="284"/>
  <c r="T83" i="284"/>
  <c r="E84" i="284"/>
  <c r="T84" i="284"/>
  <c r="E85" i="284"/>
  <c r="T85" i="284"/>
  <c r="E86" i="284"/>
  <c r="T86" i="284"/>
  <c r="E87" i="284"/>
  <c r="T87" i="284"/>
  <c r="E88" i="284"/>
  <c r="T88" i="284"/>
  <c r="E89" i="284"/>
  <c r="T89" i="284"/>
  <c r="E90" i="284"/>
  <c r="T90" i="284"/>
  <c r="E91" i="284"/>
  <c r="T91" i="284"/>
  <c r="E92" i="284"/>
  <c r="T92" i="284"/>
  <c r="E93" i="284"/>
  <c r="T93" i="284"/>
  <c r="E94" i="284"/>
  <c r="T94" i="284"/>
  <c r="E95" i="284"/>
  <c r="T95" i="284"/>
  <c r="E96" i="284"/>
  <c r="T96" i="284"/>
  <c r="E97" i="284"/>
  <c r="T97" i="284"/>
  <c r="E98" i="284"/>
  <c r="T98" i="284"/>
  <c r="E99" i="284"/>
  <c r="T99" i="284"/>
  <c r="E100" i="284"/>
  <c r="T100" i="284"/>
  <c r="E101" i="284"/>
  <c r="T101" i="284"/>
  <c r="E102" i="284"/>
  <c r="T102" i="284"/>
  <c r="E103" i="284"/>
  <c r="T103" i="284"/>
  <c r="E104" i="284"/>
  <c r="T104" i="284"/>
  <c r="E105" i="284"/>
  <c r="T105" i="284"/>
  <c r="E106" i="284"/>
  <c r="T106" i="284"/>
  <c r="E107" i="284"/>
  <c r="T107" i="284"/>
  <c r="E108" i="284"/>
  <c r="T108" i="284"/>
  <c r="E109" i="284"/>
  <c r="T109" i="284"/>
  <c r="E110" i="284"/>
  <c r="T110" i="284"/>
  <c r="E111" i="284"/>
  <c r="T111" i="284"/>
  <c r="E112" i="284"/>
  <c r="T112" i="284"/>
  <c r="E113" i="284"/>
  <c r="T113" i="284"/>
  <c r="E114" i="284"/>
  <c r="T114" i="284"/>
  <c r="E115" i="284"/>
  <c r="T115" i="284"/>
  <c r="E116" i="284"/>
  <c r="T116" i="284"/>
  <c r="E117" i="284"/>
  <c r="T117" i="284"/>
  <c r="E118" i="284"/>
  <c r="T118" i="284"/>
  <c r="E119" i="284"/>
  <c r="T119" i="284"/>
  <c r="E120" i="284"/>
  <c r="T120" i="284"/>
  <c r="E121" i="284"/>
  <c r="T121" i="284"/>
  <c r="E122" i="284"/>
  <c r="T122" i="284"/>
  <c r="E123" i="284"/>
  <c r="T123" i="284"/>
  <c r="E124" i="284"/>
  <c r="T124" i="284"/>
  <c r="E125" i="284"/>
  <c r="T125" i="284"/>
  <c r="E126" i="284"/>
  <c r="T126" i="284"/>
  <c r="E127" i="284"/>
  <c r="T127" i="284"/>
  <c r="E128" i="284"/>
  <c r="T128" i="284"/>
  <c r="E129" i="284"/>
  <c r="T129" i="284"/>
  <c r="E130" i="284"/>
  <c r="T130" i="284"/>
  <c r="E131" i="284"/>
  <c r="T131" i="284"/>
  <c r="E132" i="284"/>
  <c r="T132" i="284"/>
  <c r="E133" i="284"/>
  <c r="T133" i="284"/>
  <c r="E134" i="284"/>
  <c r="T134" i="284"/>
  <c r="E135" i="284"/>
  <c r="T135" i="284"/>
  <c r="E136" i="284"/>
  <c r="T136" i="284"/>
  <c r="E137" i="284"/>
  <c r="T137" i="284"/>
  <c r="E138" i="284"/>
  <c r="T138" i="284"/>
  <c r="E139" i="284"/>
  <c r="T139" i="284"/>
  <c r="E140" i="284"/>
  <c r="T140" i="284"/>
  <c r="E141" i="284"/>
  <c r="T141" i="284"/>
  <c r="E142" i="284"/>
  <c r="T142" i="284"/>
  <c r="E143" i="284"/>
  <c r="T143" i="284"/>
  <c r="E144" i="284"/>
  <c r="T144" i="284"/>
  <c r="E145" i="284"/>
  <c r="T145" i="284"/>
  <c r="E147" i="284"/>
  <c r="T147" i="284"/>
  <c r="E148" i="284"/>
  <c r="T148" i="284"/>
  <c r="E149" i="284"/>
  <c r="T149" i="284"/>
  <c r="E150" i="284"/>
  <c r="T150" i="284"/>
  <c r="E151" i="284"/>
  <c r="T151" i="284"/>
  <c r="E152" i="284"/>
  <c r="T152" i="284"/>
  <c r="E153" i="284"/>
  <c r="T153" i="284"/>
  <c r="E154" i="284"/>
  <c r="T154" i="284"/>
  <c r="T156" i="284"/>
  <c r="B162" i="284"/>
  <c r="T162" i="284"/>
  <c r="T165" i="284"/>
  <c r="N156" i="284"/>
  <c r="T164" i="284"/>
  <c r="T166" i="284"/>
  <c r="E162" i="284"/>
  <c r="S162" i="284"/>
  <c r="U162" i="284"/>
  <c r="V162" i="284"/>
  <c r="W162" i="284"/>
  <c r="U2" i="284"/>
  <c r="U3" i="284"/>
  <c r="U4" i="284"/>
  <c r="U5" i="284"/>
  <c r="U6" i="284"/>
  <c r="U7" i="284"/>
  <c r="U8" i="284"/>
  <c r="U9" i="284"/>
  <c r="U10" i="284"/>
  <c r="U11" i="284"/>
  <c r="U12" i="284"/>
  <c r="U13" i="284"/>
  <c r="U14" i="284"/>
  <c r="U15" i="284"/>
  <c r="U16" i="284"/>
  <c r="U17" i="284"/>
  <c r="U18" i="284"/>
  <c r="U19" i="284"/>
  <c r="U20" i="284"/>
  <c r="U21" i="284"/>
  <c r="U22" i="284"/>
  <c r="U23" i="284"/>
  <c r="U24" i="284"/>
  <c r="U25" i="284"/>
  <c r="U26" i="284"/>
  <c r="U27" i="284"/>
  <c r="U28" i="284"/>
  <c r="U29" i="284"/>
  <c r="U30" i="284"/>
  <c r="U31" i="284"/>
  <c r="U32" i="284"/>
  <c r="U33" i="284"/>
  <c r="U34" i="284"/>
  <c r="U35" i="284"/>
  <c r="U36" i="284"/>
  <c r="U37" i="284"/>
  <c r="U38" i="284"/>
  <c r="U39" i="284"/>
  <c r="U40" i="284"/>
  <c r="U41" i="284"/>
  <c r="U42" i="284"/>
  <c r="U43" i="284"/>
  <c r="U44" i="284"/>
  <c r="U45" i="284"/>
  <c r="U46" i="284"/>
  <c r="U47" i="284"/>
  <c r="U48" i="284"/>
  <c r="U49" i="284"/>
  <c r="U50" i="284"/>
  <c r="U51" i="284"/>
  <c r="U52" i="284"/>
  <c r="U53" i="284"/>
  <c r="U54" i="284"/>
  <c r="U55" i="284"/>
  <c r="U56" i="284"/>
  <c r="U57" i="284"/>
  <c r="U58" i="284"/>
  <c r="U59" i="284"/>
  <c r="U60" i="284"/>
  <c r="U61" i="284"/>
  <c r="U62" i="284"/>
  <c r="U63" i="284"/>
  <c r="U64" i="284"/>
  <c r="U65" i="284"/>
  <c r="U66" i="284"/>
  <c r="U67" i="284"/>
  <c r="U68" i="284"/>
  <c r="U69" i="284"/>
  <c r="U70" i="284"/>
  <c r="U71" i="284"/>
  <c r="U72" i="284"/>
  <c r="U73" i="284"/>
  <c r="U74" i="284"/>
  <c r="U75" i="284"/>
  <c r="U76" i="284"/>
  <c r="U77" i="284"/>
  <c r="U78" i="284"/>
  <c r="U79" i="284"/>
  <c r="U80" i="284"/>
  <c r="U81" i="284"/>
  <c r="U82" i="284"/>
  <c r="U83" i="284"/>
  <c r="U84" i="284"/>
  <c r="U85" i="284"/>
  <c r="U86" i="284"/>
  <c r="U87" i="284"/>
  <c r="U88" i="284"/>
  <c r="U89" i="284"/>
  <c r="U90" i="284"/>
  <c r="U91" i="284"/>
  <c r="U92" i="284"/>
  <c r="U93" i="284"/>
  <c r="U94" i="284"/>
  <c r="U95" i="284"/>
  <c r="U96" i="284"/>
  <c r="U97" i="284"/>
  <c r="U98" i="284"/>
  <c r="U99" i="284"/>
  <c r="U100" i="284"/>
  <c r="U101" i="284"/>
  <c r="U102" i="284"/>
  <c r="U103" i="284"/>
  <c r="U104" i="284"/>
  <c r="U105" i="284"/>
  <c r="U106" i="284"/>
  <c r="U107" i="284"/>
  <c r="U108" i="284"/>
  <c r="U109" i="284"/>
  <c r="U110" i="284"/>
  <c r="U111" i="284"/>
  <c r="U112" i="284"/>
  <c r="U113" i="284"/>
  <c r="U114" i="284"/>
  <c r="U115" i="284"/>
  <c r="U116" i="284"/>
  <c r="U117" i="284"/>
  <c r="U118" i="284"/>
  <c r="U119" i="284"/>
  <c r="U120" i="284"/>
  <c r="U121" i="284"/>
  <c r="U122" i="284"/>
  <c r="U123" i="284"/>
  <c r="U124" i="284"/>
  <c r="U125" i="284"/>
  <c r="U126" i="284"/>
  <c r="U127" i="284"/>
  <c r="U128" i="284"/>
  <c r="U129" i="284"/>
  <c r="U130" i="284"/>
  <c r="U131" i="284"/>
  <c r="U132" i="284"/>
  <c r="U133" i="284"/>
  <c r="U134" i="284"/>
  <c r="U135" i="284"/>
  <c r="U136" i="284"/>
  <c r="U137" i="284"/>
  <c r="U138" i="284"/>
  <c r="U139" i="284"/>
  <c r="U140" i="284"/>
  <c r="U141" i="284"/>
  <c r="U142" i="284"/>
  <c r="U143" i="284"/>
  <c r="U144" i="284"/>
  <c r="U145" i="284"/>
  <c r="E146" i="284"/>
  <c r="U146" i="284"/>
  <c r="U147" i="284"/>
  <c r="U148" i="284"/>
  <c r="U151" i="284"/>
  <c r="U152" i="284"/>
  <c r="U153" i="284"/>
  <c r="U154" i="284"/>
  <c r="U156" i="284"/>
  <c r="B163" i="284"/>
  <c r="U165" i="284"/>
  <c r="O156" i="284"/>
  <c r="U164" i="284"/>
  <c r="U166" i="284"/>
  <c r="E163" i="284"/>
  <c r="Q163" i="284"/>
  <c r="R163" i="284"/>
  <c r="S165" i="284"/>
  <c r="S163" i="284"/>
  <c r="T163" i="284"/>
  <c r="U163" i="284"/>
  <c r="V165" i="284"/>
  <c r="V163" i="284"/>
  <c r="W165" i="284"/>
  <c r="W163" i="284"/>
  <c r="V2" i="284"/>
  <c r="V3" i="284"/>
  <c r="V4" i="284"/>
  <c r="V5" i="284"/>
  <c r="V6" i="284"/>
  <c r="V7" i="284"/>
  <c r="V8" i="284"/>
  <c r="V9" i="284"/>
  <c r="V10" i="284"/>
  <c r="V11" i="284"/>
  <c r="V12" i="284"/>
  <c r="V13" i="284"/>
  <c r="V14" i="284"/>
  <c r="V15" i="284"/>
  <c r="V16" i="284"/>
  <c r="V17" i="284"/>
  <c r="V18" i="284"/>
  <c r="V19" i="284"/>
  <c r="V20" i="284"/>
  <c r="V21" i="284"/>
  <c r="V22" i="284"/>
  <c r="V23" i="284"/>
  <c r="V24" i="284"/>
  <c r="V25" i="284"/>
  <c r="V26" i="284"/>
  <c r="V27" i="284"/>
  <c r="V28" i="284"/>
  <c r="V29" i="284"/>
  <c r="V30" i="284"/>
  <c r="V31" i="284"/>
  <c r="V32" i="284"/>
  <c r="V33" i="284"/>
  <c r="V34" i="284"/>
  <c r="V35" i="284"/>
  <c r="V36" i="284"/>
  <c r="V37" i="284"/>
  <c r="V38" i="284"/>
  <c r="V39" i="284"/>
  <c r="V40" i="284"/>
  <c r="V41" i="284"/>
  <c r="V42" i="284"/>
  <c r="V43" i="284"/>
  <c r="V44" i="284"/>
  <c r="V45" i="284"/>
  <c r="V46" i="284"/>
  <c r="V47" i="284"/>
  <c r="V48" i="284"/>
  <c r="V49" i="284"/>
  <c r="V50" i="284"/>
  <c r="V51" i="284"/>
  <c r="V52" i="284"/>
  <c r="V53" i="284"/>
  <c r="V54" i="284"/>
  <c r="V55" i="284"/>
  <c r="V56" i="284"/>
  <c r="V57" i="284"/>
  <c r="V58" i="284"/>
  <c r="V59" i="284"/>
  <c r="V60" i="284"/>
  <c r="V61" i="284"/>
  <c r="V62" i="284"/>
  <c r="V63" i="284"/>
  <c r="V64" i="284"/>
  <c r="V65" i="284"/>
  <c r="V66" i="284"/>
  <c r="V67" i="284"/>
  <c r="V68" i="284"/>
  <c r="V69" i="284"/>
  <c r="V70" i="284"/>
  <c r="V71" i="284"/>
  <c r="V72" i="284"/>
  <c r="V73" i="284"/>
  <c r="V74" i="284"/>
  <c r="V75" i="284"/>
  <c r="V76" i="284"/>
  <c r="V77" i="284"/>
  <c r="V78" i="284"/>
  <c r="V79" i="284"/>
  <c r="V80" i="284"/>
  <c r="V81" i="284"/>
  <c r="V82" i="284"/>
  <c r="V83" i="284"/>
  <c r="V84" i="284"/>
  <c r="V85" i="284"/>
  <c r="V86" i="284"/>
  <c r="V87" i="284"/>
  <c r="V88" i="284"/>
  <c r="V89" i="284"/>
  <c r="V90" i="284"/>
  <c r="V91" i="284"/>
  <c r="V92" i="284"/>
  <c r="V93" i="284"/>
  <c r="V94" i="284"/>
  <c r="V95" i="284"/>
  <c r="V96" i="284"/>
  <c r="V97" i="284"/>
  <c r="V98" i="284"/>
  <c r="V99" i="284"/>
  <c r="V100" i="284"/>
  <c r="V101" i="284"/>
  <c r="V102" i="284"/>
  <c r="V103" i="284"/>
  <c r="V104" i="284"/>
  <c r="V105" i="284"/>
  <c r="V106" i="284"/>
  <c r="V107" i="284"/>
  <c r="V108" i="284"/>
  <c r="V109" i="284"/>
  <c r="V110" i="284"/>
  <c r="V111" i="284"/>
  <c r="V112" i="284"/>
  <c r="V113" i="284"/>
  <c r="V114" i="284"/>
  <c r="V115" i="284"/>
  <c r="V116" i="284"/>
  <c r="V117" i="284"/>
  <c r="V118" i="284"/>
  <c r="V119" i="284"/>
  <c r="V120" i="284"/>
  <c r="V121" i="284"/>
  <c r="V122" i="284"/>
  <c r="V123" i="284"/>
  <c r="V124" i="284"/>
  <c r="V125" i="284"/>
  <c r="V126" i="284"/>
  <c r="V127" i="284"/>
  <c r="V128" i="284"/>
  <c r="V129" i="284"/>
  <c r="V130" i="284"/>
  <c r="V131" i="284"/>
  <c r="V132" i="284"/>
  <c r="V133" i="284"/>
  <c r="V134" i="284"/>
  <c r="V135" i="284"/>
  <c r="V136" i="284"/>
  <c r="V137" i="284"/>
  <c r="V138" i="284"/>
  <c r="V139" i="284"/>
  <c r="V140" i="284"/>
  <c r="V141" i="284"/>
  <c r="V142" i="284"/>
  <c r="V143" i="284"/>
  <c r="V144" i="284"/>
  <c r="V145" i="284"/>
  <c r="V146" i="284"/>
  <c r="V147" i="284"/>
  <c r="V148" i="284"/>
  <c r="V149" i="284"/>
  <c r="V150" i="284"/>
  <c r="V151" i="284"/>
  <c r="V152" i="284"/>
  <c r="V154" i="284"/>
  <c r="V156" i="284"/>
  <c r="B164" i="284"/>
  <c r="P156" i="284"/>
  <c r="V164" i="284"/>
  <c r="V166" i="284"/>
  <c r="E164" i="284"/>
  <c r="S164" i="284"/>
  <c r="Q156" i="284"/>
  <c r="W164" i="284"/>
  <c r="W2" i="284"/>
  <c r="W3" i="284"/>
  <c r="W4" i="284"/>
  <c r="W5" i="284"/>
  <c r="W6" i="284"/>
  <c r="W7" i="284"/>
  <c r="W8" i="284"/>
  <c r="W9" i="284"/>
  <c r="W10" i="284"/>
  <c r="W11" i="284"/>
  <c r="W12" i="284"/>
  <c r="W13" i="284"/>
  <c r="W14" i="284"/>
  <c r="W15" i="284"/>
  <c r="W16" i="284"/>
  <c r="W17" i="284"/>
  <c r="W18" i="284"/>
  <c r="W19" i="284"/>
  <c r="W20" i="284"/>
  <c r="W21" i="284"/>
  <c r="W22" i="284"/>
  <c r="W23" i="284"/>
  <c r="W24" i="284"/>
  <c r="W25" i="284"/>
  <c r="W26" i="284"/>
  <c r="W27" i="284"/>
  <c r="W28" i="284"/>
  <c r="W29" i="284"/>
  <c r="W30" i="284"/>
  <c r="W31" i="284"/>
  <c r="W32" i="284"/>
  <c r="W33" i="284"/>
  <c r="W34" i="284"/>
  <c r="W35" i="284"/>
  <c r="W36" i="284"/>
  <c r="W37" i="284"/>
  <c r="W38" i="284"/>
  <c r="W39" i="284"/>
  <c r="W40" i="284"/>
  <c r="W41" i="284"/>
  <c r="W42" i="284"/>
  <c r="W43" i="284"/>
  <c r="W44" i="284"/>
  <c r="W45" i="284"/>
  <c r="W46" i="284"/>
  <c r="W47" i="284"/>
  <c r="W48" i="284"/>
  <c r="W49" i="284"/>
  <c r="W50" i="284"/>
  <c r="W51" i="284"/>
  <c r="W52" i="284"/>
  <c r="W53" i="284"/>
  <c r="W54" i="284"/>
  <c r="W55" i="284"/>
  <c r="W56" i="284"/>
  <c r="W57" i="284"/>
  <c r="W58" i="284"/>
  <c r="W59" i="284"/>
  <c r="W60" i="284"/>
  <c r="W61" i="284"/>
  <c r="W62" i="284"/>
  <c r="W63" i="284"/>
  <c r="W64" i="284"/>
  <c r="W65" i="284"/>
  <c r="W66" i="284"/>
  <c r="W67" i="284"/>
  <c r="W68" i="284"/>
  <c r="W69" i="284"/>
  <c r="W70" i="284"/>
  <c r="W71" i="284"/>
  <c r="W72" i="284"/>
  <c r="W73" i="284"/>
  <c r="W74" i="284"/>
  <c r="W75" i="284"/>
  <c r="W76" i="284"/>
  <c r="W77" i="284"/>
  <c r="W78" i="284"/>
  <c r="W79" i="284"/>
  <c r="W80" i="284"/>
  <c r="W81" i="284"/>
  <c r="W82" i="284"/>
  <c r="W83" i="284"/>
  <c r="W84" i="284"/>
  <c r="W85" i="284"/>
  <c r="W86" i="284"/>
  <c r="W87" i="284"/>
  <c r="W88" i="284"/>
  <c r="W89" i="284"/>
  <c r="W90" i="284"/>
  <c r="W91" i="284"/>
  <c r="W92" i="284"/>
  <c r="W93" i="284"/>
  <c r="W94" i="284"/>
  <c r="W95" i="284"/>
  <c r="W96" i="284"/>
  <c r="W97" i="284"/>
  <c r="W98" i="284"/>
  <c r="W99" i="284"/>
  <c r="W100" i="284"/>
  <c r="W101" i="284"/>
  <c r="W102" i="284"/>
  <c r="W103" i="284"/>
  <c r="W104" i="284"/>
  <c r="W105" i="284"/>
  <c r="W106" i="284"/>
  <c r="W107" i="284"/>
  <c r="W108" i="284"/>
  <c r="W109" i="284"/>
  <c r="W110" i="284"/>
  <c r="W111" i="284"/>
  <c r="W112" i="284"/>
  <c r="W113" i="284"/>
  <c r="W114" i="284"/>
  <c r="W115" i="284"/>
  <c r="W116" i="284"/>
  <c r="W117" i="284"/>
  <c r="W118" i="284"/>
  <c r="W119" i="284"/>
  <c r="W120" i="284"/>
  <c r="W121" i="284"/>
  <c r="W122" i="284"/>
  <c r="W123" i="284"/>
  <c r="W124" i="284"/>
  <c r="W125" i="284"/>
  <c r="W126" i="284"/>
  <c r="W127" i="284"/>
  <c r="W128" i="284"/>
  <c r="W129" i="284"/>
  <c r="W130" i="284"/>
  <c r="W131" i="284"/>
  <c r="W132" i="284"/>
  <c r="W133" i="284"/>
  <c r="W134" i="284"/>
  <c r="W135" i="284"/>
  <c r="W136" i="284"/>
  <c r="W137" i="284"/>
  <c r="W138" i="284"/>
  <c r="W139" i="284"/>
  <c r="W140" i="284"/>
  <c r="W141" i="284"/>
  <c r="W142" i="284"/>
  <c r="W143" i="284"/>
  <c r="W144" i="284"/>
  <c r="W145" i="284"/>
  <c r="W146" i="284"/>
  <c r="W147" i="284"/>
  <c r="W148" i="284"/>
  <c r="W149" i="284"/>
  <c r="W150" i="284"/>
  <c r="W151" i="284"/>
  <c r="W152" i="284"/>
  <c r="W153" i="284"/>
  <c r="W154" i="284"/>
  <c r="W156" i="284"/>
  <c r="B165" i="284"/>
  <c r="W166" i="284"/>
  <c r="E165" i="284"/>
  <c r="B166" i="284"/>
  <c r="D166" i="284"/>
  <c r="X166" i="284"/>
  <c r="S167" i="284"/>
  <c r="T167" i="284"/>
  <c r="U167" i="284"/>
  <c r="V167" i="284"/>
  <c r="W167" i="284"/>
  <c r="G2" i="284"/>
  <c r="R2" i="284"/>
  <c r="S2" i="284"/>
  <c r="X2" i="284"/>
  <c r="Z2" i="284"/>
  <c r="G3" i="284"/>
  <c r="R3" i="284"/>
  <c r="S3" i="284"/>
  <c r="X3" i="284"/>
  <c r="Z3" i="284"/>
  <c r="G4" i="284"/>
  <c r="K4" i="284"/>
  <c r="R4" i="284"/>
  <c r="S4" i="284"/>
  <c r="X4" i="284"/>
  <c r="Z4" i="284"/>
  <c r="G5" i="284"/>
  <c r="K5" i="284"/>
  <c r="R5" i="284"/>
  <c r="S5" i="284"/>
  <c r="X5" i="284"/>
  <c r="Z5" i="284"/>
  <c r="G6" i="284"/>
  <c r="R6" i="284"/>
  <c r="S6" i="284"/>
  <c r="X6" i="284"/>
  <c r="Z6" i="284"/>
  <c r="AE6" i="284"/>
  <c r="AF6" i="284"/>
  <c r="AG6" i="284"/>
  <c r="AH6" i="284"/>
  <c r="AI6" i="284"/>
  <c r="G7" i="284"/>
  <c r="R7" i="284"/>
  <c r="S7" i="284"/>
  <c r="X7" i="284"/>
  <c r="Z7" i="284"/>
  <c r="G8" i="284"/>
  <c r="R8" i="284"/>
  <c r="S8" i="284"/>
  <c r="X8" i="284"/>
  <c r="Z8" i="284"/>
  <c r="G9" i="284"/>
  <c r="R9" i="284"/>
  <c r="S9" i="284"/>
  <c r="X9" i="284"/>
  <c r="Z9" i="284"/>
  <c r="G10" i="284"/>
  <c r="K10" i="284"/>
  <c r="R10" i="284"/>
  <c r="S10" i="284"/>
  <c r="X10" i="284"/>
  <c r="Z10" i="284"/>
  <c r="G11" i="284"/>
  <c r="R11" i="284"/>
  <c r="S11" i="284"/>
  <c r="X11" i="284"/>
  <c r="Z11" i="284"/>
  <c r="G12" i="284"/>
  <c r="R12" i="284"/>
  <c r="S12" i="284"/>
  <c r="X12" i="284"/>
  <c r="Z12" i="284"/>
  <c r="G13" i="284"/>
  <c r="K13" i="284"/>
  <c r="R13" i="284"/>
  <c r="S13" i="284"/>
  <c r="X13" i="284"/>
  <c r="Z13" i="284"/>
  <c r="G14" i="284"/>
  <c r="R14" i="284"/>
  <c r="S14" i="284"/>
  <c r="X14" i="284"/>
  <c r="Z14" i="284"/>
  <c r="G15" i="284"/>
  <c r="K15" i="284"/>
  <c r="R15" i="284"/>
  <c r="S15" i="284"/>
  <c r="X15" i="284"/>
  <c r="Z15" i="284"/>
  <c r="G16" i="284"/>
  <c r="R16" i="284"/>
  <c r="S16" i="284"/>
  <c r="X16" i="284"/>
  <c r="Z16" i="284"/>
  <c r="G17" i="284"/>
  <c r="K17" i="284"/>
  <c r="R17" i="284"/>
  <c r="S17" i="284"/>
  <c r="X17" i="284"/>
  <c r="Z17" i="284"/>
  <c r="G18" i="284"/>
  <c r="R18" i="284"/>
  <c r="S18" i="284"/>
  <c r="X18" i="284"/>
  <c r="Z18" i="284"/>
  <c r="G19" i="284"/>
  <c r="K19" i="284"/>
  <c r="R19" i="284"/>
  <c r="S19" i="284"/>
  <c r="X19" i="284"/>
  <c r="Z19" i="284"/>
  <c r="G20" i="284"/>
  <c r="K20" i="284"/>
  <c r="R20" i="284"/>
  <c r="S20" i="284"/>
  <c r="X20" i="284"/>
  <c r="Z20" i="284"/>
  <c r="R21" i="284"/>
  <c r="S21" i="284"/>
  <c r="X21" i="284"/>
  <c r="Z21" i="284"/>
  <c r="G22" i="284"/>
  <c r="R22" i="284"/>
  <c r="S22" i="284"/>
  <c r="X22" i="284"/>
  <c r="Z22" i="284"/>
  <c r="G23" i="284"/>
  <c r="R23" i="284"/>
  <c r="S23" i="284"/>
  <c r="X23" i="284"/>
  <c r="Z23" i="284"/>
  <c r="G24" i="284"/>
  <c r="R24" i="284"/>
  <c r="S24" i="284"/>
  <c r="X24" i="284"/>
  <c r="Z24" i="284"/>
  <c r="G25" i="284"/>
  <c r="R25" i="284"/>
  <c r="S25" i="284"/>
  <c r="X25" i="284"/>
  <c r="Z25" i="284"/>
  <c r="G26" i="284"/>
  <c r="R26" i="284"/>
  <c r="S26" i="284"/>
  <c r="X26" i="284"/>
  <c r="Z26" i="284"/>
  <c r="G27" i="284"/>
  <c r="K27" i="284"/>
  <c r="R27" i="284"/>
  <c r="S27" i="284"/>
  <c r="X27" i="284"/>
  <c r="Z27" i="284"/>
  <c r="G28" i="284"/>
  <c r="R28" i="284"/>
  <c r="S28" i="284"/>
  <c r="X28" i="284"/>
  <c r="Z28" i="284"/>
  <c r="G29" i="284"/>
  <c r="K29" i="284"/>
  <c r="R29" i="284"/>
  <c r="S29" i="284"/>
  <c r="X29" i="284"/>
  <c r="Z29" i="284"/>
  <c r="G30" i="284"/>
  <c r="K30" i="284"/>
  <c r="R30" i="284"/>
  <c r="S30" i="284"/>
  <c r="X30" i="284"/>
  <c r="Z30" i="284"/>
  <c r="G31" i="284"/>
  <c r="K31" i="284"/>
  <c r="R31" i="284"/>
  <c r="S31" i="284"/>
  <c r="X31" i="284"/>
  <c r="Z31" i="284"/>
  <c r="G32" i="284"/>
  <c r="K32" i="284"/>
  <c r="R32" i="284"/>
  <c r="S32" i="284"/>
  <c r="X32" i="284"/>
  <c r="Z32" i="284"/>
  <c r="G33" i="284"/>
  <c r="R33" i="284"/>
  <c r="S33" i="284"/>
  <c r="X33" i="284"/>
  <c r="Z33" i="284"/>
  <c r="G34" i="284"/>
  <c r="R34" i="284"/>
  <c r="S34" i="284"/>
  <c r="X34" i="284"/>
  <c r="Z34" i="284"/>
  <c r="G35" i="284"/>
  <c r="K35" i="284"/>
  <c r="R35" i="284"/>
  <c r="S35" i="284"/>
  <c r="X35" i="284"/>
  <c r="Z35" i="284"/>
  <c r="G36" i="284"/>
  <c r="K36" i="284"/>
  <c r="R36" i="284"/>
  <c r="S36" i="284"/>
  <c r="X36" i="284"/>
  <c r="Z36" i="284"/>
  <c r="G37" i="284"/>
  <c r="R37" i="284"/>
  <c r="S37" i="284"/>
  <c r="X37" i="284"/>
  <c r="Z37" i="284"/>
  <c r="G38" i="284"/>
  <c r="R38" i="284"/>
  <c r="S38" i="284"/>
  <c r="X38" i="284"/>
  <c r="Z38" i="284"/>
  <c r="G39" i="284"/>
  <c r="K39" i="284"/>
  <c r="R39" i="284"/>
  <c r="S39" i="284"/>
  <c r="X39" i="284"/>
  <c r="Z39" i="284"/>
  <c r="G40" i="284"/>
  <c r="K40" i="284"/>
  <c r="R40" i="284"/>
  <c r="S40" i="284"/>
  <c r="X40" i="284"/>
  <c r="Z40" i="284"/>
  <c r="G41" i="284"/>
  <c r="R41" i="284"/>
  <c r="S41" i="284"/>
  <c r="X41" i="284"/>
  <c r="Z41" i="284"/>
  <c r="G42" i="284"/>
  <c r="K42" i="284"/>
  <c r="R42" i="284"/>
  <c r="S42" i="284"/>
  <c r="X42" i="284"/>
  <c r="Z42" i="284"/>
  <c r="G43" i="284"/>
  <c r="R43" i="284"/>
  <c r="S43" i="284"/>
  <c r="X43" i="284"/>
  <c r="Z43" i="284"/>
  <c r="R44" i="284"/>
  <c r="S44" i="284"/>
  <c r="X44" i="284"/>
  <c r="Z44" i="284"/>
  <c r="R45" i="284"/>
  <c r="S45" i="284"/>
  <c r="X45" i="284"/>
  <c r="Z45" i="284"/>
  <c r="R46" i="284"/>
  <c r="S46" i="284"/>
  <c r="X46" i="284"/>
  <c r="Z46" i="284"/>
  <c r="K47" i="284"/>
  <c r="R47" i="284"/>
  <c r="S47" i="284"/>
  <c r="X47" i="284"/>
  <c r="Z47" i="284"/>
  <c r="G48" i="284"/>
  <c r="R48" i="284"/>
  <c r="S48" i="284"/>
  <c r="X48" i="284"/>
  <c r="Z48" i="284"/>
  <c r="G49" i="284"/>
  <c r="K49" i="284"/>
  <c r="R49" i="284"/>
  <c r="S49" i="284"/>
  <c r="X49" i="284"/>
  <c r="Z49" i="284"/>
  <c r="G50" i="284"/>
  <c r="R50" i="284"/>
  <c r="S50" i="284"/>
  <c r="X50" i="284"/>
  <c r="Z50" i="284"/>
  <c r="G51" i="284"/>
  <c r="K51" i="284"/>
  <c r="R51" i="284"/>
  <c r="S51" i="284"/>
  <c r="X51" i="284"/>
  <c r="Z51" i="284"/>
  <c r="G52" i="284"/>
  <c r="K52" i="284"/>
  <c r="R52" i="284"/>
  <c r="S52" i="284"/>
  <c r="X52" i="284"/>
  <c r="Z52" i="284"/>
  <c r="G53" i="284"/>
  <c r="K53" i="284"/>
  <c r="R53" i="284"/>
  <c r="S53" i="284"/>
  <c r="X53" i="284"/>
  <c r="Z53" i="284"/>
  <c r="G54" i="284"/>
  <c r="R54" i="284"/>
  <c r="S54" i="284"/>
  <c r="X54" i="284"/>
  <c r="Z54" i="284"/>
  <c r="G55" i="284"/>
  <c r="K55" i="284"/>
  <c r="R55" i="284"/>
  <c r="S55" i="284"/>
  <c r="X55" i="284"/>
  <c r="Z55" i="284"/>
  <c r="G56" i="284"/>
  <c r="R56" i="284"/>
  <c r="S56" i="284"/>
  <c r="X56" i="284"/>
  <c r="Z56" i="284"/>
  <c r="G57" i="284"/>
  <c r="K57" i="284"/>
  <c r="R57" i="284"/>
  <c r="S57" i="284"/>
  <c r="X57" i="284"/>
  <c r="Z57" i="284"/>
  <c r="G58" i="284"/>
  <c r="R58" i="284"/>
  <c r="S58" i="284"/>
  <c r="X58" i="284"/>
  <c r="Z58" i="284"/>
  <c r="G59" i="284"/>
  <c r="R59" i="284"/>
  <c r="S59" i="284"/>
  <c r="X59" i="284"/>
  <c r="Z59" i="284"/>
  <c r="G60" i="284"/>
  <c r="R60" i="284"/>
  <c r="S60" i="284"/>
  <c r="X60" i="284"/>
  <c r="Z60" i="284"/>
  <c r="G61" i="284"/>
  <c r="R61" i="284"/>
  <c r="S61" i="284"/>
  <c r="X61" i="284"/>
  <c r="Z61" i="284"/>
  <c r="G62" i="284"/>
  <c r="R62" i="284"/>
  <c r="S62" i="284"/>
  <c r="X62" i="284"/>
  <c r="Z62" i="284"/>
  <c r="G63" i="284"/>
  <c r="K63" i="284"/>
  <c r="R63" i="284"/>
  <c r="S63" i="284"/>
  <c r="X63" i="284"/>
  <c r="Z63" i="284"/>
  <c r="G64" i="284"/>
  <c r="R64" i="284"/>
  <c r="S64" i="284"/>
  <c r="X64" i="284"/>
  <c r="Z64" i="284"/>
  <c r="G65" i="284"/>
  <c r="R65" i="284"/>
  <c r="S65" i="284"/>
  <c r="X65" i="284"/>
  <c r="Z65" i="284"/>
  <c r="G66" i="284"/>
  <c r="R66" i="284"/>
  <c r="S66" i="284"/>
  <c r="X66" i="284"/>
  <c r="Z66" i="284"/>
  <c r="R67" i="284"/>
  <c r="S67" i="284"/>
  <c r="X67" i="284"/>
  <c r="Z67" i="284"/>
  <c r="G68" i="284"/>
  <c r="R68" i="284"/>
  <c r="S68" i="284"/>
  <c r="X68" i="284"/>
  <c r="Z68" i="284"/>
  <c r="G69" i="284"/>
  <c r="R69" i="284"/>
  <c r="S69" i="284"/>
  <c r="X69" i="284"/>
  <c r="Z69" i="284"/>
  <c r="G70" i="284"/>
  <c r="R70" i="284"/>
  <c r="S70" i="284"/>
  <c r="X70" i="284"/>
  <c r="Z70" i="284"/>
  <c r="G71" i="284"/>
  <c r="R71" i="284"/>
  <c r="S71" i="284"/>
  <c r="X71" i="284"/>
  <c r="Z71" i="284"/>
  <c r="G72" i="284"/>
  <c r="R72" i="284"/>
  <c r="S72" i="284"/>
  <c r="X72" i="284"/>
  <c r="Z72" i="284"/>
  <c r="G73" i="284"/>
  <c r="R73" i="284"/>
  <c r="S73" i="284"/>
  <c r="X73" i="284"/>
  <c r="Z73" i="284"/>
  <c r="G74" i="284"/>
  <c r="K74" i="284"/>
  <c r="R74" i="284"/>
  <c r="S74" i="284"/>
  <c r="X74" i="284"/>
  <c r="Z74" i="284"/>
  <c r="G75" i="284"/>
  <c r="R75" i="284"/>
  <c r="S75" i="284"/>
  <c r="X75" i="284"/>
  <c r="Z75" i="284"/>
  <c r="G76" i="284"/>
  <c r="K76" i="284"/>
  <c r="R76" i="284"/>
  <c r="S76" i="284"/>
  <c r="X76" i="284"/>
  <c r="Z76" i="284"/>
  <c r="G77" i="284"/>
  <c r="R77" i="284"/>
  <c r="S77" i="284"/>
  <c r="X77" i="284"/>
  <c r="Z77" i="284"/>
  <c r="G78" i="284"/>
  <c r="R78" i="284"/>
  <c r="S78" i="284"/>
  <c r="X78" i="284"/>
  <c r="Z78" i="284"/>
  <c r="G79" i="284"/>
  <c r="R79" i="284"/>
  <c r="S79" i="284"/>
  <c r="X79" i="284"/>
  <c r="Z79" i="284"/>
  <c r="G80" i="284"/>
  <c r="R80" i="284"/>
  <c r="S80" i="284"/>
  <c r="X80" i="284"/>
  <c r="Z80" i="284"/>
  <c r="G81" i="284"/>
  <c r="R81" i="284"/>
  <c r="S81" i="284"/>
  <c r="X81" i="284"/>
  <c r="Z81" i="284"/>
  <c r="G82" i="284"/>
  <c r="K82" i="284"/>
  <c r="R82" i="284"/>
  <c r="S82" i="284"/>
  <c r="X82" i="284"/>
  <c r="Z82" i="284"/>
  <c r="G83" i="284"/>
  <c r="R83" i="284"/>
  <c r="S83" i="284"/>
  <c r="X83" i="284"/>
  <c r="Z83" i="284"/>
  <c r="G84" i="284"/>
  <c r="R84" i="284"/>
  <c r="S84" i="284"/>
  <c r="X84" i="284"/>
  <c r="Z84" i="284"/>
  <c r="G85" i="284"/>
  <c r="R85" i="284"/>
  <c r="S85" i="284"/>
  <c r="X85" i="284"/>
  <c r="Z85" i="284"/>
  <c r="G86" i="284"/>
  <c r="R86" i="284"/>
  <c r="S86" i="284"/>
  <c r="X86" i="284"/>
  <c r="Z86" i="284"/>
  <c r="G87" i="284"/>
  <c r="R87" i="284"/>
  <c r="S87" i="284"/>
  <c r="X87" i="284"/>
  <c r="Z87" i="284"/>
  <c r="G88" i="284"/>
  <c r="R88" i="284"/>
  <c r="S88" i="284"/>
  <c r="X88" i="284"/>
  <c r="Z88" i="284"/>
  <c r="G89" i="284"/>
  <c r="K89" i="284"/>
  <c r="R89" i="284"/>
  <c r="S89" i="284"/>
  <c r="X89" i="284"/>
  <c r="Z89" i="284"/>
  <c r="G90" i="284"/>
  <c r="R90" i="284"/>
  <c r="S90" i="284"/>
  <c r="X90" i="284"/>
  <c r="Z90" i="284"/>
  <c r="G91" i="284"/>
  <c r="R91" i="284"/>
  <c r="S91" i="284"/>
  <c r="X91" i="284"/>
  <c r="Z91" i="284"/>
  <c r="G92" i="284"/>
  <c r="R92" i="284"/>
  <c r="S92" i="284"/>
  <c r="X92" i="284"/>
  <c r="Z92" i="284"/>
  <c r="G93" i="284"/>
  <c r="K93" i="284"/>
  <c r="R93" i="284"/>
  <c r="S93" i="284"/>
  <c r="X93" i="284"/>
  <c r="Z93" i="284"/>
  <c r="G94" i="284"/>
  <c r="R94" i="284"/>
  <c r="S94" i="284"/>
  <c r="X94" i="284"/>
  <c r="Z94" i="284"/>
  <c r="G95" i="284"/>
  <c r="K95" i="284"/>
  <c r="R95" i="284"/>
  <c r="S95" i="284"/>
  <c r="X95" i="284"/>
  <c r="Z95" i="284"/>
  <c r="G96" i="284"/>
  <c r="K96" i="284"/>
  <c r="R96" i="284"/>
  <c r="S96" i="284"/>
  <c r="X96" i="284"/>
  <c r="Z96" i="284"/>
  <c r="G97" i="284"/>
  <c r="R97" i="284"/>
  <c r="S97" i="284"/>
  <c r="X97" i="284"/>
  <c r="Z97" i="284"/>
  <c r="G98" i="284"/>
  <c r="K98" i="284"/>
  <c r="R98" i="284"/>
  <c r="S98" i="284"/>
  <c r="X98" i="284"/>
  <c r="Z98" i="284"/>
  <c r="G99" i="284"/>
  <c r="R99" i="284"/>
  <c r="S99" i="284"/>
  <c r="X99" i="284"/>
  <c r="Z99" i="284"/>
  <c r="G100" i="284"/>
  <c r="R100" i="284"/>
  <c r="S100" i="284"/>
  <c r="X100" i="284"/>
  <c r="Z100" i="284"/>
  <c r="G101" i="284"/>
  <c r="K101" i="284"/>
  <c r="R101" i="284"/>
  <c r="S101" i="284"/>
  <c r="X101" i="284"/>
  <c r="Z101" i="284"/>
  <c r="G102" i="284"/>
  <c r="R102" i="284"/>
  <c r="S102" i="284"/>
  <c r="X102" i="284"/>
  <c r="Z102" i="284"/>
  <c r="G103" i="284"/>
  <c r="R103" i="284"/>
  <c r="S103" i="284"/>
  <c r="X103" i="284"/>
  <c r="Z103" i="284"/>
  <c r="G104" i="284"/>
  <c r="K104" i="284"/>
  <c r="R104" i="284"/>
  <c r="S104" i="284"/>
  <c r="X104" i="284"/>
  <c r="Z104" i="284"/>
  <c r="G105" i="284"/>
  <c r="R105" i="284"/>
  <c r="S105" i="284"/>
  <c r="X105" i="284"/>
  <c r="Z105" i="284"/>
  <c r="G106" i="284"/>
  <c r="R106" i="284"/>
  <c r="S106" i="284"/>
  <c r="X106" i="284"/>
  <c r="Z106" i="284"/>
  <c r="G107" i="284"/>
  <c r="K107" i="284"/>
  <c r="R107" i="284"/>
  <c r="S107" i="284"/>
  <c r="X107" i="284"/>
  <c r="Z107" i="284"/>
  <c r="G108" i="284"/>
  <c r="R108" i="284"/>
  <c r="S108" i="284"/>
  <c r="X108" i="284"/>
  <c r="Z108" i="284"/>
  <c r="G109" i="284"/>
  <c r="R109" i="284"/>
  <c r="S109" i="284"/>
  <c r="X109" i="284"/>
  <c r="Z109" i="284"/>
  <c r="G110" i="284"/>
  <c r="K110" i="284"/>
  <c r="R110" i="284"/>
  <c r="S110" i="284"/>
  <c r="X110" i="284"/>
  <c r="Z110" i="284"/>
  <c r="G111" i="284"/>
  <c r="R111" i="284"/>
  <c r="S111" i="284"/>
  <c r="X111" i="284"/>
  <c r="Z111" i="284"/>
  <c r="G112" i="284"/>
  <c r="R112" i="284"/>
  <c r="S112" i="284"/>
  <c r="X112" i="284"/>
  <c r="Z112" i="284"/>
  <c r="G113" i="284"/>
  <c r="K113" i="284"/>
  <c r="R113" i="284"/>
  <c r="S113" i="284"/>
  <c r="X113" i="284"/>
  <c r="Z113" i="284"/>
  <c r="G114" i="284"/>
  <c r="K114" i="284"/>
  <c r="R114" i="284"/>
  <c r="S114" i="284"/>
  <c r="X114" i="284"/>
  <c r="Z114" i="284"/>
  <c r="G115" i="284"/>
  <c r="R115" i="284"/>
  <c r="S115" i="284"/>
  <c r="X115" i="284"/>
  <c r="Z115" i="284"/>
  <c r="G116" i="284"/>
  <c r="K116" i="284"/>
  <c r="R116" i="284"/>
  <c r="S116" i="284"/>
  <c r="X116" i="284"/>
  <c r="Z116" i="284"/>
  <c r="G117" i="284"/>
  <c r="R117" i="284"/>
  <c r="S117" i="284"/>
  <c r="X117" i="284"/>
  <c r="Z117" i="284"/>
  <c r="G118" i="284"/>
  <c r="R118" i="284"/>
  <c r="S118" i="284"/>
  <c r="X118" i="284"/>
  <c r="Z118" i="284"/>
  <c r="G119" i="284"/>
  <c r="R119" i="284"/>
  <c r="S119" i="284"/>
  <c r="X119" i="284"/>
  <c r="Z119" i="284"/>
  <c r="G120" i="284"/>
  <c r="K120" i="284"/>
  <c r="R120" i="284"/>
  <c r="S120" i="284"/>
  <c r="X120" i="284"/>
  <c r="Z120" i="284"/>
  <c r="G121" i="284"/>
  <c r="R121" i="284"/>
  <c r="S121" i="284"/>
  <c r="X121" i="284"/>
  <c r="Z121" i="284"/>
  <c r="G122" i="284"/>
  <c r="R122" i="284"/>
  <c r="S122" i="284"/>
  <c r="X122" i="284"/>
  <c r="Z122" i="284"/>
  <c r="G123" i="284"/>
  <c r="R123" i="284"/>
  <c r="S123" i="284"/>
  <c r="X123" i="284"/>
  <c r="Z123" i="284"/>
  <c r="G124" i="284"/>
  <c r="R124" i="284"/>
  <c r="S124" i="284"/>
  <c r="X124" i="284"/>
  <c r="Z124" i="284"/>
  <c r="G125" i="284"/>
  <c r="R125" i="284"/>
  <c r="S125" i="284"/>
  <c r="X125" i="284"/>
  <c r="Z125" i="284"/>
  <c r="G126" i="284"/>
  <c r="R126" i="284"/>
  <c r="S126" i="284"/>
  <c r="X126" i="284"/>
  <c r="Z126" i="284"/>
  <c r="G127" i="284"/>
  <c r="R127" i="284"/>
  <c r="S127" i="284"/>
  <c r="X127" i="284"/>
  <c r="Z127" i="284"/>
  <c r="G128" i="284"/>
  <c r="R128" i="284"/>
  <c r="S128" i="284"/>
  <c r="X128" i="284"/>
  <c r="Z128" i="284"/>
  <c r="G129" i="284"/>
  <c r="R129" i="284"/>
  <c r="S129" i="284"/>
  <c r="X129" i="284"/>
  <c r="Z129" i="284"/>
  <c r="G130" i="284"/>
  <c r="R130" i="284"/>
  <c r="S130" i="284"/>
  <c r="X130" i="284"/>
  <c r="Z130" i="284"/>
  <c r="G131" i="284"/>
  <c r="R131" i="284"/>
  <c r="S131" i="284"/>
  <c r="X131" i="284"/>
  <c r="Z131" i="284"/>
  <c r="R132" i="284"/>
  <c r="S132" i="284"/>
  <c r="X132" i="284"/>
  <c r="Z132" i="284"/>
  <c r="G133" i="284"/>
  <c r="R133" i="284"/>
  <c r="S133" i="284"/>
  <c r="X133" i="284"/>
  <c r="Z133" i="284"/>
  <c r="G134" i="284"/>
  <c r="R134" i="284"/>
  <c r="S134" i="284"/>
  <c r="X134" i="284"/>
  <c r="Z134" i="284"/>
  <c r="G135" i="284"/>
  <c r="R135" i="284"/>
  <c r="S135" i="284"/>
  <c r="X135" i="284"/>
  <c r="Z135" i="284"/>
  <c r="G136" i="284"/>
  <c r="K136" i="284"/>
  <c r="R136" i="284"/>
  <c r="S136" i="284"/>
  <c r="X136" i="284"/>
  <c r="Z136" i="284"/>
  <c r="G137" i="284"/>
  <c r="R137" i="284"/>
  <c r="S137" i="284"/>
  <c r="X137" i="284"/>
  <c r="Z137" i="284"/>
  <c r="R138" i="284"/>
  <c r="S138" i="284"/>
  <c r="X138" i="284"/>
  <c r="Z138" i="284"/>
  <c r="G139" i="284"/>
  <c r="R139" i="284"/>
  <c r="S139" i="284"/>
  <c r="X139" i="284"/>
  <c r="Z139" i="284"/>
  <c r="G140" i="284"/>
  <c r="R140" i="284"/>
  <c r="S140" i="284"/>
  <c r="X140" i="284"/>
  <c r="Z140" i="284"/>
  <c r="G141" i="284"/>
  <c r="R141" i="284"/>
  <c r="S141" i="284"/>
  <c r="X141" i="284"/>
  <c r="Z141" i="284"/>
  <c r="G142" i="284"/>
  <c r="R142" i="284"/>
  <c r="S142" i="284"/>
  <c r="X142" i="284"/>
  <c r="Z142" i="284"/>
  <c r="G143" i="284"/>
  <c r="R143" i="284"/>
  <c r="S143" i="284"/>
  <c r="X143" i="284"/>
  <c r="Z143" i="284"/>
  <c r="G144" i="284"/>
  <c r="K144" i="284"/>
  <c r="R144" i="284"/>
  <c r="S144" i="284"/>
  <c r="X144" i="284"/>
  <c r="Z144" i="284"/>
  <c r="G145" i="284"/>
  <c r="R145" i="284"/>
  <c r="S145" i="284"/>
  <c r="X145" i="284"/>
  <c r="Z145" i="284"/>
  <c r="R146" i="284"/>
  <c r="S146" i="284"/>
  <c r="G147" i="284"/>
  <c r="R147" i="284"/>
  <c r="S147" i="284"/>
  <c r="X147" i="284"/>
  <c r="Z147" i="284"/>
  <c r="G148" i="284"/>
  <c r="R148" i="284"/>
  <c r="S148" i="284"/>
  <c r="X148" i="284"/>
  <c r="Z148" i="284"/>
  <c r="R149" i="284"/>
  <c r="S149" i="284"/>
  <c r="R150" i="284"/>
  <c r="S150" i="284"/>
  <c r="G151" i="284"/>
  <c r="R151" i="284"/>
  <c r="S151" i="284"/>
  <c r="X151" i="284"/>
  <c r="Z151" i="284"/>
  <c r="G152" i="284"/>
  <c r="R152" i="284"/>
  <c r="S152" i="284"/>
  <c r="X152" i="284"/>
  <c r="Z152" i="284"/>
  <c r="R153" i="284"/>
  <c r="S153" i="284"/>
  <c r="G154" i="284"/>
  <c r="R154" i="284"/>
  <c r="S154" i="284"/>
  <c r="X154" i="284"/>
  <c r="Z154" i="284"/>
  <c r="X155" i="284"/>
  <c r="D156" i="284"/>
  <c r="C156" i="284"/>
  <c r="E156" i="284"/>
  <c r="F156" i="284"/>
  <c r="R156" i="284"/>
  <c r="S156" i="284"/>
  <c r="D166" i="282"/>
  <c r="V162" i="282"/>
  <c r="U161" i="282"/>
  <c r="T161" i="282"/>
  <c r="R161" i="282"/>
  <c r="B161" i="282"/>
  <c r="D156" i="282"/>
  <c r="X155" i="282"/>
  <c r="G154" i="282"/>
  <c r="E154" i="282"/>
  <c r="E153" i="282"/>
  <c r="E152" i="282"/>
  <c r="A152" i="282"/>
  <c r="G152" i="282"/>
  <c r="E151" i="282"/>
  <c r="A151" i="282"/>
  <c r="G151" i="282"/>
  <c r="E150" i="282"/>
  <c r="E149" i="282"/>
  <c r="E148" i="282"/>
  <c r="A148" i="282"/>
  <c r="G148" i="282"/>
  <c r="E147" i="282"/>
  <c r="A147" i="282"/>
  <c r="G147" i="282"/>
  <c r="E146" i="282"/>
  <c r="E145" i="282"/>
  <c r="A145" i="282"/>
  <c r="G145" i="282"/>
  <c r="K144" i="282"/>
  <c r="E144" i="282"/>
  <c r="A144" i="282"/>
  <c r="G144" i="282"/>
  <c r="E143" i="282"/>
  <c r="A143" i="282"/>
  <c r="G143" i="282"/>
  <c r="E142" i="282"/>
  <c r="A142" i="282"/>
  <c r="G142" i="282"/>
  <c r="E141" i="282"/>
  <c r="A141" i="282"/>
  <c r="G141" i="282"/>
  <c r="E140" i="282"/>
  <c r="A140" i="282"/>
  <c r="E139" i="282"/>
  <c r="A139" i="282"/>
  <c r="G139" i="282"/>
  <c r="E138" i="282"/>
  <c r="A138" i="282"/>
  <c r="E137" i="282"/>
  <c r="A137" i="282"/>
  <c r="G137" i="282"/>
  <c r="K136" i="282"/>
  <c r="E136" i="282"/>
  <c r="A136" i="282"/>
  <c r="G136" i="282"/>
  <c r="E135" i="282"/>
  <c r="A135" i="282"/>
  <c r="G135" i="282"/>
  <c r="E134" i="282"/>
  <c r="A134" i="282"/>
  <c r="G134" i="282"/>
  <c r="E133" i="282"/>
  <c r="A133" i="282"/>
  <c r="G133" i="282"/>
  <c r="E132" i="282"/>
  <c r="A132" i="282"/>
  <c r="E131" i="282"/>
  <c r="A131" i="282"/>
  <c r="G131" i="282"/>
  <c r="E130" i="282"/>
  <c r="A130" i="282"/>
  <c r="G130" i="282"/>
  <c r="E129" i="282"/>
  <c r="A129" i="282"/>
  <c r="G129" i="282"/>
  <c r="E128" i="282"/>
  <c r="A128" i="282"/>
  <c r="G128" i="282"/>
  <c r="E127" i="282"/>
  <c r="A127" i="282"/>
  <c r="G127" i="282"/>
  <c r="E126" i="282"/>
  <c r="A126" i="282"/>
  <c r="E125" i="282"/>
  <c r="A125" i="282"/>
  <c r="E124" i="282"/>
  <c r="A124" i="282"/>
  <c r="G124" i="282"/>
  <c r="E123" i="282"/>
  <c r="A123" i="282"/>
  <c r="G123" i="282"/>
  <c r="E122" i="282"/>
  <c r="A122" i="282"/>
  <c r="G122" i="282"/>
  <c r="E121" i="282"/>
  <c r="A121" i="282"/>
  <c r="G121" i="282"/>
  <c r="K120" i="282"/>
  <c r="E120" i="282"/>
  <c r="A120" i="282"/>
  <c r="G120" i="282"/>
  <c r="E119" i="282"/>
  <c r="A119" i="282"/>
  <c r="G119" i="282"/>
  <c r="E118" i="282"/>
  <c r="A118" i="282"/>
  <c r="G118" i="282"/>
  <c r="E117" i="282"/>
  <c r="A117" i="282"/>
  <c r="G117" i="282"/>
  <c r="K116" i="282"/>
  <c r="E116" i="282"/>
  <c r="A116" i="282"/>
  <c r="G116" i="282"/>
  <c r="E115" i="282"/>
  <c r="A115" i="282"/>
  <c r="G115" i="282"/>
  <c r="K114" i="282"/>
  <c r="E114" i="282"/>
  <c r="A114" i="282"/>
  <c r="G114" i="282"/>
  <c r="K113" i="282"/>
  <c r="E113" i="282"/>
  <c r="A113" i="282"/>
  <c r="E112" i="282"/>
  <c r="A112" i="282"/>
  <c r="E111" i="282"/>
  <c r="A111" i="282"/>
  <c r="G111" i="282"/>
  <c r="K110" i="282"/>
  <c r="E110" i="282"/>
  <c r="A110" i="282"/>
  <c r="G110" i="282"/>
  <c r="E109" i="282"/>
  <c r="A109" i="282"/>
  <c r="G109" i="282"/>
  <c r="E108" i="282"/>
  <c r="A108" i="282"/>
  <c r="G108" i="282"/>
  <c r="K107" i="282"/>
  <c r="E107" i="282"/>
  <c r="A107" i="282"/>
  <c r="G107" i="282"/>
  <c r="E106" i="282"/>
  <c r="A106" i="282"/>
  <c r="G106" i="282"/>
  <c r="E105" i="282"/>
  <c r="A105" i="282"/>
  <c r="G105" i="282"/>
  <c r="K104" i="282"/>
  <c r="E104" i="282"/>
  <c r="A104" i="282"/>
  <c r="G104" i="282"/>
  <c r="E103" i="282"/>
  <c r="A103" i="282"/>
  <c r="G103" i="282"/>
  <c r="E102" i="282"/>
  <c r="A102" i="282"/>
  <c r="G102" i="282"/>
  <c r="K101" i="282"/>
  <c r="E101" i="282"/>
  <c r="A101" i="282"/>
  <c r="G101" i="282"/>
  <c r="E100" i="282"/>
  <c r="A100" i="282"/>
  <c r="G100" i="282"/>
  <c r="E99" i="282"/>
  <c r="A99" i="282"/>
  <c r="G99" i="282"/>
  <c r="K98" i="282"/>
  <c r="E98" i="282"/>
  <c r="A98" i="282"/>
  <c r="G98" i="282"/>
  <c r="E97" i="282"/>
  <c r="A97" i="282"/>
  <c r="G97" i="282"/>
  <c r="K96" i="282"/>
  <c r="E96" i="282"/>
  <c r="A96" i="282"/>
  <c r="G96" i="282"/>
  <c r="K95" i="282"/>
  <c r="E95" i="282"/>
  <c r="A95" i="282"/>
  <c r="G95" i="282"/>
  <c r="E94" i="282"/>
  <c r="A94" i="282"/>
  <c r="G94" i="282"/>
  <c r="K93" i="282"/>
  <c r="E93" i="282"/>
  <c r="A93" i="282"/>
  <c r="G93" i="282"/>
  <c r="E92" i="282"/>
  <c r="A92" i="282"/>
  <c r="G92" i="282"/>
  <c r="E91" i="282"/>
  <c r="A91" i="282"/>
  <c r="G91" i="282"/>
  <c r="E90" i="282"/>
  <c r="A90" i="282"/>
  <c r="G90" i="282"/>
  <c r="K89" i="282"/>
  <c r="E89" i="282"/>
  <c r="A89" i="282"/>
  <c r="G89" i="282"/>
  <c r="E88" i="282"/>
  <c r="A88" i="282"/>
  <c r="G88" i="282"/>
  <c r="E87" i="282"/>
  <c r="A87" i="282"/>
  <c r="G87" i="282"/>
  <c r="E86" i="282"/>
  <c r="A86" i="282"/>
  <c r="G86" i="282"/>
  <c r="E85" i="282"/>
  <c r="A85" i="282"/>
  <c r="G85" i="282"/>
  <c r="E84" i="282"/>
  <c r="A84" i="282"/>
  <c r="G84" i="282"/>
  <c r="E83" i="282"/>
  <c r="A83" i="282"/>
  <c r="G83" i="282"/>
  <c r="K82" i="282"/>
  <c r="E82" i="282"/>
  <c r="A82" i="282"/>
  <c r="G82" i="282"/>
  <c r="E81" i="282"/>
  <c r="A81" i="282"/>
  <c r="G81" i="282"/>
  <c r="E80" i="282"/>
  <c r="A80" i="282"/>
  <c r="G80" i="282"/>
  <c r="E79" i="282"/>
  <c r="A79" i="282"/>
  <c r="G79" i="282"/>
  <c r="E78" i="282"/>
  <c r="A78" i="282"/>
  <c r="G78" i="282"/>
  <c r="E77" i="282"/>
  <c r="A77" i="282"/>
  <c r="G77" i="282"/>
  <c r="K76" i="282"/>
  <c r="E76" i="282"/>
  <c r="A76" i="282"/>
  <c r="G76" i="282"/>
  <c r="E75" i="282"/>
  <c r="A75" i="282"/>
  <c r="G75" i="282"/>
  <c r="K74" i="282"/>
  <c r="E74" i="282"/>
  <c r="A74" i="282"/>
  <c r="G74" i="282"/>
  <c r="E73" i="282"/>
  <c r="A73" i="282"/>
  <c r="G73" i="282"/>
  <c r="E72" i="282"/>
  <c r="A72" i="282"/>
  <c r="G72" i="282"/>
  <c r="E71" i="282"/>
  <c r="A71" i="282"/>
  <c r="G71" i="282"/>
  <c r="E70" i="282"/>
  <c r="A70" i="282"/>
  <c r="G70" i="282"/>
  <c r="E69" i="282"/>
  <c r="A69" i="282"/>
  <c r="G69" i="282"/>
  <c r="E68" i="282"/>
  <c r="A68" i="282"/>
  <c r="E67" i="282"/>
  <c r="A67" i="282"/>
  <c r="E66" i="282"/>
  <c r="A66" i="282"/>
  <c r="G66" i="282"/>
  <c r="E65" i="282"/>
  <c r="A65" i="282"/>
  <c r="G65" i="282"/>
  <c r="E64" i="282"/>
  <c r="A64" i="282"/>
  <c r="G64" i="282"/>
  <c r="K63" i="282"/>
  <c r="E63" i="282"/>
  <c r="A63" i="282"/>
  <c r="G63" i="282"/>
  <c r="E62" i="282"/>
  <c r="A62" i="282"/>
  <c r="G62" i="282"/>
  <c r="E61" i="282"/>
  <c r="A61" i="282"/>
  <c r="G61" i="282"/>
  <c r="E60" i="282"/>
  <c r="A60" i="282"/>
  <c r="G60" i="282"/>
  <c r="E59" i="282"/>
  <c r="A59" i="282"/>
  <c r="G59" i="282"/>
  <c r="E58" i="282"/>
  <c r="A58" i="282"/>
  <c r="G58" i="282"/>
  <c r="K57" i="282"/>
  <c r="E57" i="282"/>
  <c r="A57" i="282"/>
  <c r="G57" i="282"/>
  <c r="E56" i="282"/>
  <c r="A56" i="282"/>
  <c r="G56" i="282"/>
  <c r="K55" i="282"/>
  <c r="E55" i="282"/>
  <c r="A55" i="282"/>
  <c r="G55" i="282"/>
  <c r="E54" i="282"/>
  <c r="A54" i="282"/>
  <c r="G54" i="282"/>
  <c r="K53" i="282"/>
  <c r="E53" i="282"/>
  <c r="A53" i="282"/>
  <c r="G53" i="282"/>
  <c r="K52" i="282"/>
  <c r="E52" i="282"/>
  <c r="A52" i="282"/>
  <c r="G52" i="282"/>
  <c r="K51" i="282"/>
  <c r="E51" i="282"/>
  <c r="A51" i="282"/>
  <c r="G51" i="282"/>
  <c r="E50" i="282"/>
  <c r="A50" i="282"/>
  <c r="G50" i="282"/>
  <c r="K49" i="282"/>
  <c r="E49" i="282"/>
  <c r="A49" i="282"/>
  <c r="G49" i="282"/>
  <c r="E48" i="282"/>
  <c r="A48" i="282"/>
  <c r="G48" i="282"/>
  <c r="K47" i="282"/>
  <c r="E47" i="282"/>
  <c r="A47" i="282"/>
  <c r="E46" i="282"/>
  <c r="A46" i="282"/>
  <c r="E45" i="282"/>
  <c r="A45" i="282"/>
  <c r="E44" i="282"/>
  <c r="A44" i="282"/>
  <c r="E43" i="282"/>
  <c r="A43" i="282"/>
  <c r="G43" i="282"/>
  <c r="K42" i="282"/>
  <c r="E42" i="282"/>
  <c r="A42" i="282"/>
  <c r="E41" i="282"/>
  <c r="A41" i="282"/>
  <c r="G41" i="282"/>
  <c r="K40" i="282"/>
  <c r="E40" i="282"/>
  <c r="A40" i="282"/>
  <c r="G40" i="282"/>
  <c r="K39" i="282"/>
  <c r="E39" i="282"/>
  <c r="A39" i="282"/>
  <c r="G39" i="282"/>
  <c r="E38" i="282"/>
  <c r="A38" i="282"/>
  <c r="G38" i="282"/>
  <c r="E37" i="282"/>
  <c r="A37" i="282"/>
  <c r="G37" i="282"/>
  <c r="K36" i="282"/>
  <c r="E36" i="282"/>
  <c r="A36" i="282"/>
  <c r="G36" i="282"/>
  <c r="K35" i="282"/>
  <c r="E35" i="282"/>
  <c r="A35" i="282"/>
  <c r="G35" i="282"/>
  <c r="E34" i="282"/>
  <c r="A34" i="282"/>
  <c r="E33" i="282"/>
  <c r="A33" i="282"/>
  <c r="G33" i="282"/>
  <c r="K32" i="282"/>
  <c r="E32" i="282"/>
  <c r="A32" i="282"/>
  <c r="G32" i="282"/>
  <c r="K31" i="282"/>
  <c r="E31" i="282"/>
  <c r="A31" i="282"/>
  <c r="G31" i="282"/>
  <c r="K30" i="282"/>
  <c r="E30" i="282"/>
  <c r="A30" i="282"/>
  <c r="G30" i="282"/>
  <c r="K29" i="282"/>
  <c r="E29" i="282"/>
  <c r="A29" i="282"/>
  <c r="G29" i="282"/>
  <c r="E28" i="282"/>
  <c r="A28" i="282"/>
  <c r="G28" i="282"/>
  <c r="K27" i="282"/>
  <c r="E27" i="282"/>
  <c r="A27" i="282"/>
  <c r="G27" i="282"/>
  <c r="E26" i="282"/>
  <c r="A26" i="282"/>
  <c r="G26" i="282"/>
  <c r="E25" i="282"/>
  <c r="A25" i="282"/>
  <c r="G25" i="282"/>
  <c r="E24" i="282"/>
  <c r="A24" i="282"/>
  <c r="G24" i="282"/>
  <c r="E23" i="282"/>
  <c r="A23" i="282"/>
  <c r="G23" i="282"/>
  <c r="E22" i="282"/>
  <c r="A22" i="282"/>
  <c r="G22" i="282"/>
  <c r="E21" i="282"/>
  <c r="A21" i="282"/>
  <c r="W159" i="282"/>
  <c r="K20" i="282"/>
  <c r="E20" i="282"/>
  <c r="A20" i="282"/>
  <c r="G20" i="282"/>
  <c r="K19" i="282"/>
  <c r="E19" i="282"/>
  <c r="A19" i="282"/>
  <c r="G19" i="282"/>
  <c r="E18" i="282"/>
  <c r="A18" i="282"/>
  <c r="G18" i="282"/>
  <c r="K17" i="282"/>
  <c r="E17" i="282"/>
  <c r="A17" i="282"/>
  <c r="G17" i="282"/>
  <c r="E16" i="282"/>
  <c r="A16" i="282"/>
  <c r="G16" i="282"/>
  <c r="K15" i="282"/>
  <c r="E15" i="282"/>
  <c r="A15" i="282"/>
  <c r="G15" i="282"/>
  <c r="E14" i="282"/>
  <c r="A14" i="282"/>
  <c r="G14" i="282"/>
  <c r="K13" i="282"/>
  <c r="E13" i="282"/>
  <c r="A13" i="282"/>
  <c r="G13" i="282"/>
  <c r="E12" i="282"/>
  <c r="A12" i="282"/>
  <c r="G12" i="282"/>
  <c r="E11" i="282"/>
  <c r="A11" i="282"/>
  <c r="G11" i="282"/>
  <c r="K10" i="282"/>
  <c r="E10" i="282"/>
  <c r="A10" i="282"/>
  <c r="G10" i="282"/>
  <c r="E9" i="282"/>
  <c r="A9" i="282"/>
  <c r="E8" i="282"/>
  <c r="A8" i="282"/>
  <c r="G8" i="282"/>
  <c r="E7" i="282"/>
  <c r="A7" i="282"/>
  <c r="AI6" i="282"/>
  <c r="AH6" i="282"/>
  <c r="AG6" i="282"/>
  <c r="AF6" i="282"/>
  <c r="AE6" i="282"/>
  <c r="E6" i="282"/>
  <c r="A6" i="282"/>
  <c r="K5" i="282"/>
  <c r="E5" i="282"/>
  <c r="A5" i="282"/>
  <c r="K4" i="282"/>
  <c r="E4" i="282"/>
  <c r="A4" i="282"/>
  <c r="G4" i="282"/>
  <c r="E3" i="282"/>
  <c r="A3" i="282"/>
  <c r="E2" i="282"/>
  <c r="A2" i="282"/>
  <c r="D31" i="269"/>
  <c r="I31" i="269"/>
  <c r="D32" i="269"/>
  <c r="D33" i="269"/>
  <c r="D34" i="269"/>
  <c r="I34" i="269"/>
  <c r="D35" i="269"/>
  <c r="D36" i="269"/>
  <c r="I36" i="269"/>
  <c r="D37" i="269"/>
  <c r="D38" i="269"/>
  <c r="I38" i="269"/>
  <c r="I29" i="269"/>
  <c r="I30" i="269"/>
  <c r="I32" i="269"/>
  <c r="I33" i="269"/>
  <c r="I35" i="269"/>
  <c r="I37" i="269"/>
  <c r="I39" i="269"/>
  <c r="I40" i="269"/>
  <c r="A3" i="281"/>
  <c r="A22" i="281"/>
  <c r="A56" i="281"/>
  <c r="A59" i="281"/>
  <c r="A152" i="281"/>
  <c r="A151" i="281"/>
  <c r="A148" i="281"/>
  <c r="A147" i="281"/>
  <c r="A145" i="281"/>
  <c r="A144" i="281"/>
  <c r="A143" i="281"/>
  <c r="A142" i="281"/>
  <c r="A141" i="281"/>
  <c r="A140" i="281"/>
  <c r="A139" i="281"/>
  <c r="A138" i="281"/>
  <c r="A137" i="281"/>
  <c r="A136" i="281"/>
  <c r="A135" i="281"/>
  <c r="A134" i="281"/>
  <c r="A133" i="281"/>
  <c r="A132" i="281"/>
  <c r="A131" i="281"/>
  <c r="A130" i="281"/>
  <c r="A129" i="281"/>
  <c r="A128" i="281"/>
  <c r="A127" i="281"/>
  <c r="A126" i="281"/>
  <c r="A125" i="281"/>
  <c r="A124" i="281"/>
  <c r="A123" i="281"/>
  <c r="A122" i="281"/>
  <c r="A121" i="281"/>
  <c r="A120" i="281"/>
  <c r="A119" i="281"/>
  <c r="A118" i="281"/>
  <c r="A117" i="281"/>
  <c r="A116" i="281"/>
  <c r="A115" i="281"/>
  <c r="A114" i="281"/>
  <c r="A113" i="281"/>
  <c r="A112" i="281"/>
  <c r="A111" i="281"/>
  <c r="A110" i="281"/>
  <c r="A109" i="281"/>
  <c r="A108" i="281"/>
  <c r="A107" i="281"/>
  <c r="A106" i="281"/>
  <c r="A105" i="281"/>
  <c r="A104" i="281"/>
  <c r="A103" i="281"/>
  <c r="A102" i="281"/>
  <c r="A101" i="281"/>
  <c r="A100" i="281"/>
  <c r="A99" i="281"/>
  <c r="A98" i="281"/>
  <c r="A97" i="281"/>
  <c r="A96" i="281"/>
  <c r="A95" i="281"/>
  <c r="A94" i="281"/>
  <c r="A93" i="281"/>
  <c r="A92" i="281"/>
  <c r="A91" i="281"/>
  <c r="A90" i="281"/>
  <c r="A89" i="281"/>
  <c r="A88" i="281"/>
  <c r="A87" i="281"/>
  <c r="A86" i="281"/>
  <c r="A85" i="281"/>
  <c r="A84" i="281"/>
  <c r="A83" i="281"/>
  <c r="A82" i="281"/>
  <c r="A81" i="281"/>
  <c r="A80" i="281"/>
  <c r="A79" i="281"/>
  <c r="A78" i="281"/>
  <c r="A77" i="281"/>
  <c r="A76" i="281"/>
  <c r="A75" i="281"/>
  <c r="A74" i="281"/>
  <c r="A73" i="281"/>
  <c r="A72" i="281"/>
  <c r="A71" i="281"/>
  <c r="A70" i="281"/>
  <c r="A69" i="281"/>
  <c r="A68" i="281"/>
  <c r="A67" i="281"/>
  <c r="A66" i="281"/>
  <c r="A65" i="281"/>
  <c r="A64" i="281"/>
  <c r="A63" i="281"/>
  <c r="A62" i="281"/>
  <c r="A61" i="281"/>
  <c r="A60" i="281"/>
  <c r="A58" i="281"/>
  <c r="A57" i="281"/>
  <c r="A55" i="281"/>
  <c r="A54" i="281"/>
  <c r="A53" i="281"/>
  <c r="A52" i="281"/>
  <c r="A51" i="281"/>
  <c r="A50" i="281"/>
  <c r="A49" i="281"/>
  <c r="A48" i="281"/>
  <c r="A47" i="281"/>
  <c r="A46" i="281"/>
  <c r="A45" i="281"/>
  <c r="A44" i="281"/>
  <c r="A43" i="281"/>
  <c r="A42" i="281"/>
  <c r="A41" i="281"/>
  <c r="A40" i="281"/>
  <c r="A39" i="281"/>
  <c r="A38" i="281"/>
  <c r="A37" i="281"/>
  <c r="A36" i="281"/>
  <c r="A35" i="281"/>
  <c r="A34" i="281"/>
  <c r="A33" i="281"/>
  <c r="A32" i="281"/>
  <c r="A31" i="281"/>
  <c r="A30" i="281"/>
  <c r="A29" i="281"/>
  <c r="A28" i="281"/>
  <c r="A27" i="281"/>
  <c r="A26" i="281"/>
  <c r="A25" i="281"/>
  <c r="A24" i="281"/>
  <c r="A23" i="281"/>
  <c r="A21" i="281"/>
  <c r="A20" i="281"/>
  <c r="A19" i="281"/>
  <c r="A18" i="281"/>
  <c r="A17" i="281"/>
  <c r="A16" i="281"/>
  <c r="A15" i="281"/>
  <c r="A14" i="281"/>
  <c r="A13" i="281"/>
  <c r="A12" i="281"/>
  <c r="A11" i="281"/>
  <c r="A10" i="281"/>
  <c r="A9" i="281"/>
  <c r="A8" i="281"/>
  <c r="A7" i="281"/>
  <c r="A6" i="281"/>
  <c r="A5" i="281"/>
  <c r="A4" i="281"/>
  <c r="A2" i="281"/>
  <c r="Q159" i="281"/>
  <c r="R159" i="281"/>
  <c r="S159" i="281"/>
  <c r="T159" i="281"/>
  <c r="U159" i="281"/>
  <c r="V159" i="281"/>
  <c r="W159" i="281"/>
  <c r="Q160" i="281"/>
  <c r="R160" i="281"/>
  <c r="S160" i="281"/>
  <c r="T160" i="281"/>
  <c r="U160" i="281"/>
  <c r="V160" i="281"/>
  <c r="W160" i="281"/>
  <c r="B161" i="281"/>
  <c r="R161" i="281"/>
  <c r="R162" i="281"/>
  <c r="R165" i="281"/>
  <c r="M156" i="281"/>
  <c r="R164" i="281"/>
  <c r="A156" i="281"/>
  <c r="O165" i="281"/>
  <c r="R166" i="281"/>
  <c r="Q161" i="281"/>
  <c r="Q162" i="281"/>
  <c r="Q165" i="281"/>
  <c r="L156" i="281"/>
  <c r="Q164" i="281"/>
  <c r="Q166" i="281"/>
  <c r="S166" i="281"/>
  <c r="E161" i="281"/>
  <c r="S161" i="281"/>
  <c r="T161" i="281"/>
  <c r="U161" i="281"/>
  <c r="V161" i="281"/>
  <c r="W161" i="281"/>
  <c r="E4" i="281"/>
  <c r="T4" i="281"/>
  <c r="E5" i="281"/>
  <c r="T5" i="281"/>
  <c r="E10" i="281"/>
  <c r="T10" i="281"/>
  <c r="E13" i="281"/>
  <c r="T13" i="281"/>
  <c r="E154" i="281"/>
  <c r="T154" i="281"/>
  <c r="E153" i="281"/>
  <c r="T153" i="281"/>
  <c r="E152" i="281"/>
  <c r="T152" i="281"/>
  <c r="E151" i="281"/>
  <c r="T151" i="281"/>
  <c r="E150" i="281"/>
  <c r="T150" i="281"/>
  <c r="E149" i="281"/>
  <c r="T149" i="281"/>
  <c r="E148" i="281"/>
  <c r="T148" i="281"/>
  <c r="E147" i="281"/>
  <c r="T147" i="281"/>
  <c r="E145" i="281"/>
  <c r="T145" i="281"/>
  <c r="E144" i="281"/>
  <c r="T144" i="281"/>
  <c r="E143" i="281"/>
  <c r="T143" i="281"/>
  <c r="E142" i="281"/>
  <c r="T142" i="281"/>
  <c r="E141" i="281"/>
  <c r="T141" i="281"/>
  <c r="E140" i="281"/>
  <c r="T140" i="281"/>
  <c r="E139" i="281"/>
  <c r="T139" i="281"/>
  <c r="E138" i="281"/>
  <c r="T138" i="281"/>
  <c r="E137" i="281"/>
  <c r="T137" i="281"/>
  <c r="E136" i="281"/>
  <c r="T136" i="281"/>
  <c r="E135" i="281"/>
  <c r="T135" i="281"/>
  <c r="E134" i="281"/>
  <c r="T134" i="281"/>
  <c r="E133" i="281"/>
  <c r="T133" i="281"/>
  <c r="E132" i="281"/>
  <c r="T132" i="281"/>
  <c r="E131" i="281"/>
  <c r="T131" i="281"/>
  <c r="E130" i="281"/>
  <c r="T130" i="281"/>
  <c r="E129" i="281"/>
  <c r="T129" i="281"/>
  <c r="E128" i="281"/>
  <c r="T128" i="281"/>
  <c r="E127" i="281"/>
  <c r="T127" i="281"/>
  <c r="E126" i="281"/>
  <c r="T126" i="281"/>
  <c r="E125" i="281"/>
  <c r="T125" i="281"/>
  <c r="E124" i="281"/>
  <c r="T124" i="281"/>
  <c r="E123" i="281"/>
  <c r="T123" i="281"/>
  <c r="E122" i="281"/>
  <c r="T122" i="281"/>
  <c r="E121" i="281"/>
  <c r="T121" i="281"/>
  <c r="E120" i="281"/>
  <c r="T120" i="281"/>
  <c r="E119" i="281"/>
  <c r="T119" i="281"/>
  <c r="E118" i="281"/>
  <c r="T118" i="281"/>
  <c r="E117" i="281"/>
  <c r="T117" i="281"/>
  <c r="E116" i="281"/>
  <c r="T116" i="281"/>
  <c r="E115" i="281"/>
  <c r="T115" i="281"/>
  <c r="E114" i="281"/>
  <c r="T114" i="281"/>
  <c r="E113" i="281"/>
  <c r="T113" i="281"/>
  <c r="E112" i="281"/>
  <c r="T112" i="281"/>
  <c r="E111" i="281"/>
  <c r="T111" i="281"/>
  <c r="E110" i="281"/>
  <c r="T110" i="281"/>
  <c r="E109" i="281"/>
  <c r="T109" i="281"/>
  <c r="E108" i="281"/>
  <c r="T108" i="281"/>
  <c r="E107" i="281"/>
  <c r="T107" i="281"/>
  <c r="E106" i="281"/>
  <c r="T106" i="281"/>
  <c r="E105" i="281"/>
  <c r="T105" i="281"/>
  <c r="E104" i="281"/>
  <c r="T104" i="281"/>
  <c r="E103" i="281"/>
  <c r="T103" i="281"/>
  <c r="E102" i="281"/>
  <c r="T102" i="281"/>
  <c r="E101" i="281"/>
  <c r="T101" i="281"/>
  <c r="E100" i="281"/>
  <c r="T100" i="281"/>
  <c r="E99" i="281"/>
  <c r="T99" i="281"/>
  <c r="E98" i="281"/>
  <c r="T98" i="281"/>
  <c r="E97" i="281"/>
  <c r="T97" i="281"/>
  <c r="E96" i="281"/>
  <c r="T96" i="281"/>
  <c r="E95" i="281"/>
  <c r="T95" i="281"/>
  <c r="E94" i="281"/>
  <c r="T94" i="281"/>
  <c r="E93" i="281"/>
  <c r="T93" i="281"/>
  <c r="E92" i="281"/>
  <c r="T92" i="281"/>
  <c r="E91" i="281"/>
  <c r="T91" i="281"/>
  <c r="E90" i="281"/>
  <c r="T90" i="281"/>
  <c r="E89" i="281"/>
  <c r="T89" i="281"/>
  <c r="E88" i="281"/>
  <c r="T88" i="281"/>
  <c r="E87" i="281"/>
  <c r="T87" i="281"/>
  <c r="E86" i="281"/>
  <c r="T86" i="281"/>
  <c r="E85" i="281"/>
  <c r="T85" i="281"/>
  <c r="E84" i="281"/>
  <c r="T84" i="281"/>
  <c r="E83" i="281"/>
  <c r="T83" i="281"/>
  <c r="E82" i="281"/>
  <c r="T82" i="281"/>
  <c r="E81" i="281"/>
  <c r="T81" i="281"/>
  <c r="E80" i="281"/>
  <c r="T80" i="281"/>
  <c r="E79" i="281"/>
  <c r="T79" i="281"/>
  <c r="E78" i="281"/>
  <c r="T78" i="281"/>
  <c r="E77" i="281"/>
  <c r="T77" i="281"/>
  <c r="E76" i="281"/>
  <c r="T76" i="281"/>
  <c r="E75" i="281"/>
  <c r="T75" i="281"/>
  <c r="E74" i="281"/>
  <c r="T74" i="281"/>
  <c r="E73" i="281"/>
  <c r="T73" i="281"/>
  <c r="E72" i="281"/>
  <c r="T72" i="281"/>
  <c r="E71" i="281"/>
  <c r="T71" i="281"/>
  <c r="E70" i="281"/>
  <c r="T70" i="281"/>
  <c r="E69" i="281"/>
  <c r="T69" i="281"/>
  <c r="E68" i="281"/>
  <c r="T68" i="281"/>
  <c r="E67" i="281"/>
  <c r="T67" i="281"/>
  <c r="E66" i="281"/>
  <c r="T66" i="281"/>
  <c r="E65" i="281"/>
  <c r="T65" i="281"/>
  <c r="E64" i="281"/>
  <c r="T64" i="281"/>
  <c r="E63" i="281"/>
  <c r="T63" i="281"/>
  <c r="E62" i="281"/>
  <c r="T62" i="281"/>
  <c r="E61" i="281"/>
  <c r="T61" i="281"/>
  <c r="E60" i="281"/>
  <c r="T60" i="281"/>
  <c r="E59" i="281"/>
  <c r="T59" i="281"/>
  <c r="E58" i="281"/>
  <c r="T58" i="281"/>
  <c r="E57" i="281"/>
  <c r="T57" i="281"/>
  <c r="E56" i="281"/>
  <c r="T56" i="281"/>
  <c r="E55" i="281"/>
  <c r="T55" i="281"/>
  <c r="E54" i="281"/>
  <c r="T54" i="281"/>
  <c r="E53" i="281"/>
  <c r="T53" i="281"/>
  <c r="E52" i="281"/>
  <c r="T52" i="281"/>
  <c r="E51" i="281"/>
  <c r="T51" i="281"/>
  <c r="E50" i="281"/>
  <c r="T50" i="281"/>
  <c r="E49" i="281"/>
  <c r="T49" i="281"/>
  <c r="E48" i="281"/>
  <c r="T48" i="281"/>
  <c r="E47" i="281"/>
  <c r="T47" i="281"/>
  <c r="E46" i="281"/>
  <c r="T46" i="281"/>
  <c r="E45" i="281"/>
  <c r="T45" i="281"/>
  <c r="E44" i="281"/>
  <c r="T44" i="281"/>
  <c r="E43" i="281"/>
  <c r="T43" i="281"/>
  <c r="E42" i="281"/>
  <c r="T42" i="281"/>
  <c r="E41" i="281"/>
  <c r="T41" i="281"/>
  <c r="E40" i="281"/>
  <c r="T40" i="281"/>
  <c r="E39" i="281"/>
  <c r="T39" i="281"/>
  <c r="E38" i="281"/>
  <c r="T38" i="281"/>
  <c r="E37" i="281"/>
  <c r="T37" i="281"/>
  <c r="E36" i="281"/>
  <c r="T36" i="281"/>
  <c r="E35" i="281"/>
  <c r="T35" i="281"/>
  <c r="E34" i="281"/>
  <c r="T34" i="281"/>
  <c r="E33" i="281"/>
  <c r="T33" i="281"/>
  <c r="E32" i="281"/>
  <c r="T32" i="281"/>
  <c r="E31" i="281"/>
  <c r="T31" i="281"/>
  <c r="E30" i="281"/>
  <c r="T30" i="281"/>
  <c r="E29" i="281"/>
  <c r="T29" i="281"/>
  <c r="E28" i="281"/>
  <c r="T28" i="281"/>
  <c r="E27" i="281"/>
  <c r="T27" i="281"/>
  <c r="E26" i="281"/>
  <c r="T26" i="281"/>
  <c r="E25" i="281"/>
  <c r="T25" i="281"/>
  <c r="E24" i="281"/>
  <c r="T24" i="281"/>
  <c r="E23" i="281"/>
  <c r="T23" i="281"/>
  <c r="E22" i="281"/>
  <c r="T22" i="281"/>
  <c r="E21" i="281"/>
  <c r="T21" i="281"/>
  <c r="E20" i="281"/>
  <c r="T20" i="281"/>
  <c r="E19" i="281"/>
  <c r="T19" i="281"/>
  <c r="E18" i="281"/>
  <c r="T18" i="281"/>
  <c r="E17" i="281"/>
  <c r="T17" i="281"/>
  <c r="E16" i="281"/>
  <c r="T16" i="281"/>
  <c r="E15" i="281"/>
  <c r="T15" i="281"/>
  <c r="E14" i="281"/>
  <c r="T14" i="281"/>
  <c r="E12" i="281"/>
  <c r="T12" i="281"/>
  <c r="E11" i="281"/>
  <c r="T11" i="281"/>
  <c r="E9" i="281"/>
  <c r="T9" i="281"/>
  <c r="E8" i="281"/>
  <c r="T8" i="281"/>
  <c r="E7" i="281"/>
  <c r="T7" i="281"/>
  <c r="E6" i="281"/>
  <c r="T6" i="281"/>
  <c r="E3" i="281"/>
  <c r="T3" i="281"/>
  <c r="E2" i="281"/>
  <c r="T2" i="281"/>
  <c r="T156" i="281"/>
  <c r="B162" i="281"/>
  <c r="T162" i="281"/>
  <c r="T165" i="281"/>
  <c r="N156" i="281"/>
  <c r="T164" i="281"/>
  <c r="T166" i="281"/>
  <c r="E162" i="281"/>
  <c r="S162" i="281"/>
  <c r="U162" i="281"/>
  <c r="V162" i="281"/>
  <c r="W162" i="281"/>
  <c r="U4" i="281"/>
  <c r="U5" i="281"/>
  <c r="U10" i="281"/>
  <c r="U13" i="281"/>
  <c r="U154" i="281"/>
  <c r="U153" i="281"/>
  <c r="U152" i="281"/>
  <c r="U151" i="281"/>
  <c r="U148" i="281"/>
  <c r="U147" i="281"/>
  <c r="E146" i="281"/>
  <c r="U146" i="281"/>
  <c r="U145" i="281"/>
  <c r="U144" i="281"/>
  <c r="U143" i="281"/>
  <c r="U142" i="281"/>
  <c r="U141" i="281"/>
  <c r="U140" i="281"/>
  <c r="U139" i="281"/>
  <c r="U138" i="281"/>
  <c r="U137" i="281"/>
  <c r="U136" i="281"/>
  <c r="U135" i="281"/>
  <c r="U134" i="281"/>
  <c r="U133" i="281"/>
  <c r="U132" i="281"/>
  <c r="U131" i="281"/>
  <c r="U130" i="281"/>
  <c r="U129" i="281"/>
  <c r="U128" i="281"/>
  <c r="U127" i="281"/>
  <c r="U126" i="281"/>
  <c r="U125" i="281"/>
  <c r="U124" i="281"/>
  <c r="U123" i="281"/>
  <c r="U122" i="281"/>
  <c r="U121" i="281"/>
  <c r="U120" i="281"/>
  <c r="U119" i="281"/>
  <c r="U118" i="281"/>
  <c r="U117" i="281"/>
  <c r="U116" i="281"/>
  <c r="U115" i="281"/>
  <c r="U114" i="281"/>
  <c r="U113" i="281"/>
  <c r="U112" i="281"/>
  <c r="U111" i="281"/>
  <c r="U110" i="281"/>
  <c r="U109" i="281"/>
  <c r="U108" i="281"/>
  <c r="U107" i="281"/>
  <c r="U106" i="281"/>
  <c r="U105" i="281"/>
  <c r="U104" i="281"/>
  <c r="U103" i="281"/>
  <c r="U102" i="281"/>
  <c r="U101" i="281"/>
  <c r="U100" i="281"/>
  <c r="U99" i="281"/>
  <c r="U98" i="281"/>
  <c r="U97" i="281"/>
  <c r="U96" i="281"/>
  <c r="U95" i="281"/>
  <c r="U94" i="281"/>
  <c r="U93" i="281"/>
  <c r="U92" i="281"/>
  <c r="U91" i="281"/>
  <c r="U90" i="281"/>
  <c r="U89" i="281"/>
  <c r="U88" i="281"/>
  <c r="U87" i="281"/>
  <c r="U86" i="281"/>
  <c r="U85" i="281"/>
  <c r="U84" i="281"/>
  <c r="U83" i="281"/>
  <c r="U82" i="281"/>
  <c r="U81" i="281"/>
  <c r="U80" i="281"/>
  <c r="U79" i="281"/>
  <c r="U78" i="281"/>
  <c r="U77" i="281"/>
  <c r="U76" i="281"/>
  <c r="U75" i="281"/>
  <c r="U74" i="281"/>
  <c r="U73" i="281"/>
  <c r="U72" i="281"/>
  <c r="U71" i="281"/>
  <c r="U70" i="281"/>
  <c r="U69" i="281"/>
  <c r="U68" i="281"/>
  <c r="U67" i="281"/>
  <c r="U66" i="281"/>
  <c r="U65" i="281"/>
  <c r="U64" i="281"/>
  <c r="U63" i="281"/>
  <c r="U62" i="281"/>
  <c r="U61" i="281"/>
  <c r="U60" i="281"/>
  <c r="U59" i="281"/>
  <c r="U58" i="281"/>
  <c r="U57" i="281"/>
  <c r="U56" i="281"/>
  <c r="U55" i="281"/>
  <c r="U54" i="281"/>
  <c r="U53" i="281"/>
  <c r="U52" i="281"/>
  <c r="U51" i="281"/>
  <c r="U50" i="281"/>
  <c r="U49" i="281"/>
  <c r="U48" i="281"/>
  <c r="U47" i="281"/>
  <c r="U46" i="281"/>
  <c r="U45" i="281"/>
  <c r="U44" i="281"/>
  <c r="U43" i="281"/>
  <c r="U42" i="281"/>
  <c r="U41" i="281"/>
  <c r="U40" i="281"/>
  <c r="U39" i="281"/>
  <c r="U38" i="281"/>
  <c r="U37" i="281"/>
  <c r="U36" i="281"/>
  <c r="U35" i="281"/>
  <c r="U34" i="281"/>
  <c r="U33" i="281"/>
  <c r="U32" i="281"/>
  <c r="U31" i="281"/>
  <c r="U30" i="281"/>
  <c r="U29" i="281"/>
  <c r="U28" i="281"/>
  <c r="U27" i="281"/>
  <c r="U26" i="281"/>
  <c r="U25" i="281"/>
  <c r="U24" i="281"/>
  <c r="U23" i="281"/>
  <c r="U22" i="281"/>
  <c r="U21" i="281"/>
  <c r="U20" i="281"/>
  <c r="U19" i="281"/>
  <c r="U18" i="281"/>
  <c r="U17" i="281"/>
  <c r="U16" i="281"/>
  <c r="U15" i="281"/>
  <c r="U14" i="281"/>
  <c r="U12" i="281"/>
  <c r="U11" i="281"/>
  <c r="U9" i="281"/>
  <c r="U8" i="281"/>
  <c r="U7" i="281"/>
  <c r="U6" i="281"/>
  <c r="U3" i="281"/>
  <c r="U2" i="281"/>
  <c r="U156" i="281"/>
  <c r="B163" i="281"/>
  <c r="U165" i="281"/>
  <c r="O156" i="281"/>
  <c r="U164" i="281"/>
  <c r="U166" i="281"/>
  <c r="E163" i="281"/>
  <c r="Q163" i="281"/>
  <c r="R163" i="281"/>
  <c r="S165" i="281"/>
  <c r="S163" i="281"/>
  <c r="T163" i="281"/>
  <c r="U163" i="281"/>
  <c r="V165" i="281"/>
  <c r="V163" i="281"/>
  <c r="W165" i="281"/>
  <c r="W163" i="281"/>
  <c r="V4" i="281"/>
  <c r="V5" i="281"/>
  <c r="V10" i="281"/>
  <c r="V13" i="281"/>
  <c r="V154" i="281"/>
  <c r="V152" i="281"/>
  <c r="V151" i="281"/>
  <c r="V150" i="281"/>
  <c r="V149" i="281"/>
  <c r="V148" i="281"/>
  <c r="V147" i="281"/>
  <c r="V146" i="281"/>
  <c r="V145" i="281"/>
  <c r="V144" i="281"/>
  <c r="V143" i="281"/>
  <c r="V142" i="281"/>
  <c r="V141" i="281"/>
  <c r="V140" i="281"/>
  <c r="V139" i="281"/>
  <c r="V138" i="281"/>
  <c r="V137" i="281"/>
  <c r="V136" i="281"/>
  <c r="V135" i="281"/>
  <c r="V134" i="281"/>
  <c r="V133" i="281"/>
  <c r="V132" i="281"/>
  <c r="V131" i="281"/>
  <c r="V130" i="281"/>
  <c r="V129" i="281"/>
  <c r="V128" i="281"/>
  <c r="V127" i="281"/>
  <c r="V126" i="281"/>
  <c r="V125" i="281"/>
  <c r="V124" i="281"/>
  <c r="V123" i="281"/>
  <c r="V122" i="281"/>
  <c r="V121" i="281"/>
  <c r="V120" i="281"/>
  <c r="V119" i="281"/>
  <c r="V118" i="281"/>
  <c r="V117" i="281"/>
  <c r="V116" i="281"/>
  <c r="V115" i="281"/>
  <c r="V114" i="281"/>
  <c r="V113" i="281"/>
  <c r="V112" i="281"/>
  <c r="V111" i="281"/>
  <c r="V110" i="281"/>
  <c r="V109" i="281"/>
  <c r="V108" i="281"/>
  <c r="V107" i="281"/>
  <c r="V106" i="281"/>
  <c r="V105" i="281"/>
  <c r="V104" i="281"/>
  <c r="V103" i="281"/>
  <c r="V102" i="281"/>
  <c r="V101" i="281"/>
  <c r="V100" i="281"/>
  <c r="V99" i="281"/>
  <c r="V98" i="281"/>
  <c r="V97" i="281"/>
  <c r="V96" i="281"/>
  <c r="V95" i="281"/>
  <c r="V94" i="281"/>
  <c r="V93" i="281"/>
  <c r="V92" i="281"/>
  <c r="V91" i="281"/>
  <c r="V90" i="281"/>
  <c r="V89" i="281"/>
  <c r="V88" i="281"/>
  <c r="V87" i="281"/>
  <c r="V86" i="281"/>
  <c r="V85" i="281"/>
  <c r="V84" i="281"/>
  <c r="V83" i="281"/>
  <c r="V82" i="281"/>
  <c r="V81" i="281"/>
  <c r="V80" i="281"/>
  <c r="V79" i="281"/>
  <c r="V78" i="281"/>
  <c r="V77" i="281"/>
  <c r="V76" i="281"/>
  <c r="V75" i="281"/>
  <c r="V74" i="281"/>
  <c r="V73" i="281"/>
  <c r="V72" i="281"/>
  <c r="V71" i="281"/>
  <c r="V70" i="281"/>
  <c r="V69" i="281"/>
  <c r="V68" i="281"/>
  <c r="V67" i="281"/>
  <c r="V66" i="281"/>
  <c r="V65" i="281"/>
  <c r="V64" i="281"/>
  <c r="V63" i="281"/>
  <c r="V62" i="281"/>
  <c r="V61" i="281"/>
  <c r="V60" i="281"/>
  <c r="V59" i="281"/>
  <c r="V58" i="281"/>
  <c r="V57" i="281"/>
  <c r="V56" i="281"/>
  <c r="V55" i="281"/>
  <c r="V54" i="281"/>
  <c r="V53" i="281"/>
  <c r="V52" i="281"/>
  <c r="V51" i="281"/>
  <c r="V50" i="281"/>
  <c r="V49" i="281"/>
  <c r="V48" i="281"/>
  <c r="V47" i="281"/>
  <c r="V46" i="281"/>
  <c r="V45" i="281"/>
  <c r="V44" i="281"/>
  <c r="V43" i="281"/>
  <c r="V42" i="281"/>
  <c r="V41" i="281"/>
  <c r="V40" i="281"/>
  <c r="V39" i="281"/>
  <c r="V38" i="281"/>
  <c r="V37" i="281"/>
  <c r="V36" i="281"/>
  <c r="V35" i="281"/>
  <c r="V34" i="281"/>
  <c r="V33" i="281"/>
  <c r="V32" i="281"/>
  <c r="V31" i="281"/>
  <c r="V30" i="281"/>
  <c r="V29" i="281"/>
  <c r="V28" i="281"/>
  <c r="V27" i="281"/>
  <c r="V26" i="281"/>
  <c r="V25" i="281"/>
  <c r="V24" i="281"/>
  <c r="V23" i="281"/>
  <c r="V22" i="281"/>
  <c r="V21" i="281"/>
  <c r="V20" i="281"/>
  <c r="V19" i="281"/>
  <c r="V18" i="281"/>
  <c r="V17" i="281"/>
  <c r="V16" i="281"/>
  <c r="V15" i="281"/>
  <c r="V14" i="281"/>
  <c r="V12" i="281"/>
  <c r="V11" i="281"/>
  <c r="V9" i="281"/>
  <c r="V8" i="281"/>
  <c r="V7" i="281"/>
  <c r="V6" i="281"/>
  <c r="V3" i="281"/>
  <c r="V2" i="281"/>
  <c r="V156" i="281"/>
  <c r="B164" i="281"/>
  <c r="P156" i="281"/>
  <c r="V164" i="281"/>
  <c r="V166" i="281"/>
  <c r="E164" i="281"/>
  <c r="S164" i="281"/>
  <c r="Q156" i="281"/>
  <c r="W164" i="281"/>
  <c r="W4" i="281"/>
  <c r="W5" i="281"/>
  <c r="W10" i="281"/>
  <c r="W13" i="281"/>
  <c r="W154" i="281"/>
  <c r="W153" i="281"/>
  <c r="W152" i="281"/>
  <c r="W151" i="281"/>
  <c r="W150" i="281"/>
  <c r="W149" i="281"/>
  <c r="W148" i="281"/>
  <c r="W147" i="281"/>
  <c r="W146" i="281"/>
  <c r="W145" i="281"/>
  <c r="W144" i="281"/>
  <c r="W143" i="281"/>
  <c r="W142" i="281"/>
  <c r="W141" i="281"/>
  <c r="W140" i="281"/>
  <c r="W139" i="281"/>
  <c r="W138" i="281"/>
  <c r="W137" i="281"/>
  <c r="W136" i="281"/>
  <c r="W135" i="281"/>
  <c r="W134" i="281"/>
  <c r="W133" i="281"/>
  <c r="W132" i="281"/>
  <c r="W131" i="281"/>
  <c r="W130" i="281"/>
  <c r="W129" i="281"/>
  <c r="W128" i="281"/>
  <c r="W127" i="281"/>
  <c r="W126" i="281"/>
  <c r="W125" i="281"/>
  <c r="W124" i="281"/>
  <c r="W123" i="281"/>
  <c r="W122" i="281"/>
  <c r="W121" i="281"/>
  <c r="W120" i="281"/>
  <c r="W119" i="281"/>
  <c r="W118" i="281"/>
  <c r="W117" i="281"/>
  <c r="W116" i="281"/>
  <c r="W115" i="281"/>
  <c r="W114" i="281"/>
  <c r="W113" i="281"/>
  <c r="W112" i="281"/>
  <c r="W111" i="281"/>
  <c r="W110" i="281"/>
  <c r="W109" i="281"/>
  <c r="W108" i="281"/>
  <c r="W107" i="281"/>
  <c r="W106" i="281"/>
  <c r="W105" i="281"/>
  <c r="W104" i="281"/>
  <c r="W103" i="281"/>
  <c r="W102" i="281"/>
  <c r="W101" i="281"/>
  <c r="W100" i="281"/>
  <c r="W99" i="281"/>
  <c r="W98" i="281"/>
  <c r="W97" i="281"/>
  <c r="W96" i="281"/>
  <c r="W95" i="281"/>
  <c r="W94" i="281"/>
  <c r="W93" i="281"/>
  <c r="W92" i="281"/>
  <c r="W91" i="281"/>
  <c r="W90" i="281"/>
  <c r="W89" i="281"/>
  <c r="W88" i="281"/>
  <c r="W87" i="281"/>
  <c r="W86" i="281"/>
  <c r="W85" i="281"/>
  <c r="W84" i="281"/>
  <c r="W83" i="281"/>
  <c r="W82" i="281"/>
  <c r="W81" i="281"/>
  <c r="W80" i="281"/>
  <c r="W79" i="281"/>
  <c r="W78" i="281"/>
  <c r="W77" i="281"/>
  <c r="W76" i="281"/>
  <c r="W75" i="281"/>
  <c r="W74" i="281"/>
  <c r="W73" i="281"/>
  <c r="W72" i="281"/>
  <c r="W71" i="281"/>
  <c r="W70" i="281"/>
  <c r="W69" i="281"/>
  <c r="W68" i="281"/>
  <c r="W67" i="281"/>
  <c r="W66" i="281"/>
  <c r="W65" i="281"/>
  <c r="W64" i="281"/>
  <c r="W63" i="281"/>
  <c r="W62" i="281"/>
  <c r="W61" i="281"/>
  <c r="W60" i="281"/>
  <c r="W59" i="281"/>
  <c r="W58" i="281"/>
  <c r="W57" i="281"/>
  <c r="W56" i="281"/>
  <c r="W55" i="281"/>
  <c r="W54" i="281"/>
  <c r="W53" i="281"/>
  <c r="W52" i="281"/>
  <c r="W51" i="281"/>
  <c r="W50" i="281"/>
  <c r="W49" i="281"/>
  <c r="W48" i="281"/>
  <c r="W47" i="281"/>
  <c r="W46" i="281"/>
  <c r="W45" i="281"/>
  <c r="W44" i="281"/>
  <c r="W43" i="281"/>
  <c r="W42" i="281"/>
  <c r="W41" i="281"/>
  <c r="W40" i="281"/>
  <c r="W39" i="281"/>
  <c r="W38" i="281"/>
  <c r="W37" i="281"/>
  <c r="W36" i="281"/>
  <c r="W35" i="281"/>
  <c r="W34" i="281"/>
  <c r="W33" i="281"/>
  <c r="W32" i="281"/>
  <c r="W31" i="281"/>
  <c r="W30" i="281"/>
  <c r="W29" i="281"/>
  <c r="W28" i="281"/>
  <c r="W27" i="281"/>
  <c r="W26" i="281"/>
  <c r="W25" i="281"/>
  <c r="W24" i="281"/>
  <c r="W23" i="281"/>
  <c r="W22" i="281"/>
  <c r="W21" i="281"/>
  <c r="W20" i="281"/>
  <c r="W19" i="281"/>
  <c r="W18" i="281"/>
  <c r="W17" i="281"/>
  <c r="W16" i="281"/>
  <c r="W15" i="281"/>
  <c r="W14" i="281"/>
  <c r="W12" i="281"/>
  <c r="W11" i="281"/>
  <c r="W9" i="281"/>
  <c r="W8" i="281"/>
  <c r="W7" i="281"/>
  <c r="W6" i="281"/>
  <c r="W3" i="281"/>
  <c r="W2" i="281"/>
  <c r="W156" i="281"/>
  <c r="B165" i="281"/>
  <c r="W166" i="281"/>
  <c r="E165" i="281"/>
  <c r="B166" i="281"/>
  <c r="D166" i="281"/>
  <c r="X166" i="281"/>
  <c r="S167" i="281"/>
  <c r="T167" i="281"/>
  <c r="U167" i="281"/>
  <c r="V167" i="281"/>
  <c r="W167" i="281"/>
  <c r="G2" i="281"/>
  <c r="R2" i="281"/>
  <c r="S2" i="281"/>
  <c r="X2" i="281"/>
  <c r="Z2" i="281"/>
  <c r="G3" i="281"/>
  <c r="R3" i="281"/>
  <c r="S3" i="281"/>
  <c r="X3" i="281"/>
  <c r="Z3" i="281"/>
  <c r="G4" i="281"/>
  <c r="K4" i="281"/>
  <c r="R4" i="281"/>
  <c r="S4" i="281"/>
  <c r="X4" i="281"/>
  <c r="Z4" i="281"/>
  <c r="G5" i="281"/>
  <c r="K5" i="281"/>
  <c r="R5" i="281"/>
  <c r="S5" i="281"/>
  <c r="X5" i="281"/>
  <c r="Z5" i="281"/>
  <c r="G6" i="281"/>
  <c r="R6" i="281"/>
  <c r="S6" i="281"/>
  <c r="X6" i="281"/>
  <c r="Z6" i="281"/>
  <c r="AE6" i="281"/>
  <c r="AF6" i="281"/>
  <c r="AG6" i="281"/>
  <c r="AH6" i="281"/>
  <c r="AI6" i="281"/>
  <c r="G7" i="281"/>
  <c r="R7" i="281"/>
  <c r="S7" i="281"/>
  <c r="X7" i="281"/>
  <c r="Z7" i="281"/>
  <c r="G8" i="281"/>
  <c r="R8" i="281"/>
  <c r="S8" i="281"/>
  <c r="X8" i="281"/>
  <c r="Z8" i="281"/>
  <c r="G9" i="281"/>
  <c r="R9" i="281"/>
  <c r="S9" i="281"/>
  <c r="X9" i="281"/>
  <c r="Z9" i="281"/>
  <c r="G10" i="281"/>
  <c r="K10" i="281"/>
  <c r="R10" i="281"/>
  <c r="S10" i="281"/>
  <c r="X10" i="281"/>
  <c r="Z10" i="281"/>
  <c r="G11" i="281"/>
  <c r="R11" i="281"/>
  <c r="S11" i="281"/>
  <c r="X11" i="281"/>
  <c r="Z11" i="281"/>
  <c r="G12" i="281"/>
  <c r="R12" i="281"/>
  <c r="S12" i="281"/>
  <c r="X12" i="281"/>
  <c r="Z12" i="281"/>
  <c r="G13" i="281"/>
  <c r="K13" i="281"/>
  <c r="R13" i="281"/>
  <c r="S13" i="281"/>
  <c r="X13" i="281"/>
  <c r="Z13" i="281"/>
  <c r="G14" i="281"/>
  <c r="R14" i="281"/>
  <c r="S14" i="281"/>
  <c r="X14" i="281"/>
  <c r="Z14" i="281"/>
  <c r="G15" i="281"/>
  <c r="K15" i="281"/>
  <c r="R15" i="281"/>
  <c r="S15" i="281"/>
  <c r="X15" i="281"/>
  <c r="Z15" i="281"/>
  <c r="G16" i="281"/>
  <c r="R16" i="281"/>
  <c r="S16" i="281"/>
  <c r="X16" i="281"/>
  <c r="Z16" i="281"/>
  <c r="G17" i="281"/>
  <c r="K17" i="281"/>
  <c r="R17" i="281"/>
  <c r="S17" i="281"/>
  <c r="X17" i="281"/>
  <c r="Z17" i="281"/>
  <c r="G18" i="281"/>
  <c r="R18" i="281"/>
  <c r="S18" i="281"/>
  <c r="X18" i="281"/>
  <c r="Z18" i="281"/>
  <c r="G19" i="281"/>
  <c r="K19" i="281"/>
  <c r="R19" i="281"/>
  <c r="S19" i="281"/>
  <c r="X19" i="281"/>
  <c r="Z19" i="281"/>
  <c r="G20" i="281"/>
  <c r="K20" i="281"/>
  <c r="R20" i="281"/>
  <c r="S20" i="281"/>
  <c r="X20" i="281"/>
  <c r="Z20" i="281"/>
  <c r="R21" i="281"/>
  <c r="S21" i="281"/>
  <c r="X21" i="281"/>
  <c r="Z21" i="281"/>
  <c r="G22" i="281"/>
  <c r="R22" i="281"/>
  <c r="S22" i="281"/>
  <c r="X22" i="281"/>
  <c r="Z22" i="281"/>
  <c r="G23" i="281"/>
  <c r="R23" i="281"/>
  <c r="S23" i="281"/>
  <c r="X23" i="281"/>
  <c r="Z23" i="281"/>
  <c r="G24" i="281"/>
  <c r="R24" i="281"/>
  <c r="S24" i="281"/>
  <c r="X24" i="281"/>
  <c r="Z24" i="281"/>
  <c r="G25" i="281"/>
  <c r="R25" i="281"/>
  <c r="S25" i="281"/>
  <c r="X25" i="281"/>
  <c r="Z25" i="281"/>
  <c r="G26" i="281"/>
  <c r="R26" i="281"/>
  <c r="S26" i="281"/>
  <c r="X26" i="281"/>
  <c r="Z26" i="281"/>
  <c r="G27" i="281"/>
  <c r="K27" i="281"/>
  <c r="R27" i="281"/>
  <c r="S27" i="281"/>
  <c r="X27" i="281"/>
  <c r="Z27" i="281"/>
  <c r="G28" i="281"/>
  <c r="R28" i="281"/>
  <c r="S28" i="281"/>
  <c r="X28" i="281"/>
  <c r="Z28" i="281"/>
  <c r="G29" i="281"/>
  <c r="K29" i="281"/>
  <c r="R29" i="281"/>
  <c r="S29" i="281"/>
  <c r="X29" i="281"/>
  <c r="Z29" i="281"/>
  <c r="G30" i="281"/>
  <c r="K30" i="281"/>
  <c r="R30" i="281"/>
  <c r="S30" i="281"/>
  <c r="X30" i="281"/>
  <c r="Z30" i="281"/>
  <c r="G31" i="281"/>
  <c r="K31" i="281"/>
  <c r="R31" i="281"/>
  <c r="S31" i="281"/>
  <c r="X31" i="281"/>
  <c r="Z31" i="281"/>
  <c r="G32" i="281"/>
  <c r="K32" i="281"/>
  <c r="R32" i="281"/>
  <c r="S32" i="281"/>
  <c r="X32" i="281"/>
  <c r="Z32" i="281"/>
  <c r="G33" i="281"/>
  <c r="R33" i="281"/>
  <c r="S33" i="281"/>
  <c r="X33" i="281"/>
  <c r="Z33" i="281"/>
  <c r="G34" i="281"/>
  <c r="R34" i="281"/>
  <c r="S34" i="281"/>
  <c r="X34" i="281"/>
  <c r="Z34" i="281"/>
  <c r="G35" i="281"/>
  <c r="K35" i="281"/>
  <c r="R35" i="281"/>
  <c r="S35" i="281"/>
  <c r="X35" i="281"/>
  <c r="Z35" i="281"/>
  <c r="G36" i="281"/>
  <c r="K36" i="281"/>
  <c r="R36" i="281"/>
  <c r="S36" i="281"/>
  <c r="X36" i="281"/>
  <c r="Z36" i="281"/>
  <c r="G37" i="281"/>
  <c r="R37" i="281"/>
  <c r="S37" i="281"/>
  <c r="X37" i="281"/>
  <c r="Z37" i="281"/>
  <c r="G38" i="281"/>
  <c r="R38" i="281"/>
  <c r="S38" i="281"/>
  <c r="X38" i="281"/>
  <c r="Z38" i="281"/>
  <c r="G39" i="281"/>
  <c r="K39" i="281"/>
  <c r="R39" i="281"/>
  <c r="S39" i="281"/>
  <c r="X39" i="281"/>
  <c r="Z39" i="281"/>
  <c r="G40" i="281"/>
  <c r="K40" i="281"/>
  <c r="R40" i="281"/>
  <c r="S40" i="281"/>
  <c r="X40" i="281"/>
  <c r="Z40" i="281"/>
  <c r="G41" i="281"/>
  <c r="R41" i="281"/>
  <c r="S41" i="281"/>
  <c r="X41" i="281"/>
  <c r="Z41" i="281"/>
  <c r="G42" i="281"/>
  <c r="K42" i="281"/>
  <c r="R42" i="281"/>
  <c r="S42" i="281"/>
  <c r="X42" i="281"/>
  <c r="Z42" i="281"/>
  <c r="G43" i="281"/>
  <c r="R43" i="281"/>
  <c r="S43" i="281"/>
  <c r="X43" i="281"/>
  <c r="Z43" i="281"/>
  <c r="R44" i="281"/>
  <c r="S44" i="281"/>
  <c r="X44" i="281"/>
  <c r="Z44" i="281"/>
  <c r="R45" i="281"/>
  <c r="S45" i="281"/>
  <c r="X45" i="281"/>
  <c r="Z45" i="281"/>
  <c r="R46" i="281"/>
  <c r="S46" i="281"/>
  <c r="X46" i="281"/>
  <c r="Z46" i="281"/>
  <c r="K47" i="281"/>
  <c r="R47" i="281"/>
  <c r="S47" i="281"/>
  <c r="X47" i="281"/>
  <c r="Z47" i="281"/>
  <c r="G48" i="281"/>
  <c r="R48" i="281"/>
  <c r="S48" i="281"/>
  <c r="X48" i="281"/>
  <c r="Z48" i="281"/>
  <c r="G49" i="281"/>
  <c r="K49" i="281"/>
  <c r="R49" i="281"/>
  <c r="S49" i="281"/>
  <c r="X49" i="281"/>
  <c r="Z49" i="281"/>
  <c r="G50" i="281"/>
  <c r="R50" i="281"/>
  <c r="S50" i="281"/>
  <c r="X50" i="281"/>
  <c r="Z50" i="281"/>
  <c r="G51" i="281"/>
  <c r="K51" i="281"/>
  <c r="R51" i="281"/>
  <c r="S51" i="281"/>
  <c r="X51" i="281"/>
  <c r="Z51" i="281"/>
  <c r="G52" i="281"/>
  <c r="K52" i="281"/>
  <c r="R52" i="281"/>
  <c r="S52" i="281"/>
  <c r="X52" i="281"/>
  <c r="Z52" i="281"/>
  <c r="G53" i="281"/>
  <c r="K53" i="281"/>
  <c r="R53" i="281"/>
  <c r="S53" i="281"/>
  <c r="X53" i="281"/>
  <c r="Z53" i="281"/>
  <c r="G54" i="281"/>
  <c r="R54" i="281"/>
  <c r="S54" i="281"/>
  <c r="X54" i="281"/>
  <c r="Z54" i="281"/>
  <c r="G55" i="281"/>
  <c r="K55" i="281"/>
  <c r="R55" i="281"/>
  <c r="S55" i="281"/>
  <c r="X55" i="281"/>
  <c r="Z55" i="281"/>
  <c r="G56" i="281"/>
  <c r="R56" i="281"/>
  <c r="S56" i="281"/>
  <c r="X56" i="281"/>
  <c r="Z56" i="281"/>
  <c r="G57" i="281"/>
  <c r="K57" i="281"/>
  <c r="R57" i="281"/>
  <c r="S57" i="281"/>
  <c r="X57" i="281"/>
  <c r="Z57" i="281"/>
  <c r="G58" i="281"/>
  <c r="R58" i="281"/>
  <c r="S58" i="281"/>
  <c r="X58" i="281"/>
  <c r="Z58" i="281"/>
  <c r="G59" i="281"/>
  <c r="R59" i="281"/>
  <c r="S59" i="281"/>
  <c r="X59" i="281"/>
  <c r="Z59" i="281"/>
  <c r="G60" i="281"/>
  <c r="R60" i="281"/>
  <c r="S60" i="281"/>
  <c r="X60" i="281"/>
  <c r="Z60" i="281"/>
  <c r="G61" i="281"/>
  <c r="R61" i="281"/>
  <c r="S61" i="281"/>
  <c r="X61" i="281"/>
  <c r="Z61" i="281"/>
  <c r="G62" i="281"/>
  <c r="R62" i="281"/>
  <c r="S62" i="281"/>
  <c r="X62" i="281"/>
  <c r="Z62" i="281"/>
  <c r="G63" i="281"/>
  <c r="K63" i="281"/>
  <c r="R63" i="281"/>
  <c r="S63" i="281"/>
  <c r="X63" i="281"/>
  <c r="Z63" i="281"/>
  <c r="G64" i="281"/>
  <c r="R64" i="281"/>
  <c r="S64" i="281"/>
  <c r="X64" i="281"/>
  <c r="Z64" i="281"/>
  <c r="G65" i="281"/>
  <c r="R65" i="281"/>
  <c r="S65" i="281"/>
  <c r="X65" i="281"/>
  <c r="Z65" i="281"/>
  <c r="G66" i="281"/>
  <c r="R66" i="281"/>
  <c r="S66" i="281"/>
  <c r="X66" i="281"/>
  <c r="Z66" i="281"/>
  <c r="R67" i="281"/>
  <c r="S67" i="281"/>
  <c r="X67" i="281"/>
  <c r="Z67" i="281"/>
  <c r="G68" i="281"/>
  <c r="R68" i="281"/>
  <c r="S68" i="281"/>
  <c r="X68" i="281"/>
  <c r="Z68" i="281"/>
  <c r="G69" i="281"/>
  <c r="R69" i="281"/>
  <c r="S69" i="281"/>
  <c r="X69" i="281"/>
  <c r="Z69" i="281"/>
  <c r="G70" i="281"/>
  <c r="R70" i="281"/>
  <c r="S70" i="281"/>
  <c r="X70" i="281"/>
  <c r="Z70" i="281"/>
  <c r="G71" i="281"/>
  <c r="R71" i="281"/>
  <c r="S71" i="281"/>
  <c r="X71" i="281"/>
  <c r="Z71" i="281"/>
  <c r="G72" i="281"/>
  <c r="R72" i="281"/>
  <c r="S72" i="281"/>
  <c r="X72" i="281"/>
  <c r="Z72" i="281"/>
  <c r="G73" i="281"/>
  <c r="R73" i="281"/>
  <c r="S73" i="281"/>
  <c r="X73" i="281"/>
  <c r="Z73" i="281"/>
  <c r="G74" i="281"/>
  <c r="K74" i="281"/>
  <c r="R74" i="281"/>
  <c r="S74" i="281"/>
  <c r="X74" i="281"/>
  <c r="Z74" i="281"/>
  <c r="G75" i="281"/>
  <c r="R75" i="281"/>
  <c r="S75" i="281"/>
  <c r="X75" i="281"/>
  <c r="Z75" i="281"/>
  <c r="G76" i="281"/>
  <c r="K76" i="281"/>
  <c r="R76" i="281"/>
  <c r="S76" i="281"/>
  <c r="X76" i="281"/>
  <c r="Z76" i="281"/>
  <c r="G77" i="281"/>
  <c r="R77" i="281"/>
  <c r="S77" i="281"/>
  <c r="X77" i="281"/>
  <c r="Z77" i="281"/>
  <c r="G78" i="281"/>
  <c r="R78" i="281"/>
  <c r="S78" i="281"/>
  <c r="X78" i="281"/>
  <c r="Z78" i="281"/>
  <c r="G79" i="281"/>
  <c r="R79" i="281"/>
  <c r="S79" i="281"/>
  <c r="X79" i="281"/>
  <c r="Z79" i="281"/>
  <c r="G80" i="281"/>
  <c r="R80" i="281"/>
  <c r="S80" i="281"/>
  <c r="X80" i="281"/>
  <c r="Z80" i="281"/>
  <c r="G81" i="281"/>
  <c r="R81" i="281"/>
  <c r="S81" i="281"/>
  <c r="X81" i="281"/>
  <c r="Z81" i="281"/>
  <c r="G82" i="281"/>
  <c r="K82" i="281"/>
  <c r="R82" i="281"/>
  <c r="S82" i="281"/>
  <c r="X82" i="281"/>
  <c r="Z82" i="281"/>
  <c r="G83" i="281"/>
  <c r="R83" i="281"/>
  <c r="S83" i="281"/>
  <c r="X83" i="281"/>
  <c r="Z83" i="281"/>
  <c r="G84" i="281"/>
  <c r="R84" i="281"/>
  <c r="S84" i="281"/>
  <c r="X84" i="281"/>
  <c r="Z84" i="281"/>
  <c r="G85" i="281"/>
  <c r="R85" i="281"/>
  <c r="S85" i="281"/>
  <c r="X85" i="281"/>
  <c r="Z85" i="281"/>
  <c r="G86" i="281"/>
  <c r="R86" i="281"/>
  <c r="S86" i="281"/>
  <c r="X86" i="281"/>
  <c r="Z86" i="281"/>
  <c r="G87" i="281"/>
  <c r="R87" i="281"/>
  <c r="S87" i="281"/>
  <c r="X87" i="281"/>
  <c r="Z87" i="281"/>
  <c r="G88" i="281"/>
  <c r="R88" i="281"/>
  <c r="S88" i="281"/>
  <c r="X88" i="281"/>
  <c r="Z88" i="281"/>
  <c r="G89" i="281"/>
  <c r="K89" i="281"/>
  <c r="R89" i="281"/>
  <c r="S89" i="281"/>
  <c r="X89" i="281"/>
  <c r="Z89" i="281"/>
  <c r="G90" i="281"/>
  <c r="R90" i="281"/>
  <c r="S90" i="281"/>
  <c r="X90" i="281"/>
  <c r="Z90" i="281"/>
  <c r="G91" i="281"/>
  <c r="R91" i="281"/>
  <c r="S91" i="281"/>
  <c r="X91" i="281"/>
  <c r="Z91" i="281"/>
  <c r="G92" i="281"/>
  <c r="R92" i="281"/>
  <c r="S92" i="281"/>
  <c r="X92" i="281"/>
  <c r="Z92" i="281"/>
  <c r="G93" i="281"/>
  <c r="K93" i="281"/>
  <c r="R93" i="281"/>
  <c r="S93" i="281"/>
  <c r="X93" i="281"/>
  <c r="Z93" i="281"/>
  <c r="G94" i="281"/>
  <c r="R94" i="281"/>
  <c r="S94" i="281"/>
  <c r="X94" i="281"/>
  <c r="Z94" i="281"/>
  <c r="G95" i="281"/>
  <c r="K95" i="281"/>
  <c r="R95" i="281"/>
  <c r="S95" i="281"/>
  <c r="X95" i="281"/>
  <c r="Z95" i="281"/>
  <c r="G96" i="281"/>
  <c r="K96" i="281"/>
  <c r="R96" i="281"/>
  <c r="S96" i="281"/>
  <c r="X96" i="281"/>
  <c r="Z96" i="281"/>
  <c r="G97" i="281"/>
  <c r="R97" i="281"/>
  <c r="S97" i="281"/>
  <c r="X97" i="281"/>
  <c r="Z97" i="281"/>
  <c r="G98" i="281"/>
  <c r="K98" i="281"/>
  <c r="R98" i="281"/>
  <c r="S98" i="281"/>
  <c r="X98" i="281"/>
  <c r="Z98" i="281"/>
  <c r="G99" i="281"/>
  <c r="R99" i="281"/>
  <c r="S99" i="281"/>
  <c r="X99" i="281"/>
  <c r="Z99" i="281"/>
  <c r="G100" i="281"/>
  <c r="R100" i="281"/>
  <c r="S100" i="281"/>
  <c r="X100" i="281"/>
  <c r="Z100" i="281"/>
  <c r="G101" i="281"/>
  <c r="K101" i="281"/>
  <c r="R101" i="281"/>
  <c r="S101" i="281"/>
  <c r="X101" i="281"/>
  <c r="Z101" i="281"/>
  <c r="G102" i="281"/>
  <c r="R102" i="281"/>
  <c r="S102" i="281"/>
  <c r="X102" i="281"/>
  <c r="Z102" i="281"/>
  <c r="G103" i="281"/>
  <c r="R103" i="281"/>
  <c r="S103" i="281"/>
  <c r="X103" i="281"/>
  <c r="Z103" i="281"/>
  <c r="G104" i="281"/>
  <c r="K104" i="281"/>
  <c r="R104" i="281"/>
  <c r="S104" i="281"/>
  <c r="X104" i="281"/>
  <c r="Z104" i="281"/>
  <c r="G105" i="281"/>
  <c r="R105" i="281"/>
  <c r="S105" i="281"/>
  <c r="X105" i="281"/>
  <c r="Z105" i="281"/>
  <c r="G106" i="281"/>
  <c r="R106" i="281"/>
  <c r="S106" i="281"/>
  <c r="X106" i="281"/>
  <c r="Z106" i="281"/>
  <c r="G107" i="281"/>
  <c r="K107" i="281"/>
  <c r="R107" i="281"/>
  <c r="S107" i="281"/>
  <c r="X107" i="281"/>
  <c r="Z107" i="281"/>
  <c r="G108" i="281"/>
  <c r="R108" i="281"/>
  <c r="S108" i="281"/>
  <c r="X108" i="281"/>
  <c r="Z108" i="281"/>
  <c r="G109" i="281"/>
  <c r="R109" i="281"/>
  <c r="S109" i="281"/>
  <c r="X109" i="281"/>
  <c r="Z109" i="281"/>
  <c r="G110" i="281"/>
  <c r="K110" i="281"/>
  <c r="R110" i="281"/>
  <c r="S110" i="281"/>
  <c r="X110" i="281"/>
  <c r="Z110" i="281"/>
  <c r="G111" i="281"/>
  <c r="R111" i="281"/>
  <c r="S111" i="281"/>
  <c r="X111" i="281"/>
  <c r="Z111" i="281"/>
  <c r="G112" i="281"/>
  <c r="R112" i="281"/>
  <c r="S112" i="281"/>
  <c r="X112" i="281"/>
  <c r="Z112" i="281"/>
  <c r="G113" i="281"/>
  <c r="K113" i="281"/>
  <c r="R113" i="281"/>
  <c r="S113" i="281"/>
  <c r="X113" i="281"/>
  <c r="Z113" i="281"/>
  <c r="G114" i="281"/>
  <c r="K114" i="281"/>
  <c r="R114" i="281"/>
  <c r="S114" i="281"/>
  <c r="X114" i="281"/>
  <c r="Z114" i="281"/>
  <c r="G115" i="281"/>
  <c r="R115" i="281"/>
  <c r="S115" i="281"/>
  <c r="X115" i="281"/>
  <c r="Z115" i="281"/>
  <c r="G116" i="281"/>
  <c r="K116" i="281"/>
  <c r="R116" i="281"/>
  <c r="S116" i="281"/>
  <c r="X116" i="281"/>
  <c r="Z116" i="281"/>
  <c r="G117" i="281"/>
  <c r="R117" i="281"/>
  <c r="S117" i="281"/>
  <c r="X117" i="281"/>
  <c r="Z117" i="281"/>
  <c r="G118" i="281"/>
  <c r="R118" i="281"/>
  <c r="S118" i="281"/>
  <c r="X118" i="281"/>
  <c r="Z118" i="281"/>
  <c r="G119" i="281"/>
  <c r="R119" i="281"/>
  <c r="S119" i="281"/>
  <c r="X119" i="281"/>
  <c r="Z119" i="281"/>
  <c r="G120" i="281"/>
  <c r="K120" i="281"/>
  <c r="R120" i="281"/>
  <c r="S120" i="281"/>
  <c r="X120" i="281"/>
  <c r="Z120" i="281"/>
  <c r="G121" i="281"/>
  <c r="R121" i="281"/>
  <c r="S121" i="281"/>
  <c r="X121" i="281"/>
  <c r="Z121" i="281"/>
  <c r="G122" i="281"/>
  <c r="R122" i="281"/>
  <c r="S122" i="281"/>
  <c r="X122" i="281"/>
  <c r="Z122" i="281"/>
  <c r="G123" i="281"/>
  <c r="R123" i="281"/>
  <c r="S123" i="281"/>
  <c r="X123" i="281"/>
  <c r="Z123" i="281"/>
  <c r="G124" i="281"/>
  <c r="R124" i="281"/>
  <c r="S124" i="281"/>
  <c r="X124" i="281"/>
  <c r="Z124" i="281"/>
  <c r="G125" i="281"/>
  <c r="R125" i="281"/>
  <c r="S125" i="281"/>
  <c r="X125" i="281"/>
  <c r="Z125" i="281"/>
  <c r="G126" i="281"/>
  <c r="R126" i="281"/>
  <c r="S126" i="281"/>
  <c r="X126" i="281"/>
  <c r="Z126" i="281"/>
  <c r="G127" i="281"/>
  <c r="R127" i="281"/>
  <c r="S127" i="281"/>
  <c r="X127" i="281"/>
  <c r="Z127" i="281"/>
  <c r="G128" i="281"/>
  <c r="R128" i="281"/>
  <c r="S128" i="281"/>
  <c r="X128" i="281"/>
  <c r="Z128" i="281"/>
  <c r="G129" i="281"/>
  <c r="R129" i="281"/>
  <c r="S129" i="281"/>
  <c r="X129" i="281"/>
  <c r="Z129" i="281"/>
  <c r="G130" i="281"/>
  <c r="R130" i="281"/>
  <c r="S130" i="281"/>
  <c r="X130" i="281"/>
  <c r="Z130" i="281"/>
  <c r="G131" i="281"/>
  <c r="R131" i="281"/>
  <c r="S131" i="281"/>
  <c r="X131" i="281"/>
  <c r="Z131" i="281"/>
  <c r="R132" i="281"/>
  <c r="S132" i="281"/>
  <c r="X132" i="281"/>
  <c r="Z132" i="281"/>
  <c r="G133" i="281"/>
  <c r="R133" i="281"/>
  <c r="S133" i="281"/>
  <c r="X133" i="281"/>
  <c r="Z133" i="281"/>
  <c r="G134" i="281"/>
  <c r="R134" i="281"/>
  <c r="S134" i="281"/>
  <c r="X134" i="281"/>
  <c r="Z134" i="281"/>
  <c r="G135" i="281"/>
  <c r="R135" i="281"/>
  <c r="S135" i="281"/>
  <c r="X135" i="281"/>
  <c r="Z135" i="281"/>
  <c r="G136" i="281"/>
  <c r="K136" i="281"/>
  <c r="R136" i="281"/>
  <c r="S136" i="281"/>
  <c r="X136" i="281"/>
  <c r="Z136" i="281"/>
  <c r="G137" i="281"/>
  <c r="R137" i="281"/>
  <c r="S137" i="281"/>
  <c r="X137" i="281"/>
  <c r="Z137" i="281"/>
  <c r="R138" i="281"/>
  <c r="S138" i="281"/>
  <c r="X138" i="281"/>
  <c r="Z138" i="281"/>
  <c r="G139" i="281"/>
  <c r="R139" i="281"/>
  <c r="S139" i="281"/>
  <c r="X139" i="281"/>
  <c r="Z139" i="281"/>
  <c r="G140" i="281"/>
  <c r="R140" i="281"/>
  <c r="S140" i="281"/>
  <c r="X140" i="281"/>
  <c r="Z140" i="281"/>
  <c r="G141" i="281"/>
  <c r="R141" i="281"/>
  <c r="S141" i="281"/>
  <c r="X141" i="281"/>
  <c r="Z141" i="281"/>
  <c r="G142" i="281"/>
  <c r="R142" i="281"/>
  <c r="S142" i="281"/>
  <c r="X142" i="281"/>
  <c r="Z142" i="281"/>
  <c r="G143" i="281"/>
  <c r="R143" i="281"/>
  <c r="S143" i="281"/>
  <c r="X143" i="281"/>
  <c r="Z143" i="281"/>
  <c r="G144" i="281"/>
  <c r="K144" i="281"/>
  <c r="R144" i="281"/>
  <c r="S144" i="281"/>
  <c r="X144" i="281"/>
  <c r="Z144" i="281"/>
  <c r="G145" i="281"/>
  <c r="R145" i="281"/>
  <c r="S145" i="281"/>
  <c r="X145" i="281"/>
  <c r="Z145" i="281"/>
  <c r="R146" i="281"/>
  <c r="S146" i="281"/>
  <c r="G147" i="281"/>
  <c r="R147" i="281"/>
  <c r="S147" i="281"/>
  <c r="X147" i="281"/>
  <c r="Z147" i="281"/>
  <c r="G148" i="281"/>
  <c r="R148" i="281"/>
  <c r="S148" i="281"/>
  <c r="X148" i="281"/>
  <c r="Z148" i="281"/>
  <c r="R149" i="281"/>
  <c r="S149" i="281"/>
  <c r="R150" i="281"/>
  <c r="S150" i="281"/>
  <c r="G151" i="281"/>
  <c r="R151" i="281"/>
  <c r="S151" i="281"/>
  <c r="X151" i="281"/>
  <c r="Z151" i="281"/>
  <c r="G152" i="281"/>
  <c r="R152" i="281"/>
  <c r="S152" i="281"/>
  <c r="X152" i="281"/>
  <c r="Z152" i="281"/>
  <c r="R153" i="281"/>
  <c r="S153" i="281"/>
  <c r="G154" i="281"/>
  <c r="R154" i="281"/>
  <c r="S154" i="281"/>
  <c r="X154" i="281"/>
  <c r="Z154" i="281"/>
  <c r="X155" i="281"/>
  <c r="D156" i="281"/>
  <c r="C156" i="281"/>
  <c r="E156" i="281"/>
  <c r="F156" i="281"/>
  <c r="R156" i="281"/>
  <c r="S156" i="281"/>
  <c r="G14" i="277"/>
  <c r="A2" i="280"/>
  <c r="A3" i="280"/>
  <c r="A4" i="280"/>
  <c r="A5" i="280"/>
  <c r="A6" i="280"/>
  <c r="A7" i="280"/>
  <c r="A8" i="280"/>
  <c r="A9" i="280"/>
  <c r="A10" i="280"/>
  <c r="A11" i="280"/>
  <c r="A12" i="280"/>
  <c r="A13" i="280"/>
  <c r="A14" i="280"/>
  <c r="A15" i="280"/>
  <c r="A16" i="280"/>
  <c r="A17" i="280"/>
  <c r="A18" i="280"/>
  <c r="A19" i="280"/>
  <c r="A20" i="280"/>
  <c r="A21" i="280"/>
  <c r="A22" i="280"/>
  <c r="A23" i="280"/>
  <c r="A24" i="280"/>
  <c r="A25" i="280"/>
  <c r="A26" i="280"/>
  <c r="A27" i="280"/>
  <c r="A28" i="280"/>
  <c r="A29" i="280"/>
  <c r="A30" i="280"/>
  <c r="A31" i="280"/>
  <c r="A32" i="280"/>
  <c r="A33" i="280"/>
  <c r="A34" i="280"/>
  <c r="A35" i="280"/>
  <c r="A36" i="280"/>
  <c r="A37" i="280"/>
  <c r="A38" i="280"/>
  <c r="A39" i="280"/>
  <c r="A40" i="280"/>
  <c r="A41" i="280"/>
  <c r="A42" i="280"/>
  <c r="A43" i="280"/>
  <c r="A44" i="280"/>
  <c r="A45" i="280"/>
  <c r="A46" i="280"/>
  <c r="A47" i="280"/>
  <c r="A48" i="280"/>
  <c r="A49" i="280"/>
  <c r="A50" i="280"/>
  <c r="A51" i="280"/>
  <c r="A52" i="280"/>
  <c r="A53" i="280"/>
  <c r="A54" i="280"/>
  <c r="A55" i="280"/>
  <c r="A56" i="280"/>
  <c r="A57" i="280"/>
  <c r="A58" i="280"/>
  <c r="A59" i="280"/>
  <c r="A60" i="280"/>
  <c r="A61" i="280"/>
  <c r="A62" i="280"/>
  <c r="A63" i="280"/>
  <c r="A64" i="280"/>
  <c r="A65" i="280"/>
  <c r="A66" i="280"/>
  <c r="A67" i="280"/>
  <c r="A68" i="280"/>
  <c r="A69" i="280"/>
  <c r="A70" i="280"/>
  <c r="A71" i="280"/>
  <c r="A72" i="280"/>
  <c r="A73" i="280"/>
  <c r="A74" i="280"/>
  <c r="A75" i="280"/>
  <c r="A76" i="280"/>
  <c r="A77" i="280"/>
  <c r="A78" i="280"/>
  <c r="A79" i="280"/>
  <c r="A80" i="280"/>
  <c r="A81" i="280"/>
  <c r="A82" i="280"/>
  <c r="A83" i="280"/>
  <c r="A84" i="280"/>
  <c r="A85" i="280"/>
  <c r="A86" i="280"/>
  <c r="A87" i="280"/>
  <c r="A88" i="280"/>
  <c r="A89" i="280"/>
  <c r="A90" i="280"/>
  <c r="A91" i="280"/>
  <c r="A92" i="280"/>
  <c r="A93" i="280"/>
  <c r="A94" i="280"/>
  <c r="A95" i="280"/>
  <c r="A96" i="280"/>
  <c r="A97" i="280"/>
  <c r="A98" i="280"/>
  <c r="A99" i="280"/>
  <c r="A100" i="280"/>
  <c r="A101" i="280"/>
  <c r="A102" i="280"/>
  <c r="A103" i="280"/>
  <c r="A104" i="280"/>
  <c r="A105" i="280"/>
  <c r="A106" i="280"/>
  <c r="A107" i="280"/>
  <c r="A108" i="280"/>
  <c r="A109" i="280"/>
  <c r="A110" i="280"/>
  <c r="A111" i="280"/>
  <c r="A112" i="280"/>
  <c r="A113" i="280"/>
  <c r="A114" i="280"/>
  <c r="A115" i="280"/>
  <c r="A116" i="280"/>
  <c r="A117" i="280"/>
  <c r="A118" i="280"/>
  <c r="A119" i="280"/>
  <c r="A120" i="280"/>
  <c r="A121" i="280"/>
  <c r="A122" i="280"/>
  <c r="A123" i="280"/>
  <c r="A124" i="280"/>
  <c r="A125" i="280"/>
  <c r="A126" i="280"/>
  <c r="A127" i="280"/>
  <c r="A128" i="280"/>
  <c r="A129" i="280"/>
  <c r="A130" i="280"/>
  <c r="A131" i="280"/>
  <c r="A132" i="280"/>
  <c r="A133" i="280"/>
  <c r="A134" i="280"/>
  <c r="A135" i="280"/>
  <c r="A136" i="280"/>
  <c r="A137" i="280"/>
  <c r="A138" i="280"/>
  <c r="A139" i="280"/>
  <c r="A140" i="280"/>
  <c r="A141" i="280"/>
  <c r="A142" i="280"/>
  <c r="A143" i="280"/>
  <c r="A144" i="280"/>
  <c r="A145" i="280"/>
  <c r="A147" i="280"/>
  <c r="A148" i="280"/>
  <c r="A151" i="280"/>
  <c r="A152" i="280"/>
  <c r="A156" i="280"/>
  <c r="Q159" i="280"/>
  <c r="R159" i="280"/>
  <c r="S159" i="280"/>
  <c r="T159" i="280"/>
  <c r="U159" i="280"/>
  <c r="V159" i="280"/>
  <c r="W159" i="280"/>
  <c r="Q160" i="280"/>
  <c r="R160" i="280"/>
  <c r="S160" i="280"/>
  <c r="T160" i="280"/>
  <c r="U160" i="280"/>
  <c r="V160" i="280"/>
  <c r="W160" i="280"/>
  <c r="B161" i="280"/>
  <c r="R161" i="280"/>
  <c r="R162" i="280"/>
  <c r="R165" i="280"/>
  <c r="M156" i="280"/>
  <c r="R164" i="280"/>
  <c r="O165" i="280"/>
  <c r="R166" i="280"/>
  <c r="Q161" i="280"/>
  <c r="Q162" i="280"/>
  <c r="Q165" i="280"/>
  <c r="L156" i="280"/>
  <c r="Q164" i="280"/>
  <c r="Q166" i="280"/>
  <c r="S166" i="280"/>
  <c r="E161" i="280"/>
  <c r="S161" i="280"/>
  <c r="T161" i="280"/>
  <c r="U161" i="280"/>
  <c r="V161" i="280"/>
  <c r="W161" i="280"/>
  <c r="E2" i="280"/>
  <c r="T2" i="280"/>
  <c r="E3" i="280"/>
  <c r="T3" i="280"/>
  <c r="E4" i="280"/>
  <c r="T4" i="280"/>
  <c r="E5" i="280"/>
  <c r="T5" i="280"/>
  <c r="E6" i="280"/>
  <c r="T6" i="280"/>
  <c r="E7" i="280"/>
  <c r="T7" i="280"/>
  <c r="E8" i="280"/>
  <c r="T8" i="280"/>
  <c r="E9" i="280"/>
  <c r="T9" i="280"/>
  <c r="E10" i="280"/>
  <c r="T10" i="280"/>
  <c r="E11" i="280"/>
  <c r="T11" i="280"/>
  <c r="E12" i="280"/>
  <c r="T12" i="280"/>
  <c r="E13" i="280"/>
  <c r="T13" i="280"/>
  <c r="E14" i="280"/>
  <c r="T14" i="280"/>
  <c r="E15" i="280"/>
  <c r="T15" i="280"/>
  <c r="E16" i="280"/>
  <c r="T16" i="280"/>
  <c r="E17" i="280"/>
  <c r="T17" i="280"/>
  <c r="E18" i="280"/>
  <c r="T18" i="280"/>
  <c r="E19" i="280"/>
  <c r="T19" i="280"/>
  <c r="E20" i="280"/>
  <c r="T20" i="280"/>
  <c r="E21" i="280"/>
  <c r="T21" i="280"/>
  <c r="E22" i="280"/>
  <c r="T22" i="280"/>
  <c r="E23" i="280"/>
  <c r="T23" i="280"/>
  <c r="E24" i="280"/>
  <c r="T24" i="280"/>
  <c r="E25" i="280"/>
  <c r="T25" i="280"/>
  <c r="E26" i="280"/>
  <c r="T26" i="280"/>
  <c r="E27" i="280"/>
  <c r="T27" i="280"/>
  <c r="E28" i="280"/>
  <c r="T28" i="280"/>
  <c r="E29" i="280"/>
  <c r="T29" i="280"/>
  <c r="E30" i="280"/>
  <c r="T30" i="280"/>
  <c r="E31" i="280"/>
  <c r="T31" i="280"/>
  <c r="E32" i="280"/>
  <c r="T32" i="280"/>
  <c r="E33" i="280"/>
  <c r="T33" i="280"/>
  <c r="E34" i="280"/>
  <c r="T34" i="280"/>
  <c r="E35" i="280"/>
  <c r="T35" i="280"/>
  <c r="E36" i="280"/>
  <c r="T36" i="280"/>
  <c r="E37" i="280"/>
  <c r="T37" i="280"/>
  <c r="E38" i="280"/>
  <c r="T38" i="280"/>
  <c r="E39" i="280"/>
  <c r="T39" i="280"/>
  <c r="E40" i="280"/>
  <c r="T40" i="280"/>
  <c r="E41" i="280"/>
  <c r="T41" i="280"/>
  <c r="E42" i="280"/>
  <c r="T42" i="280"/>
  <c r="E43" i="280"/>
  <c r="T43" i="280"/>
  <c r="E44" i="280"/>
  <c r="T44" i="280"/>
  <c r="E45" i="280"/>
  <c r="T45" i="280"/>
  <c r="E46" i="280"/>
  <c r="T46" i="280"/>
  <c r="E47" i="280"/>
  <c r="T47" i="280"/>
  <c r="E48" i="280"/>
  <c r="T48" i="280"/>
  <c r="E49" i="280"/>
  <c r="T49" i="280"/>
  <c r="E50" i="280"/>
  <c r="T50" i="280"/>
  <c r="E51" i="280"/>
  <c r="T51" i="280"/>
  <c r="E52" i="280"/>
  <c r="T52" i="280"/>
  <c r="E53" i="280"/>
  <c r="T53" i="280"/>
  <c r="E54" i="280"/>
  <c r="T54" i="280"/>
  <c r="E55" i="280"/>
  <c r="T55" i="280"/>
  <c r="E56" i="280"/>
  <c r="T56" i="280"/>
  <c r="E57" i="280"/>
  <c r="T57" i="280"/>
  <c r="E58" i="280"/>
  <c r="T58" i="280"/>
  <c r="E59" i="280"/>
  <c r="T59" i="280"/>
  <c r="E60" i="280"/>
  <c r="T60" i="280"/>
  <c r="E61" i="280"/>
  <c r="T61" i="280"/>
  <c r="E62" i="280"/>
  <c r="T62" i="280"/>
  <c r="E63" i="280"/>
  <c r="T63" i="280"/>
  <c r="E64" i="280"/>
  <c r="T64" i="280"/>
  <c r="E65" i="280"/>
  <c r="T65" i="280"/>
  <c r="E66" i="280"/>
  <c r="T66" i="280"/>
  <c r="E67" i="280"/>
  <c r="T67" i="280"/>
  <c r="E68" i="280"/>
  <c r="T68" i="280"/>
  <c r="E69" i="280"/>
  <c r="T69" i="280"/>
  <c r="E70" i="280"/>
  <c r="T70" i="280"/>
  <c r="E71" i="280"/>
  <c r="T71" i="280"/>
  <c r="E72" i="280"/>
  <c r="T72" i="280"/>
  <c r="E73" i="280"/>
  <c r="T73" i="280"/>
  <c r="E74" i="280"/>
  <c r="T74" i="280"/>
  <c r="E75" i="280"/>
  <c r="T75" i="280"/>
  <c r="E76" i="280"/>
  <c r="T76" i="280"/>
  <c r="E77" i="280"/>
  <c r="T77" i="280"/>
  <c r="E78" i="280"/>
  <c r="T78" i="280"/>
  <c r="E79" i="280"/>
  <c r="T79" i="280"/>
  <c r="E80" i="280"/>
  <c r="T80" i="280"/>
  <c r="E81" i="280"/>
  <c r="T81" i="280"/>
  <c r="E82" i="280"/>
  <c r="T82" i="280"/>
  <c r="E83" i="280"/>
  <c r="T83" i="280"/>
  <c r="E84" i="280"/>
  <c r="T84" i="280"/>
  <c r="E85" i="280"/>
  <c r="T85" i="280"/>
  <c r="E86" i="280"/>
  <c r="T86" i="280"/>
  <c r="E87" i="280"/>
  <c r="T87" i="280"/>
  <c r="E88" i="280"/>
  <c r="T88" i="280"/>
  <c r="E89" i="280"/>
  <c r="T89" i="280"/>
  <c r="E90" i="280"/>
  <c r="T90" i="280"/>
  <c r="E91" i="280"/>
  <c r="T91" i="280"/>
  <c r="E92" i="280"/>
  <c r="T92" i="280"/>
  <c r="E93" i="280"/>
  <c r="T93" i="280"/>
  <c r="E94" i="280"/>
  <c r="T94" i="280"/>
  <c r="E95" i="280"/>
  <c r="T95" i="280"/>
  <c r="E96" i="280"/>
  <c r="T96" i="280"/>
  <c r="E97" i="280"/>
  <c r="T97" i="280"/>
  <c r="E98" i="280"/>
  <c r="T98" i="280"/>
  <c r="E99" i="280"/>
  <c r="T99" i="280"/>
  <c r="E100" i="280"/>
  <c r="T100" i="280"/>
  <c r="E101" i="280"/>
  <c r="T101" i="280"/>
  <c r="E102" i="280"/>
  <c r="T102" i="280"/>
  <c r="E103" i="280"/>
  <c r="T103" i="280"/>
  <c r="E104" i="280"/>
  <c r="T104" i="280"/>
  <c r="E105" i="280"/>
  <c r="T105" i="280"/>
  <c r="E106" i="280"/>
  <c r="T106" i="280"/>
  <c r="E107" i="280"/>
  <c r="T107" i="280"/>
  <c r="E108" i="280"/>
  <c r="T108" i="280"/>
  <c r="E109" i="280"/>
  <c r="T109" i="280"/>
  <c r="E110" i="280"/>
  <c r="T110" i="280"/>
  <c r="E111" i="280"/>
  <c r="T111" i="280"/>
  <c r="E112" i="280"/>
  <c r="T112" i="280"/>
  <c r="E113" i="280"/>
  <c r="T113" i="280"/>
  <c r="E114" i="280"/>
  <c r="T114" i="280"/>
  <c r="E115" i="280"/>
  <c r="T115" i="280"/>
  <c r="E116" i="280"/>
  <c r="T116" i="280"/>
  <c r="E117" i="280"/>
  <c r="T117" i="280"/>
  <c r="E118" i="280"/>
  <c r="T118" i="280"/>
  <c r="E119" i="280"/>
  <c r="T119" i="280"/>
  <c r="E120" i="280"/>
  <c r="T120" i="280"/>
  <c r="E121" i="280"/>
  <c r="T121" i="280"/>
  <c r="E122" i="280"/>
  <c r="T122" i="280"/>
  <c r="E123" i="280"/>
  <c r="T123" i="280"/>
  <c r="E124" i="280"/>
  <c r="T124" i="280"/>
  <c r="E125" i="280"/>
  <c r="T125" i="280"/>
  <c r="E126" i="280"/>
  <c r="T126" i="280"/>
  <c r="E127" i="280"/>
  <c r="T127" i="280"/>
  <c r="E128" i="280"/>
  <c r="T128" i="280"/>
  <c r="E129" i="280"/>
  <c r="T129" i="280"/>
  <c r="E130" i="280"/>
  <c r="T130" i="280"/>
  <c r="E131" i="280"/>
  <c r="T131" i="280"/>
  <c r="E132" i="280"/>
  <c r="T132" i="280"/>
  <c r="E133" i="280"/>
  <c r="T133" i="280"/>
  <c r="E134" i="280"/>
  <c r="T134" i="280"/>
  <c r="E135" i="280"/>
  <c r="T135" i="280"/>
  <c r="E136" i="280"/>
  <c r="T136" i="280"/>
  <c r="E137" i="280"/>
  <c r="T137" i="280"/>
  <c r="E138" i="280"/>
  <c r="T138" i="280"/>
  <c r="E139" i="280"/>
  <c r="T139" i="280"/>
  <c r="E140" i="280"/>
  <c r="T140" i="280"/>
  <c r="E141" i="280"/>
  <c r="T141" i="280"/>
  <c r="E142" i="280"/>
  <c r="T142" i="280"/>
  <c r="E143" i="280"/>
  <c r="T143" i="280"/>
  <c r="E144" i="280"/>
  <c r="T144" i="280"/>
  <c r="E145" i="280"/>
  <c r="T145" i="280"/>
  <c r="E147" i="280"/>
  <c r="T147" i="280"/>
  <c r="E148" i="280"/>
  <c r="T148" i="280"/>
  <c r="E149" i="280"/>
  <c r="T149" i="280"/>
  <c r="E150" i="280"/>
  <c r="T150" i="280"/>
  <c r="E151" i="280"/>
  <c r="T151" i="280"/>
  <c r="E152" i="280"/>
  <c r="T152" i="280"/>
  <c r="E153" i="280"/>
  <c r="T153" i="280"/>
  <c r="E154" i="280"/>
  <c r="T154" i="280"/>
  <c r="T156" i="280"/>
  <c r="B162" i="280"/>
  <c r="T162" i="280"/>
  <c r="T165" i="280"/>
  <c r="N156" i="280"/>
  <c r="T164" i="280"/>
  <c r="T166" i="280"/>
  <c r="E162" i="280"/>
  <c r="S162" i="280"/>
  <c r="U162" i="280"/>
  <c r="V162" i="280"/>
  <c r="W162" i="280"/>
  <c r="U2" i="280"/>
  <c r="U3" i="280"/>
  <c r="U4" i="280"/>
  <c r="U5" i="280"/>
  <c r="U6" i="280"/>
  <c r="U7" i="280"/>
  <c r="U8" i="280"/>
  <c r="U9" i="280"/>
  <c r="U10" i="280"/>
  <c r="U11" i="280"/>
  <c r="U12" i="280"/>
  <c r="U13" i="280"/>
  <c r="U14" i="280"/>
  <c r="U15" i="280"/>
  <c r="U16" i="280"/>
  <c r="U17" i="280"/>
  <c r="U18" i="280"/>
  <c r="U19" i="280"/>
  <c r="U20" i="280"/>
  <c r="U21" i="280"/>
  <c r="U22" i="280"/>
  <c r="U23" i="280"/>
  <c r="U24" i="280"/>
  <c r="U25" i="280"/>
  <c r="U26" i="280"/>
  <c r="U27" i="280"/>
  <c r="U28" i="280"/>
  <c r="U29" i="280"/>
  <c r="U30" i="280"/>
  <c r="U31" i="280"/>
  <c r="U32" i="280"/>
  <c r="U33" i="280"/>
  <c r="U34" i="280"/>
  <c r="U35" i="280"/>
  <c r="U36" i="280"/>
  <c r="U37" i="280"/>
  <c r="U38" i="280"/>
  <c r="U39" i="280"/>
  <c r="U40" i="280"/>
  <c r="U41" i="280"/>
  <c r="U42" i="280"/>
  <c r="U43" i="280"/>
  <c r="U44" i="280"/>
  <c r="U45" i="280"/>
  <c r="U46" i="280"/>
  <c r="U47" i="280"/>
  <c r="U48" i="280"/>
  <c r="U49" i="280"/>
  <c r="U50" i="280"/>
  <c r="U51" i="280"/>
  <c r="U52" i="280"/>
  <c r="U53" i="280"/>
  <c r="U54" i="280"/>
  <c r="U55" i="280"/>
  <c r="U56" i="280"/>
  <c r="U57" i="280"/>
  <c r="U58" i="280"/>
  <c r="U59" i="280"/>
  <c r="U60" i="280"/>
  <c r="U61" i="280"/>
  <c r="U62" i="280"/>
  <c r="U63" i="280"/>
  <c r="U64" i="280"/>
  <c r="U65" i="280"/>
  <c r="U66" i="280"/>
  <c r="U67" i="280"/>
  <c r="U68" i="280"/>
  <c r="U69" i="280"/>
  <c r="U70" i="280"/>
  <c r="U71" i="280"/>
  <c r="U72" i="280"/>
  <c r="U73" i="280"/>
  <c r="U74" i="280"/>
  <c r="U75" i="280"/>
  <c r="U76" i="280"/>
  <c r="U77" i="280"/>
  <c r="U78" i="280"/>
  <c r="U79" i="280"/>
  <c r="U80" i="280"/>
  <c r="U81" i="280"/>
  <c r="U82" i="280"/>
  <c r="U83" i="280"/>
  <c r="U84" i="280"/>
  <c r="U85" i="280"/>
  <c r="U86" i="280"/>
  <c r="U87" i="280"/>
  <c r="U88" i="280"/>
  <c r="U89" i="280"/>
  <c r="U90" i="280"/>
  <c r="U91" i="280"/>
  <c r="U92" i="280"/>
  <c r="U93" i="280"/>
  <c r="U94" i="280"/>
  <c r="U95" i="280"/>
  <c r="U96" i="280"/>
  <c r="U97" i="280"/>
  <c r="U98" i="280"/>
  <c r="U99" i="280"/>
  <c r="U100" i="280"/>
  <c r="U101" i="280"/>
  <c r="U102" i="280"/>
  <c r="U103" i="280"/>
  <c r="U104" i="280"/>
  <c r="U105" i="280"/>
  <c r="U106" i="280"/>
  <c r="U107" i="280"/>
  <c r="U108" i="280"/>
  <c r="U109" i="280"/>
  <c r="U110" i="280"/>
  <c r="U111" i="280"/>
  <c r="U112" i="280"/>
  <c r="U113" i="280"/>
  <c r="U114" i="280"/>
  <c r="U115" i="280"/>
  <c r="U116" i="280"/>
  <c r="U117" i="280"/>
  <c r="U118" i="280"/>
  <c r="U119" i="280"/>
  <c r="U120" i="280"/>
  <c r="U121" i="280"/>
  <c r="U122" i="280"/>
  <c r="U123" i="280"/>
  <c r="U124" i="280"/>
  <c r="U125" i="280"/>
  <c r="U126" i="280"/>
  <c r="U127" i="280"/>
  <c r="U128" i="280"/>
  <c r="U129" i="280"/>
  <c r="U130" i="280"/>
  <c r="U131" i="280"/>
  <c r="U132" i="280"/>
  <c r="U133" i="280"/>
  <c r="U134" i="280"/>
  <c r="U135" i="280"/>
  <c r="U136" i="280"/>
  <c r="U137" i="280"/>
  <c r="U138" i="280"/>
  <c r="U139" i="280"/>
  <c r="U140" i="280"/>
  <c r="U141" i="280"/>
  <c r="U142" i="280"/>
  <c r="U143" i="280"/>
  <c r="U144" i="280"/>
  <c r="U145" i="280"/>
  <c r="E146" i="280"/>
  <c r="U146" i="280"/>
  <c r="U147" i="280"/>
  <c r="U148" i="280"/>
  <c r="U151" i="280"/>
  <c r="U152" i="280"/>
  <c r="U153" i="280"/>
  <c r="U154" i="280"/>
  <c r="U156" i="280"/>
  <c r="B163" i="280"/>
  <c r="U165" i="280"/>
  <c r="O156" i="280"/>
  <c r="U164" i="280"/>
  <c r="U166" i="280"/>
  <c r="E163" i="280"/>
  <c r="Q163" i="280"/>
  <c r="R163" i="280"/>
  <c r="S165" i="280"/>
  <c r="S163" i="280"/>
  <c r="T163" i="280"/>
  <c r="U163" i="280"/>
  <c r="V165" i="280"/>
  <c r="V163" i="280"/>
  <c r="W165" i="280"/>
  <c r="W163" i="280"/>
  <c r="V2" i="280"/>
  <c r="V3" i="280"/>
  <c r="V4" i="280"/>
  <c r="V5" i="280"/>
  <c r="V6" i="280"/>
  <c r="V7" i="280"/>
  <c r="V8" i="280"/>
  <c r="V9" i="280"/>
  <c r="V10" i="280"/>
  <c r="V11" i="280"/>
  <c r="V12" i="280"/>
  <c r="V13" i="280"/>
  <c r="V14" i="280"/>
  <c r="V15" i="280"/>
  <c r="V16" i="280"/>
  <c r="V17" i="280"/>
  <c r="V18" i="280"/>
  <c r="V19" i="280"/>
  <c r="V20" i="280"/>
  <c r="V21" i="280"/>
  <c r="V22" i="280"/>
  <c r="V23" i="280"/>
  <c r="V24" i="280"/>
  <c r="V25" i="280"/>
  <c r="V26" i="280"/>
  <c r="V27" i="280"/>
  <c r="V28" i="280"/>
  <c r="V29" i="280"/>
  <c r="V30" i="280"/>
  <c r="V31" i="280"/>
  <c r="V32" i="280"/>
  <c r="V33" i="280"/>
  <c r="V34" i="280"/>
  <c r="V35" i="280"/>
  <c r="V36" i="280"/>
  <c r="V37" i="280"/>
  <c r="V38" i="280"/>
  <c r="V39" i="280"/>
  <c r="V40" i="280"/>
  <c r="V41" i="280"/>
  <c r="V42" i="280"/>
  <c r="V43" i="280"/>
  <c r="V44" i="280"/>
  <c r="V45" i="280"/>
  <c r="V46" i="280"/>
  <c r="V47" i="280"/>
  <c r="V48" i="280"/>
  <c r="V49" i="280"/>
  <c r="V50" i="280"/>
  <c r="V51" i="280"/>
  <c r="V52" i="280"/>
  <c r="V53" i="280"/>
  <c r="V54" i="280"/>
  <c r="V55" i="280"/>
  <c r="V56" i="280"/>
  <c r="V57" i="280"/>
  <c r="V58" i="280"/>
  <c r="V59" i="280"/>
  <c r="V60" i="280"/>
  <c r="V61" i="280"/>
  <c r="V62" i="280"/>
  <c r="V63" i="280"/>
  <c r="V64" i="280"/>
  <c r="V65" i="280"/>
  <c r="V66" i="280"/>
  <c r="V67" i="280"/>
  <c r="V68" i="280"/>
  <c r="V69" i="280"/>
  <c r="V70" i="280"/>
  <c r="V71" i="280"/>
  <c r="V72" i="280"/>
  <c r="V73" i="280"/>
  <c r="V74" i="280"/>
  <c r="V75" i="280"/>
  <c r="V76" i="280"/>
  <c r="V77" i="280"/>
  <c r="V78" i="280"/>
  <c r="V79" i="280"/>
  <c r="V80" i="280"/>
  <c r="V81" i="280"/>
  <c r="V82" i="280"/>
  <c r="V83" i="280"/>
  <c r="V84" i="280"/>
  <c r="V85" i="280"/>
  <c r="V86" i="280"/>
  <c r="V87" i="280"/>
  <c r="V88" i="280"/>
  <c r="V89" i="280"/>
  <c r="V90" i="280"/>
  <c r="V91" i="280"/>
  <c r="V92" i="280"/>
  <c r="V93" i="280"/>
  <c r="V94" i="280"/>
  <c r="V95" i="280"/>
  <c r="V96" i="280"/>
  <c r="V97" i="280"/>
  <c r="V98" i="280"/>
  <c r="V99" i="280"/>
  <c r="V100" i="280"/>
  <c r="V101" i="280"/>
  <c r="V102" i="280"/>
  <c r="V103" i="280"/>
  <c r="V104" i="280"/>
  <c r="V105" i="280"/>
  <c r="V106" i="280"/>
  <c r="V107" i="280"/>
  <c r="V108" i="280"/>
  <c r="V109" i="280"/>
  <c r="V110" i="280"/>
  <c r="V111" i="280"/>
  <c r="V112" i="280"/>
  <c r="V113" i="280"/>
  <c r="V114" i="280"/>
  <c r="V115" i="280"/>
  <c r="V116" i="280"/>
  <c r="V117" i="280"/>
  <c r="V118" i="280"/>
  <c r="V119" i="280"/>
  <c r="V120" i="280"/>
  <c r="V121" i="280"/>
  <c r="V122" i="280"/>
  <c r="V123" i="280"/>
  <c r="V124" i="280"/>
  <c r="V125" i="280"/>
  <c r="V126" i="280"/>
  <c r="V127" i="280"/>
  <c r="V128" i="280"/>
  <c r="V129" i="280"/>
  <c r="V130" i="280"/>
  <c r="V131" i="280"/>
  <c r="V132" i="280"/>
  <c r="V133" i="280"/>
  <c r="V134" i="280"/>
  <c r="V135" i="280"/>
  <c r="V136" i="280"/>
  <c r="V137" i="280"/>
  <c r="V138" i="280"/>
  <c r="V139" i="280"/>
  <c r="V140" i="280"/>
  <c r="V141" i="280"/>
  <c r="V142" i="280"/>
  <c r="V143" i="280"/>
  <c r="V144" i="280"/>
  <c r="V145" i="280"/>
  <c r="V146" i="280"/>
  <c r="V147" i="280"/>
  <c r="V148" i="280"/>
  <c r="V149" i="280"/>
  <c r="V150" i="280"/>
  <c r="V151" i="280"/>
  <c r="V152" i="280"/>
  <c r="V154" i="280"/>
  <c r="V156" i="280"/>
  <c r="B164" i="280"/>
  <c r="P156" i="280"/>
  <c r="V164" i="280"/>
  <c r="V166" i="280"/>
  <c r="E164" i="280"/>
  <c r="S164" i="280"/>
  <c r="Q156" i="280"/>
  <c r="W164" i="280"/>
  <c r="W2" i="280"/>
  <c r="W3" i="280"/>
  <c r="W4" i="280"/>
  <c r="W5" i="280"/>
  <c r="W6" i="280"/>
  <c r="W7" i="280"/>
  <c r="W8" i="280"/>
  <c r="W9" i="280"/>
  <c r="W10" i="280"/>
  <c r="W11" i="280"/>
  <c r="W12" i="280"/>
  <c r="W13" i="280"/>
  <c r="W14" i="280"/>
  <c r="W15" i="280"/>
  <c r="W16" i="280"/>
  <c r="W17" i="280"/>
  <c r="W18" i="280"/>
  <c r="W19" i="280"/>
  <c r="W20" i="280"/>
  <c r="W21" i="280"/>
  <c r="W22" i="280"/>
  <c r="W23" i="280"/>
  <c r="W24" i="280"/>
  <c r="W25" i="280"/>
  <c r="W26" i="280"/>
  <c r="W27" i="280"/>
  <c r="W28" i="280"/>
  <c r="W29" i="280"/>
  <c r="W30" i="280"/>
  <c r="W31" i="280"/>
  <c r="W32" i="280"/>
  <c r="W33" i="280"/>
  <c r="W34" i="280"/>
  <c r="W35" i="280"/>
  <c r="W36" i="280"/>
  <c r="W37" i="280"/>
  <c r="W38" i="280"/>
  <c r="W39" i="280"/>
  <c r="W40" i="280"/>
  <c r="W41" i="280"/>
  <c r="W42" i="280"/>
  <c r="W43" i="280"/>
  <c r="W44" i="280"/>
  <c r="W45" i="280"/>
  <c r="W46" i="280"/>
  <c r="W47" i="280"/>
  <c r="W48" i="280"/>
  <c r="W49" i="280"/>
  <c r="W50" i="280"/>
  <c r="W51" i="280"/>
  <c r="W52" i="280"/>
  <c r="W53" i="280"/>
  <c r="W54" i="280"/>
  <c r="W55" i="280"/>
  <c r="W56" i="280"/>
  <c r="W57" i="280"/>
  <c r="W58" i="280"/>
  <c r="W59" i="280"/>
  <c r="W60" i="280"/>
  <c r="W61" i="280"/>
  <c r="W62" i="280"/>
  <c r="W63" i="280"/>
  <c r="W64" i="280"/>
  <c r="W65" i="280"/>
  <c r="W66" i="280"/>
  <c r="W67" i="280"/>
  <c r="W68" i="280"/>
  <c r="W69" i="280"/>
  <c r="W70" i="280"/>
  <c r="W71" i="280"/>
  <c r="W72" i="280"/>
  <c r="W73" i="280"/>
  <c r="W74" i="280"/>
  <c r="W75" i="280"/>
  <c r="W76" i="280"/>
  <c r="W77" i="280"/>
  <c r="W78" i="280"/>
  <c r="W79" i="280"/>
  <c r="W80" i="280"/>
  <c r="W81" i="280"/>
  <c r="W82" i="280"/>
  <c r="W83" i="280"/>
  <c r="W84" i="280"/>
  <c r="W85" i="280"/>
  <c r="W86" i="280"/>
  <c r="W87" i="280"/>
  <c r="W88" i="280"/>
  <c r="W89" i="280"/>
  <c r="W90" i="280"/>
  <c r="W91" i="280"/>
  <c r="W92" i="280"/>
  <c r="W93" i="280"/>
  <c r="W94" i="280"/>
  <c r="W95" i="280"/>
  <c r="W96" i="280"/>
  <c r="W97" i="280"/>
  <c r="W98" i="280"/>
  <c r="W99" i="280"/>
  <c r="W100" i="280"/>
  <c r="W101" i="280"/>
  <c r="W102" i="280"/>
  <c r="W103" i="280"/>
  <c r="W104" i="280"/>
  <c r="W105" i="280"/>
  <c r="W106" i="280"/>
  <c r="W107" i="280"/>
  <c r="W108" i="280"/>
  <c r="W109" i="280"/>
  <c r="W110" i="280"/>
  <c r="W111" i="280"/>
  <c r="W112" i="280"/>
  <c r="W113" i="280"/>
  <c r="W114" i="280"/>
  <c r="W115" i="280"/>
  <c r="W116" i="280"/>
  <c r="W117" i="280"/>
  <c r="W118" i="280"/>
  <c r="W119" i="280"/>
  <c r="W120" i="280"/>
  <c r="W121" i="280"/>
  <c r="W122" i="280"/>
  <c r="W123" i="280"/>
  <c r="W124" i="280"/>
  <c r="W125" i="280"/>
  <c r="W126" i="280"/>
  <c r="W127" i="280"/>
  <c r="W128" i="280"/>
  <c r="W129" i="280"/>
  <c r="W130" i="280"/>
  <c r="W131" i="280"/>
  <c r="W132" i="280"/>
  <c r="W133" i="280"/>
  <c r="W134" i="280"/>
  <c r="W135" i="280"/>
  <c r="W136" i="280"/>
  <c r="W137" i="280"/>
  <c r="W138" i="280"/>
  <c r="W139" i="280"/>
  <c r="W140" i="280"/>
  <c r="W141" i="280"/>
  <c r="W142" i="280"/>
  <c r="W143" i="280"/>
  <c r="W144" i="280"/>
  <c r="W145" i="280"/>
  <c r="W146" i="280"/>
  <c r="W147" i="280"/>
  <c r="W148" i="280"/>
  <c r="W149" i="280"/>
  <c r="W150" i="280"/>
  <c r="W151" i="280"/>
  <c r="W152" i="280"/>
  <c r="W153" i="280"/>
  <c r="W154" i="280"/>
  <c r="W156" i="280"/>
  <c r="B165" i="280"/>
  <c r="W166" i="280"/>
  <c r="E165" i="280"/>
  <c r="B166" i="280"/>
  <c r="D166" i="280"/>
  <c r="X166" i="280"/>
  <c r="S167" i="280"/>
  <c r="T167" i="280"/>
  <c r="U167" i="280"/>
  <c r="V167" i="280"/>
  <c r="W167" i="280"/>
  <c r="G2" i="280"/>
  <c r="R2" i="280"/>
  <c r="S2" i="280"/>
  <c r="X2" i="280"/>
  <c r="Z2" i="280"/>
  <c r="G3" i="280"/>
  <c r="R3" i="280"/>
  <c r="S3" i="280"/>
  <c r="X3" i="280"/>
  <c r="Z3" i="280"/>
  <c r="G4" i="280"/>
  <c r="K4" i="280"/>
  <c r="R4" i="280"/>
  <c r="S4" i="280"/>
  <c r="X4" i="280"/>
  <c r="Z4" i="280"/>
  <c r="G5" i="280"/>
  <c r="K5" i="280"/>
  <c r="R5" i="280"/>
  <c r="S5" i="280"/>
  <c r="X5" i="280"/>
  <c r="Z5" i="280"/>
  <c r="G6" i="280"/>
  <c r="R6" i="280"/>
  <c r="S6" i="280"/>
  <c r="X6" i="280"/>
  <c r="Z6" i="280"/>
  <c r="AE6" i="280"/>
  <c r="AF6" i="280"/>
  <c r="AG6" i="280"/>
  <c r="AH6" i="280"/>
  <c r="AI6" i="280"/>
  <c r="G7" i="280"/>
  <c r="R7" i="280"/>
  <c r="S7" i="280"/>
  <c r="X7" i="280"/>
  <c r="Z7" i="280"/>
  <c r="G8" i="280"/>
  <c r="R8" i="280"/>
  <c r="S8" i="280"/>
  <c r="X8" i="280"/>
  <c r="Z8" i="280"/>
  <c r="G9" i="280"/>
  <c r="R9" i="280"/>
  <c r="S9" i="280"/>
  <c r="X9" i="280"/>
  <c r="Z9" i="280"/>
  <c r="G10" i="280"/>
  <c r="K10" i="280"/>
  <c r="R10" i="280"/>
  <c r="S10" i="280"/>
  <c r="X10" i="280"/>
  <c r="Z10" i="280"/>
  <c r="G11" i="280"/>
  <c r="R11" i="280"/>
  <c r="S11" i="280"/>
  <c r="X11" i="280"/>
  <c r="Z11" i="280"/>
  <c r="G12" i="280"/>
  <c r="R12" i="280"/>
  <c r="S12" i="280"/>
  <c r="X12" i="280"/>
  <c r="Z12" i="280"/>
  <c r="G13" i="280"/>
  <c r="K13" i="280"/>
  <c r="R13" i="280"/>
  <c r="S13" i="280"/>
  <c r="X13" i="280"/>
  <c r="Z13" i="280"/>
  <c r="G14" i="280"/>
  <c r="R14" i="280"/>
  <c r="S14" i="280"/>
  <c r="X14" i="280"/>
  <c r="Z14" i="280"/>
  <c r="G15" i="280"/>
  <c r="K15" i="280"/>
  <c r="R15" i="280"/>
  <c r="S15" i="280"/>
  <c r="X15" i="280"/>
  <c r="Z15" i="280"/>
  <c r="G16" i="280"/>
  <c r="R16" i="280"/>
  <c r="S16" i="280"/>
  <c r="X16" i="280"/>
  <c r="Z16" i="280"/>
  <c r="G17" i="280"/>
  <c r="K17" i="280"/>
  <c r="R17" i="280"/>
  <c r="S17" i="280"/>
  <c r="X17" i="280"/>
  <c r="Z17" i="280"/>
  <c r="G18" i="280"/>
  <c r="R18" i="280"/>
  <c r="S18" i="280"/>
  <c r="X18" i="280"/>
  <c r="Z18" i="280"/>
  <c r="G19" i="280"/>
  <c r="K19" i="280"/>
  <c r="R19" i="280"/>
  <c r="S19" i="280"/>
  <c r="X19" i="280"/>
  <c r="Z19" i="280"/>
  <c r="G20" i="280"/>
  <c r="K20" i="280"/>
  <c r="R20" i="280"/>
  <c r="S20" i="280"/>
  <c r="X20" i="280"/>
  <c r="Z20" i="280"/>
  <c r="R21" i="280"/>
  <c r="S21" i="280"/>
  <c r="X21" i="280"/>
  <c r="Z21" i="280"/>
  <c r="G22" i="280"/>
  <c r="R22" i="280"/>
  <c r="S22" i="280"/>
  <c r="X22" i="280"/>
  <c r="Z22" i="280"/>
  <c r="G23" i="280"/>
  <c r="R23" i="280"/>
  <c r="S23" i="280"/>
  <c r="X23" i="280"/>
  <c r="Z23" i="280"/>
  <c r="G24" i="280"/>
  <c r="R24" i="280"/>
  <c r="S24" i="280"/>
  <c r="X24" i="280"/>
  <c r="Z24" i="280"/>
  <c r="G25" i="280"/>
  <c r="R25" i="280"/>
  <c r="S25" i="280"/>
  <c r="X25" i="280"/>
  <c r="Z25" i="280"/>
  <c r="G26" i="280"/>
  <c r="R26" i="280"/>
  <c r="S26" i="280"/>
  <c r="X26" i="280"/>
  <c r="Z26" i="280"/>
  <c r="G27" i="280"/>
  <c r="K27" i="280"/>
  <c r="R27" i="280"/>
  <c r="S27" i="280"/>
  <c r="X27" i="280"/>
  <c r="Z27" i="280"/>
  <c r="G28" i="280"/>
  <c r="R28" i="280"/>
  <c r="S28" i="280"/>
  <c r="X28" i="280"/>
  <c r="Z28" i="280"/>
  <c r="G29" i="280"/>
  <c r="K29" i="280"/>
  <c r="R29" i="280"/>
  <c r="S29" i="280"/>
  <c r="X29" i="280"/>
  <c r="Z29" i="280"/>
  <c r="G30" i="280"/>
  <c r="K30" i="280"/>
  <c r="R30" i="280"/>
  <c r="S30" i="280"/>
  <c r="X30" i="280"/>
  <c r="Z30" i="280"/>
  <c r="G31" i="280"/>
  <c r="K31" i="280"/>
  <c r="R31" i="280"/>
  <c r="S31" i="280"/>
  <c r="X31" i="280"/>
  <c r="Z31" i="280"/>
  <c r="G32" i="280"/>
  <c r="K32" i="280"/>
  <c r="R32" i="280"/>
  <c r="S32" i="280"/>
  <c r="X32" i="280"/>
  <c r="Z32" i="280"/>
  <c r="G33" i="280"/>
  <c r="R33" i="280"/>
  <c r="S33" i="280"/>
  <c r="X33" i="280"/>
  <c r="Z33" i="280"/>
  <c r="G34" i="280"/>
  <c r="R34" i="280"/>
  <c r="S34" i="280"/>
  <c r="X34" i="280"/>
  <c r="Z34" i="280"/>
  <c r="G35" i="280"/>
  <c r="K35" i="280"/>
  <c r="R35" i="280"/>
  <c r="S35" i="280"/>
  <c r="X35" i="280"/>
  <c r="Z35" i="280"/>
  <c r="G36" i="280"/>
  <c r="K36" i="280"/>
  <c r="R36" i="280"/>
  <c r="S36" i="280"/>
  <c r="X36" i="280"/>
  <c r="Z36" i="280"/>
  <c r="G37" i="280"/>
  <c r="R37" i="280"/>
  <c r="S37" i="280"/>
  <c r="X37" i="280"/>
  <c r="Z37" i="280"/>
  <c r="G38" i="280"/>
  <c r="R38" i="280"/>
  <c r="S38" i="280"/>
  <c r="X38" i="280"/>
  <c r="Z38" i="280"/>
  <c r="G39" i="280"/>
  <c r="K39" i="280"/>
  <c r="R39" i="280"/>
  <c r="S39" i="280"/>
  <c r="X39" i="280"/>
  <c r="Z39" i="280"/>
  <c r="G40" i="280"/>
  <c r="K40" i="280"/>
  <c r="R40" i="280"/>
  <c r="S40" i="280"/>
  <c r="X40" i="280"/>
  <c r="Z40" i="280"/>
  <c r="G41" i="280"/>
  <c r="R41" i="280"/>
  <c r="S41" i="280"/>
  <c r="X41" i="280"/>
  <c r="Z41" i="280"/>
  <c r="G42" i="280"/>
  <c r="K42" i="280"/>
  <c r="R42" i="280"/>
  <c r="S42" i="280"/>
  <c r="X42" i="280"/>
  <c r="Z42" i="280"/>
  <c r="G43" i="280"/>
  <c r="R43" i="280"/>
  <c r="S43" i="280"/>
  <c r="X43" i="280"/>
  <c r="Z43" i="280"/>
  <c r="R44" i="280"/>
  <c r="S44" i="280"/>
  <c r="X44" i="280"/>
  <c r="Z44" i="280"/>
  <c r="R45" i="280"/>
  <c r="S45" i="280"/>
  <c r="X45" i="280"/>
  <c r="Z45" i="280"/>
  <c r="R46" i="280"/>
  <c r="S46" i="280"/>
  <c r="X46" i="280"/>
  <c r="Z46" i="280"/>
  <c r="K47" i="280"/>
  <c r="R47" i="280"/>
  <c r="S47" i="280"/>
  <c r="X47" i="280"/>
  <c r="Z47" i="280"/>
  <c r="G48" i="280"/>
  <c r="R48" i="280"/>
  <c r="S48" i="280"/>
  <c r="X48" i="280"/>
  <c r="Z48" i="280"/>
  <c r="G49" i="280"/>
  <c r="K49" i="280"/>
  <c r="R49" i="280"/>
  <c r="S49" i="280"/>
  <c r="X49" i="280"/>
  <c r="Z49" i="280"/>
  <c r="G50" i="280"/>
  <c r="R50" i="280"/>
  <c r="S50" i="280"/>
  <c r="X50" i="280"/>
  <c r="Z50" i="280"/>
  <c r="G51" i="280"/>
  <c r="K51" i="280"/>
  <c r="R51" i="280"/>
  <c r="S51" i="280"/>
  <c r="X51" i="280"/>
  <c r="Z51" i="280"/>
  <c r="G52" i="280"/>
  <c r="K52" i="280"/>
  <c r="R52" i="280"/>
  <c r="S52" i="280"/>
  <c r="X52" i="280"/>
  <c r="Z52" i="280"/>
  <c r="G53" i="280"/>
  <c r="K53" i="280"/>
  <c r="R53" i="280"/>
  <c r="S53" i="280"/>
  <c r="X53" i="280"/>
  <c r="Z53" i="280"/>
  <c r="G54" i="280"/>
  <c r="R54" i="280"/>
  <c r="S54" i="280"/>
  <c r="X54" i="280"/>
  <c r="Z54" i="280"/>
  <c r="G55" i="280"/>
  <c r="K55" i="280"/>
  <c r="R55" i="280"/>
  <c r="S55" i="280"/>
  <c r="X55" i="280"/>
  <c r="Z55" i="280"/>
  <c r="G56" i="280"/>
  <c r="R56" i="280"/>
  <c r="S56" i="280"/>
  <c r="X56" i="280"/>
  <c r="Z56" i="280"/>
  <c r="G57" i="280"/>
  <c r="K57" i="280"/>
  <c r="R57" i="280"/>
  <c r="S57" i="280"/>
  <c r="X57" i="280"/>
  <c r="Z57" i="280"/>
  <c r="G58" i="280"/>
  <c r="R58" i="280"/>
  <c r="S58" i="280"/>
  <c r="X58" i="280"/>
  <c r="Z58" i="280"/>
  <c r="G59" i="280"/>
  <c r="R59" i="280"/>
  <c r="S59" i="280"/>
  <c r="X59" i="280"/>
  <c r="Z59" i="280"/>
  <c r="G60" i="280"/>
  <c r="R60" i="280"/>
  <c r="S60" i="280"/>
  <c r="X60" i="280"/>
  <c r="Z60" i="280"/>
  <c r="G61" i="280"/>
  <c r="R61" i="280"/>
  <c r="S61" i="280"/>
  <c r="X61" i="280"/>
  <c r="Z61" i="280"/>
  <c r="G62" i="280"/>
  <c r="R62" i="280"/>
  <c r="S62" i="280"/>
  <c r="X62" i="280"/>
  <c r="Z62" i="280"/>
  <c r="G63" i="280"/>
  <c r="K63" i="280"/>
  <c r="R63" i="280"/>
  <c r="S63" i="280"/>
  <c r="X63" i="280"/>
  <c r="Z63" i="280"/>
  <c r="G64" i="280"/>
  <c r="R64" i="280"/>
  <c r="S64" i="280"/>
  <c r="X64" i="280"/>
  <c r="Z64" i="280"/>
  <c r="G65" i="280"/>
  <c r="R65" i="280"/>
  <c r="S65" i="280"/>
  <c r="X65" i="280"/>
  <c r="Z65" i="280"/>
  <c r="G66" i="280"/>
  <c r="R66" i="280"/>
  <c r="S66" i="280"/>
  <c r="X66" i="280"/>
  <c r="Z66" i="280"/>
  <c r="R67" i="280"/>
  <c r="S67" i="280"/>
  <c r="X67" i="280"/>
  <c r="Z67" i="280"/>
  <c r="G68" i="280"/>
  <c r="R68" i="280"/>
  <c r="S68" i="280"/>
  <c r="X68" i="280"/>
  <c r="Z68" i="280"/>
  <c r="G69" i="280"/>
  <c r="R69" i="280"/>
  <c r="S69" i="280"/>
  <c r="X69" i="280"/>
  <c r="Z69" i="280"/>
  <c r="G70" i="280"/>
  <c r="R70" i="280"/>
  <c r="S70" i="280"/>
  <c r="X70" i="280"/>
  <c r="Z70" i="280"/>
  <c r="G71" i="280"/>
  <c r="R71" i="280"/>
  <c r="S71" i="280"/>
  <c r="X71" i="280"/>
  <c r="Z71" i="280"/>
  <c r="G72" i="280"/>
  <c r="R72" i="280"/>
  <c r="S72" i="280"/>
  <c r="X72" i="280"/>
  <c r="Z72" i="280"/>
  <c r="G73" i="280"/>
  <c r="R73" i="280"/>
  <c r="S73" i="280"/>
  <c r="X73" i="280"/>
  <c r="Z73" i="280"/>
  <c r="G74" i="280"/>
  <c r="K74" i="280"/>
  <c r="R74" i="280"/>
  <c r="S74" i="280"/>
  <c r="X74" i="280"/>
  <c r="Z74" i="280"/>
  <c r="G75" i="280"/>
  <c r="R75" i="280"/>
  <c r="S75" i="280"/>
  <c r="X75" i="280"/>
  <c r="Z75" i="280"/>
  <c r="G76" i="280"/>
  <c r="K76" i="280"/>
  <c r="R76" i="280"/>
  <c r="S76" i="280"/>
  <c r="X76" i="280"/>
  <c r="Z76" i="280"/>
  <c r="G77" i="280"/>
  <c r="R77" i="280"/>
  <c r="S77" i="280"/>
  <c r="X77" i="280"/>
  <c r="Z77" i="280"/>
  <c r="G78" i="280"/>
  <c r="R78" i="280"/>
  <c r="S78" i="280"/>
  <c r="X78" i="280"/>
  <c r="Z78" i="280"/>
  <c r="G79" i="280"/>
  <c r="R79" i="280"/>
  <c r="S79" i="280"/>
  <c r="X79" i="280"/>
  <c r="Z79" i="280"/>
  <c r="G80" i="280"/>
  <c r="R80" i="280"/>
  <c r="S80" i="280"/>
  <c r="X80" i="280"/>
  <c r="Z80" i="280"/>
  <c r="G81" i="280"/>
  <c r="R81" i="280"/>
  <c r="S81" i="280"/>
  <c r="X81" i="280"/>
  <c r="Z81" i="280"/>
  <c r="G82" i="280"/>
  <c r="K82" i="280"/>
  <c r="R82" i="280"/>
  <c r="S82" i="280"/>
  <c r="X82" i="280"/>
  <c r="Z82" i="280"/>
  <c r="G83" i="280"/>
  <c r="R83" i="280"/>
  <c r="S83" i="280"/>
  <c r="X83" i="280"/>
  <c r="Z83" i="280"/>
  <c r="G84" i="280"/>
  <c r="R84" i="280"/>
  <c r="S84" i="280"/>
  <c r="X84" i="280"/>
  <c r="Z84" i="280"/>
  <c r="G85" i="280"/>
  <c r="R85" i="280"/>
  <c r="S85" i="280"/>
  <c r="X85" i="280"/>
  <c r="Z85" i="280"/>
  <c r="G86" i="280"/>
  <c r="R86" i="280"/>
  <c r="S86" i="280"/>
  <c r="X86" i="280"/>
  <c r="Z86" i="280"/>
  <c r="G87" i="280"/>
  <c r="R87" i="280"/>
  <c r="S87" i="280"/>
  <c r="X87" i="280"/>
  <c r="Z87" i="280"/>
  <c r="G88" i="280"/>
  <c r="R88" i="280"/>
  <c r="S88" i="280"/>
  <c r="X88" i="280"/>
  <c r="Z88" i="280"/>
  <c r="G89" i="280"/>
  <c r="K89" i="280"/>
  <c r="R89" i="280"/>
  <c r="S89" i="280"/>
  <c r="X89" i="280"/>
  <c r="Z89" i="280"/>
  <c r="G90" i="280"/>
  <c r="R90" i="280"/>
  <c r="S90" i="280"/>
  <c r="X90" i="280"/>
  <c r="Z90" i="280"/>
  <c r="G91" i="280"/>
  <c r="R91" i="280"/>
  <c r="S91" i="280"/>
  <c r="X91" i="280"/>
  <c r="Z91" i="280"/>
  <c r="G92" i="280"/>
  <c r="R92" i="280"/>
  <c r="S92" i="280"/>
  <c r="X92" i="280"/>
  <c r="Z92" i="280"/>
  <c r="G93" i="280"/>
  <c r="K93" i="280"/>
  <c r="R93" i="280"/>
  <c r="S93" i="280"/>
  <c r="X93" i="280"/>
  <c r="Z93" i="280"/>
  <c r="G94" i="280"/>
  <c r="R94" i="280"/>
  <c r="S94" i="280"/>
  <c r="X94" i="280"/>
  <c r="Z94" i="280"/>
  <c r="G95" i="280"/>
  <c r="K95" i="280"/>
  <c r="R95" i="280"/>
  <c r="S95" i="280"/>
  <c r="X95" i="280"/>
  <c r="Z95" i="280"/>
  <c r="G96" i="280"/>
  <c r="K96" i="280"/>
  <c r="R96" i="280"/>
  <c r="S96" i="280"/>
  <c r="X96" i="280"/>
  <c r="Z96" i="280"/>
  <c r="G97" i="280"/>
  <c r="R97" i="280"/>
  <c r="S97" i="280"/>
  <c r="X97" i="280"/>
  <c r="Z97" i="280"/>
  <c r="G98" i="280"/>
  <c r="K98" i="280"/>
  <c r="R98" i="280"/>
  <c r="S98" i="280"/>
  <c r="X98" i="280"/>
  <c r="Z98" i="280"/>
  <c r="G99" i="280"/>
  <c r="R99" i="280"/>
  <c r="S99" i="280"/>
  <c r="X99" i="280"/>
  <c r="Z99" i="280"/>
  <c r="G100" i="280"/>
  <c r="R100" i="280"/>
  <c r="S100" i="280"/>
  <c r="X100" i="280"/>
  <c r="Z100" i="280"/>
  <c r="G101" i="280"/>
  <c r="K101" i="280"/>
  <c r="R101" i="280"/>
  <c r="S101" i="280"/>
  <c r="X101" i="280"/>
  <c r="Z101" i="280"/>
  <c r="G102" i="280"/>
  <c r="R102" i="280"/>
  <c r="S102" i="280"/>
  <c r="X102" i="280"/>
  <c r="Z102" i="280"/>
  <c r="G103" i="280"/>
  <c r="R103" i="280"/>
  <c r="S103" i="280"/>
  <c r="X103" i="280"/>
  <c r="Z103" i="280"/>
  <c r="G104" i="280"/>
  <c r="K104" i="280"/>
  <c r="R104" i="280"/>
  <c r="S104" i="280"/>
  <c r="X104" i="280"/>
  <c r="Z104" i="280"/>
  <c r="G105" i="280"/>
  <c r="R105" i="280"/>
  <c r="S105" i="280"/>
  <c r="X105" i="280"/>
  <c r="Z105" i="280"/>
  <c r="G106" i="280"/>
  <c r="R106" i="280"/>
  <c r="S106" i="280"/>
  <c r="X106" i="280"/>
  <c r="Z106" i="280"/>
  <c r="G107" i="280"/>
  <c r="K107" i="280"/>
  <c r="R107" i="280"/>
  <c r="S107" i="280"/>
  <c r="X107" i="280"/>
  <c r="Z107" i="280"/>
  <c r="G108" i="280"/>
  <c r="R108" i="280"/>
  <c r="S108" i="280"/>
  <c r="X108" i="280"/>
  <c r="Z108" i="280"/>
  <c r="G109" i="280"/>
  <c r="R109" i="280"/>
  <c r="S109" i="280"/>
  <c r="X109" i="280"/>
  <c r="Z109" i="280"/>
  <c r="G110" i="280"/>
  <c r="K110" i="280"/>
  <c r="R110" i="280"/>
  <c r="S110" i="280"/>
  <c r="X110" i="280"/>
  <c r="Z110" i="280"/>
  <c r="G111" i="280"/>
  <c r="R111" i="280"/>
  <c r="S111" i="280"/>
  <c r="X111" i="280"/>
  <c r="Z111" i="280"/>
  <c r="G112" i="280"/>
  <c r="R112" i="280"/>
  <c r="S112" i="280"/>
  <c r="X112" i="280"/>
  <c r="Z112" i="280"/>
  <c r="G113" i="280"/>
  <c r="K113" i="280"/>
  <c r="R113" i="280"/>
  <c r="S113" i="280"/>
  <c r="X113" i="280"/>
  <c r="Z113" i="280"/>
  <c r="G114" i="280"/>
  <c r="K114" i="280"/>
  <c r="R114" i="280"/>
  <c r="S114" i="280"/>
  <c r="X114" i="280"/>
  <c r="Z114" i="280"/>
  <c r="G115" i="280"/>
  <c r="R115" i="280"/>
  <c r="S115" i="280"/>
  <c r="X115" i="280"/>
  <c r="Z115" i="280"/>
  <c r="G116" i="280"/>
  <c r="K116" i="280"/>
  <c r="R116" i="280"/>
  <c r="S116" i="280"/>
  <c r="X116" i="280"/>
  <c r="Z116" i="280"/>
  <c r="G117" i="280"/>
  <c r="R117" i="280"/>
  <c r="S117" i="280"/>
  <c r="X117" i="280"/>
  <c r="Z117" i="280"/>
  <c r="G118" i="280"/>
  <c r="R118" i="280"/>
  <c r="S118" i="280"/>
  <c r="X118" i="280"/>
  <c r="Z118" i="280"/>
  <c r="G119" i="280"/>
  <c r="R119" i="280"/>
  <c r="S119" i="280"/>
  <c r="X119" i="280"/>
  <c r="Z119" i="280"/>
  <c r="G120" i="280"/>
  <c r="K120" i="280"/>
  <c r="R120" i="280"/>
  <c r="S120" i="280"/>
  <c r="X120" i="280"/>
  <c r="Z120" i="280"/>
  <c r="G121" i="280"/>
  <c r="R121" i="280"/>
  <c r="S121" i="280"/>
  <c r="X121" i="280"/>
  <c r="Z121" i="280"/>
  <c r="G122" i="280"/>
  <c r="R122" i="280"/>
  <c r="S122" i="280"/>
  <c r="X122" i="280"/>
  <c r="Z122" i="280"/>
  <c r="G123" i="280"/>
  <c r="R123" i="280"/>
  <c r="S123" i="280"/>
  <c r="X123" i="280"/>
  <c r="Z123" i="280"/>
  <c r="G124" i="280"/>
  <c r="R124" i="280"/>
  <c r="S124" i="280"/>
  <c r="X124" i="280"/>
  <c r="Z124" i="280"/>
  <c r="G125" i="280"/>
  <c r="R125" i="280"/>
  <c r="S125" i="280"/>
  <c r="X125" i="280"/>
  <c r="Z125" i="280"/>
  <c r="G126" i="280"/>
  <c r="R126" i="280"/>
  <c r="S126" i="280"/>
  <c r="X126" i="280"/>
  <c r="Z126" i="280"/>
  <c r="G127" i="280"/>
  <c r="R127" i="280"/>
  <c r="S127" i="280"/>
  <c r="X127" i="280"/>
  <c r="Z127" i="280"/>
  <c r="G128" i="280"/>
  <c r="R128" i="280"/>
  <c r="S128" i="280"/>
  <c r="X128" i="280"/>
  <c r="Z128" i="280"/>
  <c r="G129" i="280"/>
  <c r="R129" i="280"/>
  <c r="S129" i="280"/>
  <c r="X129" i="280"/>
  <c r="Z129" i="280"/>
  <c r="G130" i="280"/>
  <c r="R130" i="280"/>
  <c r="S130" i="280"/>
  <c r="X130" i="280"/>
  <c r="Z130" i="280"/>
  <c r="G131" i="280"/>
  <c r="R131" i="280"/>
  <c r="S131" i="280"/>
  <c r="X131" i="280"/>
  <c r="Z131" i="280"/>
  <c r="R132" i="280"/>
  <c r="S132" i="280"/>
  <c r="X132" i="280"/>
  <c r="Z132" i="280"/>
  <c r="G133" i="280"/>
  <c r="R133" i="280"/>
  <c r="S133" i="280"/>
  <c r="X133" i="280"/>
  <c r="Z133" i="280"/>
  <c r="G134" i="280"/>
  <c r="R134" i="280"/>
  <c r="S134" i="280"/>
  <c r="X134" i="280"/>
  <c r="Z134" i="280"/>
  <c r="G135" i="280"/>
  <c r="R135" i="280"/>
  <c r="S135" i="280"/>
  <c r="X135" i="280"/>
  <c r="Z135" i="280"/>
  <c r="G136" i="280"/>
  <c r="K136" i="280"/>
  <c r="R136" i="280"/>
  <c r="S136" i="280"/>
  <c r="X136" i="280"/>
  <c r="Z136" i="280"/>
  <c r="G137" i="280"/>
  <c r="R137" i="280"/>
  <c r="S137" i="280"/>
  <c r="X137" i="280"/>
  <c r="Z137" i="280"/>
  <c r="R138" i="280"/>
  <c r="S138" i="280"/>
  <c r="X138" i="280"/>
  <c r="Z138" i="280"/>
  <c r="G139" i="280"/>
  <c r="R139" i="280"/>
  <c r="S139" i="280"/>
  <c r="X139" i="280"/>
  <c r="Z139" i="280"/>
  <c r="G140" i="280"/>
  <c r="R140" i="280"/>
  <c r="S140" i="280"/>
  <c r="X140" i="280"/>
  <c r="Z140" i="280"/>
  <c r="G141" i="280"/>
  <c r="R141" i="280"/>
  <c r="S141" i="280"/>
  <c r="X141" i="280"/>
  <c r="Z141" i="280"/>
  <c r="G142" i="280"/>
  <c r="R142" i="280"/>
  <c r="S142" i="280"/>
  <c r="X142" i="280"/>
  <c r="Z142" i="280"/>
  <c r="G143" i="280"/>
  <c r="R143" i="280"/>
  <c r="S143" i="280"/>
  <c r="X143" i="280"/>
  <c r="Z143" i="280"/>
  <c r="G144" i="280"/>
  <c r="K144" i="280"/>
  <c r="R144" i="280"/>
  <c r="S144" i="280"/>
  <c r="X144" i="280"/>
  <c r="Z144" i="280"/>
  <c r="G145" i="280"/>
  <c r="R145" i="280"/>
  <c r="S145" i="280"/>
  <c r="X145" i="280"/>
  <c r="Z145" i="280"/>
  <c r="R146" i="280"/>
  <c r="S146" i="280"/>
  <c r="G147" i="280"/>
  <c r="R147" i="280"/>
  <c r="S147" i="280"/>
  <c r="X147" i="280"/>
  <c r="Z147" i="280"/>
  <c r="G148" i="280"/>
  <c r="R148" i="280"/>
  <c r="S148" i="280"/>
  <c r="X148" i="280"/>
  <c r="Z148" i="280"/>
  <c r="R149" i="280"/>
  <c r="S149" i="280"/>
  <c r="R150" i="280"/>
  <c r="S150" i="280"/>
  <c r="G151" i="280"/>
  <c r="R151" i="280"/>
  <c r="S151" i="280"/>
  <c r="X151" i="280"/>
  <c r="Z151" i="280"/>
  <c r="G152" i="280"/>
  <c r="R152" i="280"/>
  <c r="S152" i="280"/>
  <c r="X152" i="280"/>
  <c r="Z152" i="280"/>
  <c r="R153" i="280"/>
  <c r="S153" i="280"/>
  <c r="G154" i="280"/>
  <c r="R154" i="280"/>
  <c r="S154" i="280"/>
  <c r="X154" i="280"/>
  <c r="Z154" i="280"/>
  <c r="X155" i="280"/>
  <c r="D156" i="280"/>
  <c r="C156" i="280"/>
  <c r="E156" i="280"/>
  <c r="F156" i="280"/>
  <c r="R156" i="280"/>
  <c r="S156" i="280"/>
  <c r="A2" i="279"/>
  <c r="A3" i="279"/>
  <c r="A4" i="279"/>
  <c r="A5" i="279"/>
  <c r="A6" i="279"/>
  <c r="A7" i="279"/>
  <c r="A8" i="279"/>
  <c r="A9" i="279"/>
  <c r="A10" i="279"/>
  <c r="A11" i="279"/>
  <c r="A12" i="279"/>
  <c r="A13" i="279"/>
  <c r="A14" i="279"/>
  <c r="A15" i="279"/>
  <c r="A16" i="279"/>
  <c r="A17" i="279"/>
  <c r="A18" i="279"/>
  <c r="A19" i="279"/>
  <c r="A20" i="279"/>
  <c r="A21" i="279"/>
  <c r="A22" i="279"/>
  <c r="A23" i="279"/>
  <c r="A24" i="279"/>
  <c r="A25" i="279"/>
  <c r="A26" i="279"/>
  <c r="A27" i="279"/>
  <c r="A28" i="279"/>
  <c r="A29" i="279"/>
  <c r="A30" i="279"/>
  <c r="A31" i="279"/>
  <c r="A32" i="279"/>
  <c r="A33" i="279"/>
  <c r="A34" i="279"/>
  <c r="A35" i="279"/>
  <c r="A36" i="279"/>
  <c r="A37" i="279"/>
  <c r="A38" i="279"/>
  <c r="A39" i="279"/>
  <c r="A40" i="279"/>
  <c r="A41" i="279"/>
  <c r="A42" i="279"/>
  <c r="A43" i="279"/>
  <c r="A44" i="279"/>
  <c r="A45" i="279"/>
  <c r="A46" i="279"/>
  <c r="A47" i="279"/>
  <c r="A48" i="279"/>
  <c r="A49" i="279"/>
  <c r="A50" i="279"/>
  <c r="A51" i="279"/>
  <c r="A52" i="279"/>
  <c r="A53" i="279"/>
  <c r="A54" i="279"/>
  <c r="A55" i="279"/>
  <c r="A56" i="279"/>
  <c r="A57" i="279"/>
  <c r="A58" i="279"/>
  <c r="A59" i="279"/>
  <c r="A60" i="279"/>
  <c r="A61" i="279"/>
  <c r="A62" i="279"/>
  <c r="A63" i="279"/>
  <c r="A64" i="279"/>
  <c r="A65" i="279"/>
  <c r="A66" i="279"/>
  <c r="A67" i="279"/>
  <c r="A68" i="279"/>
  <c r="A69" i="279"/>
  <c r="A70" i="279"/>
  <c r="A71" i="279"/>
  <c r="A72" i="279"/>
  <c r="A73" i="279"/>
  <c r="A74" i="279"/>
  <c r="A75" i="279"/>
  <c r="A76" i="279"/>
  <c r="A77" i="279"/>
  <c r="A78" i="279"/>
  <c r="A79" i="279"/>
  <c r="A80" i="279"/>
  <c r="A81" i="279"/>
  <c r="A82" i="279"/>
  <c r="A83" i="279"/>
  <c r="A84" i="279"/>
  <c r="A85" i="279"/>
  <c r="A86" i="279"/>
  <c r="A87" i="279"/>
  <c r="A88" i="279"/>
  <c r="A89" i="279"/>
  <c r="A90" i="279"/>
  <c r="A91" i="279"/>
  <c r="A92" i="279"/>
  <c r="A93" i="279"/>
  <c r="A94" i="279"/>
  <c r="A95" i="279"/>
  <c r="A96" i="279"/>
  <c r="A97" i="279"/>
  <c r="A98" i="279"/>
  <c r="A99" i="279"/>
  <c r="A100" i="279"/>
  <c r="A101" i="279"/>
  <c r="A102" i="279"/>
  <c r="A103" i="279"/>
  <c r="A104" i="279"/>
  <c r="A105" i="279"/>
  <c r="A106" i="279"/>
  <c r="A107" i="279"/>
  <c r="A108" i="279"/>
  <c r="A109" i="279"/>
  <c r="A110" i="279"/>
  <c r="A111" i="279"/>
  <c r="A112" i="279"/>
  <c r="A113" i="279"/>
  <c r="A114" i="279"/>
  <c r="A115" i="279"/>
  <c r="A116" i="279"/>
  <c r="A117" i="279"/>
  <c r="A118" i="279"/>
  <c r="A119" i="279"/>
  <c r="A120" i="279"/>
  <c r="A121" i="279"/>
  <c r="A122" i="279"/>
  <c r="A123" i="279"/>
  <c r="A124" i="279"/>
  <c r="A125" i="279"/>
  <c r="A126" i="279"/>
  <c r="A127" i="279"/>
  <c r="A128" i="279"/>
  <c r="A129" i="279"/>
  <c r="A130" i="279"/>
  <c r="A131" i="279"/>
  <c r="A132" i="279"/>
  <c r="A133" i="279"/>
  <c r="A134" i="279"/>
  <c r="A135" i="279"/>
  <c r="A136" i="279"/>
  <c r="A137" i="279"/>
  <c r="A138" i="279"/>
  <c r="A139" i="279"/>
  <c r="A140" i="279"/>
  <c r="A141" i="279"/>
  <c r="A142" i="279"/>
  <c r="A143" i="279"/>
  <c r="A144" i="279"/>
  <c r="A145" i="279"/>
  <c r="A147" i="279"/>
  <c r="A148" i="279"/>
  <c r="A151" i="279"/>
  <c r="A152" i="279"/>
  <c r="A156" i="279"/>
  <c r="E2" i="279"/>
  <c r="R2" i="279"/>
  <c r="E3" i="279"/>
  <c r="R3" i="279"/>
  <c r="E4" i="279"/>
  <c r="R4" i="279"/>
  <c r="E5" i="279"/>
  <c r="R5" i="279"/>
  <c r="E6" i="279"/>
  <c r="R6" i="279"/>
  <c r="E7" i="279"/>
  <c r="R7" i="279"/>
  <c r="E8" i="279"/>
  <c r="R8" i="279"/>
  <c r="E9" i="279"/>
  <c r="R9" i="279"/>
  <c r="E10" i="279"/>
  <c r="R10" i="279"/>
  <c r="E11" i="279"/>
  <c r="R11" i="279"/>
  <c r="E12" i="279"/>
  <c r="R12" i="279"/>
  <c r="E13" i="279"/>
  <c r="R13" i="279"/>
  <c r="E14" i="279"/>
  <c r="R14" i="279"/>
  <c r="E15" i="279"/>
  <c r="R15" i="279"/>
  <c r="E16" i="279"/>
  <c r="R16" i="279"/>
  <c r="E17" i="279"/>
  <c r="R17" i="279"/>
  <c r="E18" i="279"/>
  <c r="R18" i="279"/>
  <c r="E19" i="279"/>
  <c r="R19" i="279"/>
  <c r="E20" i="279"/>
  <c r="R20" i="279"/>
  <c r="E21" i="279"/>
  <c r="R21" i="279"/>
  <c r="E22" i="279"/>
  <c r="R22" i="279"/>
  <c r="E23" i="279"/>
  <c r="R23" i="279"/>
  <c r="E24" i="279"/>
  <c r="R24" i="279"/>
  <c r="E25" i="279"/>
  <c r="R25" i="279"/>
  <c r="E26" i="279"/>
  <c r="R26" i="279"/>
  <c r="E27" i="279"/>
  <c r="R27" i="279"/>
  <c r="E28" i="279"/>
  <c r="R28" i="279"/>
  <c r="E29" i="279"/>
  <c r="R29" i="279"/>
  <c r="E30" i="279"/>
  <c r="R30" i="279"/>
  <c r="E31" i="279"/>
  <c r="R31" i="279"/>
  <c r="E32" i="279"/>
  <c r="R32" i="279"/>
  <c r="E33" i="279"/>
  <c r="R33" i="279"/>
  <c r="E34" i="279"/>
  <c r="R34" i="279"/>
  <c r="E35" i="279"/>
  <c r="R35" i="279"/>
  <c r="E36" i="279"/>
  <c r="R36" i="279"/>
  <c r="E37" i="279"/>
  <c r="R37" i="279"/>
  <c r="E38" i="279"/>
  <c r="R38" i="279"/>
  <c r="E39" i="279"/>
  <c r="R39" i="279"/>
  <c r="E40" i="279"/>
  <c r="R40" i="279"/>
  <c r="E41" i="279"/>
  <c r="R41" i="279"/>
  <c r="E42" i="279"/>
  <c r="R42" i="279"/>
  <c r="E43" i="279"/>
  <c r="R43" i="279"/>
  <c r="E44" i="279"/>
  <c r="R44" i="279"/>
  <c r="E45" i="279"/>
  <c r="R45" i="279"/>
  <c r="E46" i="279"/>
  <c r="R46" i="279"/>
  <c r="E47" i="279"/>
  <c r="R47" i="279"/>
  <c r="E48" i="279"/>
  <c r="R48" i="279"/>
  <c r="E49" i="279"/>
  <c r="R49" i="279"/>
  <c r="E50" i="279"/>
  <c r="R50" i="279"/>
  <c r="E51" i="279"/>
  <c r="R51" i="279"/>
  <c r="E52" i="279"/>
  <c r="R52" i="279"/>
  <c r="E53" i="279"/>
  <c r="R53" i="279"/>
  <c r="E54" i="279"/>
  <c r="R54" i="279"/>
  <c r="E55" i="279"/>
  <c r="R55" i="279"/>
  <c r="E56" i="279"/>
  <c r="R56" i="279"/>
  <c r="E57" i="279"/>
  <c r="R57" i="279"/>
  <c r="E58" i="279"/>
  <c r="R58" i="279"/>
  <c r="E59" i="279"/>
  <c r="R59" i="279"/>
  <c r="E60" i="279"/>
  <c r="R60" i="279"/>
  <c r="E61" i="279"/>
  <c r="R61" i="279"/>
  <c r="E62" i="279"/>
  <c r="R62" i="279"/>
  <c r="E63" i="279"/>
  <c r="R63" i="279"/>
  <c r="E64" i="279"/>
  <c r="R64" i="279"/>
  <c r="E65" i="279"/>
  <c r="R65" i="279"/>
  <c r="E66" i="279"/>
  <c r="R66" i="279"/>
  <c r="E67" i="279"/>
  <c r="R67" i="279"/>
  <c r="E68" i="279"/>
  <c r="R68" i="279"/>
  <c r="E69" i="279"/>
  <c r="R69" i="279"/>
  <c r="E70" i="279"/>
  <c r="R70" i="279"/>
  <c r="E71" i="279"/>
  <c r="R71" i="279"/>
  <c r="E72" i="279"/>
  <c r="R72" i="279"/>
  <c r="E73" i="279"/>
  <c r="R73" i="279"/>
  <c r="E74" i="279"/>
  <c r="R74" i="279"/>
  <c r="E75" i="279"/>
  <c r="R75" i="279"/>
  <c r="E76" i="279"/>
  <c r="R76" i="279"/>
  <c r="E77" i="279"/>
  <c r="R77" i="279"/>
  <c r="E78" i="279"/>
  <c r="R78" i="279"/>
  <c r="E79" i="279"/>
  <c r="R79" i="279"/>
  <c r="E80" i="279"/>
  <c r="R80" i="279"/>
  <c r="E81" i="279"/>
  <c r="R81" i="279"/>
  <c r="E82" i="279"/>
  <c r="R82" i="279"/>
  <c r="E83" i="279"/>
  <c r="R83" i="279"/>
  <c r="E84" i="279"/>
  <c r="R84" i="279"/>
  <c r="E85" i="279"/>
  <c r="R85" i="279"/>
  <c r="E86" i="279"/>
  <c r="R86" i="279"/>
  <c r="E87" i="279"/>
  <c r="R87" i="279"/>
  <c r="E88" i="279"/>
  <c r="R88" i="279"/>
  <c r="E89" i="279"/>
  <c r="R89" i="279"/>
  <c r="E90" i="279"/>
  <c r="R90" i="279"/>
  <c r="E91" i="279"/>
  <c r="R91" i="279"/>
  <c r="E92" i="279"/>
  <c r="R92" i="279"/>
  <c r="E93" i="279"/>
  <c r="R93" i="279"/>
  <c r="E94" i="279"/>
  <c r="R94" i="279"/>
  <c r="E95" i="279"/>
  <c r="R95" i="279"/>
  <c r="E96" i="279"/>
  <c r="R96" i="279"/>
  <c r="E97" i="279"/>
  <c r="R97" i="279"/>
  <c r="E98" i="279"/>
  <c r="R98" i="279"/>
  <c r="E99" i="279"/>
  <c r="R99" i="279"/>
  <c r="E100" i="279"/>
  <c r="R100" i="279"/>
  <c r="E101" i="279"/>
  <c r="R101" i="279"/>
  <c r="E102" i="279"/>
  <c r="R102" i="279"/>
  <c r="E103" i="279"/>
  <c r="R103" i="279"/>
  <c r="E104" i="279"/>
  <c r="R104" i="279"/>
  <c r="E105" i="279"/>
  <c r="R105" i="279"/>
  <c r="E106" i="279"/>
  <c r="R106" i="279"/>
  <c r="E107" i="279"/>
  <c r="R107" i="279"/>
  <c r="E108" i="279"/>
  <c r="R108" i="279"/>
  <c r="E109" i="279"/>
  <c r="R109" i="279"/>
  <c r="E110" i="279"/>
  <c r="R110" i="279"/>
  <c r="E111" i="279"/>
  <c r="R111" i="279"/>
  <c r="E112" i="279"/>
  <c r="R112" i="279"/>
  <c r="E113" i="279"/>
  <c r="R113" i="279"/>
  <c r="E114" i="279"/>
  <c r="R114" i="279"/>
  <c r="E115" i="279"/>
  <c r="R115" i="279"/>
  <c r="E116" i="279"/>
  <c r="R116" i="279"/>
  <c r="E117" i="279"/>
  <c r="R117" i="279"/>
  <c r="E118" i="279"/>
  <c r="R118" i="279"/>
  <c r="E119" i="279"/>
  <c r="R119" i="279"/>
  <c r="E120" i="279"/>
  <c r="R120" i="279"/>
  <c r="E121" i="279"/>
  <c r="R121" i="279"/>
  <c r="E122" i="279"/>
  <c r="R122" i="279"/>
  <c r="E123" i="279"/>
  <c r="R123" i="279"/>
  <c r="E124" i="279"/>
  <c r="R124" i="279"/>
  <c r="E125" i="279"/>
  <c r="R125" i="279"/>
  <c r="E126" i="279"/>
  <c r="R126" i="279"/>
  <c r="E127" i="279"/>
  <c r="R127" i="279"/>
  <c r="E128" i="279"/>
  <c r="R128" i="279"/>
  <c r="E129" i="279"/>
  <c r="R129" i="279"/>
  <c r="E130" i="279"/>
  <c r="R130" i="279"/>
  <c r="E131" i="279"/>
  <c r="R131" i="279"/>
  <c r="E132" i="279"/>
  <c r="R132" i="279"/>
  <c r="E133" i="279"/>
  <c r="R133" i="279"/>
  <c r="E134" i="279"/>
  <c r="R134" i="279"/>
  <c r="E135" i="279"/>
  <c r="R135" i="279"/>
  <c r="E136" i="279"/>
  <c r="R136" i="279"/>
  <c r="E137" i="279"/>
  <c r="R137" i="279"/>
  <c r="E138" i="279"/>
  <c r="R138" i="279"/>
  <c r="E139" i="279"/>
  <c r="R139" i="279"/>
  <c r="E140" i="279"/>
  <c r="R140" i="279"/>
  <c r="E141" i="279"/>
  <c r="R141" i="279"/>
  <c r="E142" i="279"/>
  <c r="R142" i="279"/>
  <c r="E143" i="279"/>
  <c r="R143" i="279"/>
  <c r="E144" i="279"/>
  <c r="R144" i="279"/>
  <c r="E145" i="279"/>
  <c r="R145" i="279"/>
  <c r="E146" i="279"/>
  <c r="R146" i="279"/>
  <c r="E147" i="279"/>
  <c r="R147" i="279"/>
  <c r="E148" i="279"/>
  <c r="R148" i="279"/>
  <c r="E149" i="279"/>
  <c r="R149" i="279"/>
  <c r="E150" i="279"/>
  <c r="R150" i="279"/>
  <c r="E151" i="279"/>
  <c r="R151" i="279"/>
  <c r="E152" i="279"/>
  <c r="R152" i="279"/>
  <c r="E153" i="279"/>
  <c r="R153" i="279"/>
  <c r="E154" i="279"/>
  <c r="R154" i="279"/>
  <c r="R156" i="279"/>
  <c r="B159" i="279"/>
  <c r="Q159" i="279"/>
  <c r="R159" i="279"/>
  <c r="S159" i="279"/>
  <c r="T159" i="279"/>
  <c r="U159" i="279"/>
  <c r="V159" i="279"/>
  <c r="W159" i="279"/>
  <c r="Q160" i="279"/>
  <c r="R160" i="279"/>
  <c r="S160" i="279"/>
  <c r="T160" i="279"/>
  <c r="U160" i="279"/>
  <c r="V160" i="279"/>
  <c r="W160" i="279"/>
  <c r="B161" i="279"/>
  <c r="R161" i="279"/>
  <c r="R162" i="279"/>
  <c r="R165" i="279"/>
  <c r="M156" i="279"/>
  <c r="R164" i="279"/>
  <c r="O165" i="279"/>
  <c r="R166" i="279"/>
  <c r="Q161" i="279"/>
  <c r="Q162" i="279"/>
  <c r="Q165" i="279"/>
  <c r="L156" i="279"/>
  <c r="Q164" i="279"/>
  <c r="Q166" i="279"/>
  <c r="S166" i="279"/>
  <c r="E161" i="279"/>
  <c r="S161" i="279"/>
  <c r="T161" i="279"/>
  <c r="U161" i="279"/>
  <c r="V161" i="279"/>
  <c r="W161" i="279"/>
  <c r="T2" i="279"/>
  <c r="T3" i="279"/>
  <c r="T4" i="279"/>
  <c r="T5" i="279"/>
  <c r="T6" i="279"/>
  <c r="T7" i="279"/>
  <c r="T8" i="279"/>
  <c r="T9" i="279"/>
  <c r="T10" i="279"/>
  <c r="T11" i="279"/>
  <c r="T12" i="279"/>
  <c r="T13" i="279"/>
  <c r="T14" i="279"/>
  <c r="T15" i="279"/>
  <c r="T16" i="279"/>
  <c r="T17" i="279"/>
  <c r="T18" i="279"/>
  <c r="T19" i="279"/>
  <c r="T20" i="279"/>
  <c r="T21" i="279"/>
  <c r="T22" i="279"/>
  <c r="T23" i="279"/>
  <c r="T24" i="279"/>
  <c r="T25" i="279"/>
  <c r="T26" i="279"/>
  <c r="T27" i="279"/>
  <c r="T28" i="279"/>
  <c r="T29" i="279"/>
  <c r="T30" i="279"/>
  <c r="T31" i="279"/>
  <c r="T32" i="279"/>
  <c r="T33" i="279"/>
  <c r="T34" i="279"/>
  <c r="T35" i="279"/>
  <c r="T36" i="279"/>
  <c r="T37" i="279"/>
  <c r="T38" i="279"/>
  <c r="T39" i="279"/>
  <c r="T40" i="279"/>
  <c r="T41" i="279"/>
  <c r="T42" i="279"/>
  <c r="T43" i="279"/>
  <c r="T44" i="279"/>
  <c r="T45" i="279"/>
  <c r="T46" i="279"/>
  <c r="T47" i="279"/>
  <c r="T48" i="279"/>
  <c r="T49" i="279"/>
  <c r="T50" i="279"/>
  <c r="T51" i="279"/>
  <c r="T52" i="279"/>
  <c r="T53" i="279"/>
  <c r="T54" i="279"/>
  <c r="T55" i="279"/>
  <c r="T56" i="279"/>
  <c r="T57" i="279"/>
  <c r="T58" i="279"/>
  <c r="T59" i="279"/>
  <c r="T60" i="279"/>
  <c r="T61" i="279"/>
  <c r="T62" i="279"/>
  <c r="T63" i="279"/>
  <c r="T64" i="279"/>
  <c r="T65" i="279"/>
  <c r="T66" i="279"/>
  <c r="T67" i="279"/>
  <c r="T68" i="279"/>
  <c r="T69" i="279"/>
  <c r="T70" i="279"/>
  <c r="T71" i="279"/>
  <c r="T72" i="279"/>
  <c r="T73" i="279"/>
  <c r="T74" i="279"/>
  <c r="T75" i="279"/>
  <c r="T76" i="279"/>
  <c r="T77" i="279"/>
  <c r="T78" i="279"/>
  <c r="T79" i="279"/>
  <c r="T80" i="279"/>
  <c r="T81" i="279"/>
  <c r="T82" i="279"/>
  <c r="T83" i="279"/>
  <c r="T84" i="279"/>
  <c r="T85" i="279"/>
  <c r="T86" i="279"/>
  <c r="T87" i="279"/>
  <c r="T88" i="279"/>
  <c r="T89" i="279"/>
  <c r="T90" i="279"/>
  <c r="T91" i="279"/>
  <c r="T92" i="279"/>
  <c r="T93" i="279"/>
  <c r="T94" i="279"/>
  <c r="T95" i="279"/>
  <c r="T96" i="279"/>
  <c r="T97" i="279"/>
  <c r="T98" i="279"/>
  <c r="T99" i="279"/>
  <c r="T100" i="279"/>
  <c r="T101" i="279"/>
  <c r="T102" i="279"/>
  <c r="T103" i="279"/>
  <c r="T104" i="279"/>
  <c r="T105" i="279"/>
  <c r="T106" i="279"/>
  <c r="T107" i="279"/>
  <c r="T108" i="279"/>
  <c r="T109" i="279"/>
  <c r="T110" i="279"/>
  <c r="T111" i="279"/>
  <c r="T112" i="279"/>
  <c r="T113" i="279"/>
  <c r="T114" i="279"/>
  <c r="T115" i="279"/>
  <c r="T116" i="279"/>
  <c r="T117" i="279"/>
  <c r="T118" i="279"/>
  <c r="T119" i="279"/>
  <c r="T120" i="279"/>
  <c r="T121" i="279"/>
  <c r="T122" i="279"/>
  <c r="T123" i="279"/>
  <c r="T124" i="279"/>
  <c r="T125" i="279"/>
  <c r="T126" i="279"/>
  <c r="T127" i="279"/>
  <c r="T128" i="279"/>
  <c r="T129" i="279"/>
  <c r="T130" i="279"/>
  <c r="T131" i="279"/>
  <c r="T132" i="279"/>
  <c r="T133" i="279"/>
  <c r="T134" i="279"/>
  <c r="T135" i="279"/>
  <c r="T136" i="279"/>
  <c r="T137" i="279"/>
  <c r="T138" i="279"/>
  <c r="T139" i="279"/>
  <c r="T140" i="279"/>
  <c r="T141" i="279"/>
  <c r="T142" i="279"/>
  <c r="T143" i="279"/>
  <c r="T144" i="279"/>
  <c r="T145" i="279"/>
  <c r="T147" i="279"/>
  <c r="T148" i="279"/>
  <c r="T149" i="279"/>
  <c r="T150" i="279"/>
  <c r="T151" i="279"/>
  <c r="T152" i="279"/>
  <c r="T153" i="279"/>
  <c r="T154" i="279"/>
  <c r="T156" i="279"/>
  <c r="B162" i="279"/>
  <c r="T162" i="279"/>
  <c r="T165" i="279"/>
  <c r="N156" i="279"/>
  <c r="T164" i="279"/>
  <c r="T166" i="279"/>
  <c r="E162" i="279"/>
  <c r="S162" i="279"/>
  <c r="U162" i="279"/>
  <c r="V162" i="279"/>
  <c r="W162" i="279"/>
  <c r="U2" i="279"/>
  <c r="U3" i="279"/>
  <c r="U4" i="279"/>
  <c r="U5" i="279"/>
  <c r="U6" i="279"/>
  <c r="U7" i="279"/>
  <c r="U8" i="279"/>
  <c r="U9" i="279"/>
  <c r="U10" i="279"/>
  <c r="U11" i="279"/>
  <c r="U12" i="279"/>
  <c r="U13" i="279"/>
  <c r="U14" i="279"/>
  <c r="U15" i="279"/>
  <c r="U16" i="279"/>
  <c r="U17" i="279"/>
  <c r="U18" i="279"/>
  <c r="U19" i="279"/>
  <c r="U20" i="279"/>
  <c r="U21" i="279"/>
  <c r="U22" i="279"/>
  <c r="U23" i="279"/>
  <c r="U24" i="279"/>
  <c r="U25" i="279"/>
  <c r="U26" i="279"/>
  <c r="U27" i="279"/>
  <c r="U28" i="279"/>
  <c r="U29" i="279"/>
  <c r="U30" i="279"/>
  <c r="U31" i="279"/>
  <c r="U32" i="279"/>
  <c r="U33" i="279"/>
  <c r="U34" i="279"/>
  <c r="U35" i="279"/>
  <c r="U36" i="279"/>
  <c r="U37" i="279"/>
  <c r="U38" i="279"/>
  <c r="U39" i="279"/>
  <c r="U40" i="279"/>
  <c r="U41" i="279"/>
  <c r="U42" i="279"/>
  <c r="U43" i="279"/>
  <c r="U44" i="279"/>
  <c r="U45" i="279"/>
  <c r="U46" i="279"/>
  <c r="U47" i="279"/>
  <c r="U48" i="279"/>
  <c r="U49" i="279"/>
  <c r="U50" i="279"/>
  <c r="U51" i="279"/>
  <c r="U52" i="279"/>
  <c r="U53" i="279"/>
  <c r="U54" i="279"/>
  <c r="U55" i="279"/>
  <c r="U56" i="279"/>
  <c r="U57" i="279"/>
  <c r="U58" i="279"/>
  <c r="U59" i="279"/>
  <c r="U60" i="279"/>
  <c r="U61" i="279"/>
  <c r="U62" i="279"/>
  <c r="U63" i="279"/>
  <c r="U64" i="279"/>
  <c r="U65" i="279"/>
  <c r="U66" i="279"/>
  <c r="U67" i="279"/>
  <c r="U68" i="279"/>
  <c r="U69" i="279"/>
  <c r="U70" i="279"/>
  <c r="U71" i="279"/>
  <c r="U72" i="279"/>
  <c r="U73" i="279"/>
  <c r="U74" i="279"/>
  <c r="U75" i="279"/>
  <c r="U76" i="279"/>
  <c r="U77" i="279"/>
  <c r="U78" i="279"/>
  <c r="U79" i="279"/>
  <c r="U80" i="279"/>
  <c r="U81" i="279"/>
  <c r="U82" i="279"/>
  <c r="U83" i="279"/>
  <c r="U84" i="279"/>
  <c r="U85" i="279"/>
  <c r="U86" i="279"/>
  <c r="U87" i="279"/>
  <c r="U88" i="279"/>
  <c r="U89" i="279"/>
  <c r="U90" i="279"/>
  <c r="U91" i="279"/>
  <c r="U92" i="279"/>
  <c r="U93" i="279"/>
  <c r="U94" i="279"/>
  <c r="U95" i="279"/>
  <c r="U96" i="279"/>
  <c r="U97" i="279"/>
  <c r="U98" i="279"/>
  <c r="U99" i="279"/>
  <c r="U100" i="279"/>
  <c r="U101" i="279"/>
  <c r="U102" i="279"/>
  <c r="U103" i="279"/>
  <c r="U104" i="279"/>
  <c r="U105" i="279"/>
  <c r="U106" i="279"/>
  <c r="U107" i="279"/>
  <c r="U108" i="279"/>
  <c r="U109" i="279"/>
  <c r="U110" i="279"/>
  <c r="U111" i="279"/>
  <c r="U112" i="279"/>
  <c r="U113" i="279"/>
  <c r="U114" i="279"/>
  <c r="U115" i="279"/>
  <c r="U116" i="279"/>
  <c r="U117" i="279"/>
  <c r="U118" i="279"/>
  <c r="U119" i="279"/>
  <c r="U120" i="279"/>
  <c r="U121" i="279"/>
  <c r="U122" i="279"/>
  <c r="U123" i="279"/>
  <c r="U124" i="279"/>
  <c r="U125" i="279"/>
  <c r="U126" i="279"/>
  <c r="U127" i="279"/>
  <c r="U128" i="279"/>
  <c r="U129" i="279"/>
  <c r="U130" i="279"/>
  <c r="U131" i="279"/>
  <c r="U132" i="279"/>
  <c r="U133" i="279"/>
  <c r="U134" i="279"/>
  <c r="U135" i="279"/>
  <c r="U136" i="279"/>
  <c r="U137" i="279"/>
  <c r="U138" i="279"/>
  <c r="U139" i="279"/>
  <c r="U140" i="279"/>
  <c r="U141" i="279"/>
  <c r="U142" i="279"/>
  <c r="U143" i="279"/>
  <c r="U144" i="279"/>
  <c r="U145" i="279"/>
  <c r="U146" i="279"/>
  <c r="U147" i="279"/>
  <c r="U148" i="279"/>
  <c r="U151" i="279"/>
  <c r="U152" i="279"/>
  <c r="U153" i="279"/>
  <c r="U154" i="279"/>
  <c r="U156" i="279"/>
  <c r="B163" i="279"/>
  <c r="U165" i="279"/>
  <c r="O156" i="279"/>
  <c r="U164" i="279"/>
  <c r="U166" i="279"/>
  <c r="E163" i="279"/>
  <c r="Q163" i="279"/>
  <c r="R163" i="279"/>
  <c r="S165" i="279"/>
  <c r="S163" i="279"/>
  <c r="T163" i="279"/>
  <c r="U163" i="279"/>
  <c r="V165" i="279"/>
  <c r="V163" i="279"/>
  <c r="W165" i="279"/>
  <c r="W163" i="279"/>
  <c r="V2" i="279"/>
  <c r="V3" i="279"/>
  <c r="V4" i="279"/>
  <c r="V5" i="279"/>
  <c r="V6" i="279"/>
  <c r="V7" i="279"/>
  <c r="V8" i="279"/>
  <c r="V9" i="279"/>
  <c r="V10" i="279"/>
  <c r="V11" i="279"/>
  <c r="V12" i="279"/>
  <c r="V13" i="279"/>
  <c r="V14" i="279"/>
  <c r="V15" i="279"/>
  <c r="V16" i="279"/>
  <c r="V17" i="279"/>
  <c r="V18" i="279"/>
  <c r="V19" i="279"/>
  <c r="V20" i="279"/>
  <c r="V21" i="279"/>
  <c r="V22" i="279"/>
  <c r="V23" i="279"/>
  <c r="V24" i="279"/>
  <c r="V25" i="279"/>
  <c r="V26" i="279"/>
  <c r="V27" i="279"/>
  <c r="V28" i="279"/>
  <c r="V29" i="279"/>
  <c r="V30" i="279"/>
  <c r="V31" i="279"/>
  <c r="V32" i="279"/>
  <c r="V33" i="279"/>
  <c r="V34" i="279"/>
  <c r="V35" i="279"/>
  <c r="V36" i="279"/>
  <c r="V37" i="279"/>
  <c r="V38" i="279"/>
  <c r="V39" i="279"/>
  <c r="V40" i="279"/>
  <c r="V41" i="279"/>
  <c r="V42" i="279"/>
  <c r="V43" i="279"/>
  <c r="V44" i="279"/>
  <c r="V45" i="279"/>
  <c r="V46" i="279"/>
  <c r="V47" i="279"/>
  <c r="V48" i="279"/>
  <c r="V49" i="279"/>
  <c r="V50" i="279"/>
  <c r="V51" i="279"/>
  <c r="V52" i="279"/>
  <c r="V53" i="279"/>
  <c r="V54" i="279"/>
  <c r="V55" i="279"/>
  <c r="V56" i="279"/>
  <c r="V57" i="279"/>
  <c r="V58" i="279"/>
  <c r="V59" i="279"/>
  <c r="V60" i="279"/>
  <c r="V61" i="279"/>
  <c r="V62" i="279"/>
  <c r="V63" i="279"/>
  <c r="V64" i="279"/>
  <c r="V65" i="279"/>
  <c r="V66" i="279"/>
  <c r="V67" i="279"/>
  <c r="V68" i="279"/>
  <c r="V69" i="279"/>
  <c r="V70" i="279"/>
  <c r="V71" i="279"/>
  <c r="V72" i="279"/>
  <c r="V73" i="279"/>
  <c r="V74" i="279"/>
  <c r="V75" i="279"/>
  <c r="V76" i="279"/>
  <c r="V77" i="279"/>
  <c r="V78" i="279"/>
  <c r="V79" i="279"/>
  <c r="V80" i="279"/>
  <c r="V81" i="279"/>
  <c r="V82" i="279"/>
  <c r="V83" i="279"/>
  <c r="V84" i="279"/>
  <c r="V85" i="279"/>
  <c r="V86" i="279"/>
  <c r="V87" i="279"/>
  <c r="V88" i="279"/>
  <c r="V89" i="279"/>
  <c r="V90" i="279"/>
  <c r="V91" i="279"/>
  <c r="V92" i="279"/>
  <c r="V93" i="279"/>
  <c r="V94" i="279"/>
  <c r="V95" i="279"/>
  <c r="V96" i="279"/>
  <c r="V97" i="279"/>
  <c r="V98" i="279"/>
  <c r="V99" i="279"/>
  <c r="V100" i="279"/>
  <c r="V101" i="279"/>
  <c r="V102" i="279"/>
  <c r="V103" i="279"/>
  <c r="V104" i="279"/>
  <c r="V105" i="279"/>
  <c r="V106" i="279"/>
  <c r="V107" i="279"/>
  <c r="V108" i="279"/>
  <c r="V109" i="279"/>
  <c r="V110" i="279"/>
  <c r="V111" i="279"/>
  <c r="V112" i="279"/>
  <c r="V113" i="279"/>
  <c r="V114" i="279"/>
  <c r="V115" i="279"/>
  <c r="V116" i="279"/>
  <c r="V117" i="279"/>
  <c r="V118" i="279"/>
  <c r="V119" i="279"/>
  <c r="V120" i="279"/>
  <c r="V121" i="279"/>
  <c r="V122" i="279"/>
  <c r="V123" i="279"/>
  <c r="V124" i="279"/>
  <c r="V125" i="279"/>
  <c r="V126" i="279"/>
  <c r="V127" i="279"/>
  <c r="V128" i="279"/>
  <c r="V129" i="279"/>
  <c r="V130" i="279"/>
  <c r="V131" i="279"/>
  <c r="V132" i="279"/>
  <c r="V133" i="279"/>
  <c r="V134" i="279"/>
  <c r="V135" i="279"/>
  <c r="V136" i="279"/>
  <c r="V137" i="279"/>
  <c r="V138" i="279"/>
  <c r="V139" i="279"/>
  <c r="V140" i="279"/>
  <c r="V141" i="279"/>
  <c r="V142" i="279"/>
  <c r="V143" i="279"/>
  <c r="V144" i="279"/>
  <c r="V145" i="279"/>
  <c r="V146" i="279"/>
  <c r="V147" i="279"/>
  <c r="V148" i="279"/>
  <c r="V149" i="279"/>
  <c r="V150" i="279"/>
  <c r="V151" i="279"/>
  <c r="V152" i="279"/>
  <c r="V154" i="279"/>
  <c r="V156" i="279"/>
  <c r="B164" i="279"/>
  <c r="P156" i="279"/>
  <c r="V164" i="279"/>
  <c r="V166" i="279"/>
  <c r="E164" i="279"/>
  <c r="S164" i="279"/>
  <c r="Q156" i="279"/>
  <c r="W164" i="279"/>
  <c r="W2" i="279"/>
  <c r="W3" i="279"/>
  <c r="W4" i="279"/>
  <c r="W5" i="279"/>
  <c r="W6" i="279"/>
  <c r="W7" i="279"/>
  <c r="W8" i="279"/>
  <c r="W9" i="279"/>
  <c r="W10" i="279"/>
  <c r="W11" i="279"/>
  <c r="W12" i="279"/>
  <c r="W13" i="279"/>
  <c r="W14" i="279"/>
  <c r="W15" i="279"/>
  <c r="W16" i="279"/>
  <c r="W17" i="279"/>
  <c r="W18" i="279"/>
  <c r="W19" i="279"/>
  <c r="W20" i="279"/>
  <c r="W21" i="279"/>
  <c r="W22" i="279"/>
  <c r="W23" i="279"/>
  <c r="W24" i="279"/>
  <c r="W25" i="279"/>
  <c r="W26" i="279"/>
  <c r="W27" i="279"/>
  <c r="W28" i="279"/>
  <c r="W29" i="279"/>
  <c r="W30" i="279"/>
  <c r="W31" i="279"/>
  <c r="W32" i="279"/>
  <c r="W33" i="279"/>
  <c r="W34" i="279"/>
  <c r="W35" i="279"/>
  <c r="W36" i="279"/>
  <c r="W37" i="279"/>
  <c r="W38" i="279"/>
  <c r="W39" i="279"/>
  <c r="W40" i="279"/>
  <c r="W41" i="279"/>
  <c r="W42" i="279"/>
  <c r="W43" i="279"/>
  <c r="W44" i="279"/>
  <c r="W45" i="279"/>
  <c r="W46" i="279"/>
  <c r="W47" i="279"/>
  <c r="W48" i="279"/>
  <c r="W49" i="279"/>
  <c r="W50" i="279"/>
  <c r="W51" i="279"/>
  <c r="W52" i="279"/>
  <c r="W53" i="279"/>
  <c r="W54" i="279"/>
  <c r="W55" i="279"/>
  <c r="W56" i="279"/>
  <c r="W57" i="279"/>
  <c r="W58" i="279"/>
  <c r="W59" i="279"/>
  <c r="W60" i="279"/>
  <c r="W61" i="279"/>
  <c r="W62" i="279"/>
  <c r="W63" i="279"/>
  <c r="W64" i="279"/>
  <c r="W65" i="279"/>
  <c r="W66" i="279"/>
  <c r="W67" i="279"/>
  <c r="W68" i="279"/>
  <c r="W69" i="279"/>
  <c r="W70" i="279"/>
  <c r="W71" i="279"/>
  <c r="W72" i="279"/>
  <c r="W73" i="279"/>
  <c r="W74" i="279"/>
  <c r="W75" i="279"/>
  <c r="W76" i="279"/>
  <c r="W77" i="279"/>
  <c r="W78" i="279"/>
  <c r="W79" i="279"/>
  <c r="W80" i="279"/>
  <c r="W81" i="279"/>
  <c r="W82" i="279"/>
  <c r="W83" i="279"/>
  <c r="W84" i="279"/>
  <c r="W85" i="279"/>
  <c r="W86" i="279"/>
  <c r="W87" i="279"/>
  <c r="W88" i="279"/>
  <c r="W89" i="279"/>
  <c r="W90" i="279"/>
  <c r="W91" i="279"/>
  <c r="W92" i="279"/>
  <c r="W93" i="279"/>
  <c r="W94" i="279"/>
  <c r="W95" i="279"/>
  <c r="W96" i="279"/>
  <c r="W97" i="279"/>
  <c r="W98" i="279"/>
  <c r="W99" i="279"/>
  <c r="W100" i="279"/>
  <c r="W101" i="279"/>
  <c r="W102" i="279"/>
  <c r="W103" i="279"/>
  <c r="W104" i="279"/>
  <c r="W105" i="279"/>
  <c r="W106" i="279"/>
  <c r="W107" i="279"/>
  <c r="W108" i="279"/>
  <c r="W109" i="279"/>
  <c r="W110" i="279"/>
  <c r="W111" i="279"/>
  <c r="W112" i="279"/>
  <c r="W113" i="279"/>
  <c r="W114" i="279"/>
  <c r="W115" i="279"/>
  <c r="W116" i="279"/>
  <c r="W117" i="279"/>
  <c r="W118" i="279"/>
  <c r="W119" i="279"/>
  <c r="W120" i="279"/>
  <c r="W121" i="279"/>
  <c r="W122" i="279"/>
  <c r="W123" i="279"/>
  <c r="W124" i="279"/>
  <c r="W125" i="279"/>
  <c r="W126" i="279"/>
  <c r="W127" i="279"/>
  <c r="W128" i="279"/>
  <c r="W129" i="279"/>
  <c r="W130" i="279"/>
  <c r="W131" i="279"/>
  <c r="W132" i="279"/>
  <c r="W133" i="279"/>
  <c r="W134" i="279"/>
  <c r="W135" i="279"/>
  <c r="W136" i="279"/>
  <c r="W137" i="279"/>
  <c r="W138" i="279"/>
  <c r="W139" i="279"/>
  <c r="W140" i="279"/>
  <c r="W141" i="279"/>
  <c r="W142" i="279"/>
  <c r="W143" i="279"/>
  <c r="W144" i="279"/>
  <c r="W145" i="279"/>
  <c r="W146" i="279"/>
  <c r="W147" i="279"/>
  <c r="W148" i="279"/>
  <c r="W149" i="279"/>
  <c r="W150" i="279"/>
  <c r="W151" i="279"/>
  <c r="W152" i="279"/>
  <c r="W153" i="279"/>
  <c r="W154" i="279"/>
  <c r="W156" i="279"/>
  <c r="B165" i="279"/>
  <c r="W166" i="279"/>
  <c r="E165" i="279"/>
  <c r="B166" i="279"/>
  <c r="D166" i="279"/>
  <c r="X166" i="279"/>
  <c r="S167" i="279"/>
  <c r="T167" i="279"/>
  <c r="U167" i="279"/>
  <c r="V167" i="279"/>
  <c r="W167" i="279"/>
  <c r="G2" i="279"/>
  <c r="S2" i="279"/>
  <c r="X2" i="279"/>
  <c r="Z2" i="279"/>
  <c r="G3" i="279"/>
  <c r="S3" i="279"/>
  <c r="X3" i="279"/>
  <c r="Z3" i="279"/>
  <c r="G4" i="279"/>
  <c r="K4" i="279"/>
  <c r="S4" i="279"/>
  <c r="X4" i="279"/>
  <c r="Z4" i="279"/>
  <c r="G5" i="279"/>
  <c r="K5" i="279"/>
  <c r="S5" i="279"/>
  <c r="X5" i="279"/>
  <c r="Z5" i="279"/>
  <c r="G6" i="279"/>
  <c r="S6" i="279"/>
  <c r="X6" i="279"/>
  <c r="Z6" i="279"/>
  <c r="AE6" i="279"/>
  <c r="AF6" i="279"/>
  <c r="AG6" i="279"/>
  <c r="AH6" i="279"/>
  <c r="AI6" i="279"/>
  <c r="G7" i="279"/>
  <c r="S7" i="279"/>
  <c r="X7" i="279"/>
  <c r="Z7" i="279"/>
  <c r="G8" i="279"/>
  <c r="S8" i="279"/>
  <c r="X8" i="279"/>
  <c r="Z8" i="279"/>
  <c r="G9" i="279"/>
  <c r="S9" i="279"/>
  <c r="X9" i="279"/>
  <c r="Z9" i="279"/>
  <c r="G10" i="279"/>
  <c r="K10" i="279"/>
  <c r="S10" i="279"/>
  <c r="X10" i="279"/>
  <c r="Z10" i="279"/>
  <c r="G11" i="279"/>
  <c r="S11" i="279"/>
  <c r="X11" i="279"/>
  <c r="Z11" i="279"/>
  <c r="G12" i="279"/>
  <c r="S12" i="279"/>
  <c r="X12" i="279"/>
  <c r="Z12" i="279"/>
  <c r="G13" i="279"/>
  <c r="K13" i="279"/>
  <c r="S13" i="279"/>
  <c r="X13" i="279"/>
  <c r="Z13" i="279"/>
  <c r="G14" i="279"/>
  <c r="S14" i="279"/>
  <c r="X14" i="279"/>
  <c r="Z14" i="279"/>
  <c r="G15" i="279"/>
  <c r="K15" i="279"/>
  <c r="S15" i="279"/>
  <c r="X15" i="279"/>
  <c r="Z15" i="279"/>
  <c r="G16" i="279"/>
  <c r="S16" i="279"/>
  <c r="X16" i="279"/>
  <c r="Z16" i="279"/>
  <c r="G17" i="279"/>
  <c r="K17" i="279"/>
  <c r="S17" i="279"/>
  <c r="X17" i="279"/>
  <c r="Z17" i="279"/>
  <c r="G18" i="279"/>
  <c r="S18" i="279"/>
  <c r="X18" i="279"/>
  <c r="Z18" i="279"/>
  <c r="G19" i="279"/>
  <c r="K19" i="279"/>
  <c r="S19" i="279"/>
  <c r="X19" i="279"/>
  <c r="Z19" i="279"/>
  <c r="G20" i="279"/>
  <c r="K20" i="279"/>
  <c r="S20" i="279"/>
  <c r="X20" i="279"/>
  <c r="Z20" i="279"/>
  <c r="S21" i="279"/>
  <c r="X21" i="279"/>
  <c r="Z21" i="279"/>
  <c r="G22" i="279"/>
  <c r="S22" i="279"/>
  <c r="X22" i="279"/>
  <c r="Z22" i="279"/>
  <c r="G23" i="279"/>
  <c r="S23" i="279"/>
  <c r="X23" i="279"/>
  <c r="Z23" i="279"/>
  <c r="G24" i="279"/>
  <c r="S24" i="279"/>
  <c r="X24" i="279"/>
  <c r="Z24" i="279"/>
  <c r="G25" i="279"/>
  <c r="S25" i="279"/>
  <c r="X25" i="279"/>
  <c r="Z25" i="279"/>
  <c r="G26" i="279"/>
  <c r="S26" i="279"/>
  <c r="X26" i="279"/>
  <c r="Z26" i="279"/>
  <c r="G27" i="279"/>
  <c r="K27" i="279"/>
  <c r="S27" i="279"/>
  <c r="X27" i="279"/>
  <c r="Z27" i="279"/>
  <c r="G28" i="279"/>
  <c r="S28" i="279"/>
  <c r="X28" i="279"/>
  <c r="Z28" i="279"/>
  <c r="G29" i="279"/>
  <c r="K29" i="279"/>
  <c r="S29" i="279"/>
  <c r="X29" i="279"/>
  <c r="Z29" i="279"/>
  <c r="G30" i="279"/>
  <c r="K30" i="279"/>
  <c r="S30" i="279"/>
  <c r="X30" i="279"/>
  <c r="Z30" i="279"/>
  <c r="G31" i="279"/>
  <c r="K31" i="279"/>
  <c r="S31" i="279"/>
  <c r="X31" i="279"/>
  <c r="Z31" i="279"/>
  <c r="G32" i="279"/>
  <c r="K32" i="279"/>
  <c r="S32" i="279"/>
  <c r="X32" i="279"/>
  <c r="Z32" i="279"/>
  <c r="G33" i="279"/>
  <c r="S33" i="279"/>
  <c r="X33" i="279"/>
  <c r="Z33" i="279"/>
  <c r="G34" i="279"/>
  <c r="S34" i="279"/>
  <c r="X34" i="279"/>
  <c r="Z34" i="279"/>
  <c r="G35" i="279"/>
  <c r="K35" i="279"/>
  <c r="S35" i="279"/>
  <c r="X35" i="279"/>
  <c r="Z35" i="279"/>
  <c r="G36" i="279"/>
  <c r="K36" i="279"/>
  <c r="S36" i="279"/>
  <c r="X36" i="279"/>
  <c r="Z36" i="279"/>
  <c r="G37" i="279"/>
  <c r="S37" i="279"/>
  <c r="X37" i="279"/>
  <c r="Z37" i="279"/>
  <c r="G38" i="279"/>
  <c r="S38" i="279"/>
  <c r="X38" i="279"/>
  <c r="Z38" i="279"/>
  <c r="G39" i="279"/>
  <c r="K39" i="279"/>
  <c r="S39" i="279"/>
  <c r="X39" i="279"/>
  <c r="Z39" i="279"/>
  <c r="G40" i="279"/>
  <c r="K40" i="279"/>
  <c r="S40" i="279"/>
  <c r="X40" i="279"/>
  <c r="Z40" i="279"/>
  <c r="G41" i="279"/>
  <c r="S41" i="279"/>
  <c r="X41" i="279"/>
  <c r="Z41" i="279"/>
  <c r="G42" i="279"/>
  <c r="K42" i="279"/>
  <c r="S42" i="279"/>
  <c r="X42" i="279"/>
  <c r="Z42" i="279"/>
  <c r="G43" i="279"/>
  <c r="S43" i="279"/>
  <c r="X43" i="279"/>
  <c r="Z43" i="279"/>
  <c r="S44" i="279"/>
  <c r="X44" i="279"/>
  <c r="Z44" i="279"/>
  <c r="S45" i="279"/>
  <c r="X45" i="279"/>
  <c r="Z45" i="279"/>
  <c r="S46" i="279"/>
  <c r="X46" i="279"/>
  <c r="Z46" i="279"/>
  <c r="K47" i="279"/>
  <c r="S47" i="279"/>
  <c r="X47" i="279"/>
  <c r="Z47" i="279"/>
  <c r="G48" i="279"/>
  <c r="S48" i="279"/>
  <c r="X48" i="279"/>
  <c r="Z48" i="279"/>
  <c r="G49" i="279"/>
  <c r="K49" i="279"/>
  <c r="S49" i="279"/>
  <c r="X49" i="279"/>
  <c r="Z49" i="279"/>
  <c r="G50" i="279"/>
  <c r="S50" i="279"/>
  <c r="X50" i="279"/>
  <c r="Z50" i="279"/>
  <c r="G51" i="279"/>
  <c r="K51" i="279"/>
  <c r="S51" i="279"/>
  <c r="X51" i="279"/>
  <c r="Z51" i="279"/>
  <c r="G52" i="279"/>
  <c r="K52" i="279"/>
  <c r="S52" i="279"/>
  <c r="X52" i="279"/>
  <c r="Z52" i="279"/>
  <c r="G53" i="279"/>
  <c r="K53" i="279"/>
  <c r="S53" i="279"/>
  <c r="X53" i="279"/>
  <c r="Z53" i="279"/>
  <c r="G54" i="279"/>
  <c r="S54" i="279"/>
  <c r="X54" i="279"/>
  <c r="Z54" i="279"/>
  <c r="G55" i="279"/>
  <c r="K55" i="279"/>
  <c r="S55" i="279"/>
  <c r="X55" i="279"/>
  <c r="Z55" i="279"/>
  <c r="G56" i="279"/>
  <c r="S56" i="279"/>
  <c r="X56" i="279"/>
  <c r="Z56" i="279"/>
  <c r="G57" i="279"/>
  <c r="K57" i="279"/>
  <c r="S57" i="279"/>
  <c r="X57" i="279"/>
  <c r="Z57" i="279"/>
  <c r="G58" i="279"/>
  <c r="S58" i="279"/>
  <c r="X58" i="279"/>
  <c r="Z58" i="279"/>
  <c r="G59" i="279"/>
  <c r="S59" i="279"/>
  <c r="X59" i="279"/>
  <c r="Z59" i="279"/>
  <c r="G60" i="279"/>
  <c r="S60" i="279"/>
  <c r="X60" i="279"/>
  <c r="Z60" i="279"/>
  <c r="G61" i="279"/>
  <c r="S61" i="279"/>
  <c r="X61" i="279"/>
  <c r="Z61" i="279"/>
  <c r="G62" i="279"/>
  <c r="S62" i="279"/>
  <c r="X62" i="279"/>
  <c r="Z62" i="279"/>
  <c r="G63" i="279"/>
  <c r="K63" i="279"/>
  <c r="S63" i="279"/>
  <c r="X63" i="279"/>
  <c r="Z63" i="279"/>
  <c r="G64" i="279"/>
  <c r="S64" i="279"/>
  <c r="X64" i="279"/>
  <c r="Z64" i="279"/>
  <c r="G65" i="279"/>
  <c r="S65" i="279"/>
  <c r="X65" i="279"/>
  <c r="Z65" i="279"/>
  <c r="G66" i="279"/>
  <c r="S66" i="279"/>
  <c r="X66" i="279"/>
  <c r="Z66" i="279"/>
  <c r="S67" i="279"/>
  <c r="X67" i="279"/>
  <c r="Z67" i="279"/>
  <c r="G68" i="279"/>
  <c r="S68" i="279"/>
  <c r="X68" i="279"/>
  <c r="Z68" i="279"/>
  <c r="G69" i="279"/>
  <c r="S69" i="279"/>
  <c r="X69" i="279"/>
  <c r="Z69" i="279"/>
  <c r="G70" i="279"/>
  <c r="S70" i="279"/>
  <c r="X70" i="279"/>
  <c r="Z70" i="279"/>
  <c r="G71" i="279"/>
  <c r="S71" i="279"/>
  <c r="X71" i="279"/>
  <c r="Z71" i="279"/>
  <c r="G72" i="279"/>
  <c r="S72" i="279"/>
  <c r="X72" i="279"/>
  <c r="Z72" i="279"/>
  <c r="G73" i="279"/>
  <c r="S73" i="279"/>
  <c r="X73" i="279"/>
  <c r="Z73" i="279"/>
  <c r="G74" i="279"/>
  <c r="K74" i="279"/>
  <c r="S74" i="279"/>
  <c r="X74" i="279"/>
  <c r="Z74" i="279"/>
  <c r="G75" i="279"/>
  <c r="S75" i="279"/>
  <c r="X75" i="279"/>
  <c r="Z75" i="279"/>
  <c r="G76" i="279"/>
  <c r="K76" i="279"/>
  <c r="S76" i="279"/>
  <c r="X76" i="279"/>
  <c r="Z76" i="279"/>
  <c r="G77" i="279"/>
  <c r="S77" i="279"/>
  <c r="X77" i="279"/>
  <c r="Z77" i="279"/>
  <c r="G78" i="279"/>
  <c r="S78" i="279"/>
  <c r="X78" i="279"/>
  <c r="Z78" i="279"/>
  <c r="G79" i="279"/>
  <c r="S79" i="279"/>
  <c r="X79" i="279"/>
  <c r="Z79" i="279"/>
  <c r="G80" i="279"/>
  <c r="S80" i="279"/>
  <c r="X80" i="279"/>
  <c r="Z80" i="279"/>
  <c r="G81" i="279"/>
  <c r="S81" i="279"/>
  <c r="X81" i="279"/>
  <c r="Z81" i="279"/>
  <c r="G82" i="279"/>
  <c r="K82" i="279"/>
  <c r="S82" i="279"/>
  <c r="X82" i="279"/>
  <c r="Z82" i="279"/>
  <c r="G83" i="279"/>
  <c r="S83" i="279"/>
  <c r="X83" i="279"/>
  <c r="Z83" i="279"/>
  <c r="G84" i="279"/>
  <c r="S84" i="279"/>
  <c r="X84" i="279"/>
  <c r="Z84" i="279"/>
  <c r="G85" i="279"/>
  <c r="S85" i="279"/>
  <c r="X85" i="279"/>
  <c r="Z85" i="279"/>
  <c r="G86" i="279"/>
  <c r="S86" i="279"/>
  <c r="X86" i="279"/>
  <c r="Z86" i="279"/>
  <c r="G87" i="279"/>
  <c r="S87" i="279"/>
  <c r="X87" i="279"/>
  <c r="Z87" i="279"/>
  <c r="G88" i="279"/>
  <c r="S88" i="279"/>
  <c r="X88" i="279"/>
  <c r="Z88" i="279"/>
  <c r="G89" i="279"/>
  <c r="K89" i="279"/>
  <c r="S89" i="279"/>
  <c r="X89" i="279"/>
  <c r="Z89" i="279"/>
  <c r="G90" i="279"/>
  <c r="S90" i="279"/>
  <c r="X90" i="279"/>
  <c r="Z90" i="279"/>
  <c r="G91" i="279"/>
  <c r="S91" i="279"/>
  <c r="X91" i="279"/>
  <c r="Z91" i="279"/>
  <c r="G92" i="279"/>
  <c r="S92" i="279"/>
  <c r="X92" i="279"/>
  <c r="Z92" i="279"/>
  <c r="G93" i="279"/>
  <c r="K93" i="279"/>
  <c r="S93" i="279"/>
  <c r="X93" i="279"/>
  <c r="Z93" i="279"/>
  <c r="G94" i="279"/>
  <c r="S94" i="279"/>
  <c r="X94" i="279"/>
  <c r="Z94" i="279"/>
  <c r="G95" i="279"/>
  <c r="K95" i="279"/>
  <c r="S95" i="279"/>
  <c r="X95" i="279"/>
  <c r="Z95" i="279"/>
  <c r="G96" i="279"/>
  <c r="K96" i="279"/>
  <c r="S96" i="279"/>
  <c r="X96" i="279"/>
  <c r="Z96" i="279"/>
  <c r="G97" i="279"/>
  <c r="S97" i="279"/>
  <c r="X97" i="279"/>
  <c r="Z97" i="279"/>
  <c r="G98" i="279"/>
  <c r="K98" i="279"/>
  <c r="S98" i="279"/>
  <c r="X98" i="279"/>
  <c r="Z98" i="279"/>
  <c r="G99" i="279"/>
  <c r="S99" i="279"/>
  <c r="X99" i="279"/>
  <c r="Z99" i="279"/>
  <c r="G100" i="279"/>
  <c r="S100" i="279"/>
  <c r="X100" i="279"/>
  <c r="Z100" i="279"/>
  <c r="G101" i="279"/>
  <c r="K101" i="279"/>
  <c r="S101" i="279"/>
  <c r="X101" i="279"/>
  <c r="Z101" i="279"/>
  <c r="G102" i="279"/>
  <c r="S102" i="279"/>
  <c r="X102" i="279"/>
  <c r="Z102" i="279"/>
  <c r="G103" i="279"/>
  <c r="S103" i="279"/>
  <c r="X103" i="279"/>
  <c r="Z103" i="279"/>
  <c r="G104" i="279"/>
  <c r="K104" i="279"/>
  <c r="S104" i="279"/>
  <c r="X104" i="279"/>
  <c r="Z104" i="279"/>
  <c r="G105" i="279"/>
  <c r="S105" i="279"/>
  <c r="X105" i="279"/>
  <c r="Z105" i="279"/>
  <c r="G106" i="279"/>
  <c r="S106" i="279"/>
  <c r="X106" i="279"/>
  <c r="Z106" i="279"/>
  <c r="G107" i="279"/>
  <c r="K107" i="279"/>
  <c r="S107" i="279"/>
  <c r="X107" i="279"/>
  <c r="Z107" i="279"/>
  <c r="G108" i="279"/>
  <c r="S108" i="279"/>
  <c r="X108" i="279"/>
  <c r="Z108" i="279"/>
  <c r="G109" i="279"/>
  <c r="S109" i="279"/>
  <c r="X109" i="279"/>
  <c r="Z109" i="279"/>
  <c r="G110" i="279"/>
  <c r="K110" i="279"/>
  <c r="S110" i="279"/>
  <c r="X110" i="279"/>
  <c r="Z110" i="279"/>
  <c r="G111" i="279"/>
  <c r="S111" i="279"/>
  <c r="X111" i="279"/>
  <c r="Z111" i="279"/>
  <c r="G112" i="279"/>
  <c r="S112" i="279"/>
  <c r="X112" i="279"/>
  <c r="Z112" i="279"/>
  <c r="G113" i="279"/>
  <c r="K113" i="279"/>
  <c r="S113" i="279"/>
  <c r="X113" i="279"/>
  <c r="Z113" i="279"/>
  <c r="G114" i="279"/>
  <c r="K114" i="279"/>
  <c r="S114" i="279"/>
  <c r="X114" i="279"/>
  <c r="Z114" i="279"/>
  <c r="G115" i="279"/>
  <c r="S115" i="279"/>
  <c r="X115" i="279"/>
  <c r="Z115" i="279"/>
  <c r="G116" i="279"/>
  <c r="K116" i="279"/>
  <c r="S116" i="279"/>
  <c r="X116" i="279"/>
  <c r="Z116" i="279"/>
  <c r="G117" i="279"/>
  <c r="S117" i="279"/>
  <c r="X117" i="279"/>
  <c r="Z117" i="279"/>
  <c r="G118" i="279"/>
  <c r="S118" i="279"/>
  <c r="X118" i="279"/>
  <c r="Z118" i="279"/>
  <c r="G119" i="279"/>
  <c r="S119" i="279"/>
  <c r="X119" i="279"/>
  <c r="Z119" i="279"/>
  <c r="G120" i="279"/>
  <c r="K120" i="279"/>
  <c r="S120" i="279"/>
  <c r="X120" i="279"/>
  <c r="Z120" i="279"/>
  <c r="G121" i="279"/>
  <c r="S121" i="279"/>
  <c r="X121" i="279"/>
  <c r="Z121" i="279"/>
  <c r="G122" i="279"/>
  <c r="S122" i="279"/>
  <c r="X122" i="279"/>
  <c r="Z122" i="279"/>
  <c r="G123" i="279"/>
  <c r="S123" i="279"/>
  <c r="X123" i="279"/>
  <c r="Z123" i="279"/>
  <c r="G124" i="279"/>
  <c r="S124" i="279"/>
  <c r="X124" i="279"/>
  <c r="Z124" i="279"/>
  <c r="G125" i="279"/>
  <c r="S125" i="279"/>
  <c r="X125" i="279"/>
  <c r="Z125" i="279"/>
  <c r="G126" i="279"/>
  <c r="S126" i="279"/>
  <c r="X126" i="279"/>
  <c r="Z126" i="279"/>
  <c r="G127" i="279"/>
  <c r="S127" i="279"/>
  <c r="X127" i="279"/>
  <c r="Z127" i="279"/>
  <c r="G128" i="279"/>
  <c r="S128" i="279"/>
  <c r="X128" i="279"/>
  <c r="Z128" i="279"/>
  <c r="G129" i="279"/>
  <c r="S129" i="279"/>
  <c r="X129" i="279"/>
  <c r="Z129" i="279"/>
  <c r="G130" i="279"/>
  <c r="S130" i="279"/>
  <c r="X130" i="279"/>
  <c r="Z130" i="279"/>
  <c r="G131" i="279"/>
  <c r="S131" i="279"/>
  <c r="X131" i="279"/>
  <c r="Z131" i="279"/>
  <c r="S132" i="279"/>
  <c r="X132" i="279"/>
  <c r="Z132" i="279"/>
  <c r="G133" i="279"/>
  <c r="S133" i="279"/>
  <c r="X133" i="279"/>
  <c r="Z133" i="279"/>
  <c r="G134" i="279"/>
  <c r="S134" i="279"/>
  <c r="X134" i="279"/>
  <c r="Z134" i="279"/>
  <c r="G135" i="279"/>
  <c r="S135" i="279"/>
  <c r="X135" i="279"/>
  <c r="Z135" i="279"/>
  <c r="G136" i="279"/>
  <c r="K136" i="279"/>
  <c r="S136" i="279"/>
  <c r="X136" i="279"/>
  <c r="Z136" i="279"/>
  <c r="G137" i="279"/>
  <c r="S137" i="279"/>
  <c r="X137" i="279"/>
  <c r="Z137" i="279"/>
  <c r="S138" i="279"/>
  <c r="X138" i="279"/>
  <c r="Z138" i="279"/>
  <c r="G139" i="279"/>
  <c r="S139" i="279"/>
  <c r="X139" i="279"/>
  <c r="Z139" i="279"/>
  <c r="G140" i="279"/>
  <c r="S140" i="279"/>
  <c r="X140" i="279"/>
  <c r="Z140" i="279"/>
  <c r="G141" i="279"/>
  <c r="S141" i="279"/>
  <c r="X141" i="279"/>
  <c r="Z141" i="279"/>
  <c r="G142" i="279"/>
  <c r="S142" i="279"/>
  <c r="X142" i="279"/>
  <c r="Z142" i="279"/>
  <c r="G143" i="279"/>
  <c r="S143" i="279"/>
  <c r="X143" i="279"/>
  <c r="Z143" i="279"/>
  <c r="G144" i="279"/>
  <c r="K144" i="279"/>
  <c r="S144" i="279"/>
  <c r="X144" i="279"/>
  <c r="Z144" i="279"/>
  <c r="G145" i="279"/>
  <c r="S145" i="279"/>
  <c r="X145" i="279"/>
  <c r="Z145" i="279"/>
  <c r="S146" i="279"/>
  <c r="G147" i="279"/>
  <c r="S147" i="279"/>
  <c r="X147" i="279"/>
  <c r="Z147" i="279"/>
  <c r="G148" i="279"/>
  <c r="S148" i="279"/>
  <c r="X148" i="279"/>
  <c r="Z148" i="279"/>
  <c r="S149" i="279"/>
  <c r="S150" i="279"/>
  <c r="G151" i="279"/>
  <c r="S151" i="279"/>
  <c r="X151" i="279"/>
  <c r="Z151" i="279"/>
  <c r="G152" i="279"/>
  <c r="S152" i="279"/>
  <c r="X152" i="279"/>
  <c r="Z152" i="279"/>
  <c r="S153" i="279"/>
  <c r="G154" i="279"/>
  <c r="S154" i="279"/>
  <c r="X154" i="279"/>
  <c r="Z154" i="279"/>
  <c r="X155" i="279"/>
  <c r="D156" i="279"/>
  <c r="C156" i="279"/>
  <c r="E156" i="279"/>
  <c r="F156" i="279"/>
  <c r="S156" i="279"/>
  <c r="X156" i="279"/>
  <c r="A3" i="277"/>
  <c r="A14" i="277"/>
  <c r="A34" i="277"/>
  <c r="A35" i="277"/>
  <c r="A2" i="277"/>
  <c r="A4" i="277"/>
  <c r="A5" i="277"/>
  <c r="A6" i="277"/>
  <c r="A7" i="277"/>
  <c r="A8" i="277"/>
  <c r="A9" i="277"/>
  <c r="A10" i="277"/>
  <c r="A11" i="277"/>
  <c r="A12" i="277"/>
  <c r="A13" i="277"/>
  <c r="A15" i="277"/>
  <c r="A16" i="277"/>
  <c r="A17" i="277"/>
  <c r="A18" i="277"/>
  <c r="A19" i="277"/>
  <c r="A20" i="277"/>
  <c r="A21" i="277"/>
  <c r="A22" i="277"/>
  <c r="A23" i="277"/>
  <c r="A24" i="277"/>
  <c r="A25" i="277"/>
  <c r="A26" i="277"/>
  <c r="A27" i="277"/>
  <c r="A28" i="277"/>
  <c r="A29" i="277"/>
  <c r="A30" i="277"/>
  <c r="A31" i="277"/>
  <c r="A32" i="277"/>
  <c r="A33" i="277"/>
  <c r="A36" i="277"/>
  <c r="A37" i="277"/>
  <c r="A38" i="277"/>
  <c r="A39" i="277"/>
  <c r="A40" i="277"/>
  <c r="A41" i="277"/>
  <c r="A42" i="277"/>
  <c r="A43" i="277"/>
  <c r="A44" i="277"/>
  <c r="A45" i="277"/>
  <c r="A46" i="277"/>
  <c r="A47" i="277"/>
  <c r="A48" i="277"/>
  <c r="A49" i="277"/>
  <c r="A50" i="277"/>
  <c r="A51" i="277"/>
  <c r="A52" i="277"/>
  <c r="A53" i="277"/>
  <c r="A54" i="277"/>
  <c r="A55" i="277"/>
  <c r="A56" i="277"/>
  <c r="A57" i="277"/>
  <c r="A58" i="277"/>
  <c r="A59" i="277"/>
  <c r="A60" i="277"/>
  <c r="A61" i="277"/>
  <c r="A62" i="277"/>
  <c r="A63" i="277"/>
  <c r="A64" i="277"/>
  <c r="A65" i="277"/>
  <c r="A66" i="277"/>
  <c r="A67" i="277"/>
  <c r="A68" i="277"/>
  <c r="A69" i="277"/>
  <c r="A70" i="277"/>
  <c r="A71" i="277"/>
  <c r="A72" i="277"/>
  <c r="A73" i="277"/>
  <c r="A74" i="277"/>
  <c r="A75" i="277"/>
  <c r="A76" i="277"/>
  <c r="A77" i="277"/>
  <c r="A78" i="277"/>
  <c r="A79" i="277"/>
  <c r="A80" i="277"/>
  <c r="A81" i="277"/>
  <c r="A82" i="277"/>
  <c r="A83" i="277"/>
  <c r="A84" i="277"/>
  <c r="A85" i="277"/>
  <c r="A86" i="277"/>
  <c r="A87" i="277"/>
  <c r="A88" i="277"/>
  <c r="A89" i="277"/>
  <c r="A90" i="277"/>
  <c r="A91" i="277"/>
  <c r="A92" i="277"/>
  <c r="A93" i="277"/>
  <c r="A94" i="277"/>
  <c r="A95" i="277"/>
  <c r="A96" i="277"/>
  <c r="A97" i="277"/>
  <c r="A98" i="277"/>
  <c r="A99" i="277"/>
  <c r="A100" i="277"/>
  <c r="A101" i="277"/>
  <c r="A102" i="277"/>
  <c r="A103" i="277"/>
  <c r="A104" i="277"/>
  <c r="A105" i="277"/>
  <c r="A106" i="277"/>
  <c r="A107" i="277"/>
  <c r="A108" i="277"/>
  <c r="A109" i="277"/>
  <c r="A110" i="277"/>
  <c r="A111" i="277"/>
  <c r="A112" i="277"/>
  <c r="A113" i="277"/>
  <c r="A114" i="277"/>
  <c r="A115" i="277"/>
  <c r="A116" i="277"/>
  <c r="A117" i="277"/>
  <c r="A118" i="277"/>
  <c r="A119" i="277"/>
  <c r="A120" i="277"/>
  <c r="A121" i="277"/>
  <c r="A122" i="277"/>
  <c r="A123" i="277"/>
  <c r="A124" i="277"/>
  <c r="A125" i="277"/>
  <c r="A126" i="277"/>
  <c r="A127" i="277"/>
  <c r="A128" i="277"/>
  <c r="A129" i="277"/>
  <c r="A130" i="277"/>
  <c r="A131" i="277"/>
  <c r="A132" i="277"/>
  <c r="A133" i="277"/>
  <c r="A134" i="277"/>
  <c r="A135" i="277"/>
  <c r="A136" i="277"/>
  <c r="A137" i="277"/>
  <c r="A138" i="277"/>
  <c r="A139" i="277"/>
  <c r="A140" i="277"/>
  <c r="A141" i="277"/>
  <c r="A142" i="277"/>
  <c r="A143" i="277"/>
  <c r="A144" i="277"/>
  <c r="A145" i="277"/>
  <c r="A146" i="277"/>
  <c r="A147" i="277"/>
  <c r="A148" i="277"/>
  <c r="A149" i="277"/>
  <c r="W155" i="277"/>
  <c r="W156" i="277"/>
  <c r="W157" i="277"/>
  <c r="W158" i="277"/>
  <c r="W161" i="277"/>
  <c r="A152" i="277"/>
  <c r="O161" i="277"/>
  <c r="W163" i="277"/>
  <c r="V155" i="277"/>
  <c r="V156" i="277"/>
  <c r="V157" i="277"/>
  <c r="V158" i="277"/>
  <c r="V161" i="277"/>
  <c r="V163" i="277"/>
  <c r="U155" i="277"/>
  <c r="U156" i="277"/>
  <c r="U157" i="277"/>
  <c r="U158" i="277"/>
  <c r="U161" i="277"/>
  <c r="U163" i="277"/>
  <c r="T155" i="277"/>
  <c r="T156" i="277"/>
  <c r="T157" i="277"/>
  <c r="T158" i="277"/>
  <c r="T161" i="277"/>
  <c r="T163" i="277"/>
  <c r="Q155" i="277"/>
  <c r="R155" i="277"/>
  <c r="S155" i="277"/>
  <c r="Q156" i="277"/>
  <c r="R156" i="277"/>
  <c r="S156" i="277"/>
  <c r="Q157" i="277"/>
  <c r="R157" i="277"/>
  <c r="S157" i="277"/>
  <c r="Q158" i="277"/>
  <c r="R158" i="277"/>
  <c r="S158" i="277"/>
  <c r="S161" i="277"/>
  <c r="S163" i="277"/>
  <c r="R161" i="277"/>
  <c r="M152" i="277"/>
  <c r="R160" i="277"/>
  <c r="R162" i="277"/>
  <c r="Q161" i="277"/>
  <c r="L152" i="277"/>
  <c r="Q160" i="277"/>
  <c r="Q162" i="277"/>
  <c r="S162" i="277"/>
  <c r="N152" i="277"/>
  <c r="T160" i="277"/>
  <c r="T162" i="277"/>
  <c r="O152" i="277"/>
  <c r="U160" i="277"/>
  <c r="U162" i="277"/>
  <c r="P152" i="277"/>
  <c r="V160" i="277"/>
  <c r="V162" i="277"/>
  <c r="Q152" i="277"/>
  <c r="W160" i="277"/>
  <c r="W162" i="277"/>
  <c r="X162" i="277"/>
  <c r="D162" i="277"/>
  <c r="E2" i="277"/>
  <c r="R2" i="277"/>
  <c r="E3" i="277"/>
  <c r="R3" i="277"/>
  <c r="E4" i="277"/>
  <c r="R4" i="277"/>
  <c r="E5" i="277"/>
  <c r="R5" i="277"/>
  <c r="E6" i="277"/>
  <c r="R6" i="277"/>
  <c r="E7" i="277"/>
  <c r="R7" i="277"/>
  <c r="E8" i="277"/>
  <c r="R8" i="277"/>
  <c r="E9" i="277"/>
  <c r="R9" i="277"/>
  <c r="E10" i="277"/>
  <c r="R10" i="277"/>
  <c r="E11" i="277"/>
  <c r="R11" i="277"/>
  <c r="E12" i="277"/>
  <c r="R12" i="277"/>
  <c r="E13" i="277"/>
  <c r="R13" i="277"/>
  <c r="E14" i="277"/>
  <c r="R14" i="277"/>
  <c r="E15" i="277"/>
  <c r="R15" i="277"/>
  <c r="E16" i="277"/>
  <c r="R16" i="277"/>
  <c r="E17" i="277"/>
  <c r="R17" i="277"/>
  <c r="E18" i="277"/>
  <c r="R18" i="277"/>
  <c r="E19" i="277"/>
  <c r="R19" i="277"/>
  <c r="E20" i="277"/>
  <c r="R20" i="277"/>
  <c r="E21" i="277"/>
  <c r="R21" i="277"/>
  <c r="E22" i="277"/>
  <c r="R22" i="277"/>
  <c r="E23" i="277"/>
  <c r="R23" i="277"/>
  <c r="E24" i="277"/>
  <c r="R24" i="277"/>
  <c r="E25" i="277"/>
  <c r="R25" i="277"/>
  <c r="E26" i="277"/>
  <c r="R26" i="277"/>
  <c r="E27" i="277"/>
  <c r="R27" i="277"/>
  <c r="E28" i="277"/>
  <c r="R28" i="277"/>
  <c r="E29" i="277"/>
  <c r="R29" i="277"/>
  <c r="E30" i="277"/>
  <c r="R30" i="277"/>
  <c r="E31" i="277"/>
  <c r="R31" i="277"/>
  <c r="E32" i="277"/>
  <c r="R32" i="277"/>
  <c r="E33" i="277"/>
  <c r="R33" i="277"/>
  <c r="E34" i="277"/>
  <c r="R34" i="277"/>
  <c r="E35" i="277"/>
  <c r="R35" i="277"/>
  <c r="E36" i="277"/>
  <c r="R36" i="277"/>
  <c r="E37" i="277"/>
  <c r="R37" i="277"/>
  <c r="E38" i="277"/>
  <c r="R38" i="277"/>
  <c r="E39" i="277"/>
  <c r="R39" i="277"/>
  <c r="E40" i="277"/>
  <c r="R40" i="277"/>
  <c r="E41" i="277"/>
  <c r="R41" i="277"/>
  <c r="E42" i="277"/>
  <c r="R42" i="277"/>
  <c r="E43" i="277"/>
  <c r="R43" i="277"/>
  <c r="E44" i="277"/>
  <c r="R44" i="277"/>
  <c r="E45" i="277"/>
  <c r="R45" i="277"/>
  <c r="E46" i="277"/>
  <c r="R46" i="277"/>
  <c r="E47" i="277"/>
  <c r="R47" i="277"/>
  <c r="E48" i="277"/>
  <c r="R48" i="277"/>
  <c r="E49" i="277"/>
  <c r="R49" i="277"/>
  <c r="E50" i="277"/>
  <c r="R50" i="277"/>
  <c r="E51" i="277"/>
  <c r="R51" i="277"/>
  <c r="E52" i="277"/>
  <c r="R52" i="277"/>
  <c r="E53" i="277"/>
  <c r="R53" i="277"/>
  <c r="E54" i="277"/>
  <c r="R54" i="277"/>
  <c r="E55" i="277"/>
  <c r="R55" i="277"/>
  <c r="E56" i="277"/>
  <c r="R56" i="277"/>
  <c r="E57" i="277"/>
  <c r="R57" i="277"/>
  <c r="E58" i="277"/>
  <c r="R58" i="277"/>
  <c r="E59" i="277"/>
  <c r="R59" i="277"/>
  <c r="E60" i="277"/>
  <c r="R60" i="277"/>
  <c r="E61" i="277"/>
  <c r="R61" i="277"/>
  <c r="E62" i="277"/>
  <c r="R62" i="277"/>
  <c r="E63" i="277"/>
  <c r="R63" i="277"/>
  <c r="E64" i="277"/>
  <c r="R64" i="277"/>
  <c r="E65" i="277"/>
  <c r="R65" i="277"/>
  <c r="E66" i="277"/>
  <c r="R66" i="277"/>
  <c r="E67" i="277"/>
  <c r="R67" i="277"/>
  <c r="E68" i="277"/>
  <c r="R68" i="277"/>
  <c r="E69" i="277"/>
  <c r="R69" i="277"/>
  <c r="E70" i="277"/>
  <c r="R70" i="277"/>
  <c r="E71" i="277"/>
  <c r="R71" i="277"/>
  <c r="E72" i="277"/>
  <c r="R72" i="277"/>
  <c r="E73" i="277"/>
  <c r="R73" i="277"/>
  <c r="E74" i="277"/>
  <c r="R74" i="277"/>
  <c r="E75" i="277"/>
  <c r="R75" i="277"/>
  <c r="E76" i="277"/>
  <c r="R76" i="277"/>
  <c r="E77" i="277"/>
  <c r="R77" i="277"/>
  <c r="E78" i="277"/>
  <c r="R78" i="277"/>
  <c r="E79" i="277"/>
  <c r="R79" i="277"/>
  <c r="E80" i="277"/>
  <c r="R80" i="277"/>
  <c r="E81" i="277"/>
  <c r="R81" i="277"/>
  <c r="E82" i="277"/>
  <c r="R82" i="277"/>
  <c r="E83" i="277"/>
  <c r="R83" i="277"/>
  <c r="E84" i="277"/>
  <c r="R84" i="277"/>
  <c r="E85" i="277"/>
  <c r="R85" i="277"/>
  <c r="E86" i="277"/>
  <c r="R86" i="277"/>
  <c r="E87" i="277"/>
  <c r="R87" i="277"/>
  <c r="E88" i="277"/>
  <c r="R88" i="277"/>
  <c r="E89" i="277"/>
  <c r="R89" i="277"/>
  <c r="E90" i="277"/>
  <c r="R90" i="277"/>
  <c r="E91" i="277"/>
  <c r="R91" i="277"/>
  <c r="E92" i="277"/>
  <c r="R92" i="277"/>
  <c r="E93" i="277"/>
  <c r="R93" i="277"/>
  <c r="E94" i="277"/>
  <c r="R94" i="277"/>
  <c r="E95" i="277"/>
  <c r="R95" i="277"/>
  <c r="E96" i="277"/>
  <c r="R96" i="277"/>
  <c r="E97" i="277"/>
  <c r="R97" i="277"/>
  <c r="E98" i="277"/>
  <c r="R98" i="277"/>
  <c r="E99" i="277"/>
  <c r="R99" i="277"/>
  <c r="E100" i="277"/>
  <c r="R100" i="277"/>
  <c r="E101" i="277"/>
  <c r="R101" i="277"/>
  <c r="E102" i="277"/>
  <c r="R102" i="277"/>
  <c r="E103" i="277"/>
  <c r="R103" i="277"/>
  <c r="E104" i="277"/>
  <c r="R104" i="277"/>
  <c r="E105" i="277"/>
  <c r="R105" i="277"/>
  <c r="E106" i="277"/>
  <c r="R106" i="277"/>
  <c r="E107" i="277"/>
  <c r="R107" i="277"/>
  <c r="E108" i="277"/>
  <c r="R108" i="277"/>
  <c r="E109" i="277"/>
  <c r="R109" i="277"/>
  <c r="E110" i="277"/>
  <c r="R110" i="277"/>
  <c r="E111" i="277"/>
  <c r="R111" i="277"/>
  <c r="E112" i="277"/>
  <c r="R112" i="277"/>
  <c r="E113" i="277"/>
  <c r="R113" i="277"/>
  <c r="E114" i="277"/>
  <c r="R114" i="277"/>
  <c r="E115" i="277"/>
  <c r="R115" i="277"/>
  <c r="E116" i="277"/>
  <c r="R116" i="277"/>
  <c r="E117" i="277"/>
  <c r="R117" i="277"/>
  <c r="E118" i="277"/>
  <c r="R118" i="277"/>
  <c r="E119" i="277"/>
  <c r="R119" i="277"/>
  <c r="E120" i="277"/>
  <c r="R120" i="277"/>
  <c r="E121" i="277"/>
  <c r="R121" i="277"/>
  <c r="E122" i="277"/>
  <c r="R122" i="277"/>
  <c r="E123" i="277"/>
  <c r="R123" i="277"/>
  <c r="E124" i="277"/>
  <c r="R124" i="277"/>
  <c r="E125" i="277"/>
  <c r="R125" i="277"/>
  <c r="E126" i="277"/>
  <c r="R126" i="277"/>
  <c r="E127" i="277"/>
  <c r="R127" i="277"/>
  <c r="E128" i="277"/>
  <c r="R128" i="277"/>
  <c r="E129" i="277"/>
  <c r="R129" i="277"/>
  <c r="E130" i="277"/>
  <c r="R130" i="277"/>
  <c r="E131" i="277"/>
  <c r="R131" i="277"/>
  <c r="E132" i="277"/>
  <c r="R132" i="277"/>
  <c r="E133" i="277"/>
  <c r="R133" i="277"/>
  <c r="E134" i="277"/>
  <c r="R134" i="277"/>
  <c r="E135" i="277"/>
  <c r="R135" i="277"/>
  <c r="E136" i="277"/>
  <c r="R136" i="277"/>
  <c r="E137" i="277"/>
  <c r="R137" i="277"/>
  <c r="E138" i="277"/>
  <c r="R138" i="277"/>
  <c r="E139" i="277"/>
  <c r="R139" i="277"/>
  <c r="E140" i="277"/>
  <c r="R140" i="277"/>
  <c r="E141" i="277"/>
  <c r="R141" i="277"/>
  <c r="E142" i="277"/>
  <c r="R142" i="277"/>
  <c r="E143" i="277"/>
  <c r="R143" i="277"/>
  <c r="E144" i="277"/>
  <c r="R144" i="277"/>
  <c r="E145" i="277"/>
  <c r="R145" i="277"/>
  <c r="E146" i="277"/>
  <c r="R146" i="277"/>
  <c r="E147" i="277"/>
  <c r="R147" i="277"/>
  <c r="E148" i="277"/>
  <c r="R148" i="277"/>
  <c r="E149" i="277"/>
  <c r="R149" i="277"/>
  <c r="E150" i="277"/>
  <c r="R150" i="277"/>
  <c r="R152" i="277"/>
  <c r="B155" i="277"/>
  <c r="S2" i="277"/>
  <c r="S3" i="277"/>
  <c r="S4" i="277"/>
  <c r="S5" i="277"/>
  <c r="S6" i="277"/>
  <c r="S7" i="277"/>
  <c r="S8" i="277"/>
  <c r="S9" i="277"/>
  <c r="S10" i="277"/>
  <c r="S11" i="277"/>
  <c r="S12" i="277"/>
  <c r="S13" i="277"/>
  <c r="S14" i="277"/>
  <c r="S15" i="277"/>
  <c r="S16" i="277"/>
  <c r="S17" i="277"/>
  <c r="S18" i="277"/>
  <c r="S19" i="277"/>
  <c r="S20" i="277"/>
  <c r="S21" i="277"/>
  <c r="S22" i="277"/>
  <c r="S23" i="277"/>
  <c r="S24" i="277"/>
  <c r="S25" i="277"/>
  <c r="S26" i="277"/>
  <c r="S27" i="277"/>
  <c r="S28" i="277"/>
  <c r="S29" i="277"/>
  <c r="S30" i="277"/>
  <c r="S31" i="277"/>
  <c r="S32" i="277"/>
  <c r="S33" i="277"/>
  <c r="S34" i="277"/>
  <c r="S35" i="277"/>
  <c r="S36" i="277"/>
  <c r="S37" i="277"/>
  <c r="S38" i="277"/>
  <c r="S39" i="277"/>
  <c r="S40" i="277"/>
  <c r="S41" i="277"/>
  <c r="S42" i="277"/>
  <c r="S43" i="277"/>
  <c r="S44" i="277"/>
  <c r="S45" i="277"/>
  <c r="S46" i="277"/>
  <c r="S47" i="277"/>
  <c r="S48" i="277"/>
  <c r="S49" i="277"/>
  <c r="S50" i="277"/>
  <c r="S51" i="277"/>
  <c r="S52" i="277"/>
  <c r="S53" i="277"/>
  <c r="S54" i="277"/>
  <c r="S55" i="277"/>
  <c r="S56" i="277"/>
  <c r="S57" i="277"/>
  <c r="S58" i="277"/>
  <c r="S59" i="277"/>
  <c r="S60" i="277"/>
  <c r="S61" i="277"/>
  <c r="S62" i="277"/>
  <c r="S63" i="277"/>
  <c r="S64" i="277"/>
  <c r="S65" i="277"/>
  <c r="S66" i="277"/>
  <c r="S67" i="277"/>
  <c r="S68" i="277"/>
  <c r="S69" i="277"/>
  <c r="S70" i="277"/>
  <c r="S71" i="277"/>
  <c r="S72" i="277"/>
  <c r="S73" i="277"/>
  <c r="S74" i="277"/>
  <c r="S75" i="277"/>
  <c r="S76" i="277"/>
  <c r="S77" i="277"/>
  <c r="S78" i="277"/>
  <c r="S79" i="277"/>
  <c r="S80" i="277"/>
  <c r="S81" i="277"/>
  <c r="S82" i="277"/>
  <c r="S83" i="277"/>
  <c r="S84" i="277"/>
  <c r="S85" i="277"/>
  <c r="S86" i="277"/>
  <c r="S87" i="277"/>
  <c r="S88" i="277"/>
  <c r="S89" i="277"/>
  <c r="S90" i="277"/>
  <c r="S91" i="277"/>
  <c r="S92" i="277"/>
  <c r="S93" i="277"/>
  <c r="S94" i="277"/>
  <c r="S95" i="277"/>
  <c r="S96" i="277"/>
  <c r="S97" i="277"/>
  <c r="S98" i="277"/>
  <c r="S99" i="277"/>
  <c r="S100" i="277"/>
  <c r="S101" i="277"/>
  <c r="S102" i="277"/>
  <c r="S103" i="277"/>
  <c r="S104" i="277"/>
  <c r="S105" i="277"/>
  <c r="S106" i="277"/>
  <c r="S107" i="277"/>
  <c r="S108" i="277"/>
  <c r="S109" i="277"/>
  <c r="S110" i="277"/>
  <c r="S111" i="277"/>
  <c r="S112" i="277"/>
  <c r="S113" i="277"/>
  <c r="S114" i="277"/>
  <c r="S115" i="277"/>
  <c r="S116" i="277"/>
  <c r="S117" i="277"/>
  <c r="S118" i="277"/>
  <c r="S119" i="277"/>
  <c r="S120" i="277"/>
  <c r="S121" i="277"/>
  <c r="S122" i="277"/>
  <c r="S123" i="277"/>
  <c r="S124" i="277"/>
  <c r="S125" i="277"/>
  <c r="S126" i="277"/>
  <c r="S127" i="277"/>
  <c r="S128" i="277"/>
  <c r="S129" i="277"/>
  <c r="S130" i="277"/>
  <c r="S131" i="277"/>
  <c r="S132" i="277"/>
  <c r="S133" i="277"/>
  <c r="S134" i="277"/>
  <c r="S135" i="277"/>
  <c r="S136" i="277"/>
  <c r="S137" i="277"/>
  <c r="S138" i="277"/>
  <c r="S139" i="277"/>
  <c r="S140" i="277"/>
  <c r="S141" i="277"/>
  <c r="S142" i="277"/>
  <c r="S143" i="277"/>
  <c r="S144" i="277"/>
  <c r="S145" i="277"/>
  <c r="S146" i="277"/>
  <c r="S147" i="277"/>
  <c r="S148" i="277"/>
  <c r="S149" i="277"/>
  <c r="S150" i="277"/>
  <c r="S152" i="277"/>
  <c r="B156" i="277"/>
  <c r="B157" i="277"/>
  <c r="T2" i="277"/>
  <c r="T3" i="277"/>
  <c r="T4" i="277"/>
  <c r="T5" i="277"/>
  <c r="T6" i="277"/>
  <c r="T7" i="277"/>
  <c r="T8" i="277"/>
  <c r="T9" i="277"/>
  <c r="T10" i="277"/>
  <c r="T11" i="277"/>
  <c r="T12" i="277"/>
  <c r="T13" i="277"/>
  <c r="T14" i="277"/>
  <c r="T15" i="277"/>
  <c r="T16" i="277"/>
  <c r="T17" i="277"/>
  <c r="T18" i="277"/>
  <c r="T19" i="277"/>
  <c r="T20" i="277"/>
  <c r="T21" i="277"/>
  <c r="T22" i="277"/>
  <c r="T23" i="277"/>
  <c r="T24" i="277"/>
  <c r="T25" i="277"/>
  <c r="T26" i="277"/>
  <c r="T27" i="277"/>
  <c r="T28" i="277"/>
  <c r="T29" i="277"/>
  <c r="T30" i="277"/>
  <c r="T31" i="277"/>
  <c r="T32" i="277"/>
  <c r="T33" i="277"/>
  <c r="T34" i="277"/>
  <c r="T35" i="277"/>
  <c r="T36" i="277"/>
  <c r="T37" i="277"/>
  <c r="T38" i="277"/>
  <c r="T39" i="277"/>
  <c r="T40" i="277"/>
  <c r="T41" i="277"/>
  <c r="T42" i="277"/>
  <c r="T43" i="277"/>
  <c r="T44" i="277"/>
  <c r="T45" i="277"/>
  <c r="T46" i="277"/>
  <c r="T47" i="277"/>
  <c r="T48" i="277"/>
  <c r="T49" i="277"/>
  <c r="T50" i="277"/>
  <c r="T51" i="277"/>
  <c r="T52" i="277"/>
  <c r="T53" i="277"/>
  <c r="T54" i="277"/>
  <c r="T55" i="277"/>
  <c r="T56" i="277"/>
  <c r="T57" i="277"/>
  <c r="T58" i="277"/>
  <c r="T59" i="277"/>
  <c r="T60" i="277"/>
  <c r="T61" i="277"/>
  <c r="T62" i="277"/>
  <c r="T63" i="277"/>
  <c r="T64" i="277"/>
  <c r="T65" i="277"/>
  <c r="T66" i="277"/>
  <c r="T67" i="277"/>
  <c r="T68" i="277"/>
  <c r="T69" i="277"/>
  <c r="T70" i="277"/>
  <c r="T71" i="277"/>
  <c r="T72" i="277"/>
  <c r="T73" i="277"/>
  <c r="T74" i="277"/>
  <c r="T75" i="277"/>
  <c r="T76" i="277"/>
  <c r="T77" i="277"/>
  <c r="T78" i="277"/>
  <c r="T79" i="277"/>
  <c r="T80" i="277"/>
  <c r="T81" i="277"/>
  <c r="T82" i="277"/>
  <c r="T83" i="277"/>
  <c r="T84" i="277"/>
  <c r="T85" i="277"/>
  <c r="T86" i="277"/>
  <c r="T87" i="277"/>
  <c r="T88" i="277"/>
  <c r="T89" i="277"/>
  <c r="T90" i="277"/>
  <c r="T91" i="277"/>
  <c r="T92" i="277"/>
  <c r="T93" i="277"/>
  <c r="T94" i="277"/>
  <c r="T95" i="277"/>
  <c r="T96" i="277"/>
  <c r="T97" i="277"/>
  <c r="T98" i="277"/>
  <c r="T99" i="277"/>
  <c r="T100" i="277"/>
  <c r="T101" i="277"/>
  <c r="T102" i="277"/>
  <c r="T103" i="277"/>
  <c r="T104" i="277"/>
  <c r="T105" i="277"/>
  <c r="T106" i="277"/>
  <c r="T107" i="277"/>
  <c r="T108" i="277"/>
  <c r="T109" i="277"/>
  <c r="T110" i="277"/>
  <c r="T111" i="277"/>
  <c r="T112" i="277"/>
  <c r="T113" i="277"/>
  <c r="T114" i="277"/>
  <c r="T115" i="277"/>
  <c r="T116" i="277"/>
  <c r="T117" i="277"/>
  <c r="T118" i="277"/>
  <c r="T119" i="277"/>
  <c r="T120" i="277"/>
  <c r="T121" i="277"/>
  <c r="T122" i="277"/>
  <c r="T123" i="277"/>
  <c r="T124" i="277"/>
  <c r="T125" i="277"/>
  <c r="T126" i="277"/>
  <c r="T127" i="277"/>
  <c r="T128" i="277"/>
  <c r="T129" i="277"/>
  <c r="T130" i="277"/>
  <c r="T131" i="277"/>
  <c r="T132" i="277"/>
  <c r="T133" i="277"/>
  <c r="T134" i="277"/>
  <c r="T135" i="277"/>
  <c r="T136" i="277"/>
  <c r="T137" i="277"/>
  <c r="T138" i="277"/>
  <c r="T139" i="277"/>
  <c r="T140" i="277"/>
  <c r="T141" i="277"/>
  <c r="T142" i="277"/>
  <c r="T143" i="277"/>
  <c r="T144" i="277"/>
  <c r="T145" i="277"/>
  <c r="T146" i="277"/>
  <c r="T147" i="277"/>
  <c r="T148" i="277"/>
  <c r="T149" i="277"/>
  <c r="T150" i="277"/>
  <c r="T152" i="277"/>
  <c r="B158" i="277"/>
  <c r="U2" i="277"/>
  <c r="U3" i="277"/>
  <c r="U4" i="277"/>
  <c r="U5" i="277"/>
  <c r="U6" i="277"/>
  <c r="U7" i="277"/>
  <c r="U8" i="277"/>
  <c r="U9" i="277"/>
  <c r="U10" i="277"/>
  <c r="U11" i="277"/>
  <c r="U12" i="277"/>
  <c r="U13" i="277"/>
  <c r="U14" i="277"/>
  <c r="U15" i="277"/>
  <c r="U16" i="277"/>
  <c r="U17" i="277"/>
  <c r="U18" i="277"/>
  <c r="U19" i="277"/>
  <c r="U20" i="277"/>
  <c r="U21" i="277"/>
  <c r="U22" i="277"/>
  <c r="U23" i="277"/>
  <c r="U24" i="277"/>
  <c r="U25" i="277"/>
  <c r="U26" i="277"/>
  <c r="U27" i="277"/>
  <c r="U28" i="277"/>
  <c r="U29" i="277"/>
  <c r="U30" i="277"/>
  <c r="U31" i="277"/>
  <c r="U32" i="277"/>
  <c r="U33" i="277"/>
  <c r="U34" i="277"/>
  <c r="U35" i="277"/>
  <c r="U36" i="277"/>
  <c r="U37" i="277"/>
  <c r="U38" i="277"/>
  <c r="U39" i="277"/>
  <c r="U40" i="277"/>
  <c r="U41" i="277"/>
  <c r="U42" i="277"/>
  <c r="U43" i="277"/>
  <c r="U44" i="277"/>
  <c r="U45" i="277"/>
  <c r="U46" i="277"/>
  <c r="U47" i="277"/>
  <c r="U48" i="277"/>
  <c r="U49" i="277"/>
  <c r="U50" i="277"/>
  <c r="U51" i="277"/>
  <c r="U52" i="277"/>
  <c r="U53" i="277"/>
  <c r="U54" i="277"/>
  <c r="U55" i="277"/>
  <c r="U56" i="277"/>
  <c r="U57" i="277"/>
  <c r="U58" i="277"/>
  <c r="U59" i="277"/>
  <c r="U60" i="277"/>
  <c r="U61" i="277"/>
  <c r="U62" i="277"/>
  <c r="U63" i="277"/>
  <c r="U64" i="277"/>
  <c r="U65" i="277"/>
  <c r="U66" i="277"/>
  <c r="U67" i="277"/>
  <c r="U68" i="277"/>
  <c r="U69" i="277"/>
  <c r="U70" i="277"/>
  <c r="U71" i="277"/>
  <c r="U72" i="277"/>
  <c r="U73" i="277"/>
  <c r="U74" i="277"/>
  <c r="U75" i="277"/>
  <c r="U76" i="277"/>
  <c r="U77" i="277"/>
  <c r="U78" i="277"/>
  <c r="U79" i="277"/>
  <c r="U80" i="277"/>
  <c r="U81" i="277"/>
  <c r="U82" i="277"/>
  <c r="U83" i="277"/>
  <c r="U84" i="277"/>
  <c r="U85" i="277"/>
  <c r="U86" i="277"/>
  <c r="U87" i="277"/>
  <c r="U88" i="277"/>
  <c r="U89" i="277"/>
  <c r="U90" i="277"/>
  <c r="U91" i="277"/>
  <c r="U92" i="277"/>
  <c r="U93" i="277"/>
  <c r="U94" i="277"/>
  <c r="U95" i="277"/>
  <c r="U96" i="277"/>
  <c r="U97" i="277"/>
  <c r="U98" i="277"/>
  <c r="U99" i="277"/>
  <c r="U100" i="277"/>
  <c r="U101" i="277"/>
  <c r="U102" i="277"/>
  <c r="U103" i="277"/>
  <c r="U104" i="277"/>
  <c r="U105" i="277"/>
  <c r="U106" i="277"/>
  <c r="U107" i="277"/>
  <c r="U108" i="277"/>
  <c r="U109" i="277"/>
  <c r="U110" i="277"/>
  <c r="U111" i="277"/>
  <c r="U112" i="277"/>
  <c r="U113" i="277"/>
  <c r="U114" i="277"/>
  <c r="U115" i="277"/>
  <c r="U116" i="277"/>
  <c r="U117" i="277"/>
  <c r="U118" i="277"/>
  <c r="U119" i="277"/>
  <c r="U120" i="277"/>
  <c r="U121" i="277"/>
  <c r="U122" i="277"/>
  <c r="U123" i="277"/>
  <c r="U124" i="277"/>
  <c r="U125" i="277"/>
  <c r="U126" i="277"/>
  <c r="U127" i="277"/>
  <c r="U128" i="277"/>
  <c r="U129" i="277"/>
  <c r="U130" i="277"/>
  <c r="U131" i="277"/>
  <c r="U132" i="277"/>
  <c r="U133" i="277"/>
  <c r="U134" i="277"/>
  <c r="U135" i="277"/>
  <c r="U136" i="277"/>
  <c r="U137" i="277"/>
  <c r="U138" i="277"/>
  <c r="U139" i="277"/>
  <c r="U140" i="277"/>
  <c r="U141" i="277"/>
  <c r="U142" i="277"/>
  <c r="U143" i="277"/>
  <c r="U144" i="277"/>
  <c r="U145" i="277"/>
  <c r="U146" i="277"/>
  <c r="U147" i="277"/>
  <c r="U148" i="277"/>
  <c r="U149" i="277"/>
  <c r="U150" i="277"/>
  <c r="U152" i="277"/>
  <c r="B159" i="277"/>
  <c r="V2" i="277"/>
  <c r="V3" i="277"/>
  <c r="V4" i="277"/>
  <c r="V5" i="277"/>
  <c r="V6" i="277"/>
  <c r="V7" i="277"/>
  <c r="V8" i="277"/>
  <c r="V9" i="277"/>
  <c r="V10" i="277"/>
  <c r="V11" i="277"/>
  <c r="V12" i="277"/>
  <c r="V13" i="277"/>
  <c r="V14" i="277"/>
  <c r="V15" i="277"/>
  <c r="V16" i="277"/>
  <c r="V17" i="277"/>
  <c r="V18" i="277"/>
  <c r="V19" i="277"/>
  <c r="V20" i="277"/>
  <c r="V21" i="277"/>
  <c r="V22" i="277"/>
  <c r="V23" i="277"/>
  <c r="V24" i="277"/>
  <c r="V25" i="277"/>
  <c r="V26" i="277"/>
  <c r="V27" i="277"/>
  <c r="V28" i="277"/>
  <c r="V29" i="277"/>
  <c r="V30" i="277"/>
  <c r="V31" i="277"/>
  <c r="V32" i="277"/>
  <c r="V33" i="277"/>
  <c r="V34" i="277"/>
  <c r="V35" i="277"/>
  <c r="V36" i="277"/>
  <c r="V37" i="277"/>
  <c r="V38" i="277"/>
  <c r="V39" i="277"/>
  <c r="V40" i="277"/>
  <c r="V41" i="277"/>
  <c r="V42" i="277"/>
  <c r="V43" i="277"/>
  <c r="V44" i="277"/>
  <c r="V45" i="277"/>
  <c r="V46" i="277"/>
  <c r="V47" i="277"/>
  <c r="V48" i="277"/>
  <c r="V49" i="277"/>
  <c r="V50" i="277"/>
  <c r="V51" i="277"/>
  <c r="V52" i="277"/>
  <c r="V53" i="277"/>
  <c r="V54" i="277"/>
  <c r="V55" i="277"/>
  <c r="V56" i="277"/>
  <c r="V57" i="277"/>
  <c r="V58" i="277"/>
  <c r="V59" i="277"/>
  <c r="V60" i="277"/>
  <c r="V61" i="277"/>
  <c r="V62" i="277"/>
  <c r="V63" i="277"/>
  <c r="V64" i="277"/>
  <c r="V65" i="277"/>
  <c r="V66" i="277"/>
  <c r="V67" i="277"/>
  <c r="V68" i="277"/>
  <c r="V69" i="277"/>
  <c r="V70" i="277"/>
  <c r="V71" i="277"/>
  <c r="V72" i="277"/>
  <c r="V73" i="277"/>
  <c r="V74" i="277"/>
  <c r="V75" i="277"/>
  <c r="V76" i="277"/>
  <c r="V77" i="277"/>
  <c r="V78" i="277"/>
  <c r="V79" i="277"/>
  <c r="V80" i="277"/>
  <c r="V81" i="277"/>
  <c r="V82" i="277"/>
  <c r="V83" i="277"/>
  <c r="V84" i="277"/>
  <c r="V85" i="277"/>
  <c r="V86" i="277"/>
  <c r="V87" i="277"/>
  <c r="V88" i="277"/>
  <c r="V89" i="277"/>
  <c r="V90" i="277"/>
  <c r="V91" i="277"/>
  <c r="V92" i="277"/>
  <c r="V93" i="277"/>
  <c r="V94" i="277"/>
  <c r="V95" i="277"/>
  <c r="V96" i="277"/>
  <c r="V97" i="277"/>
  <c r="V98" i="277"/>
  <c r="V99" i="277"/>
  <c r="V100" i="277"/>
  <c r="V101" i="277"/>
  <c r="V102" i="277"/>
  <c r="V103" i="277"/>
  <c r="V104" i="277"/>
  <c r="V105" i="277"/>
  <c r="V106" i="277"/>
  <c r="V107" i="277"/>
  <c r="V108" i="277"/>
  <c r="V109" i="277"/>
  <c r="V110" i="277"/>
  <c r="V111" i="277"/>
  <c r="V112" i="277"/>
  <c r="V113" i="277"/>
  <c r="V114" i="277"/>
  <c r="V115" i="277"/>
  <c r="V116" i="277"/>
  <c r="V117" i="277"/>
  <c r="V118" i="277"/>
  <c r="V119" i="277"/>
  <c r="V120" i="277"/>
  <c r="V121" i="277"/>
  <c r="V122" i="277"/>
  <c r="V123" i="277"/>
  <c r="V124" i="277"/>
  <c r="V125" i="277"/>
  <c r="V126" i="277"/>
  <c r="V127" i="277"/>
  <c r="V128" i="277"/>
  <c r="V129" i="277"/>
  <c r="V130" i="277"/>
  <c r="V131" i="277"/>
  <c r="V132" i="277"/>
  <c r="V133" i="277"/>
  <c r="V134" i="277"/>
  <c r="V135" i="277"/>
  <c r="V136" i="277"/>
  <c r="V137" i="277"/>
  <c r="V138" i="277"/>
  <c r="V139" i="277"/>
  <c r="V140" i="277"/>
  <c r="V141" i="277"/>
  <c r="V142" i="277"/>
  <c r="V143" i="277"/>
  <c r="V144" i="277"/>
  <c r="V145" i="277"/>
  <c r="V146" i="277"/>
  <c r="V147" i="277"/>
  <c r="V148" i="277"/>
  <c r="V149" i="277"/>
  <c r="V150" i="277"/>
  <c r="V152" i="277"/>
  <c r="B160" i="277"/>
  <c r="W2" i="277"/>
  <c r="W3" i="277"/>
  <c r="W4" i="277"/>
  <c r="W5" i="277"/>
  <c r="W6" i="277"/>
  <c r="W7" i="277"/>
  <c r="W8" i="277"/>
  <c r="W9" i="277"/>
  <c r="W10" i="277"/>
  <c r="W11" i="277"/>
  <c r="W12" i="277"/>
  <c r="W13" i="277"/>
  <c r="W14" i="277"/>
  <c r="W15" i="277"/>
  <c r="W16" i="277"/>
  <c r="W17" i="277"/>
  <c r="W18" i="277"/>
  <c r="W19" i="277"/>
  <c r="W20" i="277"/>
  <c r="W21" i="277"/>
  <c r="W22" i="277"/>
  <c r="W23" i="277"/>
  <c r="W24" i="277"/>
  <c r="W25" i="277"/>
  <c r="W26" i="277"/>
  <c r="W27" i="277"/>
  <c r="W28" i="277"/>
  <c r="W29" i="277"/>
  <c r="W30" i="277"/>
  <c r="W31" i="277"/>
  <c r="W32" i="277"/>
  <c r="W33" i="277"/>
  <c r="W34" i="277"/>
  <c r="W35" i="277"/>
  <c r="W36" i="277"/>
  <c r="W37" i="277"/>
  <c r="W38" i="277"/>
  <c r="W39" i="277"/>
  <c r="W40" i="277"/>
  <c r="W41" i="277"/>
  <c r="W42" i="277"/>
  <c r="W43" i="277"/>
  <c r="W44" i="277"/>
  <c r="W45" i="277"/>
  <c r="W46" i="277"/>
  <c r="W47" i="277"/>
  <c r="W48" i="277"/>
  <c r="W49" i="277"/>
  <c r="W50" i="277"/>
  <c r="W51" i="277"/>
  <c r="W52" i="277"/>
  <c r="W53" i="277"/>
  <c r="W54" i="277"/>
  <c r="W55" i="277"/>
  <c r="W56" i="277"/>
  <c r="W57" i="277"/>
  <c r="W58" i="277"/>
  <c r="W59" i="277"/>
  <c r="W60" i="277"/>
  <c r="W61" i="277"/>
  <c r="W62" i="277"/>
  <c r="W63" i="277"/>
  <c r="W64" i="277"/>
  <c r="W65" i="277"/>
  <c r="W66" i="277"/>
  <c r="W67" i="277"/>
  <c r="W68" i="277"/>
  <c r="W69" i="277"/>
  <c r="W70" i="277"/>
  <c r="W71" i="277"/>
  <c r="W72" i="277"/>
  <c r="W73" i="277"/>
  <c r="W74" i="277"/>
  <c r="W75" i="277"/>
  <c r="W76" i="277"/>
  <c r="W77" i="277"/>
  <c r="W78" i="277"/>
  <c r="W79" i="277"/>
  <c r="W80" i="277"/>
  <c r="W81" i="277"/>
  <c r="W82" i="277"/>
  <c r="W83" i="277"/>
  <c r="W84" i="277"/>
  <c r="W85" i="277"/>
  <c r="W86" i="277"/>
  <c r="W87" i="277"/>
  <c r="W88" i="277"/>
  <c r="W89" i="277"/>
  <c r="W90" i="277"/>
  <c r="W91" i="277"/>
  <c r="W92" i="277"/>
  <c r="W93" i="277"/>
  <c r="W94" i="277"/>
  <c r="W95" i="277"/>
  <c r="W96" i="277"/>
  <c r="W97" i="277"/>
  <c r="W98" i="277"/>
  <c r="W99" i="277"/>
  <c r="W100" i="277"/>
  <c r="W101" i="277"/>
  <c r="W102" i="277"/>
  <c r="W103" i="277"/>
  <c r="W104" i="277"/>
  <c r="W105" i="277"/>
  <c r="W106" i="277"/>
  <c r="W107" i="277"/>
  <c r="W108" i="277"/>
  <c r="W109" i="277"/>
  <c r="W110" i="277"/>
  <c r="W111" i="277"/>
  <c r="W112" i="277"/>
  <c r="W113" i="277"/>
  <c r="W114" i="277"/>
  <c r="W115" i="277"/>
  <c r="W116" i="277"/>
  <c r="W117" i="277"/>
  <c r="W118" i="277"/>
  <c r="W119" i="277"/>
  <c r="W120" i="277"/>
  <c r="W121" i="277"/>
  <c r="W122" i="277"/>
  <c r="W123" i="277"/>
  <c r="W124" i="277"/>
  <c r="W125" i="277"/>
  <c r="W126" i="277"/>
  <c r="W127" i="277"/>
  <c r="W128" i="277"/>
  <c r="W129" i="277"/>
  <c r="W130" i="277"/>
  <c r="W131" i="277"/>
  <c r="W132" i="277"/>
  <c r="W133" i="277"/>
  <c r="W134" i="277"/>
  <c r="W135" i="277"/>
  <c r="W136" i="277"/>
  <c r="W137" i="277"/>
  <c r="W138" i="277"/>
  <c r="W139" i="277"/>
  <c r="W140" i="277"/>
  <c r="W141" i="277"/>
  <c r="W142" i="277"/>
  <c r="W143" i="277"/>
  <c r="W144" i="277"/>
  <c r="W145" i="277"/>
  <c r="W146" i="277"/>
  <c r="W147" i="277"/>
  <c r="W148" i="277"/>
  <c r="W149" i="277"/>
  <c r="W150" i="277"/>
  <c r="W152" i="277"/>
  <c r="B161" i="277"/>
  <c r="B162" i="277"/>
  <c r="E161" i="277"/>
  <c r="S160" i="277"/>
  <c r="E160" i="277"/>
  <c r="W159" i="277"/>
  <c r="V159" i="277"/>
  <c r="U159" i="277"/>
  <c r="T159" i="277"/>
  <c r="S159" i="277"/>
  <c r="R159" i="277"/>
  <c r="Q159" i="277"/>
  <c r="E159" i="277"/>
  <c r="E158" i="277"/>
  <c r="E157" i="277"/>
  <c r="X2" i="277"/>
  <c r="X3" i="277"/>
  <c r="X4" i="277"/>
  <c r="X5" i="277"/>
  <c r="X6" i="277"/>
  <c r="X7" i="277"/>
  <c r="X8" i="277"/>
  <c r="X9" i="277"/>
  <c r="X10" i="277"/>
  <c r="X11" i="277"/>
  <c r="X12" i="277"/>
  <c r="X13" i="277"/>
  <c r="X14" i="277"/>
  <c r="X15" i="277"/>
  <c r="X16" i="277"/>
  <c r="X17" i="277"/>
  <c r="X18" i="277"/>
  <c r="X19" i="277"/>
  <c r="X20" i="277"/>
  <c r="X21" i="277"/>
  <c r="X22" i="277"/>
  <c r="X23" i="277"/>
  <c r="X24" i="277"/>
  <c r="X25" i="277"/>
  <c r="X26" i="277"/>
  <c r="X27" i="277"/>
  <c r="X28" i="277"/>
  <c r="X29" i="277"/>
  <c r="X30" i="277"/>
  <c r="X31" i="277"/>
  <c r="X32" i="277"/>
  <c r="X33" i="277"/>
  <c r="X34" i="277"/>
  <c r="X35" i="277"/>
  <c r="X36" i="277"/>
  <c r="X37" i="277"/>
  <c r="X38" i="277"/>
  <c r="X39" i="277"/>
  <c r="X40" i="277"/>
  <c r="X41" i="277"/>
  <c r="X42" i="277"/>
  <c r="X43" i="277"/>
  <c r="X44" i="277"/>
  <c r="X45" i="277"/>
  <c r="X46" i="277"/>
  <c r="X47" i="277"/>
  <c r="X48" i="277"/>
  <c r="X49" i="277"/>
  <c r="X50" i="277"/>
  <c r="X51" i="277"/>
  <c r="X52" i="277"/>
  <c r="X53" i="277"/>
  <c r="X54" i="277"/>
  <c r="X55" i="277"/>
  <c r="X56" i="277"/>
  <c r="X57" i="277"/>
  <c r="X58" i="277"/>
  <c r="X59" i="277"/>
  <c r="X60" i="277"/>
  <c r="X61" i="277"/>
  <c r="X62" i="277"/>
  <c r="X63" i="277"/>
  <c r="X64" i="277"/>
  <c r="X65" i="277"/>
  <c r="X66" i="277"/>
  <c r="X67" i="277"/>
  <c r="X68" i="277"/>
  <c r="X69" i="277"/>
  <c r="X70" i="277"/>
  <c r="X71" i="277"/>
  <c r="X72" i="277"/>
  <c r="X73" i="277"/>
  <c r="X74" i="277"/>
  <c r="X75" i="277"/>
  <c r="X76" i="277"/>
  <c r="X77" i="277"/>
  <c r="X78" i="277"/>
  <c r="X79" i="277"/>
  <c r="X80" i="277"/>
  <c r="X81" i="277"/>
  <c r="X82" i="277"/>
  <c r="X83" i="277"/>
  <c r="X84" i="277"/>
  <c r="X85" i="277"/>
  <c r="X86" i="277"/>
  <c r="X87" i="277"/>
  <c r="X88" i="277"/>
  <c r="X89" i="277"/>
  <c r="X90" i="277"/>
  <c r="X91" i="277"/>
  <c r="X92" i="277"/>
  <c r="X93" i="277"/>
  <c r="X94" i="277"/>
  <c r="X95" i="277"/>
  <c r="X96" i="277"/>
  <c r="X97" i="277"/>
  <c r="X98" i="277"/>
  <c r="X99" i="277"/>
  <c r="X100" i="277"/>
  <c r="X101" i="277"/>
  <c r="X102" i="277"/>
  <c r="X103" i="277"/>
  <c r="X104" i="277"/>
  <c r="X105" i="277"/>
  <c r="X106" i="277"/>
  <c r="X107" i="277"/>
  <c r="X108" i="277"/>
  <c r="X109" i="277"/>
  <c r="X110" i="277"/>
  <c r="X111" i="277"/>
  <c r="X112" i="277"/>
  <c r="X113" i="277"/>
  <c r="X114" i="277"/>
  <c r="X115" i="277"/>
  <c r="X116" i="277"/>
  <c r="X117" i="277"/>
  <c r="X118" i="277"/>
  <c r="X119" i="277"/>
  <c r="X120" i="277"/>
  <c r="X121" i="277"/>
  <c r="X122" i="277"/>
  <c r="X123" i="277"/>
  <c r="X124" i="277"/>
  <c r="X125" i="277"/>
  <c r="X126" i="277"/>
  <c r="X127" i="277"/>
  <c r="X128" i="277"/>
  <c r="X129" i="277"/>
  <c r="X130" i="277"/>
  <c r="X131" i="277"/>
  <c r="X132" i="277"/>
  <c r="X133" i="277"/>
  <c r="X134" i="277"/>
  <c r="X135" i="277"/>
  <c r="X136" i="277"/>
  <c r="X137" i="277"/>
  <c r="X138" i="277"/>
  <c r="X139" i="277"/>
  <c r="X140" i="277"/>
  <c r="X141" i="277"/>
  <c r="X142" i="277"/>
  <c r="X143" i="277"/>
  <c r="X144" i="277"/>
  <c r="X145" i="277"/>
  <c r="X146" i="277"/>
  <c r="X147" i="277"/>
  <c r="X148" i="277"/>
  <c r="X149" i="277"/>
  <c r="X150" i="277"/>
  <c r="X151" i="277"/>
  <c r="X152" i="277"/>
  <c r="G2" i="277"/>
  <c r="G3" i="277"/>
  <c r="G4" i="277"/>
  <c r="G5" i="277"/>
  <c r="G6" i="277"/>
  <c r="G7" i="277"/>
  <c r="G8" i="277"/>
  <c r="G9" i="277"/>
  <c r="G10" i="277"/>
  <c r="G11" i="277"/>
  <c r="G12" i="277"/>
  <c r="G13" i="277"/>
  <c r="G15" i="277"/>
  <c r="G16" i="277"/>
  <c r="G17" i="277"/>
  <c r="G18" i="277"/>
  <c r="G19" i="277"/>
  <c r="G20" i="277"/>
  <c r="G22" i="277"/>
  <c r="G23" i="277"/>
  <c r="G24" i="277"/>
  <c r="G25" i="277"/>
  <c r="G26" i="277"/>
  <c r="G27" i="277"/>
  <c r="G28" i="277"/>
  <c r="G29" i="277"/>
  <c r="G30" i="277"/>
  <c r="G31" i="277"/>
  <c r="G32" i="277"/>
  <c r="G33" i="277"/>
  <c r="G34" i="277"/>
  <c r="G35" i="277"/>
  <c r="G36" i="277"/>
  <c r="G37" i="277"/>
  <c r="G38" i="277"/>
  <c r="G39" i="277"/>
  <c r="G40" i="277"/>
  <c r="G41" i="277"/>
  <c r="G42" i="277"/>
  <c r="G43" i="277"/>
  <c r="G48" i="277"/>
  <c r="G49" i="277"/>
  <c r="G50" i="277"/>
  <c r="G51" i="277"/>
  <c r="G52" i="277"/>
  <c r="G53" i="277"/>
  <c r="G54" i="277"/>
  <c r="G55" i="277"/>
  <c r="G56" i="277"/>
  <c r="G57" i="277"/>
  <c r="G58" i="277"/>
  <c r="G59" i="277"/>
  <c r="G60" i="277"/>
  <c r="G61" i="277"/>
  <c r="G62" i="277"/>
  <c r="G63" i="277"/>
  <c r="G64" i="277"/>
  <c r="G65" i="277"/>
  <c r="G66" i="277"/>
  <c r="G68" i="277"/>
  <c r="G69" i="277"/>
  <c r="G70" i="277"/>
  <c r="G71" i="277"/>
  <c r="G72" i="277"/>
  <c r="G73" i="277"/>
  <c r="G74" i="277"/>
  <c r="G75" i="277"/>
  <c r="G76" i="277"/>
  <c r="G77" i="277"/>
  <c r="G78" i="277"/>
  <c r="G79" i="277"/>
  <c r="G80" i="277"/>
  <c r="G81" i="277"/>
  <c r="G82" i="277"/>
  <c r="G83" i="277"/>
  <c r="G84" i="277"/>
  <c r="G85" i="277"/>
  <c r="G86" i="277"/>
  <c r="G87" i="277"/>
  <c r="G88" i="277"/>
  <c r="G89" i="277"/>
  <c r="G90" i="277"/>
  <c r="G91" i="277"/>
  <c r="G92" i="277"/>
  <c r="G93" i="277"/>
  <c r="G94" i="277"/>
  <c r="G95" i="277"/>
  <c r="G96" i="277"/>
  <c r="G97" i="277"/>
  <c r="G98" i="277"/>
  <c r="G99" i="277"/>
  <c r="G100" i="277"/>
  <c r="G101" i="277"/>
  <c r="G102" i="277"/>
  <c r="G103" i="277"/>
  <c r="G104" i="277"/>
  <c r="G105" i="277"/>
  <c r="G106" i="277"/>
  <c r="G107" i="277"/>
  <c r="G108" i="277"/>
  <c r="G109" i="277"/>
  <c r="G110" i="277"/>
  <c r="G111" i="277"/>
  <c r="G112" i="277"/>
  <c r="G113" i="277"/>
  <c r="G114" i="277"/>
  <c r="G115" i="277"/>
  <c r="G116" i="277"/>
  <c r="G117" i="277"/>
  <c r="G118" i="277"/>
  <c r="G119" i="277"/>
  <c r="G120" i="277"/>
  <c r="G121" i="277"/>
  <c r="G122" i="277"/>
  <c r="G123" i="277"/>
  <c r="G124" i="277"/>
  <c r="G125" i="277"/>
  <c r="G126" i="277"/>
  <c r="G127" i="277"/>
  <c r="G128" i="277"/>
  <c r="G129" i="277"/>
  <c r="G130" i="277"/>
  <c r="G131" i="277"/>
  <c r="G133" i="277"/>
  <c r="G134" i="277"/>
  <c r="G135" i="277"/>
  <c r="G136" i="277"/>
  <c r="G137" i="277"/>
  <c r="G138" i="277"/>
  <c r="G139" i="277"/>
  <c r="G140" i="277"/>
  <c r="G141" i="277"/>
  <c r="G142" i="277"/>
  <c r="G143" i="277"/>
  <c r="G144" i="277"/>
  <c r="G145" i="277"/>
  <c r="G146" i="277"/>
  <c r="G147" i="277"/>
  <c r="G148" i="277"/>
  <c r="G149" i="277"/>
  <c r="G150" i="277"/>
  <c r="E152" i="277"/>
  <c r="F152" i="277"/>
  <c r="D152" i="277"/>
  <c r="C152" i="277"/>
  <c r="Z150" i="277"/>
  <c r="Z149" i="277"/>
  <c r="Z148" i="277"/>
  <c r="Z147" i="277"/>
  <c r="Z146" i="277"/>
  <c r="Z145" i="277"/>
  <c r="Z144" i="277"/>
  <c r="K144" i="277"/>
  <c r="Z143" i="277"/>
  <c r="Z142" i="277"/>
  <c r="Z141" i="277"/>
  <c r="Z140" i="277"/>
  <c r="Z139" i="277"/>
  <c r="Z138" i="277"/>
  <c r="Z137" i="277"/>
  <c r="Z136" i="277"/>
  <c r="K136" i="277"/>
  <c r="Z135" i="277"/>
  <c r="Z134" i="277"/>
  <c r="Z133" i="277"/>
  <c r="Z132" i="277"/>
  <c r="Z131" i="277"/>
  <c r="Z130" i="277"/>
  <c r="Z129" i="277"/>
  <c r="Z128" i="277"/>
  <c r="Z127" i="277"/>
  <c r="Z126" i="277"/>
  <c r="Z125" i="277"/>
  <c r="Z124" i="277"/>
  <c r="Z123" i="277"/>
  <c r="Z122" i="277"/>
  <c r="Z121" i="277"/>
  <c r="Z120" i="277"/>
  <c r="K120" i="277"/>
  <c r="Z119" i="277"/>
  <c r="Z118" i="277"/>
  <c r="Z117" i="277"/>
  <c r="Z116" i="277"/>
  <c r="K116" i="277"/>
  <c r="Z115" i="277"/>
  <c r="Z114" i="277"/>
  <c r="K114" i="277"/>
  <c r="Z113" i="277"/>
  <c r="K113" i="277"/>
  <c r="Z112" i="277"/>
  <c r="Z111" i="277"/>
  <c r="Z110" i="277"/>
  <c r="K110" i="277"/>
  <c r="Z109" i="277"/>
  <c r="Z108" i="277"/>
  <c r="Z107" i="277"/>
  <c r="K107" i="277"/>
  <c r="Z106" i="277"/>
  <c r="Z105" i="277"/>
  <c r="Z104" i="277"/>
  <c r="K104" i="277"/>
  <c r="Z103" i="277"/>
  <c r="Z102" i="277"/>
  <c r="Z101" i="277"/>
  <c r="K101" i="277"/>
  <c r="Z100" i="277"/>
  <c r="Z99" i="277"/>
  <c r="Z98" i="277"/>
  <c r="K98" i="277"/>
  <c r="Z97" i="277"/>
  <c r="Z96" i="277"/>
  <c r="K96" i="277"/>
  <c r="Z95" i="277"/>
  <c r="K95" i="277"/>
  <c r="Z94" i="277"/>
  <c r="Z93" i="277"/>
  <c r="K93" i="277"/>
  <c r="Z92" i="277"/>
  <c r="Z91" i="277"/>
  <c r="Z90" i="277"/>
  <c r="Z89" i="277"/>
  <c r="K89" i="277"/>
  <c r="Z88" i="277"/>
  <c r="Z87" i="277"/>
  <c r="Z86" i="277"/>
  <c r="Z85" i="277"/>
  <c r="Z84" i="277"/>
  <c r="Z83" i="277"/>
  <c r="Z82" i="277"/>
  <c r="K82" i="277"/>
  <c r="Z81" i="277"/>
  <c r="Z80" i="277"/>
  <c r="Z79" i="277"/>
  <c r="Z78" i="277"/>
  <c r="Z77" i="277"/>
  <c r="Z76" i="277"/>
  <c r="K76" i="277"/>
  <c r="Z75" i="277"/>
  <c r="Z74" i="277"/>
  <c r="K74" i="277"/>
  <c r="Z73" i="277"/>
  <c r="Z72" i="277"/>
  <c r="Z71" i="277"/>
  <c r="Z70" i="277"/>
  <c r="Z69" i="277"/>
  <c r="Z68" i="277"/>
  <c r="Z67" i="277"/>
  <c r="Z66" i="277"/>
  <c r="Z65" i="277"/>
  <c r="Z64" i="277"/>
  <c r="Z63" i="277"/>
  <c r="K63" i="277"/>
  <c r="Z62" i="277"/>
  <c r="Z61" i="277"/>
  <c r="Z60" i="277"/>
  <c r="Z59" i="277"/>
  <c r="Z58" i="277"/>
  <c r="Z57" i="277"/>
  <c r="K57" i="277"/>
  <c r="Z56" i="277"/>
  <c r="Z55" i="277"/>
  <c r="K55" i="277"/>
  <c r="Z54" i="277"/>
  <c r="Z53" i="277"/>
  <c r="K53" i="277"/>
  <c r="Z52" i="277"/>
  <c r="K52" i="277"/>
  <c r="Z51" i="277"/>
  <c r="K51" i="277"/>
  <c r="Z50" i="277"/>
  <c r="Z49" i="277"/>
  <c r="K49" i="277"/>
  <c r="Z48" i="277"/>
  <c r="Z47" i="277"/>
  <c r="K47" i="277"/>
  <c r="Z46" i="277"/>
  <c r="Z45" i="277"/>
  <c r="Z44" i="277"/>
  <c r="Z43" i="277"/>
  <c r="Z42" i="277"/>
  <c r="K42" i="277"/>
  <c r="Z41" i="277"/>
  <c r="Z40" i="277"/>
  <c r="K40" i="277"/>
  <c r="Z39" i="277"/>
  <c r="K39" i="277"/>
  <c r="Z38" i="277"/>
  <c r="Z37" i="277"/>
  <c r="Z36" i="277"/>
  <c r="K36" i="277"/>
  <c r="Z35" i="277"/>
  <c r="K35" i="277"/>
  <c r="Z34" i="277"/>
  <c r="Z33" i="277"/>
  <c r="Z32" i="277"/>
  <c r="K32" i="277"/>
  <c r="Z31" i="277"/>
  <c r="K31" i="277"/>
  <c r="Z30" i="277"/>
  <c r="K30" i="277"/>
  <c r="Z29" i="277"/>
  <c r="K29" i="277"/>
  <c r="Z28" i="277"/>
  <c r="Z27" i="277"/>
  <c r="K27" i="277"/>
  <c r="Z26" i="277"/>
  <c r="Z25" i="277"/>
  <c r="Z24" i="277"/>
  <c r="Z23" i="277"/>
  <c r="Z22" i="277"/>
  <c r="Z21" i="277"/>
  <c r="Z20" i="277"/>
  <c r="K20" i="277"/>
  <c r="Z19" i="277"/>
  <c r="K19" i="277"/>
  <c r="Z18" i="277"/>
  <c r="Z17" i="277"/>
  <c r="K17" i="277"/>
  <c r="Z16" i="277"/>
  <c r="Z15" i="277"/>
  <c r="K15" i="277"/>
  <c r="Z14" i="277"/>
  <c r="Z13" i="277"/>
  <c r="K13" i="277"/>
  <c r="Z12" i="277"/>
  <c r="Z11" i="277"/>
  <c r="Z10" i="277"/>
  <c r="K10" i="277"/>
  <c r="Z9" i="277"/>
  <c r="Z8" i="277"/>
  <c r="Z7" i="277"/>
  <c r="AI6" i="277"/>
  <c r="AH6" i="277"/>
  <c r="AG6" i="277"/>
  <c r="AF6" i="277"/>
  <c r="AE6" i="277"/>
  <c r="Z6" i="277"/>
  <c r="Z5" i="277"/>
  <c r="K5" i="277"/>
  <c r="Z4" i="277"/>
  <c r="K4" i="277"/>
  <c r="Z3" i="277"/>
  <c r="Z2" i="277"/>
  <c r="D162" i="275"/>
  <c r="V158" i="275"/>
  <c r="V157" i="275"/>
  <c r="U157" i="275"/>
  <c r="T157" i="275"/>
  <c r="R157" i="275"/>
  <c r="D152" i="275"/>
  <c r="X151" i="275"/>
  <c r="G150" i="275"/>
  <c r="E150" i="275"/>
  <c r="E149" i="275"/>
  <c r="A149" i="275"/>
  <c r="G149" i="275"/>
  <c r="E148" i="275"/>
  <c r="A148" i="275"/>
  <c r="G148" i="275"/>
  <c r="E147" i="275"/>
  <c r="A147" i="275"/>
  <c r="G147" i="275"/>
  <c r="E146" i="275"/>
  <c r="A146" i="275"/>
  <c r="G146" i="275"/>
  <c r="E145" i="275"/>
  <c r="A145" i="275"/>
  <c r="G145" i="275"/>
  <c r="K144" i="275"/>
  <c r="E144" i="275"/>
  <c r="A144" i="275"/>
  <c r="G144" i="275"/>
  <c r="E143" i="275"/>
  <c r="A143" i="275"/>
  <c r="G143" i="275"/>
  <c r="E142" i="275"/>
  <c r="A142" i="275"/>
  <c r="G142" i="275"/>
  <c r="E141" i="275"/>
  <c r="A141" i="275"/>
  <c r="G141" i="275"/>
  <c r="E140" i="275"/>
  <c r="A140" i="275"/>
  <c r="G140" i="275"/>
  <c r="E139" i="275"/>
  <c r="A139" i="275"/>
  <c r="G139" i="275"/>
  <c r="E138" i="275"/>
  <c r="A138" i="275"/>
  <c r="G138" i="275"/>
  <c r="E137" i="275"/>
  <c r="A137" i="275"/>
  <c r="G137" i="275"/>
  <c r="K136" i="275"/>
  <c r="E136" i="275"/>
  <c r="A136" i="275"/>
  <c r="G136" i="275"/>
  <c r="E135" i="275"/>
  <c r="A135" i="275"/>
  <c r="G135" i="275"/>
  <c r="E134" i="275"/>
  <c r="A134" i="275"/>
  <c r="G134" i="275"/>
  <c r="E133" i="275"/>
  <c r="A133" i="275"/>
  <c r="G133" i="275"/>
  <c r="E132" i="275"/>
  <c r="A132" i="275"/>
  <c r="E131" i="275"/>
  <c r="A131" i="275"/>
  <c r="G131" i="275"/>
  <c r="E130" i="275"/>
  <c r="A130" i="275"/>
  <c r="G130" i="275"/>
  <c r="E129" i="275"/>
  <c r="A129" i="275"/>
  <c r="G129" i="275"/>
  <c r="E128" i="275"/>
  <c r="A128" i="275"/>
  <c r="G128" i="275"/>
  <c r="E127" i="275"/>
  <c r="A127" i="275"/>
  <c r="G127" i="275"/>
  <c r="E126" i="275"/>
  <c r="A126" i="275"/>
  <c r="G126" i="275"/>
  <c r="E125" i="275"/>
  <c r="A125" i="275"/>
  <c r="E124" i="275"/>
  <c r="A124" i="275"/>
  <c r="E123" i="275"/>
  <c r="A123" i="275"/>
  <c r="G123" i="275"/>
  <c r="E122" i="275"/>
  <c r="A122" i="275"/>
  <c r="G122" i="275"/>
  <c r="E121" i="275"/>
  <c r="A121" i="275"/>
  <c r="G121" i="275"/>
  <c r="K120" i="275"/>
  <c r="E120" i="275"/>
  <c r="A120" i="275"/>
  <c r="G120" i="275"/>
  <c r="E119" i="275"/>
  <c r="A119" i="275"/>
  <c r="G119" i="275"/>
  <c r="E118" i="275"/>
  <c r="A118" i="275"/>
  <c r="G118" i="275"/>
  <c r="E117" i="275"/>
  <c r="A117" i="275"/>
  <c r="G117" i="275"/>
  <c r="K116" i="275"/>
  <c r="E116" i="275"/>
  <c r="A116" i="275"/>
  <c r="G116" i="275"/>
  <c r="E115" i="275"/>
  <c r="A115" i="275"/>
  <c r="G115" i="275"/>
  <c r="K114" i="275"/>
  <c r="E114" i="275"/>
  <c r="A114" i="275"/>
  <c r="G114" i="275"/>
  <c r="K113" i="275"/>
  <c r="E113" i="275"/>
  <c r="A113" i="275"/>
  <c r="G113" i="275"/>
  <c r="E112" i="275"/>
  <c r="A112" i="275"/>
  <c r="G112" i="275"/>
  <c r="E111" i="275"/>
  <c r="A111" i="275"/>
  <c r="G111" i="275"/>
  <c r="K110" i="275"/>
  <c r="E110" i="275"/>
  <c r="A110" i="275"/>
  <c r="G110" i="275"/>
  <c r="E109" i="275"/>
  <c r="A109" i="275"/>
  <c r="G109" i="275"/>
  <c r="E108" i="275"/>
  <c r="A108" i="275"/>
  <c r="G108" i="275"/>
  <c r="K107" i="275"/>
  <c r="E107" i="275"/>
  <c r="A107" i="275"/>
  <c r="G107" i="275"/>
  <c r="E106" i="275"/>
  <c r="A106" i="275"/>
  <c r="G106" i="275"/>
  <c r="E105" i="275"/>
  <c r="A105" i="275"/>
  <c r="G105" i="275"/>
  <c r="K104" i="275"/>
  <c r="E104" i="275"/>
  <c r="A104" i="275"/>
  <c r="G104" i="275"/>
  <c r="E103" i="275"/>
  <c r="A103" i="275"/>
  <c r="G103" i="275"/>
  <c r="E102" i="275"/>
  <c r="A102" i="275"/>
  <c r="G102" i="275"/>
  <c r="K101" i="275"/>
  <c r="E101" i="275"/>
  <c r="A101" i="275"/>
  <c r="G101" i="275"/>
  <c r="E100" i="275"/>
  <c r="A100" i="275"/>
  <c r="G100" i="275"/>
  <c r="E99" i="275"/>
  <c r="A99" i="275"/>
  <c r="G99" i="275"/>
  <c r="K98" i="275"/>
  <c r="E98" i="275"/>
  <c r="A98" i="275"/>
  <c r="G98" i="275"/>
  <c r="E97" i="275"/>
  <c r="A97" i="275"/>
  <c r="G97" i="275"/>
  <c r="K96" i="275"/>
  <c r="E96" i="275"/>
  <c r="A96" i="275"/>
  <c r="G96" i="275"/>
  <c r="K95" i="275"/>
  <c r="E95" i="275"/>
  <c r="A95" i="275"/>
  <c r="G95" i="275"/>
  <c r="E94" i="275"/>
  <c r="A94" i="275"/>
  <c r="G94" i="275"/>
  <c r="K93" i="275"/>
  <c r="E93" i="275"/>
  <c r="A93" i="275"/>
  <c r="G93" i="275"/>
  <c r="E92" i="275"/>
  <c r="A92" i="275"/>
  <c r="G92" i="275"/>
  <c r="E91" i="275"/>
  <c r="A91" i="275"/>
  <c r="G91" i="275"/>
  <c r="E90" i="275"/>
  <c r="A90" i="275"/>
  <c r="G90" i="275"/>
  <c r="K89" i="275"/>
  <c r="E89" i="275"/>
  <c r="A89" i="275"/>
  <c r="G89" i="275"/>
  <c r="E88" i="275"/>
  <c r="A88" i="275"/>
  <c r="G88" i="275"/>
  <c r="E87" i="275"/>
  <c r="A87" i="275"/>
  <c r="G87" i="275"/>
  <c r="E86" i="275"/>
  <c r="A86" i="275"/>
  <c r="G86" i="275"/>
  <c r="E85" i="275"/>
  <c r="A85" i="275"/>
  <c r="G85" i="275"/>
  <c r="E84" i="275"/>
  <c r="A84" i="275"/>
  <c r="G84" i="275"/>
  <c r="E83" i="275"/>
  <c r="A83" i="275"/>
  <c r="G83" i="275"/>
  <c r="K82" i="275"/>
  <c r="E82" i="275"/>
  <c r="A82" i="275"/>
  <c r="G82" i="275"/>
  <c r="E81" i="275"/>
  <c r="A81" i="275"/>
  <c r="G81" i="275"/>
  <c r="E80" i="275"/>
  <c r="A80" i="275"/>
  <c r="G80" i="275"/>
  <c r="E79" i="275"/>
  <c r="A79" i="275"/>
  <c r="G79" i="275"/>
  <c r="E78" i="275"/>
  <c r="A78" i="275"/>
  <c r="G78" i="275"/>
  <c r="E77" i="275"/>
  <c r="A77" i="275"/>
  <c r="G77" i="275"/>
  <c r="K76" i="275"/>
  <c r="E76" i="275"/>
  <c r="A76" i="275"/>
  <c r="G76" i="275"/>
  <c r="E75" i="275"/>
  <c r="A75" i="275"/>
  <c r="G75" i="275"/>
  <c r="K74" i="275"/>
  <c r="E74" i="275"/>
  <c r="A74" i="275"/>
  <c r="G74" i="275"/>
  <c r="E73" i="275"/>
  <c r="A73" i="275"/>
  <c r="G73" i="275"/>
  <c r="E72" i="275"/>
  <c r="A72" i="275"/>
  <c r="G72" i="275"/>
  <c r="E71" i="275"/>
  <c r="A71" i="275"/>
  <c r="G71" i="275"/>
  <c r="E70" i="275"/>
  <c r="A70" i="275"/>
  <c r="G70" i="275"/>
  <c r="E69" i="275"/>
  <c r="A69" i="275"/>
  <c r="G69" i="275"/>
  <c r="E68" i="275"/>
  <c r="A68" i="275"/>
  <c r="G68" i="275"/>
  <c r="E67" i="275"/>
  <c r="A67" i="275"/>
  <c r="E66" i="275"/>
  <c r="A66" i="275"/>
  <c r="E65" i="275"/>
  <c r="A65" i="275"/>
  <c r="G65" i="275"/>
  <c r="E64" i="275"/>
  <c r="A64" i="275"/>
  <c r="K63" i="275"/>
  <c r="E63" i="275"/>
  <c r="A63" i="275"/>
  <c r="G63" i="275"/>
  <c r="E62" i="275"/>
  <c r="A62" i="275"/>
  <c r="G62" i="275"/>
  <c r="E61" i="275"/>
  <c r="A61" i="275"/>
  <c r="G61" i="275"/>
  <c r="E60" i="275"/>
  <c r="A60" i="275"/>
  <c r="E59" i="275"/>
  <c r="A59" i="275"/>
  <c r="G59" i="275"/>
  <c r="E58" i="275"/>
  <c r="A58" i="275"/>
  <c r="G58" i="275"/>
  <c r="K57" i="275"/>
  <c r="E57" i="275"/>
  <c r="A57" i="275"/>
  <c r="G57" i="275"/>
  <c r="E56" i="275"/>
  <c r="A56" i="275"/>
  <c r="K55" i="275"/>
  <c r="E55" i="275"/>
  <c r="A55" i="275"/>
  <c r="G55" i="275"/>
  <c r="E54" i="275"/>
  <c r="A54" i="275"/>
  <c r="G54" i="275"/>
  <c r="K53" i="275"/>
  <c r="E53" i="275"/>
  <c r="A53" i="275"/>
  <c r="G53" i="275"/>
  <c r="K52" i="275"/>
  <c r="E52" i="275"/>
  <c r="A52" i="275"/>
  <c r="G52" i="275"/>
  <c r="K51" i="275"/>
  <c r="E51" i="275"/>
  <c r="A51" i="275"/>
  <c r="G51" i="275"/>
  <c r="E50" i="275"/>
  <c r="A50" i="275"/>
  <c r="G50" i="275"/>
  <c r="K49" i="275"/>
  <c r="E49" i="275"/>
  <c r="A49" i="275"/>
  <c r="G49" i="275"/>
  <c r="E48" i="275"/>
  <c r="A48" i="275"/>
  <c r="G48" i="275"/>
  <c r="K47" i="275"/>
  <c r="E47" i="275"/>
  <c r="A47" i="275"/>
  <c r="E46" i="275"/>
  <c r="A46" i="275"/>
  <c r="E45" i="275"/>
  <c r="A45" i="275"/>
  <c r="E44" i="275"/>
  <c r="A44" i="275"/>
  <c r="E43" i="275"/>
  <c r="A43" i="275"/>
  <c r="G43" i="275"/>
  <c r="K42" i="275"/>
  <c r="E42" i="275"/>
  <c r="A42" i="275"/>
  <c r="G42" i="275"/>
  <c r="E41" i="275"/>
  <c r="A41" i="275"/>
  <c r="G41" i="275"/>
  <c r="K40" i="275"/>
  <c r="E40" i="275"/>
  <c r="A40" i="275"/>
  <c r="G40" i="275"/>
  <c r="K39" i="275"/>
  <c r="E39" i="275"/>
  <c r="A39" i="275"/>
  <c r="G39" i="275"/>
  <c r="E38" i="275"/>
  <c r="A38" i="275"/>
  <c r="G38" i="275"/>
  <c r="E37" i="275"/>
  <c r="A37" i="275"/>
  <c r="G37" i="275"/>
  <c r="K36" i="275"/>
  <c r="E36" i="275"/>
  <c r="A36" i="275"/>
  <c r="G36" i="275"/>
  <c r="K35" i="275"/>
  <c r="E35" i="275"/>
  <c r="A35" i="275"/>
  <c r="G35" i="275"/>
  <c r="E34" i="275"/>
  <c r="A34" i="275"/>
  <c r="E33" i="275"/>
  <c r="A33" i="275"/>
  <c r="G33" i="275"/>
  <c r="K32" i="275"/>
  <c r="E32" i="275"/>
  <c r="A32" i="275"/>
  <c r="G32" i="275"/>
  <c r="K31" i="275"/>
  <c r="E31" i="275"/>
  <c r="A31" i="275"/>
  <c r="G31" i="275"/>
  <c r="K30" i="275"/>
  <c r="E30" i="275"/>
  <c r="A30" i="275"/>
  <c r="G30" i="275"/>
  <c r="K29" i="275"/>
  <c r="E29" i="275"/>
  <c r="A29" i="275"/>
  <c r="G29" i="275"/>
  <c r="E28" i="275"/>
  <c r="A28" i="275"/>
  <c r="G28" i="275"/>
  <c r="K27" i="275"/>
  <c r="E27" i="275"/>
  <c r="A27" i="275"/>
  <c r="G27" i="275"/>
  <c r="E26" i="275"/>
  <c r="A26" i="275"/>
  <c r="G26" i="275"/>
  <c r="E25" i="275"/>
  <c r="A25" i="275"/>
  <c r="G25" i="275"/>
  <c r="E24" i="275"/>
  <c r="A24" i="275"/>
  <c r="G24" i="275"/>
  <c r="E23" i="275"/>
  <c r="A23" i="275"/>
  <c r="G23" i="275"/>
  <c r="E22" i="275"/>
  <c r="A22" i="275"/>
  <c r="E21" i="275"/>
  <c r="A21" i="275"/>
  <c r="K20" i="275"/>
  <c r="E20" i="275"/>
  <c r="A20" i="275"/>
  <c r="G20" i="275"/>
  <c r="K19" i="275"/>
  <c r="E19" i="275"/>
  <c r="A19" i="275"/>
  <c r="G19" i="275"/>
  <c r="E18" i="275"/>
  <c r="A18" i="275"/>
  <c r="G18" i="275"/>
  <c r="K17" i="275"/>
  <c r="E17" i="275"/>
  <c r="A17" i="275"/>
  <c r="G17" i="275"/>
  <c r="E16" i="275"/>
  <c r="A16" i="275"/>
  <c r="G16" i="275"/>
  <c r="K15" i="275"/>
  <c r="E15" i="275"/>
  <c r="A15" i="275"/>
  <c r="E14" i="275"/>
  <c r="A14" i="275"/>
  <c r="K13" i="275"/>
  <c r="E13" i="275"/>
  <c r="A13" i="275"/>
  <c r="G13" i="275"/>
  <c r="E12" i="275"/>
  <c r="A12" i="275"/>
  <c r="G12" i="275"/>
  <c r="E11" i="275"/>
  <c r="A11" i="275"/>
  <c r="G11" i="275"/>
  <c r="K10" i="275"/>
  <c r="E10" i="275"/>
  <c r="A10" i="275"/>
  <c r="G10" i="275"/>
  <c r="E9" i="275"/>
  <c r="A9" i="275"/>
  <c r="G9" i="275"/>
  <c r="E8" i="275"/>
  <c r="A8" i="275"/>
  <c r="G8" i="275"/>
  <c r="E7" i="275"/>
  <c r="A7" i="275"/>
  <c r="AI6" i="275"/>
  <c r="AH6" i="275"/>
  <c r="AG6" i="275"/>
  <c r="AF6" i="275"/>
  <c r="AE6" i="275"/>
  <c r="E6" i="275"/>
  <c r="A6" i="275"/>
  <c r="K5" i="275"/>
  <c r="E5" i="275"/>
  <c r="A5" i="275"/>
  <c r="K4" i="275"/>
  <c r="E4" i="275"/>
  <c r="A4" i="275"/>
  <c r="E3" i="275"/>
  <c r="A3" i="275"/>
  <c r="E2" i="275"/>
  <c r="A2" i="275"/>
  <c r="A2" i="272"/>
  <c r="A11" i="272"/>
  <c r="A14" i="272"/>
  <c r="A21" i="272"/>
  <c r="A3" i="272"/>
  <c r="A4" i="272"/>
  <c r="A5" i="272"/>
  <c r="A6" i="272"/>
  <c r="A7" i="272"/>
  <c r="A8" i="272"/>
  <c r="A9" i="272"/>
  <c r="A10" i="272"/>
  <c r="A12" i="272"/>
  <c r="A13" i="272"/>
  <c r="A15" i="272"/>
  <c r="A16" i="272"/>
  <c r="A17" i="272"/>
  <c r="A18" i="272"/>
  <c r="A19" i="272"/>
  <c r="A20" i="272"/>
  <c r="A22" i="272"/>
  <c r="A23" i="272"/>
  <c r="A24" i="272"/>
  <c r="A25" i="272"/>
  <c r="A26" i="272"/>
  <c r="A27" i="272"/>
  <c r="A28" i="272"/>
  <c r="A29" i="272"/>
  <c r="A30" i="272"/>
  <c r="A31" i="272"/>
  <c r="A32" i="272"/>
  <c r="A33" i="272"/>
  <c r="A34" i="272"/>
  <c r="A35" i="272"/>
  <c r="A36" i="272"/>
  <c r="A37" i="272"/>
  <c r="A38" i="272"/>
  <c r="A39" i="272"/>
  <c r="A40" i="272"/>
  <c r="A41" i="272"/>
  <c r="A42" i="272"/>
  <c r="A43" i="272"/>
  <c r="A44" i="272"/>
  <c r="A45" i="272"/>
  <c r="A46" i="272"/>
  <c r="A47" i="272"/>
  <c r="A48" i="272"/>
  <c r="A49" i="272"/>
  <c r="A50" i="272"/>
  <c r="A51" i="272"/>
  <c r="A52" i="272"/>
  <c r="A53" i="272"/>
  <c r="A54" i="272"/>
  <c r="A55" i="272"/>
  <c r="A56" i="272"/>
  <c r="A57" i="272"/>
  <c r="A58" i="272"/>
  <c r="A59" i="272"/>
  <c r="A60" i="272"/>
  <c r="A61" i="272"/>
  <c r="A62" i="272"/>
  <c r="A63" i="272"/>
  <c r="A64" i="272"/>
  <c r="A65" i="272"/>
  <c r="A66" i="272"/>
  <c r="A67" i="272"/>
  <c r="A68" i="272"/>
  <c r="A69" i="272"/>
  <c r="A70" i="272"/>
  <c r="A71" i="272"/>
  <c r="A72" i="272"/>
  <c r="A73" i="272"/>
  <c r="A74" i="272"/>
  <c r="A75" i="272"/>
  <c r="A76" i="272"/>
  <c r="A77" i="272"/>
  <c r="A78" i="272"/>
  <c r="A79" i="272"/>
  <c r="A80" i="272"/>
  <c r="A81" i="272"/>
  <c r="A82" i="272"/>
  <c r="A83" i="272"/>
  <c r="A84" i="272"/>
  <c r="A85" i="272"/>
  <c r="A86" i="272"/>
  <c r="A87" i="272"/>
  <c r="A88" i="272"/>
  <c r="A89" i="272"/>
  <c r="A90" i="272"/>
  <c r="A91" i="272"/>
  <c r="A92" i="272"/>
  <c r="A93" i="272"/>
  <c r="A94" i="272"/>
  <c r="A95" i="272"/>
  <c r="A96" i="272"/>
  <c r="A97" i="272"/>
  <c r="A98" i="272"/>
  <c r="A99" i="272"/>
  <c r="A100" i="272"/>
  <c r="A101" i="272"/>
  <c r="A102" i="272"/>
  <c r="A103" i="272"/>
  <c r="A104" i="272"/>
  <c r="A105" i="272"/>
  <c r="A106" i="272"/>
  <c r="A107" i="272"/>
  <c r="A108" i="272"/>
  <c r="A109" i="272"/>
  <c r="A110" i="272"/>
  <c r="A111" i="272"/>
  <c r="A112" i="272"/>
  <c r="A113" i="272"/>
  <c r="A114" i="272"/>
  <c r="A115" i="272"/>
  <c r="A116" i="272"/>
  <c r="A117" i="272"/>
  <c r="A118" i="272"/>
  <c r="A119" i="272"/>
  <c r="A120" i="272"/>
  <c r="A121" i="272"/>
  <c r="A122" i="272"/>
  <c r="A123" i="272"/>
  <c r="A124" i="272"/>
  <c r="A125" i="272"/>
  <c r="A126" i="272"/>
  <c r="A127" i="272"/>
  <c r="A128" i="272"/>
  <c r="A129" i="272"/>
  <c r="A130" i="272"/>
  <c r="A131" i="272"/>
  <c r="A132" i="272"/>
  <c r="A133" i="272"/>
  <c r="A134" i="272"/>
  <c r="A135" i="272"/>
  <c r="A136" i="272"/>
  <c r="A137" i="272"/>
  <c r="A138" i="272"/>
  <c r="A139" i="272"/>
  <c r="A140" i="272"/>
  <c r="A141" i="272"/>
  <c r="A142" i="272"/>
  <c r="A143" i="272"/>
  <c r="A144" i="272"/>
  <c r="A145" i="272"/>
  <c r="A146" i="272"/>
  <c r="A147" i="272"/>
  <c r="A148" i="272"/>
  <c r="A149" i="272"/>
  <c r="W155" i="272"/>
  <c r="W156" i="272"/>
  <c r="W157" i="272"/>
  <c r="W158" i="272"/>
  <c r="W161" i="272"/>
  <c r="A152" i="272"/>
  <c r="O161" i="272"/>
  <c r="W163" i="272"/>
  <c r="V155" i="272"/>
  <c r="V156" i="272"/>
  <c r="V157" i="272"/>
  <c r="V158" i="272"/>
  <c r="V161" i="272"/>
  <c r="V163" i="272"/>
  <c r="U155" i="272"/>
  <c r="U156" i="272"/>
  <c r="U157" i="272"/>
  <c r="U158" i="272"/>
  <c r="U161" i="272"/>
  <c r="U163" i="272"/>
  <c r="T155" i="272"/>
  <c r="T156" i="272"/>
  <c r="T157" i="272"/>
  <c r="T158" i="272"/>
  <c r="T161" i="272"/>
  <c r="T163" i="272"/>
  <c r="Q155" i="272"/>
  <c r="R155" i="272"/>
  <c r="S155" i="272"/>
  <c r="Q156" i="272"/>
  <c r="R156" i="272"/>
  <c r="S156" i="272"/>
  <c r="Q157" i="272"/>
  <c r="R157" i="272"/>
  <c r="S157" i="272"/>
  <c r="Q158" i="272"/>
  <c r="R158" i="272"/>
  <c r="S158" i="272"/>
  <c r="S161" i="272"/>
  <c r="S163" i="272"/>
  <c r="R161" i="272"/>
  <c r="M152" i="272"/>
  <c r="R160" i="272"/>
  <c r="R162" i="272"/>
  <c r="Q161" i="272"/>
  <c r="L152" i="272"/>
  <c r="Q160" i="272"/>
  <c r="Q162" i="272"/>
  <c r="S162" i="272"/>
  <c r="N152" i="272"/>
  <c r="T160" i="272"/>
  <c r="T162" i="272"/>
  <c r="O152" i="272"/>
  <c r="U160" i="272"/>
  <c r="U162" i="272"/>
  <c r="P152" i="272"/>
  <c r="V160" i="272"/>
  <c r="V162" i="272"/>
  <c r="Q152" i="272"/>
  <c r="W160" i="272"/>
  <c r="W162" i="272"/>
  <c r="X162" i="272"/>
  <c r="D162" i="272"/>
  <c r="E2" i="272"/>
  <c r="R2" i="272"/>
  <c r="E7" i="272"/>
  <c r="R7" i="272"/>
  <c r="E11" i="272"/>
  <c r="R11" i="272"/>
  <c r="E16" i="272"/>
  <c r="R16" i="272"/>
  <c r="E3" i="272"/>
  <c r="R3" i="272"/>
  <c r="E4" i="272"/>
  <c r="R4" i="272"/>
  <c r="E5" i="272"/>
  <c r="R5" i="272"/>
  <c r="E6" i="272"/>
  <c r="R6" i="272"/>
  <c r="E8" i="272"/>
  <c r="R8" i="272"/>
  <c r="E9" i="272"/>
  <c r="R9" i="272"/>
  <c r="E10" i="272"/>
  <c r="R10" i="272"/>
  <c r="E12" i="272"/>
  <c r="R12" i="272"/>
  <c r="E13" i="272"/>
  <c r="R13" i="272"/>
  <c r="E14" i="272"/>
  <c r="R14" i="272"/>
  <c r="E15" i="272"/>
  <c r="R15" i="272"/>
  <c r="E17" i="272"/>
  <c r="R17" i="272"/>
  <c r="E18" i="272"/>
  <c r="R18" i="272"/>
  <c r="E19" i="272"/>
  <c r="R19" i="272"/>
  <c r="E20" i="272"/>
  <c r="R20" i="272"/>
  <c r="E21" i="272"/>
  <c r="R21" i="272"/>
  <c r="E22" i="272"/>
  <c r="R22" i="272"/>
  <c r="E23" i="272"/>
  <c r="R23" i="272"/>
  <c r="E24" i="272"/>
  <c r="R24" i="272"/>
  <c r="E25" i="272"/>
  <c r="R25" i="272"/>
  <c r="E26" i="272"/>
  <c r="R26" i="272"/>
  <c r="E27" i="272"/>
  <c r="R27" i="272"/>
  <c r="E28" i="272"/>
  <c r="R28" i="272"/>
  <c r="E29" i="272"/>
  <c r="R29" i="272"/>
  <c r="E30" i="272"/>
  <c r="R30" i="272"/>
  <c r="E31" i="272"/>
  <c r="R31" i="272"/>
  <c r="E32" i="272"/>
  <c r="R32" i="272"/>
  <c r="E33" i="272"/>
  <c r="R33" i="272"/>
  <c r="E34" i="272"/>
  <c r="R34" i="272"/>
  <c r="E35" i="272"/>
  <c r="R35" i="272"/>
  <c r="E36" i="272"/>
  <c r="R36" i="272"/>
  <c r="E37" i="272"/>
  <c r="R37" i="272"/>
  <c r="E38" i="272"/>
  <c r="R38" i="272"/>
  <c r="E39" i="272"/>
  <c r="R39" i="272"/>
  <c r="E40" i="272"/>
  <c r="R40" i="272"/>
  <c r="E41" i="272"/>
  <c r="R41" i="272"/>
  <c r="E42" i="272"/>
  <c r="R42" i="272"/>
  <c r="E43" i="272"/>
  <c r="R43" i="272"/>
  <c r="E44" i="272"/>
  <c r="R44" i="272"/>
  <c r="E45" i="272"/>
  <c r="R45" i="272"/>
  <c r="E46" i="272"/>
  <c r="R46" i="272"/>
  <c r="E47" i="272"/>
  <c r="R47" i="272"/>
  <c r="E48" i="272"/>
  <c r="R48" i="272"/>
  <c r="E49" i="272"/>
  <c r="R49" i="272"/>
  <c r="E50" i="272"/>
  <c r="R50" i="272"/>
  <c r="E51" i="272"/>
  <c r="R51" i="272"/>
  <c r="E52" i="272"/>
  <c r="R52" i="272"/>
  <c r="E53" i="272"/>
  <c r="R53" i="272"/>
  <c r="E54" i="272"/>
  <c r="R54" i="272"/>
  <c r="E55" i="272"/>
  <c r="R55" i="272"/>
  <c r="E56" i="272"/>
  <c r="R56" i="272"/>
  <c r="E57" i="272"/>
  <c r="R57" i="272"/>
  <c r="E58" i="272"/>
  <c r="R58" i="272"/>
  <c r="E59" i="272"/>
  <c r="R59" i="272"/>
  <c r="E60" i="272"/>
  <c r="R60" i="272"/>
  <c r="E61" i="272"/>
  <c r="R61" i="272"/>
  <c r="E62" i="272"/>
  <c r="R62" i="272"/>
  <c r="E63" i="272"/>
  <c r="R63" i="272"/>
  <c r="E64" i="272"/>
  <c r="R64" i="272"/>
  <c r="E65" i="272"/>
  <c r="R65" i="272"/>
  <c r="E66" i="272"/>
  <c r="R66" i="272"/>
  <c r="E67" i="272"/>
  <c r="R67" i="272"/>
  <c r="E68" i="272"/>
  <c r="R68" i="272"/>
  <c r="E69" i="272"/>
  <c r="R69" i="272"/>
  <c r="E70" i="272"/>
  <c r="R70" i="272"/>
  <c r="E71" i="272"/>
  <c r="R71" i="272"/>
  <c r="E72" i="272"/>
  <c r="R72" i="272"/>
  <c r="E73" i="272"/>
  <c r="R73" i="272"/>
  <c r="E74" i="272"/>
  <c r="R74" i="272"/>
  <c r="E75" i="272"/>
  <c r="R75" i="272"/>
  <c r="E76" i="272"/>
  <c r="R76" i="272"/>
  <c r="E77" i="272"/>
  <c r="R77" i="272"/>
  <c r="E78" i="272"/>
  <c r="R78" i="272"/>
  <c r="E79" i="272"/>
  <c r="R79" i="272"/>
  <c r="E80" i="272"/>
  <c r="R80" i="272"/>
  <c r="E81" i="272"/>
  <c r="R81" i="272"/>
  <c r="E82" i="272"/>
  <c r="R82" i="272"/>
  <c r="E83" i="272"/>
  <c r="R83" i="272"/>
  <c r="E84" i="272"/>
  <c r="R84" i="272"/>
  <c r="E85" i="272"/>
  <c r="R85" i="272"/>
  <c r="E86" i="272"/>
  <c r="R86" i="272"/>
  <c r="E87" i="272"/>
  <c r="R87" i="272"/>
  <c r="E88" i="272"/>
  <c r="R88" i="272"/>
  <c r="E89" i="272"/>
  <c r="R89" i="272"/>
  <c r="E90" i="272"/>
  <c r="R90" i="272"/>
  <c r="E91" i="272"/>
  <c r="R91" i="272"/>
  <c r="E92" i="272"/>
  <c r="R92" i="272"/>
  <c r="E93" i="272"/>
  <c r="R93" i="272"/>
  <c r="E94" i="272"/>
  <c r="R94" i="272"/>
  <c r="E95" i="272"/>
  <c r="R95" i="272"/>
  <c r="E96" i="272"/>
  <c r="R96" i="272"/>
  <c r="E97" i="272"/>
  <c r="R97" i="272"/>
  <c r="E98" i="272"/>
  <c r="R98" i="272"/>
  <c r="E99" i="272"/>
  <c r="R99" i="272"/>
  <c r="E100" i="272"/>
  <c r="R100" i="272"/>
  <c r="E101" i="272"/>
  <c r="R101" i="272"/>
  <c r="E102" i="272"/>
  <c r="R102" i="272"/>
  <c r="E103" i="272"/>
  <c r="R103" i="272"/>
  <c r="E104" i="272"/>
  <c r="R104" i="272"/>
  <c r="E105" i="272"/>
  <c r="R105" i="272"/>
  <c r="E106" i="272"/>
  <c r="R106" i="272"/>
  <c r="E107" i="272"/>
  <c r="R107" i="272"/>
  <c r="E108" i="272"/>
  <c r="R108" i="272"/>
  <c r="E109" i="272"/>
  <c r="R109" i="272"/>
  <c r="E110" i="272"/>
  <c r="R110" i="272"/>
  <c r="E111" i="272"/>
  <c r="R111" i="272"/>
  <c r="E112" i="272"/>
  <c r="R112" i="272"/>
  <c r="E113" i="272"/>
  <c r="R113" i="272"/>
  <c r="E114" i="272"/>
  <c r="R114" i="272"/>
  <c r="E115" i="272"/>
  <c r="R115" i="272"/>
  <c r="E116" i="272"/>
  <c r="R116" i="272"/>
  <c r="E117" i="272"/>
  <c r="R117" i="272"/>
  <c r="E118" i="272"/>
  <c r="R118" i="272"/>
  <c r="E119" i="272"/>
  <c r="R119" i="272"/>
  <c r="E120" i="272"/>
  <c r="R120" i="272"/>
  <c r="E121" i="272"/>
  <c r="R121" i="272"/>
  <c r="E122" i="272"/>
  <c r="R122" i="272"/>
  <c r="E123" i="272"/>
  <c r="R123" i="272"/>
  <c r="E124" i="272"/>
  <c r="R124" i="272"/>
  <c r="E125" i="272"/>
  <c r="R125" i="272"/>
  <c r="E126" i="272"/>
  <c r="R126" i="272"/>
  <c r="E127" i="272"/>
  <c r="R127" i="272"/>
  <c r="E128" i="272"/>
  <c r="R128" i="272"/>
  <c r="E129" i="272"/>
  <c r="R129" i="272"/>
  <c r="E130" i="272"/>
  <c r="R130" i="272"/>
  <c r="E131" i="272"/>
  <c r="R131" i="272"/>
  <c r="E132" i="272"/>
  <c r="R132" i="272"/>
  <c r="E133" i="272"/>
  <c r="R133" i="272"/>
  <c r="E134" i="272"/>
  <c r="R134" i="272"/>
  <c r="E135" i="272"/>
  <c r="R135" i="272"/>
  <c r="E136" i="272"/>
  <c r="R136" i="272"/>
  <c r="E137" i="272"/>
  <c r="R137" i="272"/>
  <c r="E138" i="272"/>
  <c r="R138" i="272"/>
  <c r="E139" i="272"/>
  <c r="R139" i="272"/>
  <c r="E140" i="272"/>
  <c r="R140" i="272"/>
  <c r="E141" i="272"/>
  <c r="R141" i="272"/>
  <c r="E142" i="272"/>
  <c r="R142" i="272"/>
  <c r="E143" i="272"/>
  <c r="R143" i="272"/>
  <c r="E144" i="272"/>
  <c r="R144" i="272"/>
  <c r="E145" i="272"/>
  <c r="R145" i="272"/>
  <c r="E146" i="272"/>
  <c r="R146" i="272"/>
  <c r="E147" i="272"/>
  <c r="R147" i="272"/>
  <c r="E148" i="272"/>
  <c r="R148" i="272"/>
  <c r="E149" i="272"/>
  <c r="R149" i="272"/>
  <c r="E150" i="272"/>
  <c r="R150" i="272"/>
  <c r="R152" i="272"/>
  <c r="B155" i="272"/>
  <c r="S2" i="272"/>
  <c r="S7" i="272"/>
  <c r="S11" i="272"/>
  <c r="S16" i="272"/>
  <c r="S3" i="272"/>
  <c r="S4" i="272"/>
  <c r="S5" i="272"/>
  <c r="S6" i="272"/>
  <c r="S8" i="272"/>
  <c r="S9" i="272"/>
  <c r="S10" i="272"/>
  <c r="S12" i="272"/>
  <c r="S13" i="272"/>
  <c r="S14" i="272"/>
  <c r="S15" i="272"/>
  <c r="S17" i="272"/>
  <c r="S18" i="272"/>
  <c r="S19" i="272"/>
  <c r="S20" i="272"/>
  <c r="S21" i="272"/>
  <c r="S22" i="272"/>
  <c r="S23" i="272"/>
  <c r="S24" i="272"/>
  <c r="S25" i="272"/>
  <c r="S26" i="272"/>
  <c r="S27" i="272"/>
  <c r="S28" i="272"/>
  <c r="S29" i="272"/>
  <c r="S30" i="272"/>
  <c r="S31" i="272"/>
  <c r="S32" i="272"/>
  <c r="S33" i="272"/>
  <c r="S34" i="272"/>
  <c r="S35" i="272"/>
  <c r="S36" i="272"/>
  <c r="S37" i="272"/>
  <c r="S38" i="272"/>
  <c r="S39" i="272"/>
  <c r="S40" i="272"/>
  <c r="S41" i="272"/>
  <c r="S42" i="272"/>
  <c r="S43" i="272"/>
  <c r="S44" i="272"/>
  <c r="S45" i="272"/>
  <c r="S46" i="272"/>
  <c r="S47" i="272"/>
  <c r="S48" i="272"/>
  <c r="S49" i="272"/>
  <c r="S50" i="272"/>
  <c r="S51" i="272"/>
  <c r="S52" i="272"/>
  <c r="S53" i="272"/>
  <c r="S54" i="272"/>
  <c r="S55" i="272"/>
  <c r="S56" i="272"/>
  <c r="S57" i="272"/>
  <c r="S58" i="272"/>
  <c r="S59" i="272"/>
  <c r="S60" i="272"/>
  <c r="S61" i="272"/>
  <c r="S62" i="272"/>
  <c r="S63" i="272"/>
  <c r="S64" i="272"/>
  <c r="S65" i="272"/>
  <c r="S66" i="272"/>
  <c r="S67" i="272"/>
  <c r="S68" i="272"/>
  <c r="S69" i="272"/>
  <c r="S70" i="272"/>
  <c r="S71" i="272"/>
  <c r="S72" i="272"/>
  <c r="S73" i="272"/>
  <c r="S74" i="272"/>
  <c r="S75" i="272"/>
  <c r="S76" i="272"/>
  <c r="S77" i="272"/>
  <c r="S78" i="272"/>
  <c r="S79" i="272"/>
  <c r="S80" i="272"/>
  <c r="S81" i="272"/>
  <c r="S82" i="272"/>
  <c r="S83" i="272"/>
  <c r="S84" i="272"/>
  <c r="S85" i="272"/>
  <c r="S86" i="272"/>
  <c r="S87" i="272"/>
  <c r="S88" i="272"/>
  <c r="S89" i="272"/>
  <c r="S90" i="272"/>
  <c r="S91" i="272"/>
  <c r="S92" i="272"/>
  <c r="S93" i="272"/>
  <c r="S94" i="272"/>
  <c r="S95" i="272"/>
  <c r="S96" i="272"/>
  <c r="S97" i="272"/>
  <c r="S98" i="272"/>
  <c r="S99" i="272"/>
  <c r="S100" i="272"/>
  <c r="S101" i="272"/>
  <c r="S102" i="272"/>
  <c r="S103" i="272"/>
  <c r="S104" i="272"/>
  <c r="S105" i="272"/>
  <c r="S106" i="272"/>
  <c r="S107" i="272"/>
  <c r="S108" i="272"/>
  <c r="S109" i="272"/>
  <c r="S110" i="272"/>
  <c r="S111" i="272"/>
  <c r="S112" i="272"/>
  <c r="S113" i="272"/>
  <c r="S114" i="272"/>
  <c r="S115" i="272"/>
  <c r="S116" i="272"/>
  <c r="S117" i="272"/>
  <c r="S118" i="272"/>
  <c r="S119" i="272"/>
  <c r="S120" i="272"/>
  <c r="S121" i="272"/>
  <c r="S122" i="272"/>
  <c r="S123" i="272"/>
  <c r="S124" i="272"/>
  <c r="S125" i="272"/>
  <c r="S126" i="272"/>
  <c r="S127" i="272"/>
  <c r="S128" i="272"/>
  <c r="S129" i="272"/>
  <c r="S130" i="272"/>
  <c r="S131" i="272"/>
  <c r="S132" i="272"/>
  <c r="S133" i="272"/>
  <c r="S134" i="272"/>
  <c r="S135" i="272"/>
  <c r="S136" i="272"/>
  <c r="S137" i="272"/>
  <c r="S138" i="272"/>
  <c r="S139" i="272"/>
  <c r="S140" i="272"/>
  <c r="S141" i="272"/>
  <c r="S142" i="272"/>
  <c r="S143" i="272"/>
  <c r="S144" i="272"/>
  <c r="S145" i="272"/>
  <c r="S146" i="272"/>
  <c r="S147" i="272"/>
  <c r="S148" i="272"/>
  <c r="S149" i="272"/>
  <c r="S150" i="272"/>
  <c r="S152" i="272"/>
  <c r="B156" i="272"/>
  <c r="B157" i="272"/>
  <c r="T2" i="272"/>
  <c r="T7" i="272"/>
  <c r="T11" i="272"/>
  <c r="T16" i="272"/>
  <c r="T3" i="272"/>
  <c r="T4" i="272"/>
  <c r="T5" i="272"/>
  <c r="T6" i="272"/>
  <c r="T8" i="272"/>
  <c r="T9" i="272"/>
  <c r="T10" i="272"/>
  <c r="T12" i="272"/>
  <c r="T13" i="272"/>
  <c r="T14" i="272"/>
  <c r="T15" i="272"/>
  <c r="T17" i="272"/>
  <c r="T18" i="272"/>
  <c r="T19" i="272"/>
  <c r="T20" i="272"/>
  <c r="T21" i="272"/>
  <c r="T22" i="272"/>
  <c r="T23" i="272"/>
  <c r="T24" i="272"/>
  <c r="T25" i="272"/>
  <c r="T26" i="272"/>
  <c r="T27" i="272"/>
  <c r="T28" i="272"/>
  <c r="T29" i="272"/>
  <c r="T30" i="272"/>
  <c r="T31" i="272"/>
  <c r="T32" i="272"/>
  <c r="T33" i="272"/>
  <c r="T34" i="272"/>
  <c r="T35" i="272"/>
  <c r="T36" i="272"/>
  <c r="T37" i="272"/>
  <c r="T38" i="272"/>
  <c r="T39" i="272"/>
  <c r="T40" i="272"/>
  <c r="T41" i="272"/>
  <c r="T42" i="272"/>
  <c r="T43" i="272"/>
  <c r="T44" i="272"/>
  <c r="T45" i="272"/>
  <c r="T46" i="272"/>
  <c r="T47" i="272"/>
  <c r="T48" i="272"/>
  <c r="T49" i="272"/>
  <c r="T50" i="272"/>
  <c r="T51" i="272"/>
  <c r="T52" i="272"/>
  <c r="T53" i="272"/>
  <c r="T54" i="272"/>
  <c r="T55" i="272"/>
  <c r="T56" i="272"/>
  <c r="T57" i="272"/>
  <c r="T58" i="272"/>
  <c r="T59" i="272"/>
  <c r="T60" i="272"/>
  <c r="T61" i="272"/>
  <c r="T62" i="272"/>
  <c r="T63" i="272"/>
  <c r="T64" i="272"/>
  <c r="T65" i="272"/>
  <c r="T66" i="272"/>
  <c r="T67" i="272"/>
  <c r="T68" i="272"/>
  <c r="T69" i="272"/>
  <c r="T70" i="272"/>
  <c r="T71" i="272"/>
  <c r="T72" i="272"/>
  <c r="T73" i="272"/>
  <c r="T74" i="272"/>
  <c r="T75" i="272"/>
  <c r="T76" i="272"/>
  <c r="T77" i="272"/>
  <c r="T78" i="272"/>
  <c r="T79" i="272"/>
  <c r="T80" i="272"/>
  <c r="T81" i="272"/>
  <c r="T82" i="272"/>
  <c r="T83" i="272"/>
  <c r="T84" i="272"/>
  <c r="T85" i="272"/>
  <c r="T86" i="272"/>
  <c r="T87" i="272"/>
  <c r="T88" i="272"/>
  <c r="T89" i="272"/>
  <c r="T90" i="272"/>
  <c r="T91" i="272"/>
  <c r="T92" i="272"/>
  <c r="T93" i="272"/>
  <c r="T94" i="272"/>
  <c r="T95" i="272"/>
  <c r="T96" i="272"/>
  <c r="T97" i="272"/>
  <c r="T98" i="272"/>
  <c r="T99" i="272"/>
  <c r="T100" i="272"/>
  <c r="T101" i="272"/>
  <c r="T102" i="272"/>
  <c r="T103" i="272"/>
  <c r="T104" i="272"/>
  <c r="T105" i="272"/>
  <c r="T106" i="272"/>
  <c r="T107" i="272"/>
  <c r="T108" i="272"/>
  <c r="T109" i="272"/>
  <c r="T110" i="272"/>
  <c r="T111" i="272"/>
  <c r="T112" i="272"/>
  <c r="T113" i="272"/>
  <c r="T114" i="272"/>
  <c r="T115" i="272"/>
  <c r="T116" i="272"/>
  <c r="T117" i="272"/>
  <c r="T118" i="272"/>
  <c r="T119" i="272"/>
  <c r="T120" i="272"/>
  <c r="T121" i="272"/>
  <c r="T122" i="272"/>
  <c r="T123" i="272"/>
  <c r="T124" i="272"/>
  <c r="T125" i="272"/>
  <c r="T126" i="272"/>
  <c r="T127" i="272"/>
  <c r="T128" i="272"/>
  <c r="T129" i="272"/>
  <c r="T130" i="272"/>
  <c r="T131" i="272"/>
  <c r="T132" i="272"/>
  <c r="T133" i="272"/>
  <c r="T134" i="272"/>
  <c r="T135" i="272"/>
  <c r="T136" i="272"/>
  <c r="T137" i="272"/>
  <c r="T138" i="272"/>
  <c r="T139" i="272"/>
  <c r="T140" i="272"/>
  <c r="T141" i="272"/>
  <c r="T142" i="272"/>
  <c r="T143" i="272"/>
  <c r="T144" i="272"/>
  <c r="T145" i="272"/>
  <c r="T146" i="272"/>
  <c r="T147" i="272"/>
  <c r="T148" i="272"/>
  <c r="T149" i="272"/>
  <c r="T150" i="272"/>
  <c r="T152" i="272"/>
  <c r="B158" i="272"/>
  <c r="U2" i="272"/>
  <c r="U7" i="272"/>
  <c r="U11" i="272"/>
  <c r="U16" i="272"/>
  <c r="U3" i="272"/>
  <c r="U4" i="272"/>
  <c r="U5" i="272"/>
  <c r="U6" i="272"/>
  <c r="U8" i="272"/>
  <c r="U9" i="272"/>
  <c r="U10" i="272"/>
  <c r="U12" i="272"/>
  <c r="U13" i="272"/>
  <c r="U14" i="272"/>
  <c r="U15" i="272"/>
  <c r="U17" i="272"/>
  <c r="U18" i="272"/>
  <c r="U19" i="272"/>
  <c r="U20" i="272"/>
  <c r="U21" i="272"/>
  <c r="U22" i="272"/>
  <c r="U23" i="272"/>
  <c r="U24" i="272"/>
  <c r="U25" i="272"/>
  <c r="U26" i="272"/>
  <c r="U27" i="272"/>
  <c r="U28" i="272"/>
  <c r="U29" i="272"/>
  <c r="U30" i="272"/>
  <c r="U31" i="272"/>
  <c r="U32" i="272"/>
  <c r="U33" i="272"/>
  <c r="U34" i="272"/>
  <c r="U35" i="272"/>
  <c r="U36" i="272"/>
  <c r="U37" i="272"/>
  <c r="U38" i="272"/>
  <c r="U39" i="272"/>
  <c r="U40" i="272"/>
  <c r="U41" i="272"/>
  <c r="U42" i="272"/>
  <c r="U43" i="272"/>
  <c r="U44" i="272"/>
  <c r="U45" i="272"/>
  <c r="U46" i="272"/>
  <c r="U47" i="272"/>
  <c r="U48" i="272"/>
  <c r="U49" i="272"/>
  <c r="U50" i="272"/>
  <c r="U51" i="272"/>
  <c r="U52" i="272"/>
  <c r="U53" i="272"/>
  <c r="U54" i="272"/>
  <c r="U55" i="272"/>
  <c r="U56" i="272"/>
  <c r="U57" i="272"/>
  <c r="U58" i="272"/>
  <c r="U59" i="272"/>
  <c r="U60" i="272"/>
  <c r="U61" i="272"/>
  <c r="U62" i="272"/>
  <c r="U63" i="272"/>
  <c r="U64" i="272"/>
  <c r="U65" i="272"/>
  <c r="U66" i="272"/>
  <c r="U67" i="272"/>
  <c r="U68" i="272"/>
  <c r="U69" i="272"/>
  <c r="U70" i="272"/>
  <c r="U71" i="272"/>
  <c r="U72" i="272"/>
  <c r="U73" i="272"/>
  <c r="U74" i="272"/>
  <c r="U75" i="272"/>
  <c r="U76" i="272"/>
  <c r="U77" i="272"/>
  <c r="U78" i="272"/>
  <c r="U79" i="272"/>
  <c r="U80" i="272"/>
  <c r="U81" i="272"/>
  <c r="U82" i="272"/>
  <c r="U83" i="272"/>
  <c r="U84" i="272"/>
  <c r="U85" i="272"/>
  <c r="U86" i="272"/>
  <c r="U87" i="272"/>
  <c r="U88" i="272"/>
  <c r="U89" i="272"/>
  <c r="U90" i="272"/>
  <c r="U91" i="272"/>
  <c r="U92" i="272"/>
  <c r="U93" i="272"/>
  <c r="U94" i="272"/>
  <c r="U95" i="272"/>
  <c r="U96" i="272"/>
  <c r="U97" i="272"/>
  <c r="U98" i="272"/>
  <c r="U99" i="272"/>
  <c r="U100" i="272"/>
  <c r="U101" i="272"/>
  <c r="U102" i="272"/>
  <c r="U103" i="272"/>
  <c r="U104" i="272"/>
  <c r="U105" i="272"/>
  <c r="U106" i="272"/>
  <c r="U107" i="272"/>
  <c r="U108" i="272"/>
  <c r="U109" i="272"/>
  <c r="U110" i="272"/>
  <c r="U111" i="272"/>
  <c r="U112" i="272"/>
  <c r="U113" i="272"/>
  <c r="U114" i="272"/>
  <c r="U115" i="272"/>
  <c r="U116" i="272"/>
  <c r="U117" i="272"/>
  <c r="U118" i="272"/>
  <c r="U119" i="272"/>
  <c r="U120" i="272"/>
  <c r="U121" i="272"/>
  <c r="U122" i="272"/>
  <c r="U123" i="272"/>
  <c r="U124" i="272"/>
  <c r="U125" i="272"/>
  <c r="U126" i="272"/>
  <c r="U127" i="272"/>
  <c r="U128" i="272"/>
  <c r="U129" i="272"/>
  <c r="U130" i="272"/>
  <c r="U131" i="272"/>
  <c r="U132" i="272"/>
  <c r="U133" i="272"/>
  <c r="U134" i="272"/>
  <c r="U135" i="272"/>
  <c r="U136" i="272"/>
  <c r="U137" i="272"/>
  <c r="U138" i="272"/>
  <c r="U139" i="272"/>
  <c r="U140" i="272"/>
  <c r="U141" i="272"/>
  <c r="U142" i="272"/>
  <c r="U143" i="272"/>
  <c r="U144" i="272"/>
  <c r="U145" i="272"/>
  <c r="U146" i="272"/>
  <c r="U147" i="272"/>
  <c r="U148" i="272"/>
  <c r="U149" i="272"/>
  <c r="U150" i="272"/>
  <c r="U152" i="272"/>
  <c r="B159" i="272"/>
  <c r="V2" i="272"/>
  <c r="V7" i="272"/>
  <c r="V11" i="272"/>
  <c r="V16" i="272"/>
  <c r="V3" i="272"/>
  <c r="V4" i="272"/>
  <c r="V5" i="272"/>
  <c r="V6" i="272"/>
  <c r="V8" i="272"/>
  <c r="V9" i="272"/>
  <c r="V10" i="272"/>
  <c r="V12" i="272"/>
  <c r="V13" i="272"/>
  <c r="V14" i="272"/>
  <c r="V15" i="272"/>
  <c r="V17" i="272"/>
  <c r="V18" i="272"/>
  <c r="V19" i="272"/>
  <c r="V20" i="272"/>
  <c r="V21" i="272"/>
  <c r="V22" i="272"/>
  <c r="V23" i="272"/>
  <c r="V24" i="272"/>
  <c r="V25" i="272"/>
  <c r="V26" i="272"/>
  <c r="V27" i="272"/>
  <c r="V28" i="272"/>
  <c r="V29" i="272"/>
  <c r="V30" i="272"/>
  <c r="V31" i="272"/>
  <c r="V32" i="272"/>
  <c r="V33" i="272"/>
  <c r="V34" i="272"/>
  <c r="V35" i="272"/>
  <c r="V36" i="272"/>
  <c r="V37" i="272"/>
  <c r="V38" i="272"/>
  <c r="V39" i="272"/>
  <c r="V40" i="272"/>
  <c r="V41" i="272"/>
  <c r="V42" i="272"/>
  <c r="V43" i="272"/>
  <c r="V44" i="272"/>
  <c r="V45" i="272"/>
  <c r="V46" i="272"/>
  <c r="V47" i="272"/>
  <c r="V48" i="272"/>
  <c r="V49" i="272"/>
  <c r="V50" i="272"/>
  <c r="V51" i="272"/>
  <c r="V52" i="272"/>
  <c r="V53" i="272"/>
  <c r="V54" i="272"/>
  <c r="V55" i="272"/>
  <c r="V56" i="272"/>
  <c r="V57" i="272"/>
  <c r="V58" i="272"/>
  <c r="V59" i="272"/>
  <c r="V60" i="272"/>
  <c r="V61" i="272"/>
  <c r="V62" i="272"/>
  <c r="V63" i="272"/>
  <c r="V64" i="272"/>
  <c r="V65" i="272"/>
  <c r="V66" i="272"/>
  <c r="V67" i="272"/>
  <c r="V68" i="272"/>
  <c r="V69" i="272"/>
  <c r="V70" i="272"/>
  <c r="V71" i="272"/>
  <c r="V72" i="272"/>
  <c r="V73" i="272"/>
  <c r="V74" i="272"/>
  <c r="V75" i="272"/>
  <c r="V76" i="272"/>
  <c r="V77" i="272"/>
  <c r="V78" i="272"/>
  <c r="V79" i="272"/>
  <c r="V80" i="272"/>
  <c r="V81" i="272"/>
  <c r="V82" i="272"/>
  <c r="V83" i="272"/>
  <c r="V84" i="272"/>
  <c r="V85" i="272"/>
  <c r="V86" i="272"/>
  <c r="V87" i="272"/>
  <c r="V88" i="272"/>
  <c r="V89" i="272"/>
  <c r="V90" i="272"/>
  <c r="V91" i="272"/>
  <c r="V92" i="272"/>
  <c r="V93" i="272"/>
  <c r="V94" i="272"/>
  <c r="V95" i="272"/>
  <c r="V96" i="272"/>
  <c r="V97" i="272"/>
  <c r="V98" i="272"/>
  <c r="V99" i="272"/>
  <c r="V100" i="272"/>
  <c r="V101" i="272"/>
  <c r="V102" i="272"/>
  <c r="V103" i="272"/>
  <c r="V104" i="272"/>
  <c r="V105" i="272"/>
  <c r="V106" i="272"/>
  <c r="V107" i="272"/>
  <c r="V108" i="272"/>
  <c r="V109" i="272"/>
  <c r="V110" i="272"/>
  <c r="V111" i="272"/>
  <c r="V112" i="272"/>
  <c r="V113" i="272"/>
  <c r="V114" i="272"/>
  <c r="V115" i="272"/>
  <c r="V116" i="272"/>
  <c r="V117" i="272"/>
  <c r="V118" i="272"/>
  <c r="V119" i="272"/>
  <c r="V120" i="272"/>
  <c r="V121" i="272"/>
  <c r="V122" i="272"/>
  <c r="V123" i="272"/>
  <c r="V124" i="272"/>
  <c r="V125" i="272"/>
  <c r="V126" i="272"/>
  <c r="V127" i="272"/>
  <c r="V128" i="272"/>
  <c r="V129" i="272"/>
  <c r="V130" i="272"/>
  <c r="V131" i="272"/>
  <c r="V132" i="272"/>
  <c r="V133" i="272"/>
  <c r="V134" i="272"/>
  <c r="V135" i="272"/>
  <c r="V136" i="272"/>
  <c r="V137" i="272"/>
  <c r="V138" i="272"/>
  <c r="V139" i="272"/>
  <c r="V140" i="272"/>
  <c r="V141" i="272"/>
  <c r="V142" i="272"/>
  <c r="V143" i="272"/>
  <c r="V144" i="272"/>
  <c r="V145" i="272"/>
  <c r="V146" i="272"/>
  <c r="V147" i="272"/>
  <c r="V148" i="272"/>
  <c r="V149" i="272"/>
  <c r="V150" i="272"/>
  <c r="V152" i="272"/>
  <c r="B160" i="272"/>
  <c r="W2" i="272"/>
  <c r="W7" i="272"/>
  <c r="W11" i="272"/>
  <c r="W16" i="272"/>
  <c r="W3" i="272"/>
  <c r="W4" i="272"/>
  <c r="W5" i="272"/>
  <c r="W6" i="272"/>
  <c r="W8" i="272"/>
  <c r="W9" i="272"/>
  <c r="W10" i="272"/>
  <c r="W12" i="272"/>
  <c r="W13" i="272"/>
  <c r="W14" i="272"/>
  <c r="W15" i="272"/>
  <c r="W17" i="272"/>
  <c r="W18" i="272"/>
  <c r="W19" i="272"/>
  <c r="W20" i="272"/>
  <c r="W21" i="272"/>
  <c r="W22" i="272"/>
  <c r="W23" i="272"/>
  <c r="W24" i="272"/>
  <c r="W25" i="272"/>
  <c r="W26" i="272"/>
  <c r="W27" i="272"/>
  <c r="W28" i="272"/>
  <c r="W29" i="272"/>
  <c r="W30" i="272"/>
  <c r="W31" i="272"/>
  <c r="W32" i="272"/>
  <c r="W33" i="272"/>
  <c r="W34" i="272"/>
  <c r="W35" i="272"/>
  <c r="W36" i="272"/>
  <c r="W37" i="272"/>
  <c r="W38" i="272"/>
  <c r="W39" i="272"/>
  <c r="W40" i="272"/>
  <c r="W41" i="272"/>
  <c r="W42" i="272"/>
  <c r="W43" i="272"/>
  <c r="W44" i="272"/>
  <c r="W45" i="272"/>
  <c r="W46" i="272"/>
  <c r="W47" i="272"/>
  <c r="W48" i="272"/>
  <c r="W49" i="272"/>
  <c r="W50" i="272"/>
  <c r="W51" i="272"/>
  <c r="W52" i="272"/>
  <c r="W53" i="272"/>
  <c r="W54" i="272"/>
  <c r="W55" i="272"/>
  <c r="W56" i="272"/>
  <c r="W57" i="272"/>
  <c r="W58" i="272"/>
  <c r="W59" i="272"/>
  <c r="W60" i="272"/>
  <c r="W61" i="272"/>
  <c r="W62" i="272"/>
  <c r="W63" i="272"/>
  <c r="W64" i="272"/>
  <c r="W65" i="272"/>
  <c r="W66" i="272"/>
  <c r="W67" i="272"/>
  <c r="W68" i="272"/>
  <c r="W69" i="272"/>
  <c r="W70" i="272"/>
  <c r="W71" i="272"/>
  <c r="W72" i="272"/>
  <c r="W73" i="272"/>
  <c r="W74" i="272"/>
  <c r="W75" i="272"/>
  <c r="W76" i="272"/>
  <c r="W77" i="272"/>
  <c r="W78" i="272"/>
  <c r="W79" i="272"/>
  <c r="W80" i="272"/>
  <c r="W81" i="272"/>
  <c r="W82" i="272"/>
  <c r="W83" i="272"/>
  <c r="W84" i="272"/>
  <c r="W85" i="272"/>
  <c r="W86" i="272"/>
  <c r="W87" i="272"/>
  <c r="W88" i="272"/>
  <c r="W89" i="272"/>
  <c r="W90" i="272"/>
  <c r="W91" i="272"/>
  <c r="W92" i="272"/>
  <c r="W93" i="272"/>
  <c r="W94" i="272"/>
  <c r="W95" i="272"/>
  <c r="W96" i="272"/>
  <c r="W97" i="272"/>
  <c r="W98" i="272"/>
  <c r="W99" i="272"/>
  <c r="W100" i="272"/>
  <c r="W101" i="272"/>
  <c r="W102" i="272"/>
  <c r="W103" i="272"/>
  <c r="W104" i="272"/>
  <c r="W105" i="272"/>
  <c r="W106" i="272"/>
  <c r="W107" i="272"/>
  <c r="W108" i="272"/>
  <c r="W109" i="272"/>
  <c r="W110" i="272"/>
  <c r="W111" i="272"/>
  <c r="W112" i="272"/>
  <c r="W113" i="272"/>
  <c r="W114" i="272"/>
  <c r="W115" i="272"/>
  <c r="W116" i="272"/>
  <c r="W117" i="272"/>
  <c r="W118" i="272"/>
  <c r="W119" i="272"/>
  <c r="W120" i="272"/>
  <c r="W121" i="272"/>
  <c r="W122" i="272"/>
  <c r="W123" i="272"/>
  <c r="W124" i="272"/>
  <c r="W125" i="272"/>
  <c r="W126" i="272"/>
  <c r="W127" i="272"/>
  <c r="W128" i="272"/>
  <c r="W129" i="272"/>
  <c r="W130" i="272"/>
  <c r="W131" i="272"/>
  <c r="W132" i="272"/>
  <c r="W133" i="272"/>
  <c r="W134" i="272"/>
  <c r="W135" i="272"/>
  <c r="W136" i="272"/>
  <c r="W137" i="272"/>
  <c r="W138" i="272"/>
  <c r="W139" i="272"/>
  <c r="W140" i="272"/>
  <c r="W141" i="272"/>
  <c r="W142" i="272"/>
  <c r="W143" i="272"/>
  <c r="W144" i="272"/>
  <c r="W145" i="272"/>
  <c r="W146" i="272"/>
  <c r="W147" i="272"/>
  <c r="W148" i="272"/>
  <c r="W149" i="272"/>
  <c r="W150" i="272"/>
  <c r="W152" i="272"/>
  <c r="B161" i="272"/>
  <c r="B162" i="272"/>
  <c r="E161" i="272"/>
  <c r="S160" i="272"/>
  <c r="E160" i="272"/>
  <c r="W159" i="272"/>
  <c r="V159" i="272"/>
  <c r="U159" i="272"/>
  <c r="T159" i="272"/>
  <c r="S159" i="272"/>
  <c r="R159" i="272"/>
  <c r="Q159" i="272"/>
  <c r="E159" i="272"/>
  <c r="E158" i="272"/>
  <c r="E157" i="272"/>
  <c r="X2" i="272"/>
  <c r="X7" i="272"/>
  <c r="X11" i="272"/>
  <c r="X16" i="272"/>
  <c r="X3" i="272"/>
  <c r="X4" i="272"/>
  <c r="X5" i="272"/>
  <c r="X6" i="272"/>
  <c r="X8" i="272"/>
  <c r="X9" i="272"/>
  <c r="X10" i="272"/>
  <c r="X12" i="272"/>
  <c r="X13" i="272"/>
  <c r="X14" i="272"/>
  <c r="X15" i="272"/>
  <c r="X17" i="272"/>
  <c r="X18" i="272"/>
  <c r="X19" i="272"/>
  <c r="X20" i="272"/>
  <c r="X21" i="272"/>
  <c r="X22" i="272"/>
  <c r="X23" i="272"/>
  <c r="X24" i="272"/>
  <c r="X25" i="272"/>
  <c r="X26" i="272"/>
  <c r="X27" i="272"/>
  <c r="X28" i="272"/>
  <c r="X29" i="272"/>
  <c r="X30" i="272"/>
  <c r="X31" i="272"/>
  <c r="X32" i="272"/>
  <c r="X33" i="272"/>
  <c r="X34" i="272"/>
  <c r="X35" i="272"/>
  <c r="X36" i="272"/>
  <c r="X37" i="272"/>
  <c r="X38" i="272"/>
  <c r="X39" i="272"/>
  <c r="X40" i="272"/>
  <c r="X41" i="272"/>
  <c r="X42" i="272"/>
  <c r="X43" i="272"/>
  <c r="X44" i="272"/>
  <c r="X45" i="272"/>
  <c r="X46" i="272"/>
  <c r="X47" i="272"/>
  <c r="X48" i="272"/>
  <c r="X49" i="272"/>
  <c r="X50" i="272"/>
  <c r="X51" i="272"/>
  <c r="X52" i="272"/>
  <c r="X53" i="272"/>
  <c r="X54" i="272"/>
  <c r="X55" i="272"/>
  <c r="X56" i="272"/>
  <c r="X57" i="272"/>
  <c r="X58" i="272"/>
  <c r="X59" i="272"/>
  <c r="X60" i="272"/>
  <c r="X61" i="272"/>
  <c r="X62" i="272"/>
  <c r="X63" i="272"/>
  <c r="X64" i="272"/>
  <c r="X65" i="272"/>
  <c r="X66" i="272"/>
  <c r="X67" i="272"/>
  <c r="X68" i="272"/>
  <c r="X69" i="272"/>
  <c r="X70" i="272"/>
  <c r="X71" i="272"/>
  <c r="X72" i="272"/>
  <c r="X73" i="272"/>
  <c r="X74" i="272"/>
  <c r="X75" i="272"/>
  <c r="X76" i="272"/>
  <c r="X77" i="272"/>
  <c r="X78" i="272"/>
  <c r="X79" i="272"/>
  <c r="X80" i="272"/>
  <c r="X81" i="272"/>
  <c r="X82" i="272"/>
  <c r="X83" i="272"/>
  <c r="X84" i="272"/>
  <c r="X85" i="272"/>
  <c r="X86" i="272"/>
  <c r="X87" i="272"/>
  <c r="X88" i="272"/>
  <c r="X89" i="272"/>
  <c r="X90" i="272"/>
  <c r="X91" i="272"/>
  <c r="X92" i="272"/>
  <c r="X93" i="272"/>
  <c r="X94" i="272"/>
  <c r="X95" i="272"/>
  <c r="X96" i="272"/>
  <c r="X97" i="272"/>
  <c r="X98" i="272"/>
  <c r="X99" i="272"/>
  <c r="X100" i="272"/>
  <c r="X101" i="272"/>
  <c r="X102" i="272"/>
  <c r="X103" i="272"/>
  <c r="X104" i="272"/>
  <c r="X105" i="272"/>
  <c r="X106" i="272"/>
  <c r="X107" i="272"/>
  <c r="X108" i="272"/>
  <c r="X109" i="272"/>
  <c r="X110" i="272"/>
  <c r="X111" i="272"/>
  <c r="X112" i="272"/>
  <c r="X113" i="272"/>
  <c r="X114" i="272"/>
  <c r="X115" i="272"/>
  <c r="X116" i="272"/>
  <c r="X117" i="272"/>
  <c r="X118" i="272"/>
  <c r="X119" i="272"/>
  <c r="X120" i="272"/>
  <c r="X121" i="272"/>
  <c r="X122" i="272"/>
  <c r="X123" i="272"/>
  <c r="X124" i="272"/>
  <c r="X125" i="272"/>
  <c r="X126" i="272"/>
  <c r="X127" i="272"/>
  <c r="X128" i="272"/>
  <c r="X129" i="272"/>
  <c r="X130" i="272"/>
  <c r="X131" i="272"/>
  <c r="X132" i="272"/>
  <c r="X133" i="272"/>
  <c r="X134" i="272"/>
  <c r="X135" i="272"/>
  <c r="X136" i="272"/>
  <c r="X137" i="272"/>
  <c r="X138" i="272"/>
  <c r="X139" i="272"/>
  <c r="X140" i="272"/>
  <c r="X141" i="272"/>
  <c r="X142" i="272"/>
  <c r="X143" i="272"/>
  <c r="X144" i="272"/>
  <c r="X145" i="272"/>
  <c r="X146" i="272"/>
  <c r="X147" i="272"/>
  <c r="X148" i="272"/>
  <c r="X149" i="272"/>
  <c r="X150" i="272"/>
  <c r="X151" i="272"/>
  <c r="X152" i="272"/>
  <c r="G2" i="272"/>
  <c r="G7" i="272"/>
  <c r="G11" i="272"/>
  <c r="G16" i="272"/>
  <c r="G3" i="272"/>
  <c r="G4" i="272"/>
  <c r="G5" i="272"/>
  <c r="G6" i="272"/>
  <c r="G8" i="272"/>
  <c r="G9" i="272"/>
  <c r="G10" i="272"/>
  <c r="G12" i="272"/>
  <c r="G13" i="272"/>
  <c r="G14" i="272"/>
  <c r="G15" i="272"/>
  <c r="G17" i="272"/>
  <c r="G18" i="272"/>
  <c r="G19" i="272"/>
  <c r="G20" i="272"/>
  <c r="G22" i="272"/>
  <c r="G23" i="272"/>
  <c r="G24" i="272"/>
  <c r="G25" i="272"/>
  <c r="G26" i="272"/>
  <c r="G27" i="272"/>
  <c r="G28" i="272"/>
  <c r="G29" i="272"/>
  <c r="G30" i="272"/>
  <c r="G31" i="272"/>
  <c r="G32" i="272"/>
  <c r="G33" i="272"/>
  <c r="G34" i="272"/>
  <c r="G35" i="272"/>
  <c r="G36" i="272"/>
  <c r="G37" i="272"/>
  <c r="G38" i="272"/>
  <c r="G39" i="272"/>
  <c r="G40" i="272"/>
  <c r="G41" i="272"/>
  <c r="G42" i="272"/>
  <c r="G43" i="272"/>
  <c r="G48" i="272"/>
  <c r="G49" i="272"/>
  <c r="G50" i="272"/>
  <c r="G51" i="272"/>
  <c r="G52" i="272"/>
  <c r="G53" i="272"/>
  <c r="G54" i="272"/>
  <c r="G55" i="272"/>
  <c r="G56" i="272"/>
  <c r="G57" i="272"/>
  <c r="G58" i="272"/>
  <c r="G59" i="272"/>
  <c r="G60" i="272"/>
  <c r="G61" i="272"/>
  <c r="G62" i="272"/>
  <c r="G63" i="272"/>
  <c r="G64" i="272"/>
  <c r="G65" i="272"/>
  <c r="G66" i="272"/>
  <c r="G68" i="272"/>
  <c r="G69" i="272"/>
  <c r="G70" i="272"/>
  <c r="G71" i="272"/>
  <c r="G72" i="272"/>
  <c r="G73" i="272"/>
  <c r="G74" i="272"/>
  <c r="G75" i="272"/>
  <c r="G76" i="272"/>
  <c r="G77" i="272"/>
  <c r="G78" i="272"/>
  <c r="G79" i="272"/>
  <c r="G80" i="272"/>
  <c r="G81" i="272"/>
  <c r="G82" i="272"/>
  <c r="G83" i="272"/>
  <c r="G84" i="272"/>
  <c r="G85" i="272"/>
  <c r="G86" i="272"/>
  <c r="G87" i="272"/>
  <c r="G88" i="272"/>
  <c r="G89" i="272"/>
  <c r="G90" i="272"/>
  <c r="G91" i="272"/>
  <c r="G92" i="272"/>
  <c r="G93" i="272"/>
  <c r="G94" i="272"/>
  <c r="G95" i="272"/>
  <c r="G96" i="272"/>
  <c r="G97" i="272"/>
  <c r="G98" i="272"/>
  <c r="G99" i="272"/>
  <c r="G100" i="272"/>
  <c r="G101" i="272"/>
  <c r="G102" i="272"/>
  <c r="G103" i="272"/>
  <c r="G104" i="272"/>
  <c r="G105" i="272"/>
  <c r="G106" i="272"/>
  <c r="G107" i="272"/>
  <c r="G108" i="272"/>
  <c r="G109" i="272"/>
  <c r="G110" i="272"/>
  <c r="G111" i="272"/>
  <c r="G112" i="272"/>
  <c r="G113" i="272"/>
  <c r="G114" i="272"/>
  <c r="G115" i="272"/>
  <c r="G116" i="272"/>
  <c r="G117" i="272"/>
  <c r="G118" i="272"/>
  <c r="G119" i="272"/>
  <c r="G120" i="272"/>
  <c r="G121" i="272"/>
  <c r="G122" i="272"/>
  <c r="G123" i="272"/>
  <c r="G124" i="272"/>
  <c r="G125" i="272"/>
  <c r="G126" i="272"/>
  <c r="G127" i="272"/>
  <c r="G128" i="272"/>
  <c r="G129" i="272"/>
  <c r="G130" i="272"/>
  <c r="G131" i="272"/>
  <c r="G133" i="272"/>
  <c r="G134" i="272"/>
  <c r="G135" i="272"/>
  <c r="G136" i="272"/>
  <c r="G137" i="272"/>
  <c r="G138" i="272"/>
  <c r="G139" i="272"/>
  <c r="G140" i="272"/>
  <c r="G141" i="272"/>
  <c r="G142" i="272"/>
  <c r="G143" i="272"/>
  <c r="G144" i="272"/>
  <c r="G145" i="272"/>
  <c r="G146" i="272"/>
  <c r="G147" i="272"/>
  <c r="G148" i="272"/>
  <c r="G149" i="272"/>
  <c r="G150" i="272"/>
  <c r="E152" i="272"/>
  <c r="F152" i="272"/>
  <c r="D152" i="272"/>
  <c r="C152" i="272"/>
  <c r="Z150" i="272"/>
  <c r="Z149" i="272"/>
  <c r="Z148" i="272"/>
  <c r="Z147" i="272"/>
  <c r="Z146" i="272"/>
  <c r="Z145" i="272"/>
  <c r="Z144" i="272"/>
  <c r="K144" i="272"/>
  <c r="Z143" i="272"/>
  <c r="Z142" i="272"/>
  <c r="Z141" i="272"/>
  <c r="Z140" i="272"/>
  <c r="Z139" i="272"/>
  <c r="Z138" i="272"/>
  <c r="Z137" i="272"/>
  <c r="Z136" i="272"/>
  <c r="K136" i="272"/>
  <c r="Z135" i="272"/>
  <c r="Z134" i="272"/>
  <c r="Z133" i="272"/>
  <c r="Z132" i="272"/>
  <c r="Z131" i="272"/>
  <c r="Z130" i="272"/>
  <c r="Z129" i="272"/>
  <c r="Z128" i="272"/>
  <c r="Z127" i="272"/>
  <c r="Z126" i="272"/>
  <c r="Z125" i="272"/>
  <c r="Z124" i="272"/>
  <c r="Z123" i="272"/>
  <c r="Z122" i="272"/>
  <c r="Z121" i="272"/>
  <c r="Z120" i="272"/>
  <c r="K120" i="272"/>
  <c r="Z119" i="272"/>
  <c r="Z118" i="272"/>
  <c r="Z117" i="272"/>
  <c r="Z116" i="272"/>
  <c r="K116" i="272"/>
  <c r="Z115" i="272"/>
  <c r="Z114" i="272"/>
  <c r="K114" i="272"/>
  <c r="Z113" i="272"/>
  <c r="K113" i="272"/>
  <c r="Z112" i="272"/>
  <c r="Z111" i="272"/>
  <c r="Z110" i="272"/>
  <c r="K110" i="272"/>
  <c r="Z109" i="272"/>
  <c r="Z108" i="272"/>
  <c r="Z107" i="272"/>
  <c r="K107" i="272"/>
  <c r="Z106" i="272"/>
  <c r="Z105" i="272"/>
  <c r="Z104" i="272"/>
  <c r="K104" i="272"/>
  <c r="Z103" i="272"/>
  <c r="Z102" i="272"/>
  <c r="Z101" i="272"/>
  <c r="K101" i="272"/>
  <c r="Z100" i="272"/>
  <c r="Z99" i="272"/>
  <c r="Z98" i="272"/>
  <c r="K98" i="272"/>
  <c r="Z97" i="272"/>
  <c r="Z96" i="272"/>
  <c r="K96" i="272"/>
  <c r="Z95" i="272"/>
  <c r="K95" i="272"/>
  <c r="Z94" i="272"/>
  <c r="Z93" i="272"/>
  <c r="K93" i="272"/>
  <c r="Z92" i="272"/>
  <c r="Z91" i="272"/>
  <c r="Z90" i="272"/>
  <c r="Z89" i="272"/>
  <c r="K89" i="272"/>
  <c r="Z88" i="272"/>
  <c r="Z87" i="272"/>
  <c r="Z86" i="272"/>
  <c r="Z85" i="272"/>
  <c r="Z84" i="272"/>
  <c r="Z83" i="272"/>
  <c r="Z82" i="272"/>
  <c r="K82" i="272"/>
  <c r="Z81" i="272"/>
  <c r="Z80" i="272"/>
  <c r="Z79" i="272"/>
  <c r="Z78" i="272"/>
  <c r="Z77" i="272"/>
  <c r="Z76" i="272"/>
  <c r="K76" i="272"/>
  <c r="Z75" i="272"/>
  <c r="Z74" i="272"/>
  <c r="K74" i="272"/>
  <c r="Z73" i="272"/>
  <c r="Z72" i="272"/>
  <c r="Z71" i="272"/>
  <c r="Z70" i="272"/>
  <c r="Z69" i="272"/>
  <c r="Z68" i="272"/>
  <c r="Z67" i="272"/>
  <c r="Z66" i="272"/>
  <c r="Z65" i="272"/>
  <c r="Z64" i="272"/>
  <c r="Z63" i="272"/>
  <c r="K63" i="272"/>
  <c r="Z62" i="272"/>
  <c r="Z61" i="272"/>
  <c r="Z60" i="272"/>
  <c r="Z59" i="272"/>
  <c r="Z58" i="272"/>
  <c r="Z57" i="272"/>
  <c r="K57" i="272"/>
  <c r="Z56" i="272"/>
  <c r="Z55" i="272"/>
  <c r="K55" i="272"/>
  <c r="Z54" i="272"/>
  <c r="Z53" i="272"/>
  <c r="K53" i="272"/>
  <c r="Z52" i="272"/>
  <c r="K52" i="272"/>
  <c r="Z51" i="272"/>
  <c r="K51" i="272"/>
  <c r="Z50" i="272"/>
  <c r="Z49" i="272"/>
  <c r="K49" i="272"/>
  <c r="Z48" i="272"/>
  <c r="Z47" i="272"/>
  <c r="K47" i="272"/>
  <c r="Z46" i="272"/>
  <c r="Z45" i="272"/>
  <c r="Z44" i="272"/>
  <c r="Z43" i="272"/>
  <c r="Z42" i="272"/>
  <c r="K42" i="272"/>
  <c r="Z41" i="272"/>
  <c r="Z40" i="272"/>
  <c r="K40" i="272"/>
  <c r="Z39" i="272"/>
  <c r="K39" i="272"/>
  <c r="Z38" i="272"/>
  <c r="Z37" i="272"/>
  <c r="Z36" i="272"/>
  <c r="K36" i="272"/>
  <c r="Z35" i="272"/>
  <c r="K35" i="272"/>
  <c r="Z34" i="272"/>
  <c r="Z33" i="272"/>
  <c r="Z32" i="272"/>
  <c r="K32" i="272"/>
  <c r="Z31" i="272"/>
  <c r="K31" i="272"/>
  <c r="Z30" i="272"/>
  <c r="K30" i="272"/>
  <c r="Z29" i="272"/>
  <c r="K29" i="272"/>
  <c r="Z28" i="272"/>
  <c r="Z27" i="272"/>
  <c r="K27" i="272"/>
  <c r="Z26" i="272"/>
  <c r="Z25" i="272"/>
  <c r="Z24" i="272"/>
  <c r="Z23" i="272"/>
  <c r="Z22" i="272"/>
  <c r="Z21" i="272"/>
  <c r="Z20" i="272"/>
  <c r="K20" i="272"/>
  <c r="Z19" i="272"/>
  <c r="K19" i="272"/>
  <c r="Z18" i="272"/>
  <c r="Z17" i="272"/>
  <c r="K17" i="272"/>
  <c r="Z16" i="272"/>
  <c r="Z15" i="272"/>
  <c r="K15" i="272"/>
  <c r="Z14" i="272"/>
  <c r="Z13" i="272"/>
  <c r="K13" i="272"/>
  <c r="Z12" i="272"/>
  <c r="Z11" i="272"/>
  <c r="Z10" i="272"/>
  <c r="K10" i="272"/>
  <c r="Z9" i="272"/>
  <c r="Z8" i="272"/>
  <c r="Z7" i="272"/>
  <c r="AI6" i="272"/>
  <c r="AH6" i="272"/>
  <c r="AG6" i="272"/>
  <c r="AF6" i="272"/>
  <c r="AE6" i="272"/>
  <c r="Z6" i="272"/>
  <c r="Z5" i="272"/>
  <c r="K5" i="272"/>
  <c r="Z4" i="272"/>
  <c r="K4" i="272"/>
  <c r="Z3" i="272"/>
  <c r="Z2" i="272"/>
  <c r="D163" i="271"/>
  <c r="T159" i="271"/>
  <c r="V158" i="271"/>
  <c r="U158" i="271"/>
  <c r="T158" i="271"/>
  <c r="R158" i="271"/>
  <c r="D153" i="271"/>
  <c r="X152" i="271"/>
  <c r="E152" i="271"/>
  <c r="E151" i="271"/>
  <c r="A151" i="271"/>
  <c r="E150" i="271"/>
  <c r="A150" i="271"/>
  <c r="G150" i="271"/>
  <c r="E149" i="271"/>
  <c r="A149" i="271"/>
  <c r="G149" i="271"/>
  <c r="E148" i="271"/>
  <c r="A148" i="271"/>
  <c r="G148" i="271"/>
  <c r="E147" i="271"/>
  <c r="A147" i="271"/>
  <c r="G147" i="271"/>
  <c r="E146" i="271"/>
  <c r="A146" i="271"/>
  <c r="G146" i="271"/>
  <c r="K145" i="271"/>
  <c r="E145" i="271"/>
  <c r="A145" i="271"/>
  <c r="G145" i="271"/>
  <c r="E144" i="271"/>
  <c r="A144" i="271"/>
  <c r="G144" i="271"/>
  <c r="E143" i="271"/>
  <c r="A143" i="271"/>
  <c r="G143" i="271"/>
  <c r="E142" i="271"/>
  <c r="A142" i="271"/>
  <c r="G142" i="271"/>
  <c r="E141" i="271"/>
  <c r="A141" i="271"/>
  <c r="G141" i="271"/>
  <c r="E140" i="271"/>
  <c r="A140" i="271"/>
  <c r="G140" i="271"/>
  <c r="E139" i="271"/>
  <c r="A139" i="271"/>
  <c r="G139" i="271"/>
  <c r="E138" i="271"/>
  <c r="A138" i="271"/>
  <c r="G138" i="271"/>
  <c r="K137" i="271"/>
  <c r="E137" i="271"/>
  <c r="A137" i="271"/>
  <c r="G137" i="271"/>
  <c r="E136" i="271"/>
  <c r="A136" i="271"/>
  <c r="G136" i="271"/>
  <c r="E135" i="271"/>
  <c r="A135" i="271"/>
  <c r="G135" i="271"/>
  <c r="E134" i="271"/>
  <c r="A134" i="271"/>
  <c r="G134" i="271"/>
  <c r="E133" i="271"/>
  <c r="A133" i="271"/>
  <c r="E132" i="271"/>
  <c r="A132" i="271"/>
  <c r="G132" i="271"/>
  <c r="E131" i="271"/>
  <c r="A131" i="271"/>
  <c r="G131" i="271"/>
  <c r="E130" i="271"/>
  <c r="A130" i="271"/>
  <c r="G130" i="271"/>
  <c r="E129" i="271"/>
  <c r="A129" i="271"/>
  <c r="G129" i="271"/>
  <c r="E128" i="271"/>
  <c r="A128" i="271"/>
  <c r="G128" i="271"/>
  <c r="E127" i="271"/>
  <c r="A127" i="271"/>
  <c r="G127" i="271"/>
  <c r="E126" i="271"/>
  <c r="A126" i="271"/>
  <c r="E125" i="271"/>
  <c r="A125" i="271"/>
  <c r="E124" i="271"/>
  <c r="A124" i="271"/>
  <c r="G124" i="271"/>
  <c r="E123" i="271"/>
  <c r="A123" i="271"/>
  <c r="G123" i="271"/>
  <c r="E122" i="271"/>
  <c r="A122" i="271"/>
  <c r="G122" i="271"/>
  <c r="K121" i="271"/>
  <c r="E121" i="271"/>
  <c r="A121" i="271"/>
  <c r="G121" i="271"/>
  <c r="E120" i="271"/>
  <c r="A120" i="271"/>
  <c r="G120" i="271"/>
  <c r="E119" i="271"/>
  <c r="A119" i="271"/>
  <c r="G119" i="271"/>
  <c r="E118" i="271"/>
  <c r="A118" i="271"/>
  <c r="G118" i="271"/>
  <c r="K117" i="271"/>
  <c r="E117" i="271"/>
  <c r="A117" i="271"/>
  <c r="G117" i="271"/>
  <c r="E116" i="271"/>
  <c r="A116" i="271"/>
  <c r="G116" i="271"/>
  <c r="K115" i="271"/>
  <c r="E115" i="271"/>
  <c r="A115" i="271"/>
  <c r="G115" i="271"/>
  <c r="K114" i="271"/>
  <c r="E114" i="271"/>
  <c r="A114" i="271"/>
  <c r="G114" i="271"/>
  <c r="E113" i="271"/>
  <c r="A113" i="271"/>
  <c r="G113" i="271"/>
  <c r="E112" i="271"/>
  <c r="A112" i="271"/>
  <c r="G112" i="271"/>
  <c r="K111" i="271"/>
  <c r="E111" i="271"/>
  <c r="A111" i="271"/>
  <c r="G111" i="271"/>
  <c r="E110" i="271"/>
  <c r="A110" i="271"/>
  <c r="G110" i="271"/>
  <c r="E109" i="271"/>
  <c r="A109" i="271"/>
  <c r="G109" i="271"/>
  <c r="K108" i="271"/>
  <c r="E108" i="271"/>
  <c r="A108" i="271"/>
  <c r="G108" i="271"/>
  <c r="E107" i="271"/>
  <c r="A107" i="271"/>
  <c r="G107" i="271"/>
  <c r="E106" i="271"/>
  <c r="A106" i="271"/>
  <c r="G106" i="271"/>
  <c r="K105" i="271"/>
  <c r="E105" i="271"/>
  <c r="A105" i="271"/>
  <c r="G105" i="271"/>
  <c r="E104" i="271"/>
  <c r="A104" i="271"/>
  <c r="G104" i="271"/>
  <c r="E103" i="271"/>
  <c r="A103" i="271"/>
  <c r="G103" i="271"/>
  <c r="K102" i="271"/>
  <c r="E102" i="271"/>
  <c r="A102" i="271"/>
  <c r="G102" i="271"/>
  <c r="E101" i="271"/>
  <c r="A101" i="271"/>
  <c r="G101" i="271"/>
  <c r="E100" i="271"/>
  <c r="A100" i="271"/>
  <c r="G100" i="271"/>
  <c r="K99" i="271"/>
  <c r="E99" i="271"/>
  <c r="A99" i="271"/>
  <c r="G99" i="271"/>
  <c r="E98" i="271"/>
  <c r="A98" i="271"/>
  <c r="G98" i="271"/>
  <c r="K97" i="271"/>
  <c r="E97" i="271"/>
  <c r="A97" i="271"/>
  <c r="G97" i="271"/>
  <c r="K96" i="271"/>
  <c r="E96" i="271"/>
  <c r="A96" i="271"/>
  <c r="G96" i="271"/>
  <c r="E95" i="271"/>
  <c r="A95" i="271"/>
  <c r="G95" i="271"/>
  <c r="K94" i="271"/>
  <c r="E94" i="271"/>
  <c r="A94" i="271"/>
  <c r="G94" i="271"/>
  <c r="E93" i="271"/>
  <c r="A93" i="271"/>
  <c r="G93" i="271"/>
  <c r="E92" i="271"/>
  <c r="A92" i="271"/>
  <c r="G92" i="271"/>
  <c r="E91" i="271"/>
  <c r="A91" i="271"/>
  <c r="G91" i="271"/>
  <c r="K90" i="271"/>
  <c r="E90" i="271"/>
  <c r="A90" i="271"/>
  <c r="G90" i="271"/>
  <c r="E89" i="271"/>
  <c r="A89" i="271"/>
  <c r="G89" i="271"/>
  <c r="E88" i="271"/>
  <c r="A88" i="271"/>
  <c r="G88" i="271"/>
  <c r="E87" i="271"/>
  <c r="A87" i="271"/>
  <c r="G87" i="271"/>
  <c r="E86" i="271"/>
  <c r="A86" i="271"/>
  <c r="G86" i="271"/>
  <c r="E85" i="271"/>
  <c r="A85" i="271"/>
  <c r="G85" i="271"/>
  <c r="E84" i="271"/>
  <c r="A84" i="271"/>
  <c r="G84" i="271"/>
  <c r="K83" i="271"/>
  <c r="E83" i="271"/>
  <c r="A83" i="271"/>
  <c r="G83" i="271"/>
  <c r="E82" i="271"/>
  <c r="A82" i="271"/>
  <c r="G82" i="271"/>
  <c r="E81" i="271"/>
  <c r="A81" i="271"/>
  <c r="G81" i="271"/>
  <c r="E80" i="271"/>
  <c r="A80" i="271"/>
  <c r="G80" i="271"/>
  <c r="E79" i="271"/>
  <c r="A79" i="271"/>
  <c r="G79" i="271"/>
  <c r="E78" i="271"/>
  <c r="A78" i="271"/>
  <c r="G78" i="271"/>
  <c r="K77" i="271"/>
  <c r="E77" i="271"/>
  <c r="A77" i="271"/>
  <c r="G77" i="271"/>
  <c r="E76" i="271"/>
  <c r="A76" i="271"/>
  <c r="G76" i="271"/>
  <c r="K75" i="271"/>
  <c r="E75" i="271"/>
  <c r="A75" i="271"/>
  <c r="G75" i="271"/>
  <c r="E74" i="271"/>
  <c r="A74" i="271"/>
  <c r="G74" i="271"/>
  <c r="E73" i="271"/>
  <c r="A73" i="271"/>
  <c r="G73" i="271"/>
  <c r="E72" i="271"/>
  <c r="A72" i="271"/>
  <c r="G72" i="271"/>
  <c r="E71" i="271"/>
  <c r="A71" i="271"/>
  <c r="G71" i="271"/>
  <c r="E70" i="271"/>
  <c r="A70" i="271"/>
  <c r="G70" i="271"/>
  <c r="E69" i="271"/>
  <c r="A69" i="271"/>
  <c r="G69" i="271"/>
  <c r="E68" i="271"/>
  <c r="A68" i="271"/>
  <c r="E67" i="271"/>
  <c r="A67" i="271"/>
  <c r="G67" i="271"/>
  <c r="E66" i="271"/>
  <c r="A66" i="271"/>
  <c r="G66" i="271"/>
  <c r="E65" i="271"/>
  <c r="A65" i="271"/>
  <c r="K64" i="271"/>
  <c r="E64" i="271"/>
  <c r="A64" i="271"/>
  <c r="G64" i="271"/>
  <c r="E63" i="271"/>
  <c r="A63" i="271"/>
  <c r="G63" i="271"/>
  <c r="E62" i="271"/>
  <c r="A62" i="271"/>
  <c r="G62" i="271"/>
  <c r="E61" i="271"/>
  <c r="A61" i="271"/>
  <c r="G61" i="271"/>
  <c r="E60" i="271"/>
  <c r="A60" i="271"/>
  <c r="G60" i="271"/>
  <c r="E59" i="271"/>
  <c r="A59" i="271"/>
  <c r="G59" i="271"/>
  <c r="K58" i="271"/>
  <c r="E58" i="271"/>
  <c r="A58" i="271"/>
  <c r="G58" i="271"/>
  <c r="E57" i="271"/>
  <c r="A57" i="271"/>
  <c r="G57" i="271"/>
  <c r="K56" i="271"/>
  <c r="E56" i="271"/>
  <c r="A56" i="271"/>
  <c r="G56" i="271"/>
  <c r="E55" i="271"/>
  <c r="A55" i="271"/>
  <c r="G55" i="271"/>
  <c r="K54" i="271"/>
  <c r="E54" i="271"/>
  <c r="A54" i="271"/>
  <c r="G54" i="271"/>
  <c r="K53" i="271"/>
  <c r="E53" i="271"/>
  <c r="A53" i="271"/>
  <c r="G53" i="271"/>
  <c r="K52" i="271"/>
  <c r="E52" i="271"/>
  <c r="A52" i="271"/>
  <c r="G52" i="271"/>
  <c r="E51" i="271"/>
  <c r="A51" i="271"/>
  <c r="G51" i="271"/>
  <c r="K50" i="271"/>
  <c r="E50" i="271"/>
  <c r="A50" i="271"/>
  <c r="G50" i="271"/>
  <c r="E49" i="271"/>
  <c r="A49" i="271"/>
  <c r="G49" i="271"/>
  <c r="K48" i="271"/>
  <c r="E48" i="271"/>
  <c r="A48" i="271"/>
  <c r="E47" i="271"/>
  <c r="A47" i="271"/>
  <c r="E46" i="271"/>
  <c r="A46" i="271"/>
  <c r="Q158" i="271"/>
  <c r="S158" i="271"/>
  <c r="E45" i="271"/>
  <c r="A45" i="271"/>
  <c r="E44" i="271"/>
  <c r="A44" i="271"/>
  <c r="G44" i="271"/>
  <c r="K43" i="271"/>
  <c r="E43" i="271"/>
  <c r="A43" i="271"/>
  <c r="G43" i="271"/>
  <c r="E42" i="271"/>
  <c r="A42" i="271"/>
  <c r="G42" i="271"/>
  <c r="K41" i="271"/>
  <c r="E41" i="271"/>
  <c r="A41" i="271"/>
  <c r="G41" i="271"/>
  <c r="E40" i="271"/>
  <c r="A40" i="271"/>
  <c r="G40" i="271"/>
  <c r="E39" i="271"/>
  <c r="A39" i="271"/>
  <c r="G39" i="271"/>
  <c r="K38" i="271"/>
  <c r="E38" i="271"/>
  <c r="A38" i="271"/>
  <c r="G38" i="271"/>
  <c r="K37" i="271"/>
  <c r="E37" i="271"/>
  <c r="A37" i="271"/>
  <c r="G37" i="271"/>
  <c r="K36" i="271"/>
  <c r="E36" i="271"/>
  <c r="A36" i="271"/>
  <c r="G36" i="271"/>
  <c r="E35" i="271"/>
  <c r="A35" i="271"/>
  <c r="E34" i="271"/>
  <c r="A34" i="271"/>
  <c r="G34" i="271"/>
  <c r="K33" i="271"/>
  <c r="E33" i="271"/>
  <c r="A33" i="271"/>
  <c r="G33" i="271"/>
  <c r="K32" i="271"/>
  <c r="E32" i="271"/>
  <c r="A32" i="271"/>
  <c r="G32" i="271"/>
  <c r="K31" i="271"/>
  <c r="E31" i="271"/>
  <c r="A31" i="271"/>
  <c r="G31" i="271"/>
  <c r="K30" i="271"/>
  <c r="E30" i="271"/>
  <c r="A30" i="271"/>
  <c r="G30" i="271"/>
  <c r="E29" i="271"/>
  <c r="A29" i="271"/>
  <c r="G29" i="271"/>
  <c r="K28" i="271"/>
  <c r="E28" i="271"/>
  <c r="A28" i="271"/>
  <c r="E27" i="271"/>
  <c r="A27" i="271"/>
  <c r="E26" i="271"/>
  <c r="A26" i="271"/>
  <c r="G26" i="271"/>
  <c r="E24" i="271"/>
  <c r="A24" i="271"/>
  <c r="G24" i="271"/>
  <c r="E23" i="271"/>
  <c r="A23" i="271"/>
  <c r="G23" i="271"/>
  <c r="E22" i="271"/>
  <c r="A22" i="271"/>
  <c r="G22" i="271"/>
  <c r="E21" i="271"/>
  <c r="A21" i="271"/>
  <c r="K20" i="271"/>
  <c r="E20" i="271"/>
  <c r="A20" i="271"/>
  <c r="G20" i="271"/>
  <c r="K19" i="271"/>
  <c r="E19" i="271"/>
  <c r="A19" i="271"/>
  <c r="G19" i="271"/>
  <c r="E18" i="271"/>
  <c r="A18" i="271"/>
  <c r="G18" i="271"/>
  <c r="K17" i="271"/>
  <c r="E17" i="271"/>
  <c r="A17" i="271"/>
  <c r="G17" i="271"/>
  <c r="E16" i="271"/>
  <c r="A16" i="271"/>
  <c r="G16" i="271"/>
  <c r="K15" i="271"/>
  <c r="E15" i="271"/>
  <c r="A15" i="271"/>
  <c r="G15" i="271"/>
  <c r="E14" i="271"/>
  <c r="A14" i="271"/>
  <c r="K13" i="271"/>
  <c r="E13" i="271"/>
  <c r="A13" i="271"/>
  <c r="E12" i="271"/>
  <c r="A12" i="271"/>
  <c r="G12" i="271"/>
  <c r="E11" i="271"/>
  <c r="A11" i="271"/>
  <c r="G11" i="271"/>
  <c r="K10" i="271"/>
  <c r="E10" i="271"/>
  <c r="A10" i="271"/>
  <c r="G10" i="271"/>
  <c r="E9" i="271"/>
  <c r="A9" i="271"/>
  <c r="G9" i="271"/>
  <c r="E8" i="271"/>
  <c r="A8" i="271"/>
  <c r="G8" i="271"/>
  <c r="E7" i="271"/>
  <c r="A7" i="271"/>
  <c r="AI6" i="271"/>
  <c r="AH6" i="271"/>
  <c r="AG6" i="271"/>
  <c r="AF6" i="271"/>
  <c r="AE6" i="271"/>
  <c r="E6" i="271"/>
  <c r="A6" i="271"/>
  <c r="K5" i="271"/>
  <c r="E5" i="271"/>
  <c r="A5" i="271"/>
  <c r="K4" i="271"/>
  <c r="E4" i="271"/>
  <c r="A4" i="271"/>
  <c r="G4" i="271"/>
  <c r="E3" i="271"/>
  <c r="A3" i="271"/>
  <c r="E2" i="271"/>
  <c r="A2" i="271"/>
  <c r="D30" i="269"/>
  <c r="E2" i="270"/>
  <c r="R2" i="270"/>
  <c r="E3" i="270"/>
  <c r="R3" i="270"/>
  <c r="E4" i="270"/>
  <c r="R4" i="270"/>
  <c r="E5" i="270"/>
  <c r="R5" i="270"/>
  <c r="E6" i="270"/>
  <c r="R6" i="270"/>
  <c r="E7" i="270"/>
  <c r="R7" i="270"/>
  <c r="E8" i="270"/>
  <c r="R8" i="270"/>
  <c r="E9" i="270"/>
  <c r="R9" i="270"/>
  <c r="E10" i="270"/>
  <c r="R10" i="270"/>
  <c r="E11" i="270"/>
  <c r="R11" i="270"/>
  <c r="E12" i="270"/>
  <c r="R12" i="270"/>
  <c r="E13" i="270"/>
  <c r="R13" i="270"/>
  <c r="E14" i="270"/>
  <c r="R14" i="270"/>
  <c r="E15" i="270"/>
  <c r="R15" i="270"/>
  <c r="E16" i="270"/>
  <c r="R16" i="270"/>
  <c r="E17" i="270"/>
  <c r="R17" i="270"/>
  <c r="E18" i="270"/>
  <c r="R18" i="270"/>
  <c r="E19" i="270"/>
  <c r="R19" i="270"/>
  <c r="E20" i="270"/>
  <c r="R20" i="270"/>
  <c r="E21" i="270"/>
  <c r="R21" i="270"/>
  <c r="E22" i="270"/>
  <c r="R22" i="270"/>
  <c r="E23" i="270"/>
  <c r="R23" i="270"/>
  <c r="E24" i="270"/>
  <c r="R24" i="270"/>
  <c r="E25" i="270"/>
  <c r="R25" i="270"/>
  <c r="E26" i="270"/>
  <c r="R26" i="270"/>
  <c r="E27" i="270"/>
  <c r="R27" i="270"/>
  <c r="E28" i="270"/>
  <c r="R28" i="270"/>
  <c r="E29" i="270"/>
  <c r="R29" i="270"/>
  <c r="E30" i="270"/>
  <c r="R30" i="270"/>
  <c r="E31" i="270"/>
  <c r="R31" i="270"/>
  <c r="E32" i="270"/>
  <c r="R32" i="270"/>
  <c r="E33" i="270"/>
  <c r="R33" i="270"/>
  <c r="E34" i="270"/>
  <c r="R34" i="270"/>
  <c r="E35" i="270"/>
  <c r="R35" i="270"/>
  <c r="E36" i="270"/>
  <c r="R36" i="270"/>
  <c r="E37" i="270"/>
  <c r="R37" i="270"/>
  <c r="E38" i="270"/>
  <c r="R38" i="270"/>
  <c r="E39" i="270"/>
  <c r="R39" i="270"/>
  <c r="E40" i="270"/>
  <c r="R40" i="270"/>
  <c r="E41" i="270"/>
  <c r="R41" i="270"/>
  <c r="E42" i="270"/>
  <c r="R42" i="270"/>
  <c r="E43" i="270"/>
  <c r="R43" i="270"/>
  <c r="E44" i="270"/>
  <c r="R44" i="270"/>
  <c r="E45" i="270"/>
  <c r="R45" i="270"/>
  <c r="E46" i="270"/>
  <c r="R46" i="270"/>
  <c r="E47" i="270"/>
  <c r="R47" i="270"/>
  <c r="E48" i="270"/>
  <c r="R48" i="270"/>
  <c r="E49" i="270"/>
  <c r="R49" i="270"/>
  <c r="E50" i="270"/>
  <c r="R50" i="270"/>
  <c r="E51" i="270"/>
  <c r="R51" i="270"/>
  <c r="E52" i="270"/>
  <c r="R52" i="270"/>
  <c r="E53" i="270"/>
  <c r="R53" i="270"/>
  <c r="E54" i="270"/>
  <c r="R54" i="270"/>
  <c r="E55" i="270"/>
  <c r="R55" i="270"/>
  <c r="E56" i="270"/>
  <c r="R56" i="270"/>
  <c r="E57" i="270"/>
  <c r="R57" i="270"/>
  <c r="E58" i="270"/>
  <c r="R58" i="270"/>
  <c r="E59" i="270"/>
  <c r="R59" i="270"/>
  <c r="E60" i="270"/>
  <c r="R60" i="270"/>
  <c r="E61" i="270"/>
  <c r="R61" i="270"/>
  <c r="E62" i="270"/>
  <c r="R62" i="270"/>
  <c r="E63" i="270"/>
  <c r="R63" i="270"/>
  <c r="E64" i="270"/>
  <c r="R64" i="270"/>
  <c r="E65" i="270"/>
  <c r="R65" i="270"/>
  <c r="E66" i="270"/>
  <c r="R66" i="270"/>
  <c r="E67" i="270"/>
  <c r="R67" i="270"/>
  <c r="E68" i="270"/>
  <c r="R68" i="270"/>
  <c r="E69" i="270"/>
  <c r="R69" i="270"/>
  <c r="E70" i="270"/>
  <c r="R70" i="270"/>
  <c r="E71" i="270"/>
  <c r="R71" i="270"/>
  <c r="E72" i="270"/>
  <c r="R72" i="270"/>
  <c r="E73" i="270"/>
  <c r="R73" i="270"/>
  <c r="E74" i="270"/>
  <c r="R74" i="270"/>
  <c r="E75" i="270"/>
  <c r="R75" i="270"/>
  <c r="E76" i="270"/>
  <c r="R76" i="270"/>
  <c r="E77" i="270"/>
  <c r="R77" i="270"/>
  <c r="E78" i="270"/>
  <c r="R78" i="270"/>
  <c r="E79" i="270"/>
  <c r="R79" i="270"/>
  <c r="E80" i="270"/>
  <c r="R80" i="270"/>
  <c r="E81" i="270"/>
  <c r="R81" i="270"/>
  <c r="E82" i="270"/>
  <c r="R82" i="270"/>
  <c r="E83" i="270"/>
  <c r="R83" i="270"/>
  <c r="E84" i="270"/>
  <c r="R84" i="270"/>
  <c r="E85" i="270"/>
  <c r="R85" i="270"/>
  <c r="E86" i="270"/>
  <c r="R86" i="270"/>
  <c r="E87" i="270"/>
  <c r="R87" i="270"/>
  <c r="E88" i="270"/>
  <c r="R88" i="270"/>
  <c r="E89" i="270"/>
  <c r="R89" i="270"/>
  <c r="E90" i="270"/>
  <c r="R90" i="270"/>
  <c r="E91" i="270"/>
  <c r="R91" i="270"/>
  <c r="E92" i="270"/>
  <c r="R92" i="270"/>
  <c r="E93" i="270"/>
  <c r="R93" i="270"/>
  <c r="E94" i="270"/>
  <c r="R94" i="270"/>
  <c r="E95" i="270"/>
  <c r="R95" i="270"/>
  <c r="E96" i="270"/>
  <c r="R96" i="270"/>
  <c r="E97" i="270"/>
  <c r="R97" i="270"/>
  <c r="E98" i="270"/>
  <c r="R98" i="270"/>
  <c r="E99" i="270"/>
  <c r="R99" i="270"/>
  <c r="E100" i="270"/>
  <c r="R100" i="270"/>
  <c r="E101" i="270"/>
  <c r="R101" i="270"/>
  <c r="E102" i="270"/>
  <c r="R102" i="270"/>
  <c r="E103" i="270"/>
  <c r="R103" i="270"/>
  <c r="E104" i="270"/>
  <c r="R104" i="270"/>
  <c r="E105" i="270"/>
  <c r="R105" i="270"/>
  <c r="E106" i="270"/>
  <c r="R106" i="270"/>
  <c r="E107" i="270"/>
  <c r="R107" i="270"/>
  <c r="E108" i="270"/>
  <c r="R108" i="270"/>
  <c r="E109" i="270"/>
  <c r="R109" i="270"/>
  <c r="E110" i="270"/>
  <c r="R110" i="270"/>
  <c r="E111" i="270"/>
  <c r="R111" i="270"/>
  <c r="E112" i="270"/>
  <c r="R112" i="270"/>
  <c r="E113" i="270"/>
  <c r="R113" i="270"/>
  <c r="E114" i="270"/>
  <c r="R114" i="270"/>
  <c r="E115" i="270"/>
  <c r="R115" i="270"/>
  <c r="E116" i="270"/>
  <c r="R116" i="270"/>
  <c r="E117" i="270"/>
  <c r="R117" i="270"/>
  <c r="E118" i="270"/>
  <c r="R118" i="270"/>
  <c r="E119" i="270"/>
  <c r="R119" i="270"/>
  <c r="E120" i="270"/>
  <c r="R120" i="270"/>
  <c r="E121" i="270"/>
  <c r="R121" i="270"/>
  <c r="E122" i="270"/>
  <c r="R122" i="270"/>
  <c r="E123" i="270"/>
  <c r="R123" i="270"/>
  <c r="E124" i="270"/>
  <c r="R124" i="270"/>
  <c r="E125" i="270"/>
  <c r="R125" i="270"/>
  <c r="E126" i="270"/>
  <c r="R126" i="270"/>
  <c r="E127" i="270"/>
  <c r="R127" i="270"/>
  <c r="E128" i="270"/>
  <c r="R128" i="270"/>
  <c r="E129" i="270"/>
  <c r="R129" i="270"/>
  <c r="E130" i="270"/>
  <c r="R130" i="270"/>
  <c r="E131" i="270"/>
  <c r="R131" i="270"/>
  <c r="E132" i="270"/>
  <c r="R132" i="270"/>
  <c r="E133" i="270"/>
  <c r="R133" i="270"/>
  <c r="E134" i="270"/>
  <c r="R134" i="270"/>
  <c r="E135" i="270"/>
  <c r="R135" i="270"/>
  <c r="E136" i="270"/>
  <c r="R136" i="270"/>
  <c r="E137" i="270"/>
  <c r="R137" i="270"/>
  <c r="E138" i="270"/>
  <c r="R138" i="270"/>
  <c r="E139" i="270"/>
  <c r="R139" i="270"/>
  <c r="E140" i="270"/>
  <c r="R140" i="270"/>
  <c r="E141" i="270"/>
  <c r="R141" i="270"/>
  <c r="E142" i="270"/>
  <c r="R142" i="270"/>
  <c r="E143" i="270"/>
  <c r="R143" i="270"/>
  <c r="E144" i="270"/>
  <c r="R144" i="270"/>
  <c r="E145" i="270"/>
  <c r="R145" i="270"/>
  <c r="E146" i="270"/>
  <c r="R146" i="270"/>
  <c r="E147" i="270"/>
  <c r="R147" i="270"/>
  <c r="E148" i="270"/>
  <c r="R148" i="270"/>
  <c r="E149" i="270"/>
  <c r="R149" i="270"/>
  <c r="E150" i="270"/>
  <c r="R150" i="270"/>
  <c r="R152" i="270"/>
  <c r="B155" i="270"/>
  <c r="A14" i="270"/>
  <c r="A22" i="270"/>
  <c r="A59" i="270"/>
  <c r="Q155" i="270"/>
  <c r="A34" i="270"/>
  <c r="R155" i="270"/>
  <c r="S155" i="270"/>
  <c r="A7" i="270"/>
  <c r="A21" i="270"/>
  <c r="A58" i="270"/>
  <c r="A74" i="270"/>
  <c r="A2" i="270"/>
  <c r="A3" i="270"/>
  <c r="A4" i="270"/>
  <c r="A5" i="270"/>
  <c r="A6" i="270"/>
  <c r="A8" i="270"/>
  <c r="A9" i="270"/>
  <c r="A10" i="270"/>
  <c r="A11" i="270"/>
  <c r="A12" i="270"/>
  <c r="A13" i="270"/>
  <c r="A15" i="270"/>
  <c r="A16" i="270"/>
  <c r="A17" i="270"/>
  <c r="A18" i="270"/>
  <c r="A19" i="270"/>
  <c r="A20" i="270"/>
  <c r="A23" i="270"/>
  <c r="A24" i="270"/>
  <c r="A25" i="270"/>
  <c r="A26" i="270"/>
  <c r="A27" i="270"/>
  <c r="A28" i="270"/>
  <c r="A29" i="270"/>
  <c r="A30" i="270"/>
  <c r="A31" i="270"/>
  <c r="A32" i="270"/>
  <c r="A33" i="270"/>
  <c r="A35" i="270"/>
  <c r="A36" i="270"/>
  <c r="A37" i="270"/>
  <c r="A38" i="270"/>
  <c r="A39" i="270"/>
  <c r="A40" i="270"/>
  <c r="A41" i="270"/>
  <c r="A42" i="270"/>
  <c r="A43" i="270"/>
  <c r="A44" i="270"/>
  <c r="A45" i="270"/>
  <c r="A46" i="270"/>
  <c r="A47" i="270"/>
  <c r="A48" i="270"/>
  <c r="A49" i="270"/>
  <c r="A50" i="270"/>
  <c r="A51" i="270"/>
  <c r="A52" i="270"/>
  <c r="A53" i="270"/>
  <c r="A54" i="270"/>
  <c r="A55" i="270"/>
  <c r="A56" i="270"/>
  <c r="A57" i="270"/>
  <c r="A60" i="270"/>
  <c r="A61" i="270"/>
  <c r="A62" i="270"/>
  <c r="A63" i="270"/>
  <c r="A64" i="270"/>
  <c r="A65" i="270"/>
  <c r="A66" i="270"/>
  <c r="A67" i="270"/>
  <c r="A68" i="270"/>
  <c r="A69" i="270"/>
  <c r="A70" i="270"/>
  <c r="A71" i="270"/>
  <c r="A72" i="270"/>
  <c r="A73" i="270"/>
  <c r="A75" i="270"/>
  <c r="A76" i="270"/>
  <c r="A77" i="270"/>
  <c r="A78" i="270"/>
  <c r="A79" i="270"/>
  <c r="A80" i="270"/>
  <c r="A81" i="270"/>
  <c r="A82" i="270"/>
  <c r="A83" i="270"/>
  <c r="A84" i="270"/>
  <c r="A85" i="270"/>
  <c r="A86" i="270"/>
  <c r="A87" i="270"/>
  <c r="A88" i="270"/>
  <c r="A89" i="270"/>
  <c r="A90" i="270"/>
  <c r="A91" i="270"/>
  <c r="A92" i="270"/>
  <c r="A93" i="270"/>
  <c r="A94" i="270"/>
  <c r="A95" i="270"/>
  <c r="A96" i="270"/>
  <c r="A97" i="270"/>
  <c r="A98" i="270"/>
  <c r="A99" i="270"/>
  <c r="A100" i="270"/>
  <c r="A101" i="270"/>
  <c r="A102" i="270"/>
  <c r="A103" i="270"/>
  <c r="A104" i="270"/>
  <c r="A105" i="270"/>
  <c r="A106" i="270"/>
  <c r="A107" i="270"/>
  <c r="A108" i="270"/>
  <c r="A109" i="270"/>
  <c r="A110" i="270"/>
  <c r="A111" i="270"/>
  <c r="A112" i="270"/>
  <c r="A113" i="270"/>
  <c r="A114" i="270"/>
  <c r="A115" i="270"/>
  <c r="A116" i="270"/>
  <c r="A117" i="270"/>
  <c r="A118" i="270"/>
  <c r="A119" i="270"/>
  <c r="A120" i="270"/>
  <c r="A121" i="270"/>
  <c r="A122" i="270"/>
  <c r="A123" i="270"/>
  <c r="A124" i="270"/>
  <c r="A125" i="270"/>
  <c r="A126" i="270"/>
  <c r="A127" i="270"/>
  <c r="A128" i="270"/>
  <c r="A129" i="270"/>
  <c r="A130" i="270"/>
  <c r="A131" i="270"/>
  <c r="A132" i="270"/>
  <c r="A133" i="270"/>
  <c r="A134" i="270"/>
  <c r="A135" i="270"/>
  <c r="A136" i="270"/>
  <c r="A137" i="270"/>
  <c r="A138" i="270"/>
  <c r="A139" i="270"/>
  <c r="A140" i="270"/>
  <c r="A141" i="270"/>
  <c r="A142" i="270"/>
  <c r="A143" i="270"/>
  <c r="A144" i="270"/>
  <c r="A145" i="270"/>
  <c r="A146" i="270"/>
  <c r="A147" i="270"/>
  <c r="A148" i="270"/>
  <c r="A149" i="270"/>
  <c r="A150" i="270"/>
  <c r="T155" i="270"/>
  <c r="U155" i="270"/>
  <c r="V155" i="270"/>
  <c r="W155" i="270"/>
  <c r="S2" i="270"/>
  <c r="S3" i="270"/>
  <c r="S4" i="270"/>
  <c r="S5" i="270"/>
  <c r="S6" i="270"/>
  <c r="S7" i="270"/>
  <c r="S8" i="270"/>
  <c r="S9" i="270"/>
  <c r="S10" i="270"/>
  <c r="S11" i="270"/>
  <c r="S12" i="270"/>
  <c r="S13" i="270"/>
  <c r="S14" i="270"/>
  <c r="S15" i="270"/>
  <c r="S16" i="270"/>
  <c r="S17" i="270"/>
  <c r="S18" i="270"/>
  <c r="S19" i="270"/>
  <c r="S20" i="270"/>
  <c r="S21" i="270"/>
  <c r="S22" i="270"/>
  <c r="S23" i="270"/>
  <c r="S24" i="270"/>
  <c r="S25" i="270"/>
  <c r="S26" i="270"/>
  <c r="S27" i="270"/>
  <c r="S28" i="270"/>
  <c r="S29" i="270"/>
  <c r="S30" i="270"/>
  <c r="S31" i="270"/>
  <c r="S32" i="270"/>
  <c r="S33" i="270"/>
  <c r="S34" i="270"/>
  <c r="S35" i="270"/>
  <c r="S36" i="270"/>
  <c r="S37" i="270"/>
  <c r="S38" i="270"/>
  <c r="S39" i="270"/>
  <c r="S40" i="270"/>
  <c r="S41" i="270"/>
  <c r="S42" i="270"/>
  <c r="S43" i="270"/>
  <c r="S44" i="270"/>
  <c r="S45" i="270"/>
  <c r="S46" i="270"/>
  <c r="S47" i="270"/>
  <c r="S48" i="270"/>
  <c r="S49" i="270"/>
  <c r="S50" i="270"/>
  <c r="S51" i="270"/>
  <c r="S52" i="270"/>
  <c r="S53" i="270"/>
  <c r="S54" i="270"/>
  <c r="S55" i="270"/>
  <c r="S56" i="270"/>
  <c r="S57" i="270"/>
  <c r="S58" i="270"/>
  <c r="S59" i="270"/>
  <c r="S60" i="270"/>
  <c r="S61" i="270"/>
  <c r="S62" i="270"/>
  <c r="S63" i="270"/>
  <c r="S64" i="270"/>
  <c r="S65" i="270"/>
  <c r="S66" i="270"/>
  <c r="S67" i="270"/>
  <c r="S68" i="270"/>
  <c r="S69" i="270"/>
  <c r="S70" i="270"/>
  <c r="S71" i="270"/>
  <c r="S72" i="270"/>
  <c r="S73" i="270"/>
  <c r="S74" i="270"/>
  <c r="S75" i="270"/>
  <c r="S76" i="270"/>
  <c r="S77" i="270"/>
  <c r="S78" i="270"/>
  <c r="S79" i="270"/>
  <c r="S80" i="270"/>
  <c r="S81" i="270"/>
  <c r="S82" i="270"/>
  <c r="S83" i="270"/>
  <c r="S84" i="270"/>
  <c r="S85" i="270"/>
  <c r="S86" i="270"/>
  <c r="S87" i="270"/>
  <c r="S88" i="270"/>
  <c r="S89" i="270"/>
  <c r="S90" i="270"/>
  <c r="S91" i="270"/>
  <c r="S92" i="270"/>
  <c r="S93" i="270"/>
  <c r="S94" i="270"/>
  <c r="S95" i="270"/>
  <c r="S96" i="270"/>
  <c r="S97" i="270"/>
  <c r="S98" i="270"/>
  <c r="S99" i="270"/>
  <c r="S100" i="270"/>
  <c r="S101" i="270"/>
  <c r="S102" i="270"/>
  <c r="S103" i="270"/>
  <c r="S104" i="270"/>
  <c r="S105" i="270"/>
  <c r="S106" i="270"/>
  <c r="S107" i="270"/>
  <c r="S108" i="270"/>
  <c r="S109" i="270"/>
  <c r="S110" i="270"/>
  <c r="S111" i="270"/>
  <c r="S112" i="270"/>
  <c r="S113" i="270"/>
  <c r="S114" i="270"/>
  <c r="S115" i="270"/>
  <c r="S116" i="270"/>
  <c r="S117" i="270"/>
  <c r="S118" i="270"/>
  <c r="S119" i="270"/>
  <c r="S120" i="270"/>
  <c r="S121" i="270"/>
  <c r="S122" i="270"/>
  <c r="S123" i="270"/>
  <c r="S124" i="270"/>
  <c r="S125" i="270"/>
  <c r="S126" i="270"/>
  <c r="S127" i="270"/>
  <c r="S128" i="270"/>
  <c r="S129" i="270"/>
  <c r="S130" i="270"/>
  <c r="S131" i="270"/>
  <c r="S132" i="270"/>
  <c r="S133" i="270"/>
  <c r="S134" i="270"/>
  <c r="S135" i="270"/>
  <c r="S136" i="270"/>
  <c r="S137" i="270"/>
  <c r="S138" i="270"/>
  <c r="S139" i="270"/>
  <c r="S140" i="270"/>
  <c r="S141" i="270"/>
  <c r="S142" i="270"/>
  <c r="S143" i="270"/>
  <c r="S144" i="270"/>
  <c r="S145" i="270"/>
  <c r="S146" i="270"/>
  <c r="S147" i="270"/>
  <c r="S148" i="270"/>
  <c r="S149" i="270"/>
  <c r="S150" i="270"/>
  <c r="S152" i="270"/>
  <c r="B156" i="270"/>
  <c r="Q156" i="270"/>
  <c r="R156" i="270"/>
  <c r="S156" i="270"/>
  <c r="T156" i="270"/>
  <c r="U156" i="270"/>
  <c r="V156" i="270"/>
  <c r="W156" i="270"/>
  <c r="B157" i="270"/>
  <c r="R157" i="270"/>
  <c r="R158" i="270"/>
  <c r="R161" i="270"/>
  <c r="M152" i="270"/>
  <c r="R160" i="270"/>
  <c r="A152" i="270"/>
  <c r="O161" i="270"/>
  <c r="R162" i="270"/>
  <c r="Q157" i="270"/>
  <c r="Q158" i="270"/>
  <c r="Q161" i="270"/>
  <c r="L152" i="270"/>
  <c r="Q160" i="270"/>
  <c r="Q162" i="270"/>
  <c r="S162" i="270"/>
  <c r="E157" i="270"/>
  <c r="S157" i="270"/>
  <c r="T157" i="270"/>
  <c r="U157" i="270"/>
  <c r="V157" i="270"/>
  <c r="W157" i="270"/>
  <c r="T2" i="270"/>
  <c r="T3" i="270"/>
  <c r="T4" i="270"/>
  <c r="T5" i="270"/>
  <c r="T6" i="270"/>
  <c r="T7" i="270"/>
  <c r="T8" i="270"/>
  <c r="T9" i="270"/>
  <c r="T10" i="270"/>
  <c r="T11" i="270"/>
  <c r="T12" i="270"/>
  <c r="T13" i="270"/>
  <c r="T14" i="270"/>
  <c r="T15" i="270"/>
  <c r="T16" i="270"/>
  <c r="T17" i="270"/>
  <c r="T18" i="270"/>
  <c r="T19" i="270"/>
  <c r="T20" i="270"/>
  <c r="T21" i="270"/>
  <c r="T22" i="270"/>
  <c r="T23" i="270"/>
  <c r="T24" i="270"/>
  <c r="T25" i="270"/>
  <c r="T26" i="270"/>
  <c r="T27" i="270"/>
  <c r="T28" i="270"/>
  <c r="T29" i="270"/>
  <c r="T30" i="270"/>
  <c r="T31" i="270"/>
  <c r="T32" i="270"/>
  <c r="T33" i="270"/>
  <c r="T34" i="270"/>
  <c r="T35" i="270"/>
  <c r="T36" i="270"/>
  <c r="T37" i="270"/>
  <c r="T38" i="270"/>
  <c r="T39" i="270"/>
  <c r="T40" i="270"/>
  <c r="T41" i="270"/>
  <c r="T42" i="270"/>
  <c r="T43" i="270"/>
  <c r="T44" i="270"/>
  <c r="T45" i="270"/>
  <c r="T46" i="270"/>
  <c r="T47" i="270"/>
  <c r="T48" i="270"/>
  <c r="T49" i="270"/>
  <c r="T50" i="270"/>
  <c r="T51" i="270"/>
  <c r="T52" i="270"/>
  <c r="T53" i="270"/>
  <c r="T54" i="270"/>
  <c r="T55" i="270"/>
  <c r="T56" i="270"/>
  <c r="T57" i="270"/>
  <c r="T58" i="270"/>
  <c r="T59" i="270"/>
  <c r="T60" i="270"/>
  <c r="T61" i="270"/>
  <c r="T62" i="270"/>
  <c r="T63" i="270"/>
  <c r="T64" i="270"/>
  <c r="T65" i="270"/>
  <c r="T66" i="270"/>
  <c r="T67" i="270"/>
  <c r="T68" i="270"/>
  <c r="T69" i="270"/>
  <c r="T70" i="270"/>
  <c r="T71" i="270"/>
  <c r="T72" i="270"/>
  <c r="T73" i="270"/>
  <c r="T74" i="270"/>
  <c r="T75" i="270"/>
  <c r="T76" i="270"/>
  <c r="T77" i="270"/>
  <c r="T78" i="270"/>
  <c r="T79" i="270"/>
  <c r="T80" i="270"/>
  <c r="T81" i="270"/>
  <c r="T82" i="270"/>
  <c r="T83" i="270"/>
  <c r="T84" i="270"/>
  <c r="T85" i="270"/>
  <c r="T86" i="270"/>
  <c r="T87" i="270"/>
  <c r="T88" i="270"/>
  <c r="T89" i="270"/>
  <c r="T90" i="270"/>
  <c r="T91" i="270"/>
  <c r="T92" i="270"/>
  <c r="T93" i="270"/>
  <c r="T94" i="270"/>
  <c r="T95" i="270"/>
  <c r="T96" i="270"/>
  <c r="T97" i="270"/>
  <c r="T98" i="270"/>
  <c r="T99" i="270"/>
  <c r="T100" i="270"/>
  <c r="T101" i="270"/>
  <c r="T102" i="270"/>
  <c r="T103" i="270"/>
  <c r="T104" i="270"/>
  <c r="T105" i="270"/>
  <c r="T106" i="270"/>
  <c r="T107" i="270"/>
  <c r="T108" i="270"/>
  <c r="T109" i="270"/>
  <c r="T110" i="270"/>
  <c r="T111" i="270"/>
  <c r="T112" i="270"/>
  <c r="T113" i="270"/>
  <c r="T114" i="270"/>
  <c r="T115" i="270"/>
  <c r="T116" i="270"/>
  <c r="T117" i="270"/>
  <c r="T118" i="270"/>
  <c r="T119" i="270"/>
  <c r="T120" i="270"/>
  <c r="T121" i="270"/>
  <c r="T122" i="270"/>
  <c r="T123" i="270"/>
  <c r="T124" i="270"/>
  <c r="T125" i="270"/>
  <c r="T126" i="270"/>
  <c r="T127" i="270"/>
  <c r="T128" i="270"/>
  <c r="T129" i="270"/>
  <c r="T130" i="270"/>
  <c r="T131" i="270"/>
  <c r="T132" i="270"/>
  <c r="T133" i="270"/>
  <c r="T134" i="270"/>
  <c r="T135" i="270"/>
  <c r="T136" i="270"/>
  <c r="T137" i="270"/>
  <c r="T138" i="270"/>
  <c r="T139" i="270"/>
  <c r="T140" i="270"/>
  <c r="T141" i="270"/>
  <c r="T142" i="270"/>
  <c r="T143" i="270"/>
  <c r="T144" i="270"/>
  <c r="T145" i="270"/>
  <c r="T146" i="270"/>
  <c r="T147" i="270"/>
  <c r="T148" i="270"/>
  <c r="T149" i="270"/>
  <c r="T150" i="270"/>
  <c r="T152" i="270"/>
  <c r="B158" i="270"/>
  <c r="T158" i="270"/>
  <c r="T161" i="270"/>
  <c r="N152" i="270"/>
  <c r="T160" i="270"/>
  <c r="T162" i="270"/>
  <c r="E158" i="270"/>
  <c r="S158" i="270"/>
  <c r="U158" i="270"/>
  <c r="V158" i="270"/>
  <c r="W158" i="270"/>
  <c r="U2" i="270"/>
  <c r="U3" i="270"/>
  <c r="U4" i="270"/>
  <c r="U5" i="270"/>
  <c r="U6" i="270"/>
  <c r="U7" i="270"/>
  <c r="U8" i="270"/>
  <c r="U9" i="270"/>
  <c r="U10" i="270"/>
  <c r="U11" i="270"/>
  <c r="U12" i="270"/>
  <c r="U13" i="270"/>
  <c r="U14" i="270"/>
  <c r="U15" i="270"/>
  <c r="U16" i="270"/>
  <c r="U17" i="270"/>
  <c r="U18" i="270"/>
  <c r="U19" i="270"/>
  <c r="U20" i="270"/>
  <c r="U21" i="270"/>
  <c r="U22" i="270"/>
  <c r="U23" i="270"/>
  <c r="U24" i="270"/>
  <c r="U25" i="270"/>
  <c r="U26" i="270"/>
  <c r="U27" i="270"/>
  <c r="U28" i="270"/>
  <c r="U29" i="270"/>
  <c r="U30" i="270"/>
  <c r="U31" i="270"/>
  <c r="U32" i="270"/>
  <c r="U33" i="270"/>
  <c r="U34" i="270"/>
  <c r="U35" i="270"/>
  <c r="U36" i="270"/>
  <c r="U37" i="270"/>
  <c r="U38" i="270"/>
  <c r="U39" i="270"/>
  <c r="U40" i="270"/>
  <c r="U41" i="270"/>
  <c r="U42" i="270"/>
  <c r="U43" i="270"/>
  <c r="U44" i="270"/>
  <c r="U45" i="270"/>
  <c r="U46" i="270"/>
  <c r="U47" i="270"/>
  <c r="U48" i="270"/>
  <c r="U49" i="270"/>
  <c r="U50" i="270"/>
  <c r="U51" i="270"/>
  <c r="U52" i="270"/>
  <c r="U53" i="270"/>
  <c r="U54" i="270"/>
  <c r="U55" i="270"/>
  <c r="U56" i="270"/>
  <c r="U57" i="270"/>
  <c r="U58" i="270"/>
  <c r="U59" i="270"/>
  <c r="U60" i="270"/>
  <c r="U61" i="270"/>
  <c r="U62" i="270"/>
  <c r="U63" i="270"/>
  <c r="U64" i="270"/>
  <c r="U65" i="270"/>
  <c r="U66" i="270"/>
  <c r="U67" i="270"/>
  <c r="U68" i="270"/>
  <c r="U69" i="270"/>
  <c r="U70" i="270"/>
  <c r="U71" i="270"/>
  <c r="U72" i="270"/>
  <c r="U73" i="270"/>
  <c r="U74" i="270"/>
  <c r="U75" i="270"/>
  <c r="U76" i="270"/>
  <c r="U77" i="270"/>
  <c r="U78" i="270"/>
  <c r="U79" i="270"/>
  <c r="U80" i="270"/>
  <c r="U81" i="270"/>
  <c r="U82" i="270"/>
  <c r="U83" i="270"/>
  <c r="U84" i="270"/>
  <c r="U85" i="270"/>
  <c r="U86" i="270"/>
  <c r="U87" i="270"/>
  <c r="U88" i="270"/>
  <c r="U89" i="270"/>
  <c r="U90" i="270"/>
  <c r="U91" i="270"/>
  <c r="U92" i="270"/>
  <c r="U93" i="270"/>
  <c r="U94" i="270"/>
  <c r="U95" i="270"/>
  <c r="U96" i="270"/>
  <c r="U97" i="270"/>
  <c r="U98" i="270"/>
  <c r="U99" i="270"/>
  <c r="U100" i="270"/>
  <c r="U101" i="270"/>
  <c r="U102" i="270"/>
  <c r="U103" i="270"/>
  <c r="U104" i="270"/>
  <c r="U105" i="270"/>
  <c r="U106" i="270"/>
  <c r="U107" i="270"/>
  <c r="U108" i="270"/>
  <c r="U109" i="270"/>
  <c r="U110" i="270"/>
  <c r="U111" i="270"/>
  <c r="U112" i="270"/>
  <c r="U113" i="270"/>
  <c r="U114" i="270"/>
  <c r="U115" i="270"/>
  <c r="U116" i="270"/>
  <c r="U117" i="270"/>
  <c r="U118" i="270"/>
  <c r="U119" i="270"/>
  <c r="U120" i="270"/>
  <c r="U121" i="270"/>
  <c r="U122" i="270"/>
  <c r="U123" i="270"/>
  <c r="U124" i="270"/>
  <c r="U125" i="270"/>
  <c r="U126" i="270"/>
  <c r="U127" i="270"/>
  <c r="U128" i="270"/>
  <c r="U129" i="270"/>
  <c r="U130" i="270"/>
  <c r="U131" i="270"/>
  <c r="U132" i="270"/>
  <c r="U133" i="270"/>
  <c r="U134" i="270"/>
  <c r="U135" i="270"/>
  <c r="U136" i="270"/>
  <c r="U137" i="270"/>
  <c r="U138" i="270"/>
  <c r="U139" i="270"/>
  <c r="U140" i="270"/>
  <c r="U141" i="270"/>
  <c r="U142" i="270"/>
  <c r="U143" i="270"/>
  <c r="U144" i="270"/>
  <c r="U145" i="270"/>
  <c r="U146" i="270"/>
  <c r="U147" i="270"/>
  <c r="U148" i="270"/>
  <c r="U149" i="270"/>
  <c r="U150" i="270"/>
  <c r="U152" i="270"/>
  <c r="B159" i="270"/>
  <c r="U161" i="270"/>
  <c r="O152" i="270"/>
  <c r="U160" i="270"/>
  <c r="U162" i="270"/>
  <c r="E159" i="270"/>
  <c r="Q159" i="270"/>
  <c r="R159" i="270"/>
  <c r="S161" i="270"/>
  <c r="S159" i="270"/>
  <c r="T159" i="270"/>
  <c r="U159" i="270"/>
  <c r="V161" i="270"/>
  <c r="V159" i="270"/>
  <c r="W161" i="270"/>
  <c r="W159" i="270"/>
  <c r="V2" i="270"/>
  <c r="V3" i="270"/>
  <c r="V4" i="270"/>
  <c r="V5" i="270"/>
  <c r="V6" i="270"/>
  <c r="V7" i="270"/>
  <c r="V8" i="270"/>
  <c r="V9" i="270"/>
  <c r="V10" i="270"/>
  <c r="V11" i="270"/>
  <c r="V12" i="270"/>
  <c r="V13" i="270"/>
  <c r="V14" i="270"/>
  <c r="V15" i="270"/>
  <c r="V16" i="270"/>
  <c r="V17" i="270"/>
  <c r="V18" i="270"/>
  <c r="V19" i="270"/>
  <c r="V20" i="270"/>
  <c r="V21" i="270"/>
  <c r="V22" i="270"/>
  <c r="V23" i="270"/>
  <c r="V24" i="270"/>
  <c r="V25" i="270"/>
  <c r="V26" i="270"/>
  <c r="V27" i="270"/>
  <c r="V28" i="270"/>
  <c r="V29" i="270"/>
  <c r="V30" i="270"/>
  <c r="V31" i="270"/>
  <c r="V32" i="270"/>
  <c r="V33" i="270"/>
  <c r="V34" i="270"/>
  <c r="V35" i="270"/>
  <c r="V36" i="270"/>
  <c r="V37" i="270"/>
  <c r="V38" i="270"/>
  <c r="V39" i="270"/>
  <c r="V40" i="270"/>
  <c r="V41" i="270"/>
  <c r="V42" i="270"/>
  <c r="V43" i="270"/>
  <c r="V44" i="270"/>
  <c r="V45" i="270"/>
  <c r="V46" i="270"/>
  <c r="V47" i="270"/>
  <c r="V48" i="270"/>
  <c r="V49" i="270"/>
  <c r="V50" i="270"/>
  <c r="V51" i="270"/>
  <c r="V52" i="270"/>
  <c r="V53" i="270"/>
  <c r="V54" i="270"/>
  <c r="V55" i="270"/>
  <c r="V56" i="270"/>
  <c r="V57" i="270"/>
  <c r="V58" i="270"/>
  <c r="V59" i="270"/>
  <c r="V60" i="270"/>
  <c r="V61" i="270"/>
  <c r="V62" i="270"/>
  <c r="V63" i="270"/>
  <c r="V64" i="270"/>
  <c r="V65" i="270"/>
  <c r="V66" i="270"/>
  <c r="V67" i="270"/>
  <c r="V68" i="270"/>
  <c r="V69" i="270"/>
  <c r="V70" i="270"/>
  <c r="V71" i="270"/>
  <c r="V72" i="270"/>
  <c r="V73" i="270"/>
  <c r="V74" i="270"/>
  <c r="V75" i="270"/>
  <c r="V76" i="270"/>
  <c r="V77" i="270"/>
  <c r="V78" i="270"/>
  <c r="V79" i="270"/>
  <c r="V80" i="270"/>
  <c r="V81" i="270"/>
  <c r="V82" i="270"/>
  <c r="V83" i="270"/>
  <c r="V84" i="270"/>
  <c r="V85" i="270"/>
  <c r="V86" i="270"/>
  <c r="V87" i="270"/>
  <c r="V88" i="270"/>
  <c r="V89" i="270"/>
  <c r="V90" i="270"/>
  <c r="V91" i="270"/>
  <c r="V92" i="270"/>
  <c r="V93" i="270"/>
  <c r="V94" i="270"/>
  <c r="V95" i="270"/>
  <c r="V96" i="270"/>
  <c r="V97" i="270"/>
  <c r="V98" i="270"/>
  <c r="V99" i="270"/>
  <c r="V100" i="270"/>
  <c r="V101" i="270"/>
  <c r="V102" i="270"/>
  <c r="V103" i="270"/>
  <c r="V104" i="270"/>
  <c r="V105" i="270"/>
  <c r="V106" i="270"/>
  <c r="V107" i="270"/>
  <c r="V108" i="270"/>
  <c r="V109" i="270"/>
  <c r="V110" i="270"/>
  <c r="V111" i="270"/>
  <c r="V112" i="270"/>
  <c r="V113" i="270"/>
  <c r="V114" i="270"/>
  <c r="V115" i="270"/>
  <c r="V116" i="270"/>
  <c r="V117" i="270"/>
  <c r="V118" i="270"/>
  <c r="V119" i="270"/>
  <c r="V120" i="270"/>
  <c r="V121" i="270"/>
  <c r="V122" i="270"/>
  <c r="V123" i="270"/>
  <c r="V124" i="270"/>
  <c r="V125" i="270"/>
  <c r="V126" i="270"/>
  <c r="V127" i="270"/>
  <c r="V128" i="270"/>
  <c r="V129" i="270"/>
  <c r="V130" i="270"/>
  <c r="V131" i="270"/>
  <c r="V132" i="270"/>
  <c r="V133" i="270"/>
  <c r="V134" i="270"/>
  <c r="V135" i="270"/>
  <c r="V136" i="270"/>
  <c r="V137" i="270"/>
  <c r="V138" i="270"/>
  <c r="V139" i="270"/>
  <c r="V140" i="270"/>
  <c r="V141" i="270"/>
  <c r="V142" i="270"/>
  <c r="V143" i="270"/>
  <c r="V144" i="270"/>
  <c r="V145" i="270"/>
  <c r="V146" i="270"/>
  <c r="V147" i="270"/>
  <c r="V148" i="270"/>
  <c r="V149" i="270"/>
  <c r="V150" i="270"/>
  <c r="V152" i="270"/>
  <c r="B160" i="270"/>
  <c r="P152" i="270"/>
  <c r="V160" i="270"/>
  <c r="V162" i="270"/>
  <c r="E160" i="270"/>
  <c r="S160" i="270"/>
  <c r="Q152" i="270"/>
  <c r="W160" i="270"/>
  <c r="W2" i="270"/>
  <c r="W3" i="270"/>
  <c r="W4" i="270"/>
  <c r="W5" i="270"/>
  <c r="W6" i="270"/>
  <c r="W7" i="270"/>
  <c r="W8" i="270"/>
  <c r="W9" i="270"/>
  <c r="W10" i="270"/>
  <c r="W11" i="270"/>
  <c r="W12" i="270"/>
  <c r="W13" i="270"/>
  <c r="W14" i="270"/>
  <c r="W15" i="270"/>
  <c r="W16" i="270"/>
  <c r="W17" i="270"/>
  <c r="W18" i="270"/>
  <c r="W19" i="270"/>
  <c r="W20" i="270"/>
  <c r="W21" i="270"/>
  <c r="W22" i="270"/>
  <c r="W23" i="270"/>
  <c r="W24" i="270"/>
  <c r="W25" i="270"/>
  <c r="W26" i="270"/>
  <c r="W27" i="270"/>
  <c r="W28" i="270"/>
  <c r="W29" i="270"/>
  <c r="W30" i="270"/>
  <c r="W31" i="270"/>
  <c r="W32" i="270"/>
  <c r="W33" i="270"/>
  <c r="W34" i="270"/>
  <c r="W35" i="270"/>
  <c r="W36" i="270"/>
  <c r="W37" i="270"/>
  <c r="W38" i="270"/>
  <c r="W39" i="270"/>
  <c r="W40" i="270"/>
  <c r="W41" i="270"/>
  <c r="W42" i="270"/>
  <c r="W43" i="270"/>
  <c r="W44" i="270"/>
  <c r="W45" i="270"/>
  <c r="W46" i="270"/>
  <c r="W47" i="270"/>
  <c r="W48" i="270"/>
  <c r="W49" i="270"/>
  <c r="W50" i="270"/>
  <c r="W51" i="270"/>
  <c r="W52" i="270"/>
  <c r="W53" i="270"/>
  <c r="W54" i="270"/>
  <c r="W55" i="270"/>
  <c r="W56" i="270"/>
  <c r="W57" i="270"/>
  <c r="W58" i="270"/>
  <c r="W59" i="270"/>
  <c r="W60" i="270"/>
  <c r="W61" i="270"/>
  <c r="W62" i="270"/>
  <c r="W63" i="270"/>
  <c r="W64" i="270"/>
  <c r="W65" i="270"/>
  <c r="W66" i="270"/>
  <c r="W67" i="270"/>
  <c r="W68" i="270"/>
  <c r="W69" i="270"/>
  <c r="W70" i="270"/>
  <c r="W71" i="270"/>
  <c r="W72" i="270"/>
  <c r="W73" i="270"/>
  <c r="W74" i="270"/>
  <c r="W75" i="270"/>
  <c r="W76" i="270"/>
  <c r="W77" i="270"/>
  <c r="W78" i="270"/>
  <c r="W79" i="270"/>
  <c r="W80" i="270"/>
  <c r="W81" i="270"/>
  <c r="W82" i="270"/>
  <c r="W83" i="270"/>
  <c r="W84" i="270"/>
  <c r="W85" i="270"/>
  <c r="W86" i="270"/>
  <c r="W87" i="270"/>
  <c r="W88" i="270"/>
  <c r="W89" i="270"/>
  <c r="W90" i="270"/>
  <c r="W91" i="270"/>
  <c r="W92" i="270"/>
  <c r="W93" i="270"/>
  <c r="W94" i="270"/>
  <c r="W95" i="270"/>
  <c r="W96" i="270"/>
  <c r="W97" i="270"/>
  <c r="W98" i="270"/>
  <c r="W99" i="270"/>
  <c r="W100" i="270"/>
  <c r="W101" i="270"/>
  <c r="W102" i="270"/>
  <c r="W103" i="270"/>
  <c r="W104" i="270"/>
  <c r="W105" i="270"/>
  <c r="W106" i="270"/>
  <c r="W107" i="270"/>
  <c r="W108" i="270"/>
  <c r="W109" i="270"/>
  <c r="W110" i="270"/>
  <c r="W111" i="270"/>
  <c r="W112" i="270"/>
  <c r="W113" i="270"/>
  <c r="W114" i="270"/>
  <c r="W115" i="270"/>
  <c r="W116" i="270"/>
  <c r="W117" i="270"/>
  <c r="W118" i="270"/>
  <c r="W119" i="270"/>
  <c r="W120" i="270"/>
  <c r="W121" i="270"/>
  <c r="W122" i="270"/>
  <c r="W123" i="270"/>
  <c r="W124" i="270"/>
  <c r="W125" i="270"/>
  <c r="W126" i="270"/>
  <c r="W127" i="270"/>
  <c r="W128" i="270"/>
  <c r="W129" i="270"/>
  <c r="W130" i="270"/>
  <c r="W131" i="270"/>
  <c r="W132" i="270"/>
  <c r="W133" i="270"/>
  <c r="W134" i="270"/>
  <c r="W135" i="270"/>
  <c r="W136" i="270"/>
  <c r="W137" i="270"/>
  <c r="W138" i="270"/>
  <c r="W139" i="270"/>
  <c r="W140" i="270"/>
  <c r="W141" i="270"/>
  <c r="W142" i="270"/>
  <c r="W143" i="270"/>
  <c r="W144" i="270"/>
  <c r="W145" i="270"/>
  <c r="W146" i="270"/>
  <c r="W147" i="270"/>
  <c r="W148" i="270"/>
  <c r="W149" i="270"/>
  <c r="W150" i="270"/>
  <c r="W152" i="270"/>
  <c r="B161" i="270"/>
  <c r="W162" i="270"/>
  <c r="E161" i="270"/>
  <c r="B162" i="270"/>
  <c r="D162" i="270"/>
  <c r="X162" i="270"/>
  <c r="S163" i="270"/>
  <c r="T163" i="270"/>
  <c r="U163" i="270"/>
  <c r="V163" i="270"/>
  <c r="W163" i="270"/>
  <c r="G2" i="270"/>
  <c r="X2" i="270"/>
  <c r="Z2" i="270"/>
  <c r="G3" i="270"/>
  <c r="X3" i="270"/>
  <c r="Z3" i="270"/>
  <c r="G4" i="270"/>
  <c r="K4" i="270"/>
  <c r="X4" i="270"/>
  <c r="Z4" i="270"/>
  <c r="G5" i="270"/>
  <c r="K5" i="270"/>
  <c r="X5" i="270"/>
  <c r="Z5" i="270"/>
  <c r="G6" i="270"/>
  <c r="X6" i="270"/>
  <c r="Z6" i="270"/>
  <c r="G7" i="270"/>
  <c r="X7" i="270"/>
  <c r="Z7" i="270"/>
  <c r="AD7" i="270"/>
  <c r="AE7" i="270"/>
  <c r="AF7" i="270"/>
  <c r="AG7" i="270"/>
  <c r="AH7" i="270"/>
  <c r="G8" i="270"/>
  <c r="X8" i="270"/>
  <c r="Z8" i="270"/>
  <c r="G9" i="270"/>
  <c r="X9" i="270"/>
  <c r="Z9" i="270"/>
  <c r="G10" i="270"/>
  <c r="K10" i="270"/>
  <c r="X10" i="270"/>
  <c r="Z10" i="270"/>
  <c r="G11" i="270"/>
  <c r="X11" i="270"/>
  <c r="Z11" i="270"/>
  <c r="G12" i="270"/>
  <c r="X12" i="270"/>
  <c r="Z12" i="270"/>
  <c r="G13" i="270"/>
  <c r="K13" i="270"/>
  <c r="X13" i="270"/>
  <c r="Z13" i="270"/>
  <c r="G14" i="270"/>
  <c r="X14" i="270"/>
  <c r="Z14" i="270"/>
  <c r="G15" i="270"/>
  <c r="K15" i="270"/>
  <c r="X15" i="270"/>
  <c r="Z15" i="270"/>
  <c r="G16" i="270"/>
  <c r="X16" i="270"/>
  <c r="Z16" i="270"/>
  <c r="G17" i="270"/>
  <c r="K17" i="270"/>
  <c r="X17" i="270"/>
  <c r="Z17" i="270"/>
  <c r="G18" i="270"/>
  <c r="X18" i="270"/>
  <c r="Z18" i="270"/>
  <c r="G19" i="270"/>
  <c r="K19" i="270"/>
  <c r="X19" i="270"/>
  <c r="Z19" i="270"/>
  <c r="G20" i="270"/>
  <c r="K20" i="270"/>
  <c r="X20" i="270"/>
  <c r="Z20" i="270"/>
  <c r="X21" i="270"/>
  <c r="Z21" i="270"/>
  <c r="G22" i="270"/>
  <c r="X22" i="270"/>
  <c r="Z22" i="270"/>
  <c r="G23" i="270"/>
  <c r="X23" i="270"/>
  <c r="Z23" i="270"/>
  <c r="G24" i="270"/>
  <c r="X24" i="270"/>
  <c r="Z24" i="270"/>
  <c r="G25" i="270"/>
  <c r="X25" i="270"/>
  <c r="Z25" i="270"/>
  <c r="G26" i="270"/>
  <c r="X26" i="270"/>
  <c r="Z26" i="270"/>
  <c r="G27" i="270"/>
  <c r="K27" i="270"/>
  <c r="X27" i="270"/>
  <c r="Z27" i="270"/>
  <c r="G28" i="270"/>
  <c r="X28" i="270"/>
  <c r="Z28" i="270"/>
  <c r="G29" i="270"/>
  <c r="K29" i="270"/>
  <c r="X29" i="270"/>
  <c r="Z29" i="270"/>
  <c r="G30" i="270"/>
  <c r="K30" i="270"/>
  <c r="X30" i="270"/>
  <c r="Z30" i="270"/>
  <c r="G31" i="270"/>
  <c r="K31" i="270"/>
  <c r="X31" i="270"/>
  <c r="Z31" i="270"/>
  <c r="G32" i="270"/>
  <c r="K32" i="270"/>
  <c r="X32" i="270"/>
  <c r="Z32" i="270"/>
  <c r="G33" i="270"/>
  <c r="X33" i="270"/>
  <c r="Z33" i="270"/>
  <c r="G34" i="270"/>
  <c r="X34" i="270"/>
  <c r="Z34" i="270"/>
  <c r="G35" i="270"/>
  <c r="K35" i="270"/>
  <c r="X35" i="270"/>
  <c r="Z35" i="270"/>
  <c r="G36" i="270"/>
  <c r="K36" i="270"/>
  <c r="X36" i="270"/>
  <c r="Z36" i="270"/>
  <c r="G37" i="270"/>
  <c r="K37" i="270"/>
  <c r="X37" i="270"/>
  <c r="Z37" i="270"/>
  <c r="G38" i="270"/>
  <c r="X38" i="270"/>
  <c r="Z38" i="270"/>
  <c r="G39" i="270"/>
  <c r="X39" i="270"/>
  <c r="Z39" i="270"/>
  <c r="G40" i="270"/>
  <c r="K40" i="270"/>
  <c r="X40" i="270"/>
  <c r="Z40" i="270"/>
  <c r="G41" i="270"/>
  <c r="X41" i="270"/>
  <c r="Z41" i="270"/>
  <c r="G42" i="270"/>
  <c r="K42" i="270"/>
  <c r="X42" i="270"/>
  <c r="Z42" i="270"/>
  <c r="G43" i="270"/>
  <c r="X43" i="270"/>
  <c r="Z43" i="270"/>
  <c r="X44" i="270"/>
  <c r="Z44" i="270"/>
  <c r="X45" i="270"/>
  <c r="Z45" i="270"/>
  <c r="X46" i="270"/>
  <c r="Z46" i="270"/>
  <c r="K47" i="270"/>
  <c r="X47" i="270"/>
  <c r="Z47" i="270"/>
  <c r="G48" i="270"/>
  <c r="X48" i="270"/>
  <c r="Z48" i="270"/>
  <c r="G49" i="270"/>
  <c r="K49" i="270"/>
  <c r="X49" i="270"/>
  <c r="Z49" i="270"/>
  <c r="G50" i="270"/>
  <c r="X50" i="270"/>
  <c r="Z50" i="270"/>
  <c r="G51" i="270"/>
  <c r="K51" i="270"/>
  <c r="X51" i="270"/>
  <c r="Z51" i="270"/>
  <c r="G52" i="270"/>
  <c r="K52" i="270"/>
  <c r="X52" i="270"/>
  <c r="Z52" i="270"/>
  <c r="G53" i="270"/>
  <c r="K53" i="270"/>
  <c r="X53" i="270"/>
  <c r="Z53" i="270"/>
  <c r="G54" i="270"/>
  <c r="X54" i="270"/>
  <c r="Z54" i="270"/>
  <c r="G55" i="270"/>
  <c r="K55" i="270"/>
  <c r="X55" i="270"/>
  <c r="Z55" i="270"/>
  <c r="G56" i="270"/>
  <c r="X56" i="270"/>
  <c r="Z56" i="270"/>
  <c r="G57" i="270"/>
  <c r="K57" i="270"/>
  <c r="X57" i="270"/>
  <c r="Z57" i="270"/>
  <c r="G58" i="270"/>
  <c r="X58" i="270"/>
  <c r="Z58" i="270"/>
  <c r="G59" i="270"/>
  <c r="X59" i="270"/>
  <c r="Z59" i="270"/>
  <c r="G60" i="270"/>
  <c r="X60" i="270"/>
  <c r="Z60" i="270"/>
  <c r="G61" i="270"/>
  <c r="X61" i="270"/>
  <c r="Z61" i="270"/>
  <c r="G62" i="270"/>
  <c r="X62" i="270"/>
  <c r="Z62" i="270"/>
  <c r="G63" i="270"/>
  <c r="K63" i="270"/>
  <c r="X63" i="270"/>
  <c r="Z63" i="270"/>
  <c r="G64" i="270"/>
  <c r="X64" i="270"/>
  <c r="Z64" i="270"/>
  <c r="G65" i="270"/>
  <c r="X65" i="270"/>
  <c r="Z65" i="270"/>
  <c r="G66" i="270"/>
  <c r="X66" i="270"/>
  <c r="Z66" i="270"/>
  <c r="X67" i="270"/>
  <c r="Z67" i="270"/>
  <c r="G68" i="270"/>
  <c r="X68" i="270"/>
  <c r="Z68" i="270"/>
  <c r="G69" i="270"/>
  <c r="X69" i="270"/>
  <c r="Z69" i="270"/>
  <c r="G70" i="270"/>
  <c r="X70" i="270"/>
  <c r="Z70" i="270"/>
  <c r="G71" i="270"/>
  <c r="X71" i="270"/>
  <c r="Z71" i="270"/>
  <c r="G72" i="270"/>
  <c r="X72" i="270"/>
  <c r="Z72" i="270"/>
  <c r="G73" i="270"/>
  <c r="X73" i="270"/>
  <c r="Z73" i="270"/>
  <c r="G74" i="270"/>
  <c r="K74" i="270"/>
  <c r="X74" i="270"/>
  <c r="Z74" i="270"/>
  <c r="G75" i="270"/>
  <c r="X75" i="270"/>
  <c r="Z75" i="270"/>
  <c r="G76" i="270"/>
  <c r="K76" i="270"/>
  <c r="X76" i="270"/>
  <c r="Z76" i="270"/>
  <c r="G77" i="270"/>
  <c r="X77" i="270"/>
  <c r="Z77" i="270"/>
  <c r="G78" i="270"/>
  <c r="X78" i="270"/>
  <c r="Z78" i="270"/>
  <c r="G79" i="270"/>
  <c r="X79" i="270"/>
  <c r="Z79" i="270"/>
  <c r="G80" i="270"/>
  <c r="X80" i="270"/>
  <c r="Z80" i="270"/>
  <c r="G81" i="270"/>
  <c r="X81" i="270"/>
  <c r="Z81" i="270"/>
  <c r="G82" i="270"/>
  <c r="K82" i="270"/>
  <c r="X82" i="270"/>
  <c r="Z82" i="270"/>
  <c r="G83" i="270"/>
  <c r="X83" i="270"/>
  <c r="Z83" i="270"/>
  <c r="G84" i="270"/>
  <c r="X84" i="270"/>
  <c r="Z84" i="270"/>
  <c r="G85" i="270"/>
  <c r="X85" i="270"/>
  <c r="Z85" i="270"/>
  <c r="G86" i="270"/>
  <c r="X86" i="270"/>
  <c r="Z86" i="270"/>
  <c r="G87" i="270"/>
  <c r="X87" i="270"/>
  <c r="Z87" i="270"/>
  <c r="G88" i="270"/>
  <c r="X88" i="270"/>
  <c r="Z88" i="270"/>
  <c r="G89" i="270"/>
  <c r="K89" i="270"/>
  <c r="X89" i="270"/>
  <c r="Z89" i="270"/>
  <c r="G90" i="270"/>
  <c r="X90" i="270"/>
  <c r="Z90" i="270"/>
  <c r="G91" i="270"/>
  <c r="X91" i="270"/>
  <c r="Z91" i="270"/>
  <c r="G92" i="270"/>
  <c r="X92" i="270"/>
  <c r="Z92" i="270"/>
  <c r="G93" i="270"/>
  <c r="K93" i="270"/>
  <c r="X93" i="270"/>
  <c r="Z93" i="270"/>
  <c r="G94" i="270"/>
  <c r="X94" i="270"/>
  <c r="Z94" i="270"/>
  <c r="G95" i="270"/>
  <c r="K95" i="270"/>
  <c r="X95" i="270"/>
  <c r="Z95" i="270"/>
  <c r="G96" i="270"/>
  <c r="K96" i="270"/>
  <c r="X96" i="270"/>
  <c r="Z96" i="270"/>
  <c r="G97" i="270"/>
  <c r="X97" i="270"/>
  <c r="Z97" i="270"/>
  <c r="G98" i="270"/>
  <c r="K98" i="270"/>
  <c r="X98" i="270"/>
  <c r="Z98" i="270"/>
  <c r="G99" i="270"/>
  <c r="X99" i="270"/>
  <c r="Z99" i="270"/>
  <c r="G100" i="270"/>
  <c r="X100" i="270"/>
  <c r="Z100" i="270"/>
  <c r="G101" i="270"/>
  <c r="K101" i="270"/>
  <c r="X101" i="270"/>
  <c r="Z101" i="270"/>
  <c r="G102" i="270"/>
  <c r="X102" i="270"/>
  <c r="Z102" i="270"/>
  <c r="G103" i="270"/>
  <c r="X103" i="270"/>
  <c r="Z103" i="270"/>
  <c r="G104" i="270"/>
  <c r="K104" i="270"/>
  <c r="X104" i="270"/>
  <c r="Z104" i="270"/>
  <c r="G105" i="270"/>
  <c r="X105" i="270"/>
  <c r="Z105" i="270"/>
  <c r="G106" i="270"/>
  <c r="X106" i="270"/>
  <c r="Z106" i="270"/>
  <c r="G107" i="270"/>
  <c r="K107" i="270"/>
  <c r="X107" i="270"/>
  <c r="Z107" i="270"/>
  <c r="G108" i="270"/>
  <c r="X108" i="270"/>
  <c r="Z108" i="270"/>
  <c r="G109" i="270"/>
  <c r="X109" i="270"/>
  <c r="Z109" i="270"/>
  <c r="G110" i="270"/>
  <c r="K110" i="270"/>
  <c r="X110" i="270"/>
  <c r="Z110" i="270"/>
  <c r="G111" i="270"/>
  <c r="X111" i="270"/>
  <c r="Z111" i="270"/>
  <c r="G112" i="270"/>
  <c r="X112" i="270"/>
  <c r="Z112" i="270"/>
  <c r="G113" i="270"/>
  <c r="K113" i="270"/>
  <c r="X113" i="270"/>
  <c r="Z113" i="270"/>
  <c r="G114" i="270"/>
  <c r="K114" i="270"/>
  <c r="X114" i="270"/>
  <c r="Z114" i="270"/>
  <c r="G115" i="270"/>
  <c r="X115" i="270"/>
  <c r="Z115" i="270"/>
  <c r="G116" i="270"/>
  <c r="K116" i="270"/>
  <c r="X116" i="270"/>
  <c r="Z116" i="270"/>
  <c r="G117" i="270"/>
  <c r="X117" i="270"/>
  <c r="Z117" i="270"/>
  <c r="G118" i="270"/>
  <c r="X118" i="270"/>
  <c r="Z118" i="270"/>
  <c r="G119" i="270"/>
  <c r="X119" i="270"/>
  <c r="Z119" i="270"/>
  <c r="G120" i="270"/>
  <c r="K120" i="270"/>
  <c r="X120" i="270"/>
  <c r="Z120" i="270"/>
  <c r="G121" i="270"/>
  <c r="X121" i="270"/>
  <c r="Z121" i="270"/>
  <c r="G122" i="270"/>
  <c r="X122" i="270"/>
  <c r="Z122" i="270"/>
  <c r="G123" i="270"/>
  <c r="X123" i="270"/>
  <c r="Z123" i="270"/>
  <c r="G124" i="270"/>
  <c r="X124" i="270"/>
  <c r="Z124" i="270"/>
  <c r="G125" i="270"/>
  <c r="X125" i="270"/>
  <c r="Z125" i="270"/>
  <c r="G126" i="270"/>
  <c r="X126" i="270"/>
  <c r="Z126" i="270"/>
  <c r="G127" i="270"/>
  <c r="X127" i="270"/>
  <c r="Z127" i="270"/>
  <c r="G128" i="270"/>
  <c r="X128" i="270"/>
  <c r="Z128" i="270"/>
  <c r="G129" i="270"/>
  <c r="X129" i="270"/>
  <c r="Z129" i="270"/>
  <c r="G130" i="270"/>
  <c r="X130" i="270"/>
  <c r="Z130" i="270"/>
  <c r="G131" i="270"/>
  <c r="X131" i="270"/>
  <c r="Z131" i="270"/>
  <c r="X132" i="270"/>
  <c r="Z132" i="270"/>
  <c r="G133" i="270"/>
  <c r="X133" i="270"/>
  <c r="Z133" i="270"/>
  <c r="G134" i="270"/>
  <c r="X134" i="270"/>
  <c r="Z134" i="270"/>
  <c r="G135" i="270"/>
  <c r="X135" i="270"/>
  <c r="Z135" i="270"/>
  <c r="G136" i="270"/>
  <c r="K136" i="270"/>
  <c r="X136" i="270"/>
  <c r="Z136" i="270"/>
  <c r="G137" i="270"/>
  <c r="X137" i="270"/>
  <c r="Z137" i="270"/>
  <c r="G138" i="270"/>
  <c r="X138" i="270"/>
  <c r="Z138" i="270"/>
  <c r="G139" i="270"/>
  <c r="X139" i="270"/>
  <c r="Z139" i="270"/>
  <c r="G140" i="270"/>
  <c r="X140" i="270"/>
  <c r="Z140" i="270"/>
  <c r="G141" i="270"/>
  <c r="X141" i="270"/>
  <c r="Z141" i="270"/>
  <c r="G142" i="270"/>
  <c r="X142" i="270"/>
  <c r="Z142" i="270"/>
  <c r="G143" i="270"/>
  <c r="X143" i="270"/>
  <c r="Z143" i="270"/>
  <c r="G144" i="270"/>
  <c r="K144" i="270"/>
  <c r="X144" i="270"/>
  <c r="Z144" i="270"/>
  <c r="G145" i="270"/>
  <c r="X145" i="270"/>
  <c r="Z145" i="270"/>
  <c r="G146" i="270"/>
  <c r="X146" i="270"/>
  <c r="Z146" i="270"/>
  <c r="G147" i="270"/>
  <c r="X147" i="270"/>
  <c r="Z147" i="270"/>
  <c r="G148" i="270"/>
  <c r="X148" i="270"/>
  <c r="Z148" i="270"/>
  <c r="G149" i="270"/>
  <c r="X149" i="270"/>
  <c r="Z149" i="270"/>
  <c r="G150" i="270"/>
  <c r="X150" i="270"/>
  <c r="Z150" i="270"/>
  <c r="E151" i="270"/>
  <c r="X151" i="270"/>
  <c r="D152" i="270"/>
  <c r="C152" i="270"/>
  <c r="E152" i="270"/>
  <c r="F152" i="270"/>
  <c r="X152" i="270"/>
  <c r="D29" i="269"/>
  <c r="D28" i="269"/>
  <c r="D27" i="269"/>
  <c r="D26" i="269"/>
  <c r="I26" i="269"/>
  <c r="D25" i="269"/>
  <c r="I25" i="269"/>
  <c r="D24" i="269"/>
  <c r="D23" i="269"/>
  <c r="D22" i="269"/>
  <c r="D21" i="269"/>
  <c r="I21" i="269"/>
  <c r="D20" i="269"/>
  <c r="D19" i="269"/>
  <c r="D18" i="269"/>
  <c r="D17" i="269"/>
  <c r="I17" i="269"/>
  <c r="D16" i="269"/>
  <c r="D15" i="269"/>
  <c r="D14" i="269"/>
  <c r="D13" i="269"/>
  <c r="I13" i="269"/>
  <c r="D12" i="269"/>
  <c r="D11" i="269"/>
  <c r="D10" i="269"/>
  <c r="I10" i="269"/>
  <c r="D9" i="269"/>
  <c r="I9" i="269"/>
  <c r="D8" i="269"/>
  <c r="D7" i="269"/>
  <c r="D6" i="269"/>
  <c r="D5" i="269"/>
  <c r="I5" i="269"/>
  <c r="D4" i="269"/>
  <c r="Z6" i="266"/>
  <c r="X2" i="265"/>
  <c r="Z2" i="266"/>
  <c r="Z3" i="266"/>
  <c r="Z4" i="266"/>
  <c r="Z5" i="266"/>
  <c r="Z7" i="266"/>
  <c r="Z8" i="266"/>
  <c r="Z9" i="266"/>
  <c r="Z10" i="266"/>
  <c r="Z11" i="266"/>
  <c r="Z12" i="266"/>
  <c r="Z13" i="266"/>
  <c r="Z14" i="266"/>
  <c r="Z15" i="266"/>
  <c r="Z16" i="266"/>
  <c r="Z17" i="266"/>
  <c r="Z18" i="266"/>
  <c r="Z19" i="266"/>
  <c r="Z20" i="266"/>
  <c r="Z21" i="266"/>
  <c r="Z22" i="266"/>
  <c r="Z23" i="266"/>
  <c r="Z24" i="266"/>
  <c r="Z25" i="266"/>
  <c r="Z26" i="266"/>
  <c r="Z27" i="266"/>
  <c r="Z28" i="266"/>
  <c r="Z29" i="266"/>
  <c r="Z30" i="266"/>
  <c r="Z31" i="266"/>
  <c r="Z32" i="266"/>
  <c r="Z33" i="266"/>
  <c r="Z34" i="266"/>
  <c r="Z35" i="266"/>
  <c r="Z36" i="266"/>
  <c r="Z37" i="266"/>
  <c r="Z38" i="266"/>
  <c r="Z39" i="266"/>
  <c r="Z40" i="266"/>
  <c r="Z41" i="266"/>
  <c r="Z42" i="266"/>
  <c r="Z43" i="266"/>
  <c r="Z44" i="266"/>
  <c r="Z45" i="266"/>
  <c r="Z46" i="266"/>
  <c r="Z47" i="266"/>
  <c r="Z48" i="266"/>
  <c r="Z49" i="266"/>
  <c r="Z50" i="266"/>
  <c r="Z51" i="266"/>
  <c r="Z52" i="266"/>
  <c r="Z53" i="266"/>
  <c r="Z54" i="266"/>
  <c r="Z55" i="266"/>
  <c r="Z56" i="266"/>
  <c r="Z57" i="266"/>
  <c r="Z58" i="266"/>
  <c r="Z59" i="266"/>
  <c r="Z60" i="266"/>
  <c r="Z61" i="266"/>
  <c r="Z62" i="266"/>
  <c r="Z63" i="266"/>
  <c r="Z64" i="266"/>
  <c r="Z65" i="266"/>
  <c r="Z66" i="266"/>
  <c r="Z67" i="266"/>
  <c r="Z68" i="266"/>
  <c r="Z69" i="266"/>
  <c r="Z70" i="266"/>
  <c r="Z71" i="266"/>
  <c r="Z72" i="266"/>
  <c r="Z73" i="266"/>
  <c r="Z74" i="266"/>
  <c r="Z75" i="266"/>
  <c r="Z76" i="266"/>
  <c r="Z77" i="266"/>
  <c r="Z78" i="266"/>
  <c r="Z79" i="266"/>
  <c r="Z80" i="266"/>
  <c r="Z81" i="266"/>
  <c r="Z82" i="266"/>
  <c r="Z83" i="266"/>
  <c r="Z84" i="266"/>
  <c r="Z85" i="266"/>
  <c r="Z86" i="266"/>
  <c r="Z87" i="266"/>
  <c r="Z88" i="266"/>
  <c r="Z89" i="266"/>
  <c r="Z90" i="266"/>
  <c r="Z91" i="266"/>
  <c r="Z92" i="266"/>
  <c r="Z93" i="266"/>
  <c r="Z94" i="266"/>
  <c r="Z95" i="266"/>
  <c r="Z96" i="266"/>
  <c r="Z97" i="266"/>
  <c r="Z98" i="266"/>
  <c r="Z99" i="266"/>
  <c r="Z100" i="266"/>
  <c r="Z101" i="266"/>
  <c r="Z102" i="266"/>
  <c r="Z103" i="266"/>
  <c r="Z104" i="266"/>
  <c r="Z105" i="266"/>
  <c r="Z106" i="266"/>
  <c r="Z107" i="266"/>
  <c r="Z108" i="266"/>
  <c r="Z109" i="266"/>
  <c r="Z110" i="266"/>
  <c r="Z111" i="266"/>
  <c r="Z112" i="266"/>
  <c r="Z113" i="266"/>
  <c r="Z114" i="266"/>
  <c r="Z115" i="266"/>
  <c r="Z116" i="266"/>
  <c r="Z117" i="266"/>
  <c r="Z118" i="266"/>
  <c r="Z119" i="266"/>
  <c r="Z120" i="266"/>
  <c r="Z121" i="266"/>
  <c r="Z122" i="266"/>
  <c r="Z123" i="266"/>
  <c r="Z124" i="266"/>
  <c r="Z125" i="266"/>
  <c r="Z126" i="266"/>
  <c r="Z127" i="266"/>
  <c r="Z128" i="266"/>
  <c r="Z129" i="266"/>
  <c r="Z130" i="266"/>
  <c r="Z131" i="266"/>
  <c r="Z132" i="266"/>
  <c r="Z133" i="266"/>
  <c r="Z134" i="266"/>
  <c r="Z135" i="266"/>
  <c r="Z136" i="266"/>
  <c r="Z137" i="266"/>
  <c r="Z138" i="266"/>
  <c r="Z139" i="266"/>
  <c r="Z140" i="266"/>
  <c r="Z141" i="266"/>
  <c r="Z142" i="266"/>
  <c r="Z143" i="266"/>
  <c r="Z144" i="266"/>
  <c r="Z145" i="266"/>
  <c r="Z146" i="266"/>
  <c r="Z147" i="266"/>
  <c r="Z148" i="266"/>
  <c r="Z149" i="266"/>
  <c r="Z150" i="266"/>
  <c r="Z151" i="266"/>
  <c r="Z2" i="267"/>
  <c r="Z3" i="267"/>
  <c r="Z4" i="267"/>
  <c r="Z5" i="267"/>
  <c r="Z6" i="267"/>
  <c r="Z7" i="267"/>
  <c r="Z8" i="267"/>
  <c r="Z9" i="267"/>
  <c r="Z10" i="267"/>
  <c r="Z11" i="267"/>
  <c r="Z12" i="267"/>
  <c r="Z13" i="267"/>
  <c r="Z14" i="267"/>
  <c r="Z15" i="267"/>
  <c r="Z16" i="267"/>
  <c r="Z17" i="267"/>
  <c r="Z18" i="267"/>
  <c r="Z19" i="267"/>
  <c r="Z20" i="267"/>
  <c r="Z21" i="267"/>
  <c r="Z22" i="267"/>
  <c r="Z23" i="267"/>
  <c r="Z24" i="267"/>
  <c r="Z25" i="267"/>
  <c r="Z26" i="267"/>
  <c r="Z27" i="267"/>
  <c r="Z28" i="267"/>
  <c r="Z29" i="267"/>
  <c r="Z30" i="267"/>
  <c r="Z31" i="267"/>
  <c r="Z32" i="267"/>
  <c r="Z33" i="267"/>
  <c r="Z34" i="267"/>
  <c r="Z35" i="267"/>
  <c r="Z36" i="267"/>
  <c r="Z37" i="267"/>
  <c r="Z38" i="267"/>
  <c r="Z39" i="267"/>
  <c r="Z40" i="267"/>
  <c r="Z41" i="267"/>
  <c r="Z42" i="267"/>
  <c r="Z43" i="267"/>
  <c r="Z44" i="267"/>
  <c r="Z45" i="267"/>
  <c r="Z46" i="267"/>
  <c r="Z47" i="267"/>
  <c r="Z48" i="267"/>
  <c r="Z49" i="267"/>
  <c r="Z50" i="267"/>
  <c r="Z51" i="267"/>
  <c r="Z52" i="267"/>
  <c r="Z53" i="267"/>
  <c r="Z54" i="267"/>
  <c r="Z55" i="267"/>
  <c r="Z56" i="267"/>
  <c r="Z57" i="267"/>
  <c r="Z58" i="267"/>
  <c r="Z59" i="267"/>
  <c r="Z60" i="267"/>
  <c r="Z61" i="267"/>
  <c r="Z62" i="267"/>
  <c r="Z63" i="267"/>
  <c r="Z64" i="267"/>
  <c r="Z65" i="267"/>
  <c r="Z66" i="267"/>
  <c r="Z67" i="267"/>
  <c r="Z68" i="267"/>
  <c r="Z69" i="267"/>
  <c r="Z70" i="267"/>
  <c r="Z71" i="267"/>
  <c r="Z72" i="267"/>
  <c r="Z73" i="267"/>
  <c r="Z74" i="267"/>
  <c r="Z75" i="267"/>
  <c r="Z76" i="267"/>
  <c r="Z77" i="267"/>
  <c r="Z78" i="267"/>
  <c r="Z79" i="267"/>
  <c r="Z80" i="267"/>
  <c r="Z81" i="267"/>
  <c r="Z82" i="267"/>
  <c r="Z83" i="267"/>
  <c r="Z84" i="267"/>
  <c r="Z85" i="267"/>
  <c r="Z86" i="267"/>
  <c r="Z87" i="267"/>
  <c r="Z88" i="267"/>
  <c r="Z89" i="267"/>
  <c r="Z90" i="267"/>
  <c r="Z91" i="267"/>
  <c r="Z92" i="267"/>
  <c r="Z93" i="267"/>
  <c r="Z94" i="267"/>
  <c r="Z95" i="267"/>
  <c r="Z96" i="267"/>
  <c r="Z97" i="267"/>
  <c r="Z98" i="267"/>
  <c r="Z99" i="267"/>
  <c r="Z100" i="267"/>
  <c r="Z101" i="267"/>
  <c r="Z102" i="267"/>
  <c r="Z103" i="267"/>
  <c r="Z104" i="267"/>
  <c r="Z105" i="267"/>
  <c r="Z106" i="267"/>
  <c r="Z107" i="267"/>
  <c r="Z108" i="267"/>
  <c r="Z109" i="267"/>
  <c r="Z110" i="267"/>
  <c r="Z111" i="267"/>
  <c r="Z112" i="267"/>
  <c r="Z113" i="267"/>
  <c r="Z114" i="267"/>
  <c r="Z115" i="267"/>
  <c r="Z116" i="267"/>
  <c r="Z117" i="267"/>
  <c r="Z118" i="267"/>
  <c r="Z119" i="267"/>
  <c r="Z120" i="267"/>
  <c r="Z121" i="267"/>
  <c r="Z122" i="267"/>
  <c r="Z123" i="267"/>
  <c r="Z124" i="267"/>
  <c r="Z125" i="267"/>
  <c r="Z126" i="267"/>
  <c r="Z127" i="267"/>
  <c r="Z128" i="267"/>
  <c r="Z129" i="267"/>
  <c r="Z130" i="267"/>
  <c r="Z131" i="267"/>
  <c r="Z132" i="267"/>
  <c r="Z133" i="267"/>
  <c r="Z134" i="267"/>
  <c r="Z135" i="267"/>
  <c r="Z136" i="267"/>
  <c r="Z137" i="267"/>
  <c r="Z138" i="267"/>
  <c r="Z139" i="267"/>
  <c r="Z140" i="267"/>
  <c r="Z141" i="267"/>
  <c r="Z142" i="267"/>
  <c r="Z143" i="267"/>
  <c r="Z144" i="267"/>
  <c r="Z145" i="267"/>
  <c r="Z146" i="267"/>
  <c r="Z147" i="267"/>
  <c r="Z148" i="267"/>
  <c r="Z149" i="267"/>
  <c r="Z150" i="267"/>
  <c r="Z151" i="267"/>
  <c r="AI5" i="267"/>
  <c r="I22" i="269"/>
  <c r="I23" i="269"/>
  <c r="D3" i="269"/>
  <c r="I3" i="269"/>
  <c r="I8" i="269"/>
  <c r="I11" i="269"/>
  <c r="I16" i="269"/>
  <c r="I18" i="269"/>
  <c r="I19" i="269"/>
  <c r="I24" i="269"/>
  <c r="I27" i="269"/>
  <c r="D2" i="269"/>
  <c r="I2" i="269"/>
  <c r="I4" i="269"/>
  <c r="I6" i="269"/>
  <c r="I7" i="269"/>
  <c r="I12" i="269"/>
  <c r="I14" i="269"/>
  <c r="I15" i="269"/>
  <c r="I20" i="269"/>
  <c r="I28" i="269"/>
  <c r="R157" i="267"/>
  <c r="T157" i="267"/>
  <c r="U157" i="267"/>
  <c r="V157" i="267"/>
  <c r="D162" i="267"/>
  <c r="A2" i="267"/>
  <c r="G2" i="267"/>
  <c r="E2" i="267"/>
  <c r="S2" i="267"/>
  <c r="A3" i="267"/>
  <c r="E3" i="267"/>
  <c r="V3" i="267"/>
  <c r="A4" i="267"/>
  <c r="G4" i="267"/>
  <c r="E4" i="267"/>
  <c r="W4" i="267"/>
  <c r="K4" i="267"/>
  <c r="A5" i="267"/>
  <c r="G5" i="267"/>
  <c r="E5" i="267"/>
  <c r="R5" i="267"/>
  <c r="K5" i="267"/>
  <c r="A6" i="267"/>
  <c r="G6" i="267"/>
  <c r="E6" i="267"/>
  <c r="W6" i="267"/>
  <c r="AE7" i="267"/>
  <c r="AF7" i="267"/>
  <c r="AG7" i="267"/>
  <c r="AH7" i="267"/>
  <c r="A7" i="267"/>
  <c r="G7" i="267"/>
  <c r="E7" i="267"/>
  <c r="W7" i="267"/>
  <c r="A8" i="267"/>
  <c r="G8" i="267"/>
  <c r="E8" i="267"/>
  <c r="T8" i="267"/>
  <c r="R8" i="267"/>
  <c r="A9" i="267"/>
  <c r="G9" i="267"/>
  <c r="R9" i="267"/>
  <c r="S9" i="267"/>
  <c r="T9" i="267"/>
  <c r="U9" i="267"/>
  <c r="V9" i="267"/>
  <c r="W9" i="267"/>
  <c r="A10" i="267"/>
  <c r="G10" i="267"/>
  <c r="E10" i="267"/>
  <c r="V10" i="267"/>
  <c r="K10" i="267"/>
  <c r="A11" i="267"/>
  <c r="E11" i="267"/>
  <c r="T11" i="267"/>
  <c r="A12" i="267"/>
  <c r="G12" i="267"/>
  <c r="E12" i="267"/>
  <c r="A13" i="267"/>
  <c r="G13" i="267"/>
  <c r="E13" i="267"/>
  <c r="U13" i="267"/>
  <c r="K13" i="267"/>
  <c r="A14" i="267"/>
  <c r="G14" i="267"/>
  <c r="E14" i="267"/>
  <c r="R14" i="267"/>
  <c r="A15" i="267"/>
  <c r="G15" i="267"/>
  <c r="E15" i="267"/>
  <c r="V15" i="267"/>
  <c r="K15" i="267"/>
  <c r="A16" i="267"/>
  <c r="G16" i="267"/>
  <c r="E16" i="267"/>
  <c r="S16" i="267"/>
  <c r="A17" i="267"/>
  <c r="G17" i="267"/>
  <c r="E17" i="267"/>
  <c r="U17" i="267"/>
  <c r="K17" i="267"/>
  <c r="R17" i="267"/>
  <c r="V17" i="267"/>
  <c r="A18" i="267"/>
  <c r="G18" i="267"/>
  <c r="E18" i="267"/>
  <c r="T18" i="267"/>
  <c r="A19" i="267"/>
  <c r="G19" i="267"/>
  <c r="E19" i="267"/>
  <c r="K19" i="267"/>
  <c r="A20" i="267"/>
  <c r="G20" i="267"/>
  <c r="E20" i="267"/>
  <c r="T20" i="267"/>
  <c r="K20" i="267"/>
  <c r="A21" i="267"/>
  <c r="E21" i="267"/>
  <c r="A22" i="267"/>
  <c r="G22" i="267"/>
  <c r="E22" i="267"/>
  <c r="W22" i="267"/>
  <c r="A23" i="267"/>
  <c r="G23" i="267"/>
  <c r="E23" i="267"/>
  <c r="T23" i="267"/>
  <c r="V23" i="267"/>
  <c r="A24" i="267"/>
  <c r="G24" i="267"/>
  <c r="E24" i="267"/>
  <c r="A25" i="267"/>
  <c r="G25" i="267"/>
  <c r="E25" i="267"/>
  <c r="V25" i="267"/>
  <c r="A26" i="267"/>
  <c r="G26" i="267"/>
  <c r="E26" i="267"/>
  <c r="S26" i="267"/>
  <c r="A27" i="267"/>
  <c r="G27" i="267"/>
  <c r="E27" i="267"/>
  <c r="U27" i="267"/>
  <c r="K27" i="267"/>
  <c r="S27" i="267"/>
  <c r="T27" i="267"/>
  <c r="A28" i="267"/>
  <c r="G28" i="267"/>
  <c r="R28" i="267"/>
  <c r="S28" i="267"/>
  <c r="T28" i="267"/>
  <c r="U28" i="267"/>
  <c r="V28" i="267"/>
  <c r="W28" i="267"/>
  <c r="A29" i="267"/>
  <c r="G29" i="267"/>
  <c r="E29" i="267"/>
  <c r="R29" i="267"/>
  <c r="K29" i="267"/>
  <c r="A30" i="267"/>
  <c r="G30" i="267"/>
  <c r="E30" i="267"/>
  <c r="U30" i="267"/>
  <c r="K30" i="267"/>
  <c r="A31" i="267"/>
  <c r="G31" i="267"/>
  <c r="E31" i="267"/>
  <c r="R31" i="267"/>
  <c r="K31" i="267"/>
  <c r="W31" i="267"/>
  <c r="A32" i="267"/>
  <c r="G32" i="267"/>
  <c r="E32" i="267"/>
  <c r="U32" i="267"/>
  <c r="K32" i="267"/>
  <c r="A33" i="267"/>
  <c r="G33" i="267"/>
  <c r="E33" i="267"/>
  <c r="R33" i="267"/>
  <c r="A34" i="267"/>
  <c r="G34" i="267"/>
  <c r="E34" i="267"/>
  <c r="W34" i="267"/>
  <c r="V34" i="267"/>
  <c r="A35" i="267"/>
  <c r="G35" i="267"/>
  <c r="E35" i="267"/>
  <c r="S35" i="267"/>
  <c r="K35" i="267"/>
  <c r="A36" i="267"/>
  <c r="E36" i="267"/>
  <c r="T36" i="267"/>
  <c r="K36" i="267"/>
  <c r="A37" i="267"/>
  <c r="G37" i="267"/>
  <c r="E37" i="267"/>
  <c r="S37" i="267"/>
  <c r="K37" i="267"/>
  <c r="A38" i="267"/>
  <c r="G38" i="267"/>
  <c r="E38" i="267"/>
  <c r="U38" i="267"/>
  <c r="A39" i="267"/>
  <c r="G39" i="267"/>
  <c r="E39" i="267"/>
  <c r="U39" i="267"/>
  <c r="A40" i="267"/>
  <c r="G40" i="267"/>
  <c r="E40" i="267"/>
  <c r="R40" i="267"/>
  <c r="K40" i="267"/>
  <c r="A41" i="267"/>
  <c r="G41" i="267"/>
  <c r="E41" i="267"/>
  <c r="V41" i="267"/>
  <c r="A42" i="267"/>
  <c r="G42" i="267"/>
  <c r="E42" i="267"/>
  <c r="R42" i="267"/>
  <c r="K42" i="267"/>
  <c r="T42" i="267"/>
  <c r="A43" i="267"/>
  <c r="E43" i="267"/>
  <c r="W43" i="267"/>
  <c r="G43" i="267"/>
  <c r="A44" i="267"/>
  <c r="E44" i="267"/>
  <c r="U44" i="267"/>
  <c r="V44" i="267"/>
  <c r="A45" i="267"/>
  <c r="E45" i="267"/>
  <c r="R45" i="267"/>
  <c r="A46" i="267"/>
  <c r="E46" i="267"/>
  <c r="U46" i="267"/>
  <c r="A47" i="267"/>
  <c r="G47" i="267"/>
  <c r="E47" i="267"/>
  <c r="W47" i="267"/>
  <c r="K47" i="267"/>
  <c r="A48" i="267"/>
  <c r="G48" i="267"/>
  <c r="E48" i="267"/>
  <c r="T48" i="267"/>
  <c r="A49" i="267"/>
  <c r="G49" i="267"/>
  <c r="E49" i="267"/>
  <c r="V49" i="267"/>
  <c r="K49" i="267"/>
  <c r="T49" i="267"/>
  <c r="W49" i="267"/>
  <c r="A50" i="267"/>
  <c r="G50" i="267"/>
  <c r="E50" i="267"/>
  <c r="R50" i="267"/>
  <c r="A51" i="267"/>
  <c r="G51" i="267"/>
  <c r="E51" i="267"/>
  <c r="W51" i="267"/>
  <c r="K51" i="267"/>
  <c r="A52" i="267"/>
  <c r="G52" i="267"/>
  <c r="E52" i="267"/>
  <c r="S52" i="267"/>
  <c r="K52" i="267"/>
  <c r="A53" i="267"/>
  <c r="G53" i="267"/>
  <c r="E53" i="267"/>
  <c r="U53" i="267"/>
  <c r="K53" i="267"/>
  <c r="S53" i="267"/>
  <c r="T53" i="267"/>
  <c r="A54" i="267"/>
  <c r="G54" i="267"/>
  <c r="E54" i="267"/>
  <c r="T54" i="267"/>
  <c r="S54" i="267"/>
  <c r="V54" i="267"/>
  <c r="A55" i="267"/>
  <c r="G55" i="267"/>
  <c r="E55" i="267"/>
  <c r="K55" i="267"/>
  <c r="A56" i="267"/>
  <c r="G56" i="267"/>
  <c r="E56" i="267"/>
  <c r="U56" i="267"/>
  <c r="A57" i="267"/>
  <c r="E57" i="267"/>
  <c r="G57" i="267"/>
  <c r="K57" i="267"/>
  <c r="A58" i="267"/>
  <c r="G58" i="267"/>
  <c r="E58" i="267"/>
  <c r="S58" i="267"/>
  <c r="A59" i="267"/>
  <c r="G59" i="267"/>
  <c r="E59" i="267"/>
  <c r="A60" i="267"/>
  <c r="G60" i="267"/>
  <c r="E60" i="267"/>
  <c r="R60" i="267"/>
  <c r="A61" i="267"/>
  <c r="E61" i="267"/>
  <c r="U61" i="267"/>
  <c r="A62" i="267"/>
  <c r="G62" i="267"/>
  <c r="E62" i="267"/>
  <c r="W62" i="267"/>
  <c r="T62" i="267"/>
  <c r="A63" i="267"/>
  <c r="G63" i="267"/>
  <c r="E63" i="267"/>
  <c r="S63" i="267"/>
  <c r="K63" i="267"/>
  <c r="A64" i="267"/>
  <c r="G64" i="267"/>
  <c r="E64" i="267"/>
  <c r="R64" i="267"/>
  <c r="A65" i="267"/>
  <c r="E65" i="267"/>
  <c r="R65" i="267"/>
  <c r="W65" i="267"/>
  <c r="A66" i="267"/>
  <c r="G66" i="267"/>
  <c r="R66" i="267"/>
  <c r="S66" i="267"/>
  <c r="T66" i="267"/>
  <c r="U66" i="267"/>
  <c r="V66" i="267"/>
  <c r="W66" i="267"/>
  <c r="A67" i="267"/>
  <c r="E67" i="267"/>
  <c r="U67" i="267"/>
  <c r="W67" i="267"/>
  <c r="A68" i="267"/>
  <c r="G68" i="267"/>
  <c r="E68" i="267"/>
  <c r="S68" i="267"/>
  <c r="A69" i="267"/>
  <c r="E69" i="267"/>
  <c r="T69" i="267"/>
  <c r="A70" i="267"/>
  <c r="G70" i="267"/>
  <c r="E70" i="267"/>
  <c r="U70" i="267"/>
  <c r="A71" i="267"/>
  <c r="G71" i="267"/>
  <c r="E71" i="267"/>
  <c r="S71" i="267"/>
  <c r="A72" i="267"/>
  <c r="G72" i="267"/>
  <c r="E72" i="267"/>
  <c r="T72" i="267"/>
  <c r="A73" i="267"/>
  <c r="G73" i="267"/>
  <c r="E73" i="267"/>
  <c r="T73" i="267"/>
  <c r="A74" i="267"/>
  <c r="G74" i="267"/>
  <c r="E74" i="267"/>
  <c r="R74" i="267"/>
  <c r="K74" i="267"/>
  <c r="S74" i="267"/>
  <c r="A75" i="267"/>
  <c r="G75" i="267"/>
  <c r="E75" i="267"/>
  <c r="R75" i="267"/>
  <c r="A76" i="267"/>
  <c r="G76" i="267"/>
  <c r="E76" i="267"/>
  <c r="U76" i="267"/>
  <c r="K76" i="267"/>
  <c r="A77" i="267"/>
  <c r="G77" i="267"/>
  <c r="E77" i="267"/>
  <c r="V77" i="267"/>
  <c r="R77" i="267"/>
  <c r="S77" i="267"/>
  <c r="W77" i="267"/>
  <c r="A78" i="267"/>
  <c r="G78" i="267"/>
  <c r="E78" i="267"/>
  <c r="U78" i="267"/>
  <c r="A79" i="267"/>
  <c r="G79" i="267"/>
  <c r="E79" i="267"/>
  <c r="V79" i="267"/>
  <c r="A80" i="267"/>
  <c r="G80" i="267"/>
  <c r="E80" i="267"/>
  <c r="W80" i="267"/>
  <c r="A81" i="267"/>
  <c r="G81" i="267"/>
  <c r="E81" i="267"/>
  <c r="R81" i="267"/>
  <c r="A82" i="267"/>
  <c r="G82" i="267"/>
  <c r="K82" i="267"/>
  <c r="R82" i="267"/>
  <c r="S82" i="267"/>
  <c r="T82" i="267"/>
  <c r="U82" i="267"/>
  <c r="V82" i="267"/>
  <c r="W82" i="267"/>
  <c r="A83" i="267"/>
  <c r="G83" i="267"/>
  <c r="E83" i="267"/>
  <c r="V83" i="267"/>
  <c r="A84" i="267"/>
  <c r="G84" i="267"/>
  <c r="E84" i="267"/>
  <c r="R84" i="267"/>
  <c r="A85" i="267"/>
  <c r="G85" i="267"/>
  <c r="E85" i="267"/>
  <c r="R85" i="267"/>
  <c r="A86" i="267"/>
  <c r="G86" i="267"/>
  <c r="E86" i="267"/>
  <c r="U86" i="267"/>
  <c r="A87" i="267"/>
  <c r="G87" i="267"/>
  <c r="E87" i="267"/>
  <c r="A88" i="267"/>
  <c r="G88" i="267"/>
  <c r="E88" i="267"/>
  <c r="W88" i="267"/>
  <c r="R88" i="267"/>
  <c r="V88" i="267"/>
  <c r="A89" i="267"/>
  <c r="G89" i="267"/>
  <c r="E89" i="267"/>
  <c r="K89" i="267"/>
  <c r="A90" i="267"/>
  <c r="G90" i="267"/>
  <c r="E90" i="267"/>
  <c r="R90" i="267"/>
  <c r="S90" i="267"/>
  <c r="T90" i="267"/>
  <c r="U90" i="267"/>
  <c r="V90" i="267"/>
  <c r="W90" i="267"/>
  <c r="A91" i="267"/>
  <c r="G91" i="267"/>
  <c r="E91" i="267"/>
  <c r="U91" i="267"/>
  <c r="A92" i="267"/>
  <c r="G92" i="267"/>
  <c r="E92" i="267"/>
  <c r="V92" i="267"/>
  <c r="W92" i="267"/>
  <c r="A93" i="267"/>
  <c r="G93" i="267"/>
  <c r="E93" i="267"/>
  <c r="V93" i="267"/>
  <c r="K93" i="267"/>
  <c r="A94" i="267"/>
  <c r="G94" i="267"/>
  <c r="E94" i="267"/>
  <c r="W94" i="267"/>
  <c r="R94" i="267"/>
  <c r="A95" i="267"/>
  <c r="G95" i="267"/>
  <c r="E95" i="267"/>
  <c r="S95" i="267"/>
  <c r="K95" i="267"/>
  <c r="A96" i="267"/>
  <c r="G96" i="267"/>
  <c r="E96" i="267"/>
  <c r="R96" i="267"/>
  <c r="K96" i="267"/>
  <c r="A97" i="267"/>
  <c r="G97" i="267"/>
  <c r="E97" i="267"/>
  <c r="S97" i="267"/>
  <c r="A98" i="267"/>
  <c r="G98" i="267"/>
  <c r="E98" i="267"/>
  <c r="K98" i="267"/>
  <c r="A99" i="267"/>
  <c r="G99" i="267"/>
  <c r="R99" i="267"/>
  <c r="S99" i="267"/>
  <c r="T99" i="267"/>
  <c r="U99" i="267"/>
  <c r="V99" i="267"/>
  <c r="W99" i="267"/>
  <c r="A100" i="267"/>
  <c r="G100" i="267"/>
  <c r="E100" i="267"/>
  <c r="R100" i="267"/>
  <c r="A101" i="267"/>
  <c r="G101" i="267"/>
  <c r="E101" i="267"/>
  <c r="R101" i="267"/>
  <c r="K101" i="267"/>
  <c r="V101" i="267"/>
  <c r="W101" i="267"/>
  <c r="A102" i="267"/>
  <c r="G102" i="267"/>
  <c r="E102" i="267"/>
  <c r="R102" i="267"/>
  <c r="A103" i="267"/>
  <c r="G103" i="267"/>
  <c r="R103" i="267"/>
  <c r="S103" i="267"/>
  <c r="T103" i="267"/>
  <c r="U103" i="267"/>
  <c r="V103" i="267"/>
  <c r="W103" i="267"/>
  <c r="A104" i="267"/>
  <c r="G104" i="267"/>
  <c r="E104" i="267"/>
  <c r="T104" i="267"/>
  <c r="K104" i="267"/>
  <c r="A105" i="267"/>
  <c r="G105" i="267"/>
  <c r="E105" i="267"/>
  <c r="W105" i="267"/>
  <c r="A106" i="267"/>
  <c r="G106" i="267"/>
  <c r="E106" i="267"/>
  <c r="R106" i="267"/>
  <c r="A107" i="267"/>
  <c r="G107" i="267"/>
  <c r="E107" i="267"/>
  <c r="R107" i="267"/>
  <c r="K107" i="267"/>
  <c r="T107" i="267"/>
  <c r="A108" i="267"/>
  <c r="G108" i="267"/>
  <c r="E108" i="267"/>
  <c r="R108" i="267"/>
  <c r="A109" i="267"/>
  <c r="E109" i="267"/>
  <c r="W109" i="267"/>
  <c r="G109" i="267"/>
  <c r="A110" i="267"/>
  <c r="G110" i="267"/>
  <c r="K110" i="267"/>
  <c r="R110" i="267"/>
  <c r="S110" i="267"/>
  <c r="T110" i="267"/>
  <c r="U110" i="267"/>
  <c r="V110" i="267"/>
  <c r="W110" i="267"/>
  <c r="A111" i="267"/>
  <c r="G111" i="267"/>
  <c r="E111" i="267"/>
  <c r="R111" i="267"/>
  <c r="A112" i="267"/>
  <c r="G112" i="267"/>
  <c r="E112" i="267"/>
  <c r="R112" i="267"/>
  <c r="A113" i="267"/>
  <c r="E113" i="267"/>
  <c r="G113" i="267"/>
  <c r="K113" i="267"/>
  <c r="A114" i="267"/>
  <c r="G114" i="267"/>
  <c r="E114" i="267"/>
  <c r="R114" i="267"/>
  <c r="K114" i="267"/>
  <c r="A115" i="267"/>
  <c r="G115" i="267"/>
  <c r="E115" i="267"/>
  <c r="S115" i="267"/>
  <c r="A116" i="267"/>
  <c r="G116" i="267"/>
  <c r="E116" i="267"/>
  <c r="T116" i="267"/>
  <c r="K116" i="267"/>
  <c r="A117" i="267"/>
  <c r="G117" i="267"/>
  <c r="E117" i="267"/>
  <c r="W117" i="267"/>
  <c r="A118" i="267"/>
  <c r="G118" i="267"/>
  <c r="E118" i="267"/>
  <c r="A119" i="267"/>
  <c r="G119" i="267"/>
  <c r="E119" i="267"/>
  <c r="R119" i="267"/>
  <c r="A120" i="267"/>
  <c r="G120" i="267"/>
  <c r="E120" i="267"/>
  <c r="R120" i="267"/>
  <c r="K120" i="267"/>
  <c r="A121" i="267"/>
  <c r="G121" i="267"/>
  <c r="E121" i="267"/>
  <c r="T121" i="267"/>
  <c r="A122" i="267"/>
  <c r="G122" i="267"/>
  <c r="E122" i="267"/>
  <c r="S122" i="267"/>
  <c r="T122" i="267"/>
  <c r="A123" i="267"/>
  <c r="G123" i="267"/>
  <c r="E123" i="267"/>
  <c r="R123" i="267"/>
  <c r="A124" i="267"/>
  <c r="G124" i="267"/>
  <c r="R124" i="267"/>
  <c r="S124" i="267"/>
  <c r="T124" i="267"/>
  <c r="U124" i="267"/>
  <c r="V124" i="267"/>
  <c r="W124" i="267"/>
  <c r="A125" i="267"/>
  <c r="G125" i="267"/>
  <c r="E125" i="267"/>
  <c r="U125" i="267"/>
  <c r="A126" i="267"/>
  <c r="T158" i="267"/>
  <c r="E126" i="267"/>
  <c r="V126" i="267"/>
  <c r="A127" i="267"/>
  <c r="G127" i="267"/>
  <c r="E127" i="267"/>
  <c r="R127" i="267"/>
  <c r="A128" i="267"/>
  <c r="G128" i="267"/>
  <c r="E128" i="267"/>
  <c r="R128" i="267"/>
  <c r="A129" i="267"/>
  <c r="G129" i="267"/>
  <c r="E129" i="267"/>
  <c r="R129" i="267"/>
  <c r="A130" i="267"/>
  <c r="E130" i="267"/>
  <c r="R130" i="267"/>
  <c r="A131" i="267"/>
  <c r="G131" i="267"/>
  <c r="E131" i="267"/>
  <c r="R131" i="267"/>
  <c r="A132" i="267"/>
  <c r="E132" i="267"/>
  <c r="R132" i="267"/>
  <c r="A133" i="267"/>
  <c r="G133" i="267"/>
  <c r="E133" i="267"/>
  <c r="R133" i="267"/>
  <c r="A134" i="267"/>
  <c r="G134" i="267"/>
  <c r="E134" i="267"/>
  <c r="R134" i="267"/>
  <c r="A135" i="267"/>
  <c r="G135" i="267"/>
  <c r="E135" i="267"/>
  <c r="A136" i="267"/>
  <c r="G136" i="267"/>
  <c r="E136" i="267"/>
  <c r="U136" i="267"/>
  <c r="K136" i="267"/>
  <c r="A137" i="267"/>
  <c r="G137" i="267"/>
  <c r="E137" i="267"/>
  <c r="V137" i="267"/>
  <c r="A138" i="267"/>
  <c r="G138" i="267"/>
  <c r="E138" i="267"/>
  <c r="S138" i="267"/>
  <c r="A139" i="267"/>
  <c r="G139" i="267"/>
  <c r="E139" i="267"/>
  <c r="R139" i="267"/>
  <c r="A140" i="267"/>
  <c r="G140" i="267"/>
  <c r="E140" i="267"/>
  <c r="R140" i="267"/>
  <c r="A141" i="267"/>
  <c r="G141" i="267"/>
  <c r="E141" i="267"/>
  <c r="R141" i="267"/>
  <c r="A142" i="267"/>
  <c r="G142" i="267"/>
  <c r="E142" i="267"/>
  <c r="W142" i="267"/>
  <c r="V142" i="267"/>
  <c r="A143" i="267"/>
  <c r="G143" i="267"/>
  <c r="E143" i="267"/>
  <c r="S143" i="267"/>
  <c r="A144" i="267"/>
  <c r="G144" i="267"/>
  <c r="E144" i="267"/>
  <c r="W144" i="267"/>
  <c r="K144" i="267"/>
  <c r="A145" i="267"/>
  <c r="G145" i="267"/>
  <c r="E145" i="267"/>
  <c r="S145" i="267"/>
  <c r="A146" i="267"/>
  <c r="G146" i="267"/>
  <c r="E146" i="267"/>
  <c r="R146" i="267"/>
  <c r="W146" i="267"/>
  <c r="A147" i="267"/>
  <c r="G147" i="267"/>
  <c r="E147" i="267"/>
  <c r="W147" i="267"/>
  <c r="V147" i="267"/>
  <c r="A148" i="267"/>
  <c r="E148" i="267"/>
  <c r="S148" i="267"/>
  <c r="G148" i="267"/>
  <c r="A149" i="267"/>
  <c r="G149" i="267"/>
  <c r="E149" i="267"/>
  <c r="R149" i="267"/>
  <c r="A150" i="267"/>
  <c r="E150" i="267"/>
  <c r="U150" i="267"/>
  <c r="G150" i="267"/>
  <c r="E151" i="267"/>
  <c r="X151" i="267"/>
  <c r="D152" i="267"/>
  <c r="Q9" i="231"/>
  <c r="T157" i="266"/>
  <c r="U157" i="266"/>
  <c r="V157" i="266"/>
  <c r="A2" i="266"/>
  <c r="E2" i="266"/>
  <c r="R2" i="266"/>
  <c r="G2" i="266"/>
  <c r="A3" i="266"/>
  <c r="E3" i="266"/>
  <c r="V3" i="266"/>
  <c r="A4" i="266"/>
  <c r="G4" i="266"/>
  <c r="E4" i="266"/>
  <c r="U4" i="266"/>
  <c r="K4" i="266"/>
  <c r="A5" i="266"/>
  <c r="G5" i="266"/>
  <c r="E5" i="266"/>
  <c r="S5" i="266"/>
  <c r="K5" i="266"/>
  <c r="R5" i="266"/>
  <c r="A6" i="266"/>
  <c r="G6" i="266"/>
  <c r="E6" i="266"/>
  <c r="T6" i="266"/>
  <c r="AE7" i="266"/>
  <c r="AF7" i="266"/>
  <c r="AG7" i="266"/>
  <c r="AH7" i="266"/>
  <c r="A7" i="266"/>
  <c r="E7" i="266"/>
  <c r="R7" i="266"/>
  <c r="A8" i="266"/>
  <c r="G8" i="266"/>
  <c r="E8" i="266"/>
  <c r="W8" i="266"/>
  <c r="A9" i="266"/>
  <c r="G9" i="266"/>
  <c r="R9" i="266"/>
  <c r="S9" i="266"/>
  <c r="T9" i="266"/>
  <c r="U9" i="266"/>
  <c r="V9" i="266"/>
  <c r="W9" i="266"/>
  <c r="A10" i="266"/>
  <c r="E10" i="266"/>
  <c r="W10" i="266"/>
  <c r="G10" i="266"/>
  <c r="K10" i="266"/>
  <c r="R10" i="266"/>
  <c r="S10" i="266"/>
  <c r="U10" i="266"/>
  <c r="V10" i="266"/>
  <c r="A11" i="266"/>
  <c r="E11" i="266"/>
  <c r="V11" i="266"/>
  <c r="A12" i="266"/>
  <c r="G12" i="266"/>
  <c r="E12" i="266"/>
  <c r="W12" i="266"/>
  <c r="A13" i="266"/>
  <c r="G13" i="266"/>
  <c r="E13" i="266"/>
  <c r="U13" i="266"/>
  <c r="K13" i="266"/>
  <c r="R13" i="266"/>
  <c r="S13" i="266"/>
  <c r="T13" i="266"/>
  <c r="V13" i="266"/>
  <c r="W13" i="266"/>
  <c r="A14" i="266"/>
  <c r="G14" i="266"/>
  <c r="E14" i="266"/>
  <c r="S14" i="266"/>
  <c r="A15" i="266"/>
  <c r="G15" i="266"/>
  <c r="E15" i="266"/>
  <c r="R15" i="266"/>
  <c r="K15" i="266"/>
  <c r="A16" i="266"/>
  <c r="G16" i="266"/>
  <c r="E16" i="266"/>
  <c r="T16" i="266"/>
  <c r="R16" i="266"/>
  <c r="S16" i="266"/>
  <c r="A17" i="266"/>
  <c r="G17" i="266"/>
  <c r="E17" i="266"/>
  <c r="S17" i="266"/>
  <c r="K17" i="266"/>
  <c r="A18" i="266"/>
  <c r="G18" i="266"/>
  <c r="E18" i="266"/>
  <c r="U18" i="266"/>
  <c r="A19" i="266"/>
  <c r="G19" i="266"/>
  <c r="E19" i="266"/>
  <c r="V19" i="266"/>
  <c r="K19" i="266"/>
  <c r="A20" i="266"/>
  <c r="G20" i="266"/>
  <c r="E20" i="266"/>
  <c r="T20" i="266"/>
  <c r="K20" i="266"/>
  <c r="R20" i="266"/>
  <c r="A21" i="266"/>
  <c r="G21" i="266"/>
  <c r="E21" i="266"/>
  <c r="U21" i="266"/>
  <c r="A22" i="266"/>
  <c r="G22" i="266"/>
  <c r="E22" i="266"/>
  <c r="S22" i="266"/>
  <c r="A23" i="266"/>
  <c r="G23" i="266"/>
  <c r="E23" i="266"/>
  <c r="T23" i="266"/>
  <c r="R23" i="266"/>
  <c r="A24" i="266"/>
  <c r="G24" i="266"/>
  <c r="E24" i="266"/>
  <c r="V24" i="266"/>
  <c r="A25" i="266"/>
  <c r="G25" i="266"/>
  <c r="E25" i="266"/>
  <c r="R25" i="266"/>
  <c r="A26" i="266"/>
  <c r="E26" i="266"/>
  <c r="V26" i="266"/>
  <c r="G26" i="266"/>
  <c r="A27" i="266"/>
  <c r="E27" i="266"/>
  <c r="K27" i="266"/>
  <c r="A28" i="266"/>
  <c r="G28" i="266"/>
  <c r="R28" i="266"/>
  <c r="S28" i="266"/>
  <c r="T28" i="266"/>
  <c r="U28" i="266"/>
  <c r="V28" i="266"/>
  <c r="W28" i="266"/>
  <c r="A29" i="266"/>
  <c r="G29" i="266"/>
  <c r="E29" i="266"/>
  <c r="W29" i="266"/>
  <c r="K29" i="266"/>
  <c r="S29" i="266"/>
  <c r="A30" i="266"/>
  <c r="G30" i="266"/>
  <c r="E30" i="266"/>
  <c r="S30" i="266"/>
  <c r="K30" i="266"/>
  <c r="A31" i="266"/>
  <c r="G31" i="266"/>
  <c r="E31" i="266"/>
  <c r="U31" i="266"/>
  <c r="K31" i="266"/>
  <c r="A32" i="266"/>
  <c r="G32" i="266"/>
  <c r="E32" i="266"/>
  <c r="K32" i="266"/>
  <c r="W32" i="266"/>
  <c r="A33" i="266"/>
  <c r="G33" i="266"/>
  <c r="E33" i="266"/>
  <c r="V33" i="266"/>
  <c r="A34" i="266"/>
  <c r="E34" i="266"/>
  <c r="T34" i="266"/>
  <c r="A35" i="266"/>
  <c r="G35" i="266"/>
  <c r="E35" i="266"/>
  <c r="R35" i="266"/>
  <c r="K35" i="266"/>
  <c r="A36" i="266"/>
  <c r="G36" i="266"/>
  <c r="E36" i="266"/>
  <c r="S36" i="266"/>
  <c r="K36" i="266"/>
  <c r="A37" i="266"/>
  <c r="E37" i="266"/>
  <c r="R37" i="266"/>
  <c r="G37" i="266"/>
  <c r="K37" i="266"/>
  <c r="A38" i="266"/>
  <c r="G38" i="266"/>
  <c r="E38" i="266"/>
  <c r="V38" i="266"/>
  <c r="A39" i="266"/>
  <c r="G39" i="266"/>
  <c r="E39" i="266"/>
  <c r="U39" i="266"/>
  <c r="A40" i="266"/>
  <c r="E40" i="266"/>
  <c r="G40" i="266"/>
  <c r="K40" i="266"/>
  <c r="A41" i="266"/>
  <c r="G41" i="266"/>
  <c r="E41" i="266"/>
  <c r="U41" i="266"/>
  <c r="A42" i="266"/>
  <c r="G42" i="266"/>
  <c r="E42" i="266"/>
  <c r="V42" i="266"/>
  <c r="K42" i="266"/>
  <c r="T42" i="266"/>
  <c r="A43" i="266"/>
  <c r="G43" i="266"/>
  <c r="E43" i="266"/>
  <c r="S43" i="266"/>
  <c r="A44" i="266"/>
  <c r="E44" i="266"/>
  <c r="U44" i="266"/>
  <c r="A45" i="266"/>
  <c r="E45" i="266"/>
  <c r="W45" i="266"/>
  <c r="A46" i="266"/>
  <c r="E46" i="266"/>
  <c r="A47" i="266"/>
  <c r="G47" i="266"/>
  <c r="E47" i="266"/>
  <c r="K47" i="266"/>
  <c r="U47" i="266"/>
  <c r="A48" i="266"/>
  <c r="G48" i="266"/>
  <c r="E48" i="266"/>
  <c r="W48" i="266"/>
  <c r="A49" i="266"/>
  <c r="G49" i="266"/>
  <c r="E49" i="266"/>
  <c r="K49" i="266"/>
  <c r="A50" i="266"/>
  <c r="G50" i="266"/>
  <c r="E50" i="266"/>
  <c r="V50" i="266"/>
  <c r="A51" i="266"/>
  <c r="G51" i="266"/>
  <c r="E51" i="266"/>
  <c r="S51" i="266"/>
  <c r="K51" i="266"/>
  <c r="A52" i="266"/>
  <c r="G52" i="266"/>
  <c r="E52" i="266"/>
  <c r="U52" i="266"/>
  <c r="K52" i="266"/>
  <c r="A53" i="266"/>
  <c r="G53" i="266"/>
  <c r="E53" i="266"/>
  <c r="R53" i="266"/>
  <c r="K53" i="266"/>
  <c r="A54" i="266"/>
  <c r="G54" i="266"/>
  <c r="E54" i="266"/>
  <c r="T54" i="266"/>
  <c r="R54" i="266"/>
  <c r="S54" i="266"/>
  <c r="A55" i="266"/>
  <c r="G55" i="266"/>
  <c r="E55" i="266"/>
  <c r="T55" i="266"/>
  <c r="K55" i="266"/>
  <c r="W55" i="266"/>
  <c r="A56" i="266"/>
  <c r="E56" i="266"/>
  <c r="V56" i="266"/>
  <c r="G56" i="266"/>
  <c r="A57" i="266"/>
  <c r="E57" i="266"/>
  <c r="U57" i="266"/>
  <c r="G57" i="266"/>
  <c r="K57" i="266"/>
  <c r="R57" i="266"/>
  <c r="A58" i="266"/>
  <c r="G58" i="266"/>
  <c r="E58" i="266"/>
  <c r="W58" i="266"/>
  <c r="A59" i="266"/>
  <c r="G59" i="266"/>
  <c r="E59" i="266"/>
  <c r="R59" i="266"/>
  <c r="T59" i="266"/>
  <c r="W59" i="266"/>
  <c r="A60" i="266"/>
  <c r="G60" i="266"/>
  <c r="E60" i="266"/>
  <c r="A61" i="266"/>
  <c r="G61" i="266"/>
  <c r="E61" i="266"/>
  <c r="U61" i="266"/>
  <c r="A62" i="266"/>
  <c r="G62" i="266"/>
  <c r="E62" i="266"/>
  <c r="R62" i="266"/>
  <c r="A63" i="266"/>
  <c r="G63" i="266"/>
  <c r="E63" i="266"/>
  <c r="V63" i="266"/>
  <c r="K63" i="266"/>
  <c r="S63" i="266"/>
  <c r="A64" i="266"/>
  <c r="G64" i="266"/>
  <c r="E64" i="266"/>
  <c r="R64" i="266"/>
  <c r="V64" i="266"/>
  <c r="A65" i="266"/>
  <c r="G65" i="266"/>
  <c r="E65" i="266"/>
  <c r="A66" i="266"/>
  <c r="G66" i="266"/>
  <c r="R66" i="266"/>
  <c r="S66" i="266"/>
  <c r="T66" i="266"/>
  <c r="U66" i="266"/>
  <c r="V66" i="266"/>
  <c r="W66" i="266"/>
  <c r="A67" i="266"/>
  <c r="E67" i="266"/>
  <c r="U67" i="266"/>
  <c r="A68" i="266"/>
  <c r="E68" i="266"/>
  <c r="S68" i="266"/>
  <c r="G68" i="266"/>
  <c r="R68" i="266"/>
  <c r="A69" i="266"/>
  <c r="E69" i="266"/>
  <c r="R69" i="266"/>
  <c r="A70" i="266"/>
  <c r="G70" i="266"/>
  <c r="E70" i="266"/>
  <c r="W70" i="266"/>
  <c r="A71" i="266"/>
  <c r="G71" i="266"/>
  <c r="E71" i="266"/>
  <c r="U71" i="266"/>
  <c r="A72" i="266"/>
  <c r="G72" i="266"/>
  <c r="E72" i="266"/>
  <c r="R72" i="266"/>
  <c r="S72" i="266"/>
  <c r="A73" i="266"/>
  <c r="G73" i="266"/>
  <c r="E73" i="266"/>
  <c r="W73" i="266"/>
  <c r="A74" i="266"/>
  <c r="G74" i="266"/>
  <c r="E74" i="266"/>
  <c r="V74" i="266"/>
  <c r="K74" i="266"/>
  <c r="A75" i="266"/>
  <c r="G75" i="266"/>
  <c r="E75" i="266"/>
  <c r="A76" i="266"/>
  <c r="G76" i="266"/>
  <c r="E76" i="266"/>
  <c r="U76" i="266"/>
  <c r="K76" i="266"/>
  <c r="A77" i="266"/>
  <c r="G77" i="266"/>
  <c r="E77" i="266"/>
  <c r="R77" i="266"/>
  <c r="A78" i="266"/>
  <c r="G78" i="266"/>
  <c r="E78" i="266"/>
  <c r="U78" i="266"/>
  <c r="A79" i="266"/>
  <c r="E79" i="266"/>
  <c r="S79" i="266"/>
  <c r="G79" i="266"/>
  <c r="A80" i="266"/>
  <c r="G80" i="266"/>
  <c r="E80" i="266"/>
  <c r="R80" i="266"/>
  <c r="A81" i="266"/>
  <c r="G81" i="266"/>
  <c r="E81" i="266"/>
  <c r="R81" i="266"/>
  <c r="A82" i="266"/>
  <c r="G82" i="266"/>
  <c r="K82" i="266"/>
  <c r="R82" i="266"/>
  <c r="S82" i="266"/>
  <c r="T82" i="266"/>
  <c r="U82" i="266"/>
  <c r="V82" i="266"/>
  <c r="W82" i="266"/>
  <c r="A83" i="266"/>
  <c r="G83" i="266"/>
  <c r="E83" i="266"/>
  <c r="A84" i="266"/>
  <c r="G84" i="266"/>
  <c r="E84" i="266"/>
  <c r="A85" i="266"/>
  <c r="G85" i="266"/>
  <c r="E85" i="266"/>
  <c r="T85" i="266"/>
  <c r="A86" i="266"/>
  <c r="G86" i="266"/>
  <c r="E86" i="266"/>
  <c r="R86" i="266"/>
  <c r="A87" i="266"/>
  <c r="G87" i="266"/>
  <c r="E87" i="266"/>
  <c r="R87" i="266"/>
  <c r="A88" i="266"/>
  <c r="G88" i="266"/>
  <c r="E88" i="266"/>
  <c r="A89" i="266"/>
  <c r="G89" i="266"/>
  <c r="E89" i="266"/>
  <c r="T89" i="266"/>
  <c r="K89" i="266"/>
  <c r="S89" i="266"/>
  <c r="A90" i="266"/>
  <c r="G90" i="266"/>
  <c r="E90" i="266"/>
  <c r="R90" i="266"/>
  <c r="A91" i="266"/>
  <c r="G91" i="266"/>
  <c r="E91" i="266"/>
  <c r="R91" i="266"/>
  <c r="W91" i="266"/>
  <c r="A92" i="266"/>
  <c r="E92" i="266"/>
  <c r="G92" i="266"/>
  <c r="A93" i="266"/>
  <c r="G93" i="266"/>
  <c r="E93" i="266"/>
  <c r="S93" i="266"/>
  <c r="K93" i="266"/>
  <c r="A94" i="266"/>
  <c r="G94" i="266"/>
  <c r="E94" i="266"/>
  <c r="S94" i="266"/>
  <c r="A95" i="266"/>
  <c r="G95" i="266"/>
  <c r="E95" i="266"/>
  <c r="S95" i="266"/>
  <c r="K95" i="266"/>
  <c r="A96" i="266"/>
  <c r="G96" i="266"/>
  <c r="E96" i="266"/>
  <c r="R96" i="266"/>
  <c r="K96" i="266"/>
  <c r="A97" i="266"/>
  <c r="G97" i="266"/>
  <c r="E97" i="266"/>
  <c r="W97" i="266"/>
  <c r="V97" i="266"/>
  <c r="A98" i="266"/>
  <c r="G98" i="266"/>
  <c r="E98" i="266"/>
  <c r="K98" i="266"/>
  <c r="A99" i="266"/>
  <c r="G99" i="266"/>
  <c r="R99" i="266"/>
  <c r="S99" i="266"/>
  <c r="T99" i="266"/>
  <c r="U99" i="266"/>
  <c r="V99" i="266"/>
  <c r="W99" i="266"/>
  <c r="A100" i="266"/>
  <c r="G100" i="266"/>
  <c r="E100" i="266"/>
  <c r="W100" i="266"/>
  <c r="A101" i="266"/>
  <c r="G101" i="266"/>
  <c r="E101" i="266"/>
  <c r="K101" i="266"/>
  <c r="A102" i="266"/>
  <c r="E102" i="266"/>
  <c r="R102" i="266"/>
  <c r="G102" i="266"/>
  <c r="A103" i="266"/>
  <c r="G103" i="266"/>
  <c r="R103" i="266"/>
  <c r="S103" i="266"/>
  <c r="T103" i="266"/>
  <c r="U103" i="266"/>
  <c r="V103" i="266"/>
  <c r="W103" i="266"/>
  <c r="A104" i="266"/>
  <c r="G104" i="266"/>
  <c r="E104" i="266"/>
  <c r="W104" i="266"/>
  <c r="K104" i="266"/>
  <c r="R104" i="266"/>
  <c r="A105" i="266"/>
  <c r="G105" i="266"/>
  <c r="E105" i="266"/>
  <c r="S105" i="266"/>
  <c r="A106" i="266"/>
  <c r="G106" i="266"/>
  <c r="E106" i="266"/>
  <c r="V106" i="266"/>
  <c r="A107" i="266"/>
  <c r="G107" i="266"/>
  <c r="E107" i="266"/>
  <c r="W107" i="266"/>
  <c r="K107" i="266"/>
  <c r="A108" i="266"/>
  <c r="G108" i="266"/>
  <c r="E108" i="266"/>
  <c r="R108" i="266"/>
  <c r="A109" i="266"/>
  <c r="E109" i="266"/>
  <c r="V109" i="266"/>
  <c r="S109" i="266"/>
  <c r="U109" i="266"/>
  <c r="A110" i="266"/>
  <c r="G110" i="266"/>
  <c r="K110" i="266"/>
  <c r="R110" i="266"/>
  <c r="S110" i="266"/>
  <c r="T110" i="266"/>
  <c r="U110" i="266"/>
  <c r="V110" i="266"/>
  <c r="W110" i="266"/>
  <c r="A111" i="266"/>
  <c r="G111" i="266"/>
  <c r="E111" i="266"/>
  <c r="W111" i="266"/>
  <c r="A112" i="266"/>
  <c r="G112" i="266"/>
  <c r="E112" i="266"/>
  <c r="W112" i="266"/>
  <c r="T112" i="266"/>
  <c r="A113" i="266"/>
  <c r="G113" i="266"/>
  <c r="E113" i="266"/>
  <c r="T113" i="266"/>
  <c r="K113" i="266"/>
  <c r="A114" i="266"/>
  <c r="G114" i="266"/>
  <c r="E114" i="266"/>
  <c r="V114" i="266"/>
  <c r="K114" i="266"/>
  <c r="R114" i="266"/>
  <c r="A115" i="266"/>
  <c r="G115" i="266"/>
  <c r="E115" i="266"/>
  <c r="R115" i="266"/>
  <c r="A116" i="266"/>
  <c r="G116" i="266"/>
  <c r="E116" i="266"/>
  <c r="S116" i="266"/>
  <c r="K116" i="266"/>
  <c r="A117" i="266"/>
  <c r="E117" i="266"/>
  <c r="R117" i="266"/>
  <c r="G117" i="266"/>
  <c r="A118" i="266"/>
  <c r="G118" i="266"/>
  <c r="E118" i="266"/>
  <c r="S118" i="266"/>
  <c r="R118" i="266"/>
  <c r="T118" i="266"/>
  <c r="U118" i="266"/>
  <c r="V118" i="266"/>
  <c r="W118" i="266"/>
  <c r="A119" i="266"/>
  <c r="G119" i="266"/>
  <c r="E119" i="266"/>
  <c r="V119" i="266"/>
  <c r="A120" i="266"/>
  <c r="E120" i="266"/>
  <c r="V120" i="266"/>
  <c r="G120" i="266"/>
  <c r="K120" i="266"/>
  <c r="A121" i="266"/>
  <c r="G121" i="266"/>
  <c r="E121" i="266"/>
  <c r="R121" i="266"/>
  <c r="A122" i="266"/>
  <c r="E122" i="266"/>
  <c r="V122" i="266"/>
  <c r="G122" i="266"/>
  <c r="A123" i="266"/>
  <c r="G123" i="266"/>
  <c r="E123" i="266"/>
  <c r="A124" i="266"/>
  <c r="G124" i="266"/>
  <c r="R124" i="266"/>
  <c r="S124" i="266"/>
  <c r="T124" i="266"/>
  <c r="U124" i="266"/>
  <c r="V124" i="266"/>
  <c r="W124" i="266"/>
  <c r="A125" i="266"/>
  <c r="E125" i="266"/>
  <c r="U125" i="266"/>
  <c r="A126" i="266"/>
  <c r="E126" i="266"/>
  <c r="V126" i="266"/>
  <c r="G126" i="266"/>
  <c r="A127" i="266"/>
  <c r="G127" i="266"/>
  <c r="E127" i="266"/>
  <c r="V127" i="266"/>
  <c r="A128" i="266"/>
  <c r="G128" i="266"/>
  <c r="E128" i="266"/>
  <c r="V128" i="266"/>
  <c r="A129" i="266"/>
  <c r="G129" i="266"/>
  <c r="E129" i="266"/>
  <c r="T129" i="266"/>
  <c r="A130" i="266"/>
  <c r="G130" i="266"/>
  <c r="E130" i="266"/>
  <c r="U130" i="266"/>
  <c r="A131" i="266"/>
  <c r="G131" i="266"/>
  <c r="E131" i="266"/>
  <c r="R131" i="266"/>
  <c r="A132" i="266"/>
  <c r="G132" i="266"/>
  <c r="E132" i="266"/>
  <c r="A133" i="266"/>
  <c r="G133" i="266"/>
  <c r="E133" i="266"/>
  <c r="R133" i="266"/>
  <c r="A134" i="266"/>
  <c r="E134" i="266"/>
  <c r="G134" i="266"/>
  <c r="A135" i="266"/>
  <c r="G135" i="266"/>
  <c r="E135" i="266"/>
  <c r="V135" i="266"/>
  <c r="A136" i="266"/>
  <c r="G136" i="266"/>
  <c r="E136" i="266"/>
  <c r="T136" i="266"/>
  <c r="K136" i="266"/>
  <c r="A137" i="266"/>
  <c r="E137" i="266"/>
  <c r="U137" i="266"/>
  <c r="A138" i="266"/>
  <c r="G138" i="266"/>
  <c r="E138" i="266"/>
  <c r="U138" i="266"/>
  <c r="A139" i="266"/>
  <c r="G139" i="266"/>
  <c r="E139" i="266"/>
  <c r="A140" i="266"/>
  <c r="G140" i="266"/>
  <c r="E140" i="266"/>
  <c r="R140" i="266"/>
  <c r="A141" i="266"/>
  <c r="G141" i="266"/>
  <c r="E141" i="266"/>
  <c r="R141" i="266"/>
  <c r="A142" i="266"/>
  <c r="G142" i="266"/>
  <c r="E142" i="266"/>
  <c r="W142" i="266"/>
  <c r="S142" i="266"/>
  <c r="A143" i="266"/>
  <c r="G143" i="266"/>
  <c r="E143" i="266"/>
  <c r="U143" i="266"/>
  <c r="A144" i="266"/>
  <c r="E144" i="266"/>
  <c r="V144" i="266"/>
  <c r="G144" i="266"/>
  <c r="K144" i="266"/>
  <c r="A145" i="266"/>
  <c r="G145" i="266"/>
  <c r="E145" i="266"/>
  <c r="W145" i="266"/>
  <c r="R145" i="266"/>
  <c r="S145" i="266"/>
  <c r="A146" i="266"/>
  <c r="G146" i="266"/>
  <c r="E146" i="266"/>
  <c r="W146" i="266"/>
  <c r="V146" i="266"/>
  <c r="A147" i="266"/>
  <c r="U158" i="266"/>
  <c r="E147" i="266"/>
  <c r="T147" i="266"/>
  <c r="A148" i="266"/>
  <c r="G148" i="266"/>
  <c r="E148" i="266"/>
  <c r="A149" i="266"/>
  <c r="G149" i="266"/>
  <c r="E149" i="266"/>
  <c r="W149" i="266"/>
  <c r="A150" i="266"/>
  <c r="G150" i="266"/>
  <c r="E150" i="266"/>
  <c r="E151" i="266"/>
  <c r="X151" i="266"/>
  <c r="D152" i="266"/>
  <c r="D158" i="265"/>
  <c r="A15" i="265"/>
  <c r="A23" i="265"/>
  <c r="G23" i="265"/>
  <c r="A61" i="265"/>
  <c r="A76" i="265"/>
  <c r="G76" i="265"/>
  <c r="A36" i="265"/>
  <c r="A42" i="265"/>
  <c r="A8" i="265"/>
  <c r="A143" i="265"/>
  <c r="A3" i="265"/>
  <c r="A14" i="265"/>
  <c r="A17" i="265"/>
  <c r="T158" i="265"/>
  <c r="A34" i="265"/>
  <c r="A2" i="265"/>
  <c r="G2" i="265"/>
  <c r="A4" i="265"/>
  <c r="A155" i="265"/>
  <c r="M164" i="265"/>
  <c r="A5" i="265"/>
  <c r="G5" i="265"/>
  <c r="A6" i="265"/>
  <c r="A7" i="265"/>
  <c r="A9" i="265"/>
  <c r="A10" i="265"/>
  <c r="G10" i="265"/>
  <c r="A11" i="265"/>
  <c r="G11" i="265"/>
  <c r="A12" i="265"/>
  <c r="A13" i="265"/>
  <c r="A16" i="265"/>
  <c r="A18" i="265"/>
  <c r="A19" i="265"/>
  <c r="A20" i="265"/>
  <c r="A21" i="265"/>
  <c r="A22" i="265"/>
  <c r="A24" i="265"/>
  <c r="A25" i="265"/>
  <c r="G25" i="265"/>
  <c r="A26" i="265"/>
  <c r="A27" i="265"/>
  <c r="A28" i="265"/>
  <c r="A29" i="265"/>
  <c r="A30" i="265"/>
  <c r="A31" i="265"/>
  <c r="A32" i="265"/>
  <c r="A33" i="265"/>
  <c r="A35" i="265"/>
  <c r="A37" i="265"/>
  <c r="G37" i="265"/>
  <c r="A38" i="265"/>
  <c r="G38" i="265"/>
  <c r="A39" i="265"/>
  <c r="A40" i="265"/>
  <c r="A41" i="265"/>
  <c r="A43" i="265"/>
  <c r="A44" i="265"/>
  <c r="A45" i="265"/>
  <c r="A46" i="265"/>
  <c r="A47" i="265"/>
  <c r="G47" i="265"/>
  <c r="A48" i="265"/>
  <c r="A49" i="265"/>
  <c r="A50" i="265"/>
  <c r="A51" i="265"/>
  <c r="G51" i="265"/>
  <c r="A52" i="265"/>
  <c r="G52" i="265"/>
  <c r="A53" i="265"/>
  <c r="A54" i="265"/>
  <c r="A55" i="265"/>
  <c r="A56" i="265"/>
  <c r="A57" i="265"/>
  <c r="G57" i="265"/>
  <c r="A58" i="265"/>
  <c r="G58" i="265"/>
  <c r="A59" i="265"/>
  <c r="A60" i="265"/>
  <c r="A62" i="265"/>
  <c r="A63" i="265"/>
  <c r="A64" i="265"/>
  <c r="A65" i="265"/>
  <c r="G65" i="265"/>
  <c r="A66" i="265"/>
  <c r="G66" i="265"/>
  <c r="A67" i="265"/>
  <c r="A68" i="265"/>
  <c r="G68" i="265"/>
  <c r="A69" i="265"/>
  <c r="A70" i="265"/>
  <c r="A71" i="265"/>
  <c r="A72" i="265"/>
  <c r="G72" i="265"/>
  <c r="A73" i="265"/>
  <c r="G73" i="265"/>
  <c r="A74" i="265"/>
  <c r="A75" i="265"/>
  <c r="A77" i="265"/>
  <c r="A78" i="265"/>
  <c r="A79" i="265"/>
  <c r="G79" i="265"/>
  <c r="A80" i="265"/>
  <c r="G80" i="265"/>
  <c r="A81" i="265"/>
  <c r="G81" i="265"/>
  <c r="A82" i="265"/>
  <c r="A83" i="265"/>
  <c r="A84" i="265"/>
  <c r="A85" i="265"/>
  <c r="A86" i="265"/>
  <c r="G86" i="265"/>
  <c r="A87" i="265"/>
  <c r="G87" i="265"/>
  <c r="A88" i="265"/>
  <c r="A89" i="265"/>
  <c r="A90" i="265"/>
  <c r="G90" i="265"/>
  <c r="A91" i="265"/>
  <c r="A92" i="265"/>
  <c r="G92" i="265"/>
  <c r="A93" i="265"/>
  <c r="G93" i="265"/>
  <c r="A94" i="265"/>
  <c r="A95" i="265"/>
  <c r="A96" i="265"/>
  <c r="A97" i="265"/>
  <c r="A98" i="265"/>
  <c r="A99" i="265"/>
  <c r="G99" i="265"/>
  <c r="A100" i="265"/>
  <c r="G100" i="265"/>
  <c r="A101" i="265"/>
  <c r="G101" i="265"/>
  <c r="A102" i="265"/>
  <c r="A103" i="265"/>
  <c r="A104" i="265"/>
  <c r="A105" i="265"/>
  <c r="A106" i="265"/>
  <c r="G106" i="265"/>
  <c r="A107" i="265"/>
  <c r="G107" i="265"/>
  <c r="A108" i="265"/>
  <c r="A109" i="265"/>
  <c r="A110" i="265"/>
  <c r="A111" i="265"/>
  <c r="A112" i="265"/>
  <c r="A113" i="265"/>
  <c r="G113" i="265"/>
  <c r="A114" i="265"/>
  <c r="G114" i="265"/>
  <c r="A115" i="265"/>
  <c r="A116" i="265"/>
  <c r="A117" i="265"/>
  <c r="A118" i="265"/>
  <c r="A119" i="265"/>
  <c r="G119" i="265"/>
  <c r="A120" i="265"/>
  <c r="G120" i="265"/>
  <c r="A121" i="265"/>
  <c r="G121" i="265"/>
  <c r="A122" i="265"/>
  <c r="A123" i="265"/>
  <c r="A124" i="265"/>
  <c r="A125" i="265"/>
  <c r="A126" i="265"/>
  <c r="A127" i="265"/>
  <c r="G127" i="265"/>
  <c r="A128" i="265"/>
  <c r="A129" i="265"/>
  <c r="G129" i="265"/>
  <c r="A130" i="265"/>
  <c r="A131" i="265"/>
  <c r="A132" i="265"/>
  <c r="U161" i="265"/>
  <c r="A133" i="265"/>
  <c r="G133" i="265"/>
  <c r="A134" i="265"/>
  <c r="G134" i="265"/>
  <c r="A135" i="265"/>
  <c r="G135" i="265"/>
  <c r="A136" i="265"/>
  <c r="A137" i="265"/>
  <c r="A138" i="265"/>
  <c r="A139" i="265"/>
  <c r="A140" i="265"/>
  <c r="G140" i="265"/>
  <c r="A141" i="265"/>
  <c r="G141" i="265"/>
  <c r="A142" i="265"/>
  <c r="A144" i="265"/>
  <c r="A145" i="265"/>
  <c r="A146" i="265"/>
  <c r="A147" i="265"/>
  <c r="G147" i="265"/>
  <c r="A148" i="265"/>
  <c r="G148" i="265"/>
  <c r="A149" i="265"/>
  <c r="A150" i="265"/>
  <c r="A151" i="265"/>
  <c r="A152" i="265"/>
  <c r="T159" i="265"/>
  <c r="A153" i="265"/>
  <c r="D159" i="265"/>
  <c r="D160" i="265"/>
  <c r="P160" i="265"/>
  <c r="P161" i="265"/>
  <c r="R160" i="265"/>
  <c r="S160" i="265"/>
  <c r="T160" i="265"/>
  <c r="E2" i="265"/>
  <c r="R2" i="265"/>
  <c r="E3" i="265"/>
  <c r="R3" i="265"/>
  <c r="E4" i="265"/>
  <c r="R4" i="265"/>
  <c r="E5" i="265"/>
  <c r="R5" i="265"/>
  <c r="E6" i="265"/>
  <c r="R6" i="265"/>
  <c r="E7" i="265"/>
  <c r="E8" i="265"/>
  <c r="R8" i="265"/>
  <c r="E9" i="265"/>
  <c r="R9" i="265"/>
  <c r="R10" i="265"/>
  <c r="E11" i="265"/>
  <c r="R11" i="265"/>
  <c r="E12" i="265"/>
  <c r="P12" i="265"/>
  <c r="E13" i="265"/>
  <c r="E14" i="265"/>
  <c r="R14" i="265"/>
  <c r="E15" i="265"/>
  <c r="R15" i="265"/>
  <c r="E16" i="265"/>
  <c r="S16" i="265"/>
  <c r="R16" i="265"/>
  <c r="E17" i="265"/>
  <c r="R17" i="265"/>
  <c r="E18" i="265"/>
  <c r="S18" i="265"/>
  <c r="E19" i="265"/>
  <c r="E20" i="265"/>
  <c r="R20" i="265"/>
  <c r="E21" i="265"/>
  <c r="U21" i="265"/>
  <c r="R21" i="265"/>
  <c r="E22" i="265"/>
  <c r="P22" i="265"/>
  <c r="E23" i="265"/>
  <c r="S23" i="265"/>
  <c r="E24" i="265"/>
  <c r="Q24" i="265"/>
  <c r="E25" i="265"/>
  <c r="R25" i="265"/>
  <c r="E26" i="265"/>
  <c r="S26" i="265"/>
  <c r="R26" i="265"/>
  <c r="E27" i="265"/>
  <c r="E28" i="265"/>
  <c r="E29" i="265"/>
  <c r="E30" i="265"/>
  <c r="R30" i="265"/>
  <c r="E31" i="265"/>
  <c r="R31" i="265"/>
  <c r="E32" i="265"/>
  <c r="R32" i="265"/>
  <c r="E33" i="265"/>
  <c r="E34" i="265"/>
  <c r="E35" i="265"/>
  <c r="E36" i="265"/>
  <c r="R36" i="265"/>
  <c r="E37" i="265"/>
  <c r="R37" i="265"/>
  <c r="E38" i="265"/>
  <c r="Q38" i="265"/>
  <c r="R38" i="265"/>
  <c r="E39" i="265"/>
  <c r="R39" i="265"/>
  <c r="E40" i="265"/>
  <c r="E41" i="265"/>
  <c r="U41" i="265"/>
  <c r="E42" i="265"/>
  <c r="R42" i="265"/>
  <c r="E43" i="265"/>
  <c r="U43" i="265"/>
  <c r="E44" i="265"/>
  <c r="R44" i="265"/>
  <c r="E45" i="265"/>
  <c r="U45" i="265"/>
  <c r="E46" i="265"/>
  <c r="R46" i="265"/>
  <c r="E47" i="265"/>
  <c r="R47" i="265"/>
  <c r="E48" i="265"/>
  <c r="P48" i="265"/>
  <c r="E49" i="265"/>
  <c r="E50" i="265"/>
  <c r="R50" i="265"/>
  <c r="E51" i="265"/>
  <c r="R51" i="265"/>
  <c r="E52" i="265"/>
  <c r="R52" i="265"/>
  <c r="E53" i="265"/>
  <c r="E54" i="265"/>
  <c r="R54" i="265"/>
  <c r="E55" i="265"/>
  <c r="R55" i="265"/>
  <c r="E56" i="265"/>
  <c r="E57" i="265"/>
  <c r="R57" i="265"/>
  <c r="E58" i="265"/>
  <c r="S58" i="265"/>
  <c r="E59" i="265"/>
  <c r="S59" i="265"/>
  <c r="E60" i="265"/>
  <c r="R60" i="265"/>
  <c r="E61" i="265"/>
  <c r="E62" i="265"/>
  <c r="U62" i="265"/>
  <c r="E63" i="265"/>
  <c r="E64" i="265"/>
  <c r="T64" i="265"/>
  <c r="R64" i="265"/>
  <c r="E65" i="265"/>
  <c r="R65" i="265"/>
  <c r="E66" i="265"/>
  <c r="E67" i="265"/>
  <c r="R67" i="265"/>
  <c r="V67" i="265"/>
  <c r="X67" i="265"/>
  <c r="E68" i="265"/>
  <c r="P68" i="265"/>
  <c r="E69" i="265"/>
  <c r="E70" i="265"/>
  <c r="S70" i="265"/>
  <c r="E71" i="265"/>
  <c r="U71" i="265"/>
  <c r="E72" i="265"/>
  <c r="R72" i="265"/>
  <c r="E73" i="265"/>
  <c r="E74" i="265"/>
  <c r="R74" i="265"/>
  <c r="E75" i="265"/>
  <c r="R75" i="265"/>
  <c r="E76" i="265"/>
  <c r="T76" i="265"/>
  <c r="E77" i="265"/>
  <c r="U77" i="265"/>
  <c r="E78" i="265"/>
  <c r="R78" i="265"/>
  <c r="E79" i="265"/>
  <c r="T79" i="265"/>
  <c r="R79" i="265"/>
  <c r="E80" i="265"/>
  <c r="R80" i="265"/>
  <c r="E81" i="265"/>
  <c r="U81" i="265"/>
  <c r="E82" i="265"/>
  <c r="E83" i="265"/>
  <c r="R84" i="265"/>
  <c r="E85" i="265"/>
  <c r="E86" i="265"/>
  <c r="R86" i="265"/>
  <c r="E87" i="265"/>
  <c r="R87" i="265"/>
  <c r="E88" i="265"/>
  <c r="R88" i="265"/>
  <c r="E89" i="265"/>
  <c r="R89" i="265"/>
  <c r="E90" i="265"/>
  <c r="E91" i="265"/>
  <c r="P91" i="265"/>
  <c r="R91" i="265"/>
  <c r="E92" i="265"/>
  <c r="E93" i="265"/>
  <c r="P93" i="265"/>
  <c r="E94" i="265"/>
  <c r="R94" i="265"/>
  <c r="E95" i="265"/>
  <c r="R95" i="265"/>
  <c r="E96" i="265"/>
  <c r="E97" i="265"/>
  <c r="Q97" i="265"/>
  <c r="E98" i="265"/>
  <c r="R98" i="265"/>
  <c r="E99" i="265"/>
  <c r="R99" i="265"/>
  <c r="E100" i="265"/>
  <c r="R101" i="265"/>
  <c r="E102" i="265"/>
  <c r="U102" i="265"/>
  <c r="E103" i="265"/>
  <c r="E104" i="265"/>
  <c r="R104" i="265"/>
  <c r="E105" i="265"/>
  <c r="R106" i="265"/>
  <c r="E107" i="265"/>
  <c r="E108" i="265"/>
  <c r="U108" i="265"/>
  <c r="E109" i="265"/>
  <c r="R109" i="265"/>
  <c r="E110" i="265"/>
  <c r="S110" i="265"/>
  <c r="E111" i="265"/>
  <c r="E112" i="265"/>
  <c r="R112" i="265"/>
  <c r="R113" i="265"/>
  <c r="E114" i="265"/>
  <c r="U114" i="265"/>
  <c r="R114" i="265"/>
  <c r="E115" i="265"/>
  <c r="T115" i="265"/>
  <c r="E116" i="265"/>
  <c r="R116" i="265"/>
  <c r="E117" i="265"/>
  <c r="R117" i="265"/>
  <c r="E118" i="265"/>
  <c r="R118" i="265"/>
  <c r="E119" i="265"/>
  <c r="S119" i="265"/>
  <c r="E120" i="265"/>
  <c r="R120" i="265"/>
  <c r="E121" i="265"/>
  <c r="E122" i="265"/>
  <c r="T122" i="265"/>
  <c r="E123" i="265"/>
  <c r="E124" i="265"/>
  <c r="R124" i="265"/>
  <c r="E125" i="265"/>
  <c r="R125" i="265"/>
  <c r="E126" i="265"/>
  <c r="P126" i="265"/>
  <c r="R127" i="265"/>
  <c r="E128" i="265"/>
  <c r="E129" i="265"/>
  <c r="E130" i="265"/>
  <c r="R130" i="265"/>
  <c r="E131" i="265"/>
  <c r="R131" i="265"/>
  <c r="E132" i="265"/>
  <c r="T132" i="265"/>
  <c r="V132" i="265"/>
  <c r="X132" i="265"/>
  <c r="R132" i="265"/>
  <c r="E133" i="265"/>
  <c r="S133" i="265"/>
  <c r="E134" i="265"/>
  <c r="R134" i="265"/>
  <c r="E135" i="265"/>
  <c r="R135" i="265"/>
  <c r="E136" i="265"/>
  <c r="S136" i="265"/>
  <c r="R136" i="265"/>
  <c r="E137" i="265"/>
  <c r="T137" i="265"/>
  <c r="E138" i="265"/>
  <c r="U138" i="265"/>
  <c r="E139" i="265"/>
  <c r="U139" i="265"/>
  <c r="E140" i="265"/>
  <c r="R140" i="265"/>
  <c r="E141" i="265"/>
  <c r="E142" i="265"/>
  <c r="S142" i="265"/>
  <c r="R142" i="265"/>
  <c r="E143" i="265"/>
  <c r="U143" i="265"/>
  <c r="E144" i="265"/>
  <c r="R144" i="265"/>
  <c r="E145" i="265"/>
  <c r="T145" i="265"/>
  <c r="E146" i="265"/>
  <c r="R146" i="265"/>
  <c r="E147" i="265"/>
  <c r="S147" i="265"/>
  <c r="R147" i="265"/>
  <c r="E148" i="265"/>
  <c r="Q148" i="265"/>
  <c r="E149" i="265"/>
  <c r="S149" i="265"/>
  <c r="R149" i="265"/>
  <c r="E150" i="265"/>
  <c r="E151" i="265"/>
  <c r="E152" i="265"/>
  <c r="S152" i="265"/>
  <c r="R152" i="265"/>
  <c r="E153" i="265"/>
  <c r="R153" i="265"/>
  <c r="S2" i="265"/>
  <c r="S3" i="265"/>
  <c r="S5" i="265"/>
  <c r="S8" i="265"/>
  <c r="S9" i="265"/>
  <c r="S10" i="265"/>
  <c r="S11" i="265"/>
  <c r="S12" i="265"/>
  <c r="S19" i="265"/>
  <c r="S20" i="265"/>
  <c r="S21" i="265"/>
  <c r="S24" i="265"/>
  <c r="S31" i="265"/>
  <c r="S32" i="265"/>
  <c r="S34" i="265"/>
  <c r="S41" i="265"/>
  <c r="S42" i="265"/>
  <c r="S43" i="265"/>
  <c r="S44" i="265"/>
  <c r="S47" i="265"/>
  <c r="S49" i="265"/>
  <c r="S51" i="265"/>
  <c r="S52" i="265"/>
  <c r="S54" i="265"/>
  <c r="S57" i="265"/>
  <c r="S64" i="265"/>
  <c r="S65" i="265"/>
  <c r="S67" i="265"/>
  <c r="S68" i="265"/>
  <c r="S71" i="265"/>
  <c r="S75" i="265"/>
  <c r="S76" i="265"/>
  <c r="S77" i="265"/>
  <c r="S79" i="265"/>
  <c r="S81" i="265"/>
  <c r="S83" i="265"/>
  <c r="S84" i="265"/>
  <c r="S89" i="265"/>
  <c r="S91" i="265"/>
  <c r="S94" i="265"/>
  <c r="S98" i="265"/>
  <c r="S99" i="265"/>
  <c r="S100" i="265"/>
  <c r="S101" i="265"/>
  <c r="S102" i="265"/>
  <c r="S103" i="265"/>
  <c r="S104" i="265"/>
  <c r="S105" i="265"/>
  <c r="S106" i="265"/>
  <c r="S107" i="265"/>
  <c r="S109" i="265"/>
  <c r="S112" i="265"/>
  <c r="S113" i="265"/>
  <c r="S114" i="265"/>
  <c r="S116" i="265"/>
  <c r="S117" i="265"/>
  <c r="S118" i="265"/>
  <c r="S122" i="265"/>
  <c r="S125" i="265"/>
  <c r="S126" i="265"/>
  <c r="S127" i="265"/>
  <c r="S131" i="265"/>
  <c r="S132" i="265"/>
  <c r="S135" i="265"/>
  <c r="S144" i="265"/>
  <c r="S146" i="265"/>
  <c r="S148" i="265"/>
  <c r="T2" i="265"/>
  <c r="T3" i="265"/>
  <c r="T4" i="265"/>
  <c r="T5" i="265"/>
  <c r="T8" i="265"/>
  <c r="T10" i="265"/>
  <c r="T11" i="265"/>
  <c r="T12" i="265"/>
  <c r="T19" i="265"/>
  <c r="T20" i="265"/>
  <c r="T21" i="265"/>
  <c r="T22" i="265"/>
  <c r="T25" i="265"/>
  <c r="T26" i="265"/>
  <c r="T27" i="265"/>
  <c r="T30" i="265"/>
  <c r="T31" i="265"/>
  <c r="T35" i="265"/>
  <c r="T37" i="265"/>
  <c r="T39" i="265"/>
  <c r="T40" i="265"/>
  <c r="T41" i="265"/>
  <c r="T42" i="265"/>
  <c r="T44" i="265"/>
  <c r="T46" i="265"/>
  <c r="T47" i="265"/>
  <c r="T52" i="265"/>
  <c r="T54" i="265"/>
  <c r="T57" i="265"/>
  <c r="T58" i="265"/>
  <c r="T62" i="265"/>
  <c r="T65" i="265"/>
  <c r="T66" i="265"/>
  <c r="T67" i="265"/>
  <c r="T68" i="265"/>
  <c r="T72" i="265"/>
  <c r="T75" i="265"/>
  <c r="T84" i="265"/>
  <c r="T87" i="265"/>
  <c r="T88" i="265"/>
  <c r="T89" i="265"/>
  <c r="T90" i="265"/>
  <c r="T91" i="265"/>
  <c r="T96" i="265"/>
  <c r="T98" i="265"/>
  <c r="T101" i="265"/>
  <c r="T104" i="265"/>
  <c r="T106" i="265"/>
  <c r="T108" i="265"/>
  <c r="T109" i="265"/>
  <c r="T112" i="265"/>
  <c r="T113" i="265"/>
  <c r="T114" i="265"/>
  <c r="T116" i="265"/>
  <c r="T117" i="265"/>
  <c r="T119" i="265"/>
  <c r="T127" i="265"/>
  <c r="T131" i="265"/>
  <c r="T136" i="265"/>
  <c r="T141" i="265"/>
  <c r="T142" i="265"/>
  <c r="T146" i="265"/>
  <c r="T147" i="265"/>
  <c r="T148" i="265"/>
  <c r="T149" i="265"/>
  <c r="T152" i="265"/>
  <c r="U2" i="265"/>
  <c r="U3" i="265"/>
  <c r="U6" i="265"/>
  <c r="U8" i="265"/>
  <c r="U9" i="265"/>
  <c r="U10" i="265"/>
  <c r="U11" i="265"/>
  <c r="U15" i="265"/>
  <c r="U16" i="265"/>
  <c r="U20" i="265"/>
  <c r="U24" i="265"/>
  <c r="U31" i="265"/>
  <c r="U33" i="265"/>
  <c r="U34" i="265"/>
  <c r="U42" i="265"/>
  <c r="U44" i="265"/>
  <c r="U47" i="265"/>
  <c r="U51" i="265"/>
  <c r="U52" i="265"/>
  <c r="U53" i="265"/>
  <c r="U54" i="265"/>
  <c r="U57" i="265"/>
  <c r="U59" i="265"/>
  <c r="U65" i="265"/>
  <c r="U67" i="265"/>
  <c r="U68" i="265"/>
  <c r="U72" i="265"/>
  <c r="U73" i="265"/>
  <c r="U75" i="265"/>
  <c r="U78" i="265"/>
  <c r="U79" i="265"/>
  <c r="U80" i="265"/>
  <c r="U84" i="265"/>
  <c r="U88" i="265"/>
  <c r="U89" i="265"/>
  <c r="U90" i="265"/>
  <c r="U91" i="265"/>
  <c r="U94" i="265"/>
  <c r="U98" i="265"/>
  <c r="U99" i="265"/>
  <c r="U100" i="265"/>
  <c r="U101" i="265"/>
  <c r="U104" i="265"/>
  <c r="U105" i="265"/>
  <c r="U106" i="265"/>
  <c r="U109" i="265"/>
  <c r="U110" i="265"/>
  <c r="U112" i="265"/>
  <c r="U113" i="265"/>
  <c r="U116" i="265"/>
  <c r="U119" i="265"/>
  <c r="U120" i="265"/>
  <c r="U122" i="265"/>
  <c r="U125" i="265"/>
  <c r="U127" i="265"/>
  <c r="U129" i="265"/>
  <c r="U131" i="265"/>
  <c r="U132" i="265"/>
  <c r="U136" i="265"/>
  <c r="U137" i="265"/>
  <c r="U140" i="265"/>
  <c r="U146" i="265"/>
  <c r="U147" i="265"/>
  <c r="U152" i="265"/>
  <c r="P2" i="265"/>
  <c r="Q2" i="265"/>
  <c r="G3" i="265"/>
  <c r="P3" i="265"/>
  <c r="Q3" i="265"/>
  <c r="I5" i="265"/>
  <c r="G6" i="265"/>
  <c r="I6" i="265"/>
  <c r="G7" i="265"/>
  <c r="AB7" i="265"/>
  <c r="AC7" i="265"/>
  <c r="AD7" i="265"/>
  <c r="AE7" i="265"/>
  <c r="AF7" i="265"/>
  <c r="G8" i="265"/>
  <c r="P8" i="265"/>
  <c r="Q8" i="265"/>
  <c r="V8" i="265"/>
  <c r="X8" i="265"/>
  <c r="G9" i="265"/>
  <c r="P9" i="265"/>
  <c r="Q9" i="265"/>
  <c r="P10" i="265"/>
  <c r="Q10" i="265"/>
  <c r="I11" i="265"/>
  <c r="P11" i="265"/>
  <c r="Q11" i="265"/>
  <c r="G13" i="265"/>
  <c r="G14" i="265"/>
  <c r="I14" i="265"/>
  <c r="Q14" i="265"/>
  <c r="Q15" i="265"/>
  <c r="G16" i="265"/>
  <c r="I16" i="265"/>
  <c r="Q16" i="265"/>
  <c r="G17" i="265"/>
  <c r="G18" i="265"/>
  <c r="I18" i="265"/>
  <c r="G19" i="265"/>
  <c r="P19" i="265"/>
  <c r="Q19" i="265"/>
  <c r="G20" i="265"/>
  <c r="I20" i="265"/>
  <c r="P20" i="265"/>
  <c r="Q20" i="265"/>
  <c r="I21" i="265"/>
  <c r="P21" i="265"/>
  <c r="Q21" i="265"/>
  <c r="G22" i="265"/>
  <c r="Q22" i="265"/>
  <c r="Q23" i="265"/>
  <c r="G24" i="265"/>
  <c r="P24" i="265"/>
  <c r="P25" i="265"/>
  <c r="G26" i="265"/>
  <c r="G29" i="265"/>
  <c r="I29" i="265"/>
  <c r="Q29" i="265"/>
  <c r="G30" i="265"/>
  <c r="P30" i="265"/>
  <c r="Q30" i="265"/>
  <c r="G31" i="265"/>
  <c r="I31" i="265"/>
  <c r="Q31" i="265"/>
  <c r="G32" i="265"/>
  <c r="I32" i="265"/>
  <c r="P32" i="265"/>
  <c r="G33" i="265"/>
  <c r="I33" i="265"/>
  <c r="P33" i="265"/>
  <c r="G34" i="265"/>
  <c r="I34" i="265"/>
  <c r="P35" i="265"/>
  <c r="Q35" i="265"/>
  <c r="G36" i="265"/>
  <c r="I37" i="265"/>
  <c r="I38" i="265"/>
  <c r="G39" i="265"/>
  <c r="I39" i="265"/>
  <c r="P39" i="265"/>
  <c r="Q39" i="265"/>
  <c r="G40" i="265"/>
  <c r="P40" i="265"/>
  <c r="Q40" i="265"/>
  <c r="G41" i="265"/>
  <c r="P41" i="265"/>
  <c r="Q41" i="265"/>
  <c r="G42" i="265"/>
  <c r="I42" i="265"/>
  <c r="P42" i="265"/>
  <c r="Q42" i="265"/>
  <c r="G43" i="265"/>
  <c r="Q43" i="265"/>
  <c r="G44" i="265"/>
  <c r="I44" i="265"/>
  <c r="P44" i="265"/>
  <c r="Q44" i="265"/>
  <c r="G45" i="265"/>
  <c r="P46" i="265"/>
  <c r="P47" i="265"/>
  <c r="Q47" i="265"/>
  <c r="V47" i="265"/>
  <c r="X47" i="265"/>
  <c r="G48" i="265"/>
  <c r="G49" i="265"/>
  <c r="I49" i="265"/>
  <c r="G50" i="265"/>
  <c r="I51" i="265"/>
  <c r="P51" i="265"/>
  <c r="Q51" i="265"/>
  <c r="P52" i="265"/>
  <c r="Q52" i="265"/>
  <c r="G53" i="265"/>
  <c r="I53" i="265"/>
  <c r="G54" i="265"/>
  <c r="I54" i="265"/>
  <c r="P54" i="265"/>
  <c r="Q54" i="265"/>
  <c r="G55" i="265"/>
  <c r="I55" i="265"/>
  <c r="G56" i="265"/>
  <c r="I57" i="265"/>
  <c r="I59" i="265"/>
  <c r="P59" i="265"/>
  <c r="Q59" i="265"/>
  <c r="G60" i="265"/>
  <c r="G61" i="265"/>
  <c r="G62" i="265"/>
  <c r="P62" i="265"/>
  <c r="G63" i="265"/>
  <c r="Q63" i="265"/>
  <c r="G64" i="265"/>
  <c r="I65" i="265"/>
  <c r="P65" i="265"/>
  <c r="Q65" i="265"/>
  <c r="P66" i="265"/>
  <c r="G67" i="265"/>
  <c r="P67" i="265"/>
  <c r="Q67" i="265"/>
  <c r="Q68" i="265"/>
  <c r="G70" i="265"/>
  <c r="P71" i="265"/>
  <c r="Q71" i="265"/>
  <c r="P72" i="265"/>
  <c r="Q72" i="265"/>
  <c r="P73" i="265"/>
  <c r="G74" i="265"/>
  <c r="Q74" i="265"/>
  <c r="G75" i="265"/>
  <c r="P75" i="265"/>
  <c r="Q75" i="265"/>
  <c r="I76" i="265"/>
  <c r="P76" i="265"/>
  <c r="Q76" i="265"/>
  <c r="G77" i="265"/>
  <c r="G78" i="265"/>
  <c r="I78" i="265"/>
  <c r="P79" i="265"/>
  <c r="Q79" i="265"/>
  <c r="P80" i="265"/>
  <c r="P81" i="265"/>
  <c r="Q81" i="265"/>
  <c r="G82" i="265"/>
  <c r="G83" i="265"/>
  <c r="P83" i="265"/>
  <c r="Q83" i="265"/>
  <c r="G84" i="265"/>
  <c r="I84" i="265"/>
  <c r="P84" i="265"/>
  <c r="Q84" i="265"/>
  <c r="G85" i="265"/>
  <c r="Q86" i="265"/>
  <c r="P87" i="265"/>
  <c r="Q87" i="265"/>
  <c r="G88" i="265"/>
  <c r="G89" i="265"/>
  <c r="P89" i="265"/>
  <c r="Q89" i="265"/>
  <c r="P90" i="265"/>
  <c r="Q90" i="265"/>
  <c r="G91" i="265"/>
  <c r="I91" i="265"/>
  <c r="Q91" i="265"/>
  <c r="Q93" i="265"/>
  <c r="P94" i="265"/>
  <c r="G95" i="265"/>
  <c r="I95" i="265"/>
  <c r="G96" i="265"/>
  <c r="P96" i="265"/>
  <c r="G97" i="265"/>
  <c r="I97" i="265"/>
  <c r="P97" i="265"/>
  <c r="G98" i="265"/>
  <c r="I98" i="265"/>
  <c r="P98" i="265"/>
  <c r="Q98" i="265"/>
  <c r="P99" i="265"/>
  <c r="I100" i="265"/>
  <c r="P100" i="265"/>
  <c r="Q100" i="265"/>
  <c r="P101" i="265"/>
  <c r="Q101" i="265"/>
  <c r="G102" i="265"/>
  <c r="P102" i="265"/>
  <c r="Q102" i="265"/>
  <c r="G103" i="265"/>
  <c r="G104" i="265"/>
  <c r="I104" i="265"/>
  <c r="P104" i="265"/>
  <c r="Q104" i="265"/>
  <c r="G105" i="265"/>
  <c r="Q105" i="265"/>
  <c r="P106" i="265"/>
  <c r="Q106" i="265"/>
  <c r="I107" i="265"/>
  <c r="G108" i="265"/>
  <c r="P108" i="265"/>
  <c r="G109" i="265"/>
  <c r="P109" i="265"/>
  <c r="Q109" i="265"/>
  <c r="G110" i="265"/>
  <c r="I110" i="265"/>
  <c r="P110" i="265"/>
  <c r="G111" i="265"/>
  <c r="G112" i="265"/>
  <c r="P112" i="265"/>
  <c r="Q112" i="265"/>
  <c r="I113" i="265"/>
  <c r="P113" i="265"/>
  <c r="V113" i="265"/>
  <c r="X113" i="265"/>
  <c r="Q113" i="265"/>
  <c r="P114" i="265"/>
  <c r="Q114" i="265"/>
  <c r="G115" i="265"/>
  <c r="G116" i="265"/>
  <c r="I116" i="265"/>
  <c r="P116" i="265"/>
  <c r="V116" i="265"/>
  <c r="X116" i="265"/>
  <c r="Q116" i="265"/>
  <c r="G117" i="265"/>
  <c r="I117" i="265"/>
  <c r="P117" i="265"/>
  <c r="Q117" i="265"/>
  <c r="G118" i="265"/>
  <c r="P118" i="265"/>
  <c r="Q118" i="265"/>
  <c r="I119" i="265"/>
  <c r="P120" i="265"/>
  <c r="Q120" i="265"/>
  <c r="P121" i="265"/>
  <c r="Q121" i="265"/>
  <c r="G122" i="265"/>
  <c r="P122" i="265"/>
  <c r="Q122" i="265"/>
  <c r="G123" i="265"/>
  <c r="I123" i="265"/>
  <c r="G124" i="265"/>
  <c r="Q124" i="265"/>
  <c r="G125" i="265"/>
  <c r="P125" i="265"/>
  <c r="Q125" i="265"/>
  <c r="G126" i="265"/>
  <c r="P127" i="265"/>
  <c r="Q127" i="265"/>
  <c r="G128" i="265"/>
  <c r="Q129" i="265"/>
  <c r="G130" i="265"/>
  <c r="P130" i="265"/>
  <c r="G131" i="265"/>
  <c r="P131" i="265"/>
  <c r="Q131" i="265"/>
  <c r="G132" i="265"/>
  <c r="P132" i="265"/>
  <c r="Q132" i="265"/>
  <c r="P133" i="265"/>
  <c r="Q133" i="265"/>
  <c r="Q135" i="265"/>
  <c r="G136" i="265"/>
  <c r="P136" i="265"/>
  <c r="Q136" i="265"/>
  <c r="G137" i="265"/>
  <c r="P137" i="265"/>
  <c r="Q137" i="265"/>
  <c r="G138" i="265"/>
  <c r="G139" i="265"/>
  <c r="I139" i="265"/>
  <c r="Q140" i="265"/>
  <c r="G142" i="265"/>
  <c r="P142" i="265"/>
  <c r="G144" i="265"/>
  <c r="P144" i="265"/>
  <c r="Q144" i="265"/>
  <c r="G145" i="265"/>
  <c r="G146" i="265"/>
  <c r="P146" i="265"/>
  <c r="Q146" i="265"/>
  <c r="I147" i="265"/>
  <c r="P147" i="265"/>
  <c r="Q147" i="265"/>
  <c r="P148" i="265"/>
  <c r="G149" i="265"/>
  <c r="G151" i="265"/>
  <c r="G152" i="265"/>
  <c r="P152" i="265"/>
  <c r="Q152" i="265"/>
  <c r="G153" i="265"/>
  <c r="Q153" i="265"/>
  <c r="E154" i="265"/>
  <c r="V154" i="265"/>
  <c r="D155" i="265"/>
  <c r="E155" i="265"/>
  <c r="R161" i="264"/>
  <c r="T160" i="264"/>
  <c r="S160" i="264"/>
  <c r="R160" i="264"/>
  <c r="D155" i="264"/>
  <c r="E155" i="264"/>
  <c r="V154" i="264"/>
  <c r="E154" i="264"/>
  <c r="E153" i="264"/>
  <c r="A153" i="264"/>
  <c r="G153" i="264"/>
  <c r="E152" i="264"/>
  <c r="A152" i="264"/>
  <c r="G152" i="264"/>
  <c r="E151" i="264"/>
  <c r="A151" i="264"/>
  <c r="G151" i="264"/>
  <c r="E150" i="264"/>
  <c r="S150" i="264"/>
  <c r="A150" i="264"/>
  <c r="G150" i="264"/>
  <c r="E149" i="264"/>
  <c r="A149" i="264"/>
  <c r="G149" i="264"/>
  <c r="E148" i="264"/>
  <c r="A148" i="264"/>
  <c r="G148" i="264"/>
  <c r="I147" i="264"/>
  <c r="E147" i="264"/>
  <c r="A147" i="264"/>
  <c r="G147" i="264"/>
  <c r="E146" i="264"/>
  <c r="R146" i="264"/>
  <c r="A146" i="264"/>
  <c r="G146" i="264"/>
  <c r="E145" i="264"/>
  <c r="U145" i="264"/>
  <c r="A145" i="264"/>
  <c r="G145" i="264"/>
  <c r="E144" i="264"/>
  <c r="A144" i="264"/>
  <c r="G144" i="264"/>
  <c r="E143" i="264"/>
  <c r="A143" i="264"/>
  <c r="E142" i="264"/>
  <c r="T142" i="264"/>
  <c r="A142" i="264"/>
  <c r="G142" i="264"/>
  <c r="E141" i="264"/>
  <c r="A141" i="264"/>
  <c r="G141" i="264"/>
  <c r="E140" i="264"/>
  <c r="A140" i="264"/>
  <c r="G140" i="264"/>
  <c r="I139" i="264"/>
  <c r="E139" i="264"/>
  <c r="A139" i="264"/>
  <c r="G139" i="264"/>
  <c r="E138" i="264"/>
  <c r="A138" i="264"/>
  <c r="G138" i="264"/>
  <c r="E137" i="264"/>
  <c r="A137" i="264"/>
  <c r="G137" i="264"/>
  <c r="E136" i="264"/>
  <c r="U136" i="264"/>
  <c r="A136" i="264"/>
  <c r="G136" i="264"/>
  <c r="E135" i="264"/>
  <c r="A135" i="264"/>
  <c r="G135" i="264"/>
  <c r="E134" i="264"/>
  <c r="A134" i="264"/>
  <c r="G134" i="264"/>
  <c r="E133" i="264"/>
  <c r="A133" i="264"/>
  <c r="G133" i="264"/>
  <c r="E132" i="264"/>
  <c r="A132" i="264"/>
  <c r="G132" i="264"/>
  <c r="E131" i="264"/>
  <c r="A131" i="264"/>
  <c r="G131" i="264"/>
  <c r="E130" i="264"/>
  <c r="A130" i="264"/>
  <c r="G130" i="264"/>
  <c r="E129" i="264"/>
  <c r="A129" i="264"/>
  <c r="E128" i="264"/>
  <c r="A128" i="264"/>
  <c r="E127" i="264"/>
  <c r="A127" i="264"/>
  <c r="G127" i="264"/>
  <c r="E126" i="264"/>
  <c r="A126" i="264"/>
  <c r="G126" i="264"/>
  <c r="E125" i="264"/>
  <c r="A125" i="264"/>
  <c r="G125" i="264"/>
  <c r="E124" i="264"/>
  <c r="A124" i="264"/>
  <c r="G124" i="264"/>
  <c r="I123" i="264"/>
  <c r="E123" i="264"/>
  <c r="A123" i="264"/>
  <c r="G123" i="264"/>
  <c r="E122" i="264"/>
  <c r="A122" i="264"/>
  <c r="G122" i="264"/>
  <c r="E121" i="264"/>
  <c r="A121" i="264"/>
  <c r="G121" i="264"/>
  <c r="E120" i="264"/>
  <c r="A120" i="264"/>
  <c r="G120" i="264"/>
  <c r="I119" i="264"/>
  <c r="E119" i="264"/>
  <c r="A119" i="264"/>
  <c r="G119" i="264"/>
  <c r="E118" i="264"/>
  <c r="A118" i="264"/>
  <c r="G118" i="264"/>
  <c r="I117" i="264"/>
  <c r="E117" i="264"/>
  <c r="A117" i="264"/>
  <c r="G117" i="264"/>
  <c r="I116" i="264"/>
  <c r="E116" i="264"/>
  <c r="A116" i="264"/>
  <c r="G116" i="264"/>
  <c r="E115" i="264"/>
  <c r="A115" i="264"/>
  <c r="E114" i="264"/>
  <c r="R114" i="264"/>
  <c r="A114" i="264"/>
  <c r="G114" i="264"/>
  <c r="U113" i="264"/>
  <c r="T113" i="264"/>
  <c r="S113" i="264"/>
  <c r="R113" i="264"/>
  <c r="Q113" i="264"/>
  <c r="P113" i="264"/>
  <c r="I113" i="264"/>
  <c r="A113" i="264"/>
  <c r="G113" i="264"/>
  <c r="E112" i="264"/>
  <c r="S112" i="264"/>
  <c r="A112" i="264"/>
  <c r="G112" i="264"/>
  <c r="E111" i="264"/>
  <c r="P111" i="264"/>
  <c r="A111" i="264"/>
  <c r="G111" i="264"/>
  <c r="I110" i="264"/>
  <c r="E110" i="264"/>
  <c r="A110" i="264"/>
  <c r="G110" i="264"/>
  <c r="E109" i="264"/>
  <c r="A109" i="264"/>
  <c r="G109" i="264"/>
  <c r="E108" i="264"/>
  <c r="A108" i="264"/>
  <c r="G108" i="264"/>
  <c r="I107" i="264"/>
  <c r="E107" i="264"/>
  <c r="A107" i="264"/>
  <c r="G107" i="264"/>
  <c r="U106" i="264"/>
  <c r="V106" i="264"/>
  <c r="X106" i="264"/>
  <c r="T106" i="264"/>
  <c r="S106" i="264"/>
  <c r="R106" i="264"/>
  <c r="Q106" i="264"/>
  <c r="P106" i="264"/>
  <c r="A106" i="264"/>
  <c r="G106" i="264"/>
  <c r="E105" i="264"/>
  <c r="A105" i="264"/>
  <c r="G105" i="264"/>
  <c r="I104" i="264"/>
  <c r="E104" i="264"/>
  <c r="A104" i="264"/>
  <c r="G104" i="264"/>
  <c r="E103" i="264"/>
  <c r="A103" i="264"/>
  <c r="G103" i="264"/>
  <c r="E102" i="264"/>
  <c r="U102" i="264"/>
  <c r="A102" i="264"/>
  <c r="G102" i="264"/>
  <c r="U101" i="264"/>
  <c r="T101" i="264"/>
  <c r="S101" i="264"/>
  <c r="R101" i="264"/>
  <c r="Q101" i="264"/>
  <c r="P101" i="264"/>
  <c r="A101" i="264"/>
  <c r="G101" i="264"/>
  <c r="I100" i="264"/>
  <c r="E100" i="264"/>
  <c r="P100" i="264"/>
  <c r="A100" i="264"/>
  <c r="G100" i="264"/>
  <c r="E99" i="264"/>
  <c r="A99" i="264"/>
  <c r="G99" i="264"/>
  <c r="I98" i="264"/>
  <c r="E98" i="264"/>
  <c r="A98" i="264"/>
  <c r="G98" i="264"/>
  <c r="I97" i="264"/>
  <c r="E97" i="264"/>
  <c r="A97" i="264"/>
  <c r="G97" i="264"/>
  <c r="E96" i="264"/>
  <c r="A96" i="264"/>
  <c r="G96" i="264"/>
  <c r="I95" i="264"/>
  <c r="E95" i="264"/>
  <c r="A95" i="264"/>
  <c r="G95" i="264"/>
  <c r="E94" i="264"/>
  <c r="A94" i="264"/>
  <c r="G94" i="264"/>
  <c r="E93" i="264"/>
  <c r="A93" i="264"/>
  <c r="G93" i="264"/>
  <c r="E92" i="264"/>
  <c r="A92" i="264"/>
  <c r="G92" i="264"/>
  <c r="I91" i="264"/>
  <c r="E91" i="264"/>
  <c r="A91" i="264"/>
  <c r="G91" i="264"/>
  <c r="E90" i="264"/>
  <c r="A90" i="264"/>
  <c r="G90" i="264"/>
  <c r="E89" i="264"/>
  <c r="U89" i="264"/>
  <c r="A89" i="264"/>
  <c r="G89" i="264"/>
  <c r="E88" i="264"/>
  <c r="A88" i="264"/>
  <c r="G88" i="264"/>
  <c r="E87" i="264"/>
  <c r="A87" i="264"/>
  <c r="G87" i="264"/>
  <c r="E86" i="264"/>
  <c r="A86" i="264"/>
  <c r="G86" i="264"/>
  <c r="E85" i="264"/>
  <c r="A85" i="264"/>
  <c r="G85" i="264"/>
  <c r="U84" i="264"/>
  <c r="T84" i="264"/>
  <c r="S84" i="264"/>
  <c r="V84" i="264"/>
  <c r="X84" i="264"/>
  <c r="R84" i="264"/>
  <c r="Q84" i="264"/>
  <c r="P84" i="264"/>
  <c r="I84" i="264"/>
  <c r="A84" i="264"/>
  <c r="G84" i="264"/>
  <c r="E83" i="264"/>
  <c r="A83" i="264"/>
  <c r="G83" i="264"/>
  <c r="E82" i="264"/>
  <c r="A82" i="264"/>
  <c r="G82" i="264"/>
  <c r="E81" i="264"/>
  <c r="A81" i="264"/>
  <c r="G81" i="264"/>
  <c r="E80" i="264"/>
  <c r="A80" i="264"/>
  <c r="G80" i="264"/>
  <c r="E79" i="264"/>
  <c r="A79" i="264"/>
  <c r="G79" i="264"/>
  <c r="I78" i="264"/>
  <c r="E78" i="264"/>
  <c r="Q78" i="264"/>
  <c r="A78" i="264"/>
  <c r="G78" i="264"/>
  <c r="E77" i="264"/>
  <c r="A77" i="264"/>
  <c r="G77" i="264"/>
  <c r="I76" i="264"/>
  <c r="E76" i="264"/>
  <c r="P76" i="264"/>
  <c r="A76" i="264"/>
  <c r="G76" i="264"/>
  <c r="E75" i="264"/>
  <c r="S75" i="264"/>
  <c r="A75" i="264"/>
  <c r="G75" i="264"/>
  <c r="E74" i="264"/>
  <c r="A74" i="264"/>
  <c r="G74" i="264"/>
  <c r="E73" i="264"/>
  <c r="A73" i="264"/>
  <c r="G73" i="264"/>
  <c r="E72" i="264"/>
  <c r="A72" i="264"/>
  <c r="G72" i="264"/>
  <c r="E71" i="264"/>
  <c r="A71" i="264"/>
  <c r="E70" i="264"/>
  <c r="A70" i="264"/>
  <c r="G70" i="264"/>
  <c r="E69" i="264"/>
  <c r="A69" i="264"/>
  <c r="G69" i="264"/>
  <c r="E68" i="264"/>
  <c r="A68" i="264"/>
  <c r="G68" i="264"/>
  <c r="E67" i="264"/>
  <c r="A67" i="264"/>
  <c r="G67" i="264"/>
  <c r="E66" i="264"/>
  <c r="A66" i="264"/>
  <c r="G66" i="264"/>
  <c r="I65" i="264"/>
  <c r="E65" i="264"/>
  <c r="A65" i="264"/>
  <c r="G65" i="264"/>
  <c r="E64" i="264"/>
  <c r="A64" i="264"/>
  <c r="G64" i="264"/>
  <c r="E63" i="264"/>
  <c r="A63" i="264"/>
  <c r="G63" i="264"/>
  <c r="E62" i="264"/>
  <c r="A62" i="264"/>
  <c r="G62" i="264"/>
  <c r="E61" i="264"/>
  <c r="A61" i="264"/>
  <c r="G61" i="264"/>
  <c r="E60" i="264"/>
  <c r="A60" i="264"/>
  <c r="G60" i="264"/>
  <c r="I59" i="264"/>
  <c r="E59" i="264"/>
  <c r="A59" i="264"/>
  <c r="G59" i="264"/>
  <c r="E58" i="264"/>
  <c r="A58" i="264"/>
  <c r="G58" i="264"/>
  <c r="I57" i="264"/>
  <c r="E57" i="264"/>
  <c r="A57" i="264"/>
  <c r="G57" i="264"/>
  <c r="E56" i="264"/>
  <c r="A56" i="264"/>
  <c r="G56" i="264"/>
  <c r="I55" i="264"/>
  <c r="E55" i="264"/>
  <c r="A55" i="264"/>
  <c r="G55" i="264"/>
  <c r="I54" i="264"/>
  <c r="E54" i="264"/>
  <c r="A54" i="264"/>
  <c r="G54" i="264"/>
  <c r="I53" i="264"/>
  <c r="E53" i="264"/>
  <c r="A53" i="264"/>
  <c r="G53" i="264"/>
  <c r="E52" i="264"/>
  <c r="A52" i="264"/>
  <c r="G52" i="264"/>
  <c r="I51" i="264"/>
  <c r="E51" i="264"/>
  <c r="A51" i="264"/>
  <c r="G51" i="264"/>
  <c r="E50" i="264"/>
  <c r="A50" i="264"/>
  <c r="G50" i="264"/>
  <c r="I49" i="264"/>
  <c r="E49" i="264"/>
  <c r="T49" i="264"/>
  <c r="A49" i="264"/>
  <c r="G49" i="264"/>
  <c r="E48" i="264"/>
  <c r="A48" i="264"/>
  <c r="G48" i="264"/>
  <c r="E47" i="264"/>
  <c r="A47" i="264"/>
  <c r="E46" i="264"/>
  <c r="A46" i="264"/>
  <c r="U158" i="264"/>
  <c r="E45" i="264"/>
  <c r="A45" i="264"/>
  <c r="G45" i="264"/>
  <c r="I44" i="264"/>
  <c r="E44" i="264"/>
  <c r="A44" i="264"/>
  <c r="G44" i="264"/>
  <c r="E43" i="264"/>
  <c r="A43" i="264"/>
  <c r="G43" i="264"/>
  <c r="I42" i="264"/>
  <c r="E42" i="264"/>
  <c r="A42" i="264"/>
  <c r="G42" i="264"/>
  <c r="E41" i="264"/>
  <c r="A41" i="264"/>
  <c r="G41" i="264"/>
  <c r="E40" i="264"/>
  <c r="A40" i="264"/>
  <c r="G40" i="264"/>
  <c r="I39" i="264"/>
  <c r="E39" i="264"/>
  <c r="A39" i="264"/>
  <c r="G39" i="264"/>
  <c r="I38" i="264"/>
  <c r="E38" i="264"/>
  <c r="A38" i="264"/>
  <c r="I37" i="264"/>
  <c r="E37" i="264"/>
  <c r="Q37" i="264"/>
  <c r="A37" i="264"/>
  <c r="G37" i="264"/>
  <c r="E36" i="264"/>
  <c r="A36" i="264"/>
  <c r="E35" i="264"/>
  <c r="R35" i="264"/>
  <c r="A35" i="264"/>
  <c r="I34" i="264"/>
  <c r="E34" i="264"/>
  <c r="A34" i="264"/>
  <c r="G34" i="264"/>
  <c r="I33" i="264"/>
  <c r="E33" i="264"/>
  <c r="S33" i="264"/>
  <c r="A33" i="264"/>
  <c r="I32" i="264"/>
  <c r="E32" i="264"/>
  <c r="A32" i="264"/>
  <c r="G32" i="264"/>
  <c r="I31" i="264"/>
  <c r="E31" i="264"/>
  <c r="A31" i="264"/>
  <c r="G31" i="264"/>
  <c r="E30" i="264"/>
  <c r="A30" i="264"/>
  <c r="G30" i="264"/>
  <c r="I29" i="264"/>
  <c r="E29" i="264"/>
  <c r="A29" i="264"/>
  <c r="G29" i="264"/>
  <c r="E28" i="264"/>
  <c r="P28" i="264"/>
  <c r="A28" i="264"/>
  <c r="G28" i="264"/>
  <c r="E27" i="264"/>
  <c r="A27" i="264"/>
  <c r="E26" i="264"/>
  <c r="A26" i="264"/>
  <c r="G26" i="264"/>
  <c r="E25" i="264"/>
  <c r="A25" i="264"/>
  <c r="E24" i="264"/>
  <c r="A24" i="264"/>
  <c r="G24" i="264"/>
  <c r="E23" i="264"/>
  <c r="A23" i="264"/>
  <c r="E22" i="264"/>
  <c r="A22" i="264"/>
  <c r="I21" i="264"/>
  <c r="E21" i="264"/>
  <c r="A21" i="264"/>
  <c r="G21" i="264"/>
  <c r="I20" i="264"/>
  <c r="E20" i="264"/>
  <c r="A20" i="264"/>
  <c r="G20" i="264"/>
  <c r="E19" i="264"/>
  <c r="A19" i="264"/>
  <c r="G19" i="264"/>
  <c r="I18" i="264"/>
  <c r="E18" i="264"/>
  <c r="R18" i="264"/>
  <c r="A18" i="264"/>
  <c r="G18" i="264"/>
  <c r="E17" i="264"/>
  <c r="A17" i="264"/>
  <c r="I16" i="264"/>
  <c r="E16" i="264"/>
  <c r="A16" i="264"/>
  <c r="G16" i="264"/>
  <c r="E15" i="264"/>
  <c r="S15" i="264"/>
  <c r="A15" i="264"/>
  <c r="G15" i="264"/>
  <c r="I14" i="264"/>
  <c r="E14" i="264"/>
  <c r="A14" i="264"/>
  <c r="E13" i="264"/>
  <c r="A13" i="264"/>
  <c r="G13" i="264"/>
  <c r="E12" i="264"/>
  <c r="A12" i="264"/>
  <c r="I11" i="264"/>
  <c r="E11" i="264"/>
  <c r="R11" i="264"/>
  <c r="A11" i="264"/>
  <c r="G11" i="264"/>
  <c r="E10" i="264"/>
  <c r="A10" i="264"/>
  <c r="G10" i="264"/>
  <c r="E9" i="264"/>
  <c r="A9" i="264"/>
  <c r="E8" i="264"/>
  <c r="A8" i="264"/>
  <c r="G8" i="264"/>
  <c r="AF7" i="264"/>
  <c r="AE7" i="264"/>
  <c r="AD7" i="264"/>
  <c r="AC7" i="264"/>
  <c r="AB7" i="264"/>
  <c r="E7" i="264"/>
  <c r="A7" i="264"/>
  <c r="G7" i="264"/>
  <c r="I6" i="264"/>
  <c r="E6" i="264"/>
  <c r="A6" i="264"/>
  <c r="I5" i="264"/>
  <c r="E5" i="264"/>
  <c r="A5" i="264"/>
  <c r="E4" i="264"/>
  <c r="A4" i="264"/>
  <c r="E3" i="264"/>
  <c r="A3" i="264"/>
  <c r="E2" i="264"/>
  <c r="A2" i="264"/>
  <c r="T161" i="263"/>
  <c r="S161" i="263"/>
  <c r="R161" i="263"/>
  <c r="P161" i="263"/>
  <c r="D156" i="263"/>
  <c r="E156" i="263"/>
  <c r="V155" i="263"/>
  <c r="E155" i="263"/>
  <c r="E154" i="263"/>
  <c r="U154" i="263"/>
  <c r="A154" i="263"/>
  <c r="G154" i="263"/>
  <c r="E153" i="263"/>
  <c r="A153" i="263"/>
  <c r="G153" i="263"/>
  <c r="E152" i="263"/>
  <c r="A152" i="263"/>
  <c r="G152" i="263"/>
  <c r="E151" i="263"/>
  <c r="A151" i="263"/>
  <c r="S162" i="263"/>
  <c r="E150" i="263"/>
  <c r="A150" i="263"/>
  <c r="G150" i="263"/>
  <c r="E149" i="263"/>
  <c r="A149" i="263"/>
  <c r="G149" i="263"/>
  <c r="I148" i="263"/>
  <c r="E148" i="263"/>
  <c r="S148" i="263"/>
  <c r="A148" i="263"/>
  <c r="G148" i="263"/>
  <c r="E147" i="263"/>
  <c r="A147" i="263"/>
  <c r="G147" i="263"/>
  <c r="E146" i="263"/>
  <c r="A146" i="263"/>
  <c r="G146" i="263"/>
  <c r="E145" i="263"/>
  <c r="Q145" i="263"/>
  <c r="A145" i="263"/>
  <c r="G145" i="263"/>
  <c r="E144" i="263"/>
  <c r="A144" i="263"/>
  <c r="G144" i="263"/>
  <c r="E143" i="263"/>
  <c r="A143" i="263"/>
  <c r="G143" i="263"/>
  <c r="E142" i="263"/>
  <c r="P142" i="263"/>
  <c r="A142" i="263"/>
  <c r="G142" i="263"/>
  <c r="E141" i="263"/>
  <c r="A141" i="263"/>
  <c r="G141" i="263"/>
  <c r="I140" i="263"/>
  <c r="E140" i="263"/>
  <c r="A140" i="263"/>
  <c r="G140" i="263"/>
  <c r="E139" i="263"/>
  <c r="A139" i="263"/>
  <c r="G139" i="263"/>
  <c r="E138" i="263"/>
  <c r="U138" i="263"/>
  <c r="A138" i="263"/>
  <c r="G138" i="263"/>
  <c r="E137" i="263"/>
  <c r="A137" i="263"/>
  <c r="G137" i="263"/>
  <c r="E136" i="263"/>
  <c r="S136" i="263"/>
  <c r="A136" i="263"/>
  <c r="G136" i="263"/>
  <c r="E135" i="263"/>
  <c r="A135" i="263"/>
  <c r="G135" i="263"/>
  <c r="E134" i="263"/>
  <c r="A134" i="263"/>
  <c r="G134" i="263"/>
  <c r="E133" i="263"/>
  <c r="A133" i="263"/>
  <c r="G133" i="263"/>
  <c r="E132" i="263"/>
  <c r="A132" i="263"/>
  <c r="G132" i="263"/>
  <c r="E131" i="263"/>
  <c r="T131" i="263"/>
  <c r="A131" i="263"/>
  <c r="G131" i="263"/>
  <c r="E130" i="263"/>
  <c r="A130" i="263"/>
  <c r="G130" i="263"/>
  <c r="E129" i="263"/>
  <c r="A129" i="263"/>
  <c r="G129" i="263"/>
  <c r="E128" i="263"/>
  <c r="A128" i="263"/>
  <c r="G128" i="263"/>
  <c r="E127" i="263"/>
  <c r="A127" i="263"/>
  <c r="G127" i="263"/>
  <c r="E126" i="263"/>
  <c r="A126" i="263"/>
  <c r="G126" i="263"/>
  <c r="E125" i="263"/>
  <c r="A125" i="263"/>
  <c r="G125" i="263"/>
  <c r="I124" i="263"/>
  <c r="E124" i="263"/>
  <c r="A124" i="263"/>
  <c r="G124" i="263"/>
  <c r="E123" i="263"/>
  <c r="A123" i="263"/>
  <c r="G123" i="263"/>
  <c r="E122" i="263"/>
  <c r="A122" i="263"/>
  <c r="G122" i="263"/>
  <c r="E121" i="263"/>
  <c r="U121" i="263"/>
  <c r="A121" i="263"/>
  <c r="G121" i="263"/>
  <c r="I120" i="263"/>
  <c r="E120" i="263"/>
  <c r="A120" i="263"/>
  <c r="G120" i="263"/>
  <c r="E119" i="263"/>
  <c r="A119" i="263"/>
  <c r="G119" i="263"/>
  <c r="I118" i="263"/>
  <c r="E118" i="263"/>
  <c r="A118" i="263"/>
  <c r="G118" i="263"/>
  <c r="I117" i="263"/>
  <c r="E117" i="263"/>
  <c r="T117" i="263"/>
  <c r="A117" i="263"/>
  <c r="G117" i="263"/>
  <c r="E116" i="263"/>
  <c r="P116" i="263"/>
  <c r="A116" i="263"/>
  <c r="G116" i="263"/>
  <c r="E115" i="263"/>
  <c r="Q115" i="263"/>
  <c r="A115" i="263"/>
  <c r="G115" i="263"/>
  <c r="U114" i="263"/>
  <c r="T114" i="263"/>
  <c r="S114" i="263"/>
  <c r="R114" i="263"/>
  <c r="Q114" i="263"/>
  <c r="P114" i="263"/>
  <c r="I114" i="263"/>
  <c r="A114" i="263"/>
  <c r="G114" i="263"/>
  <c r="E113" i="263"/>
  <c r="A113" i="263"/>
  <c r="G113" i="263"/>
  <c r="E112" i="263"/>
  <c r="T112" i="263"/>
  <c r="A112" i="263"/>
  <c r="G112" i="263"/>
  <c r="I111" i="263"/>
  <c r="E111" i="263"/>
  <c r="T111" i="263"/>
  <c r="A111" i="263"/>
  <c r="G111" i="263"/>
  <c r="E110" i="263"/>
  <c r="A110" i="263"/>
  <c r="G110" i="263"/>
  <c r="E109" i="263"/>
  <c r="A109" i="263"/>
  <c r="G109" i="263"/>
  <c r="I108" i="263"/>
  <c r="E108" i="263"/>
  <c r="P108" i="263"/>
  <c r="A108" i="263"/>
  <c r="G108" i="263"/>
  <c r="U107" i="263"/>
  <c r="T107" i="263"/>
  <c r="S107" i="263"/>
  <c r="R107" i="263"/>
  <c r="Q107" i="263"/>
  <c r="P107" i="263"/>
  <c r="A107" i="263"/>
  <c r="G107" i="263"/>
  <c r="E106" i="263"/>
  <c r="A106" i="263"/>
  <c r="G106" i="263"/>
  <c r="I105" i="263"/>
  <c r="E105" i="263"/>
  <c r="A105" i="263"/>
  <c r="G105" i="263"/>
  <c r="E104" i="263"/>
  <c r="A104" i="263"/>
  <c r="G104" i="263"/>
  <c r="E103" i="263"/>
  <c r="S103" i="263"/>
  <c r="A103" i="263"/>
  <c r="G103" i="263"/>
  <c r="U102" i="263"/>
  <c r="T102" i="263"/>
  <c r="S102" i="263"/>
  <c r="R102" i="263"/>
  <c r="Q102" i="263"/>
  <c r="P102" i="263"/>
  <c r="A102" i="263"/>
  <c r="G102" i="263"/>
  <c r="I101" i="263"/>
  <c r="E101" i="263"/>
  <c r="A101" i="263"/>
  <c r="G101" i="263"/>
  <c r="E100" i="263"/>
  <c r="A100" i="263"/>
  <c r="G100" i="263"/>
  <c r="I99" i="263"/>
  <c r="E99" i="263"/>
  <c r="A99" i="263"/>
  <c r="G99" i="263"/>
  <c r="I98" i="263"/>
  <c r="E98" i="263"/>
  <c r="A98" i="263"/>
  <c r="G98" i="263"/>
  <c r="E97" i="263"/>
  <c r="A97" i="263"/>
  <c r="G97" i="263"/>
  <c r="E96" i="263"/>
  <c r="P96" i="263"/>
  <c r="A96" i="263"/>
  <c r="G96" i="263"/>
  <c r="I95" i="263"/>
  <c r="E95" i="263"/>
  <c r="S95" i="263"/>
  <c r="A95" i="263"/>
  <c r="G95" i="263"/>
  <c r="E94" i="263"/>
  <c r="A94" i="263"/>
  <c r="G94" i="263"/>
  <c r="E93" i="263"/>
  <c r="T93" i="263"/>
  <c r="A93" i="263"/>
  <c r="G93" i="263"/>
  <c r="E92" i="263"/>
  <c r="A92" i="263"/>
  <c r="G92" i="263"/>
  <c r="I91" i="263"/>
  <c r="E91" i="263"/>
  <c r="P91" i="263"/>
  <c r="A91" i="263"/>
  <c r="G91" i="263"/>
  <c r="E90" i="263"/>
  <c r="A90" i="263"/>
  <c r="G90" i="263"/>
  <c r="E89" i="263"/>
  <c r="A89" i="263"/>
  <c r="G89" i="263"/>
  <c r="E88" i="263"/>
  <c r="A88" i="263"/>
  <c r="G88" i="263"/>
  <c r="E87" i="263"/>
  <c r="A87" i="263"/>
  <c r="G87" i="263"/>
  <c r="E86" i="263"/>
  <c r="A86" i="263"/>
  <c r="G86" i="263"/>
  <c r="E85" i="263"/>
  <c r="A85" i="263"/>
  <c r="U84" i="263"/>
  <c r="V84" i="263"/>
  <c r="X84" i="263"/>
  <c r="T84" i="263"/>
  <c r="S84" i="263"/>
  <c r="R84" i="263"/>
  <c r="Q84" i="263"/>
  <c r="P84" i="263"/>
  <c r="I84" i="263"/>
  <c r="A84" i="263"/>
  <c r="G84" i="263"/>
  <c r="E83" i="263"/>
  <c r="A83" i="263"/>
  <c r="G83" i="263"/>
  <c r="E82" i="263"/>
  <c r="A82" i="263"/>
  <c r="G82" i="263"/>
  <c r="E81" i="263"/>
  <c r="A81" i="263"/>
  <c r="G81" i="263"/>
  <c r="E80" i="263"/>
  <c r="A80" i="263"/>
  <c r="G80" i="263"/>
  <c r="E79" i="263"/>
  <c r="Q79" i="263"/>
  <c r="A79" i="263"/>
  <c r="G79" i="263"/>
  <c r="I78" i="263"/>
  <c r="E78" i="263"/>
  <c r="A78" i="263"/>
  <c r="G78" i="263"/>
  <c r="E77" i="263"/>
  <c r="A77" i="263"/>
  <c r="G77" i="263"/>
  <c r="I76" i="263"/>
  <c r="E76" i="263"/>
  <c r="S76" i="263"/>
  <c r="A76" i="263"/>
  <c r="G76" i="263"/>
  <c r="E75" i="263"/>
  <c r="T75" i="263"/>
  <c r="A75" i="263"/>
  <c r="G75" i="263"/>
  <c r="E74" i="263"/>
  <c r="A74" i="263"/>
  <c r="G74" i="263"/>
  <c r="E73" i="263"/>
  <c r="A73" i="263"/>
  <c r="G73" i="263"/>
  <c r="E72" i="263"/>
  <c r="A72" i="263"/>
  <c r="G72" i="263"/>
  <c r="E71" i="263"/>
  <c r="A71" i="263"/>
  <c r="E70" i="263"/>
  <c r="A70" i="263"/>
  <c r="G70" i="263"/>
  <c r="E69" i="263"/>
  <c r="S69" i="263"/>
  <c r="A69" i="263"/>
  <c r="G69" i="263"/>
  <c r="E68" i="263"/>
  <c r="U68" i="263"/>
  <c r="A68" i="263"/>
  <c r="E67" i="263"/>
  <c r="A67" i="263"/>
  <c r="G67" i="263"/>
  <c r="E66" i="263"/>
  <c r="A66" i="263"/>
  <c r="G66" i="263"/>
  <c r="I65" i="263"/>
  <c r="E65" i="263"/>
  <c r="A65" i="263"/>
  <c r="G65" i="263"/>
  <c r="E64" i="263"/>
  <c r="A64" i="263"/>
  <c r="G64" i="263"/>
  <c r="E63" i="263"/>
  <c r="A63" i="263"/>
  <c r="G63" i="263"/>
  <c r="E62" i="263"/>
  <c r="A62" i="263"/>
  <c r="G62" i="263"/>
  <c r="E61" i="263"/>
  <c r="A61" i="263"/>
  <c r="G61" i="263"/>
  <c r="E60" i="263"/>
  <c r="A60" i="263"/>
  <c r="G60" i="263"/>
  <c r="I59" i="263"/>
  <c r="E59" i="263"/>
  <c r="A59" i="263"/>
  <c r="G59" i="263"/>
  <c r="E58" i="263"/>
  <c r="A58" i="263"/>
  <c r="G58" i="263"/>
  <c r="I57" i="263"/>
  <c r="E57" i="263"/>
  <c r="A57" i="263"/>
  <c r="G57" i="263"/>
  <c r="E56" i="263"/>
  <c r="Q56" i="263"/>
  <c r="A56" i="263"/>
  <c r="G56" i="263"/>
  <c r="I55" i="263"/>
  <c r="E55" i="263"/>
  <c r="A55" i="263"/>
  <c r="G55" i="263"/>
  <c r="I54" i="263"/>
  <c r="E54" i="263"/>
  <c r="A54" i="263"/>
  <c r="G54" i="263"/>
  <c r="I53" i="263"/>
  <c r="E53" i="263"/>
  <c r="A53" i="263"/>
  <c r="G53" i="263"/>
  <c r="E52" i="263"/>
  <c r="A52" i="263"/>
  <c r="G52" i="263"/>
  <c r="I51" i="263"/>
  <c r="E51" i="263"/>
  <c r="A51" i="263"/>
  <c r="G51" i="263"/>
  <c r="E50" i="263"/>
  <c r="R50" i="263"/>
  <c r="A50" i="263"/>
  <c r="G50" i="263"/>
  <c r="I49" i="263"/>
  <c r="E49" i="263"/>
  <c r="A49" i="263"/>
  <c r="G49" i="263"/>
  <c r="E48" i="263"/>
  <c r="A48" i="263"/>
  <c r="G48" i="263"/>
  <c r="E47" i="263"/>
  <c r="A47" i="263"/>
  <c r="E46" i="263"/>
  <c r="A46" i="263"/>
  <c r="E45" i="263"/>
  <c r="T45" i="263"/>
  <c r="A45" i="263"/>
  <c r="I44" i="263"/>
  <c r="E44" i="263"/>
  <c r="A44" i="263"/>
  <c r="G44" i="263"/>
  <c r="E43" i="263"/>
  <c r="A43" i="263"/>
  <c r="G43" i="263"/>
  <c r="I42" i="263"/>
  <c r="E42" i="263"/>
  <c r="U42" i="263"/>
  <c r="A42" i="263"/>
  <c r="G42" i="263"/>
  <c r="E41" i="263"/>
  <c r="A41" i="263"/>
  <c r="G41" i="263"/>
  <c r="E40" i="263"/>
  <c r="A40" i="263"/>
  <c r="G40" i="263"/>
  <c r="I39" i="263"/>
  <c r="E39" i="263"/>
  <c r="A39" i="263"/>
  <c r="G39" i="263"/>
  <c r="I38" i="263"/>
  <c r="E38" i="263"/>
  <c r="A38" i="263"/>
  <c r="I37" i="263"/>
  <c r="E37" i="263"/>
  <c r="S37" i="263"/>
  <c r="A37" i="263"/>
  <c r="G37" i="263"/>
  <c r="E36" i="263"/>
  <c r="A36" i="263"/>
  <c r="G36" i="263"/>
  <c r="E35" i="263"/>
  <c r="A35" i="263"/>
  <c r="G35" i="263"/>
  <c r="I34" i="263"/>
  <c r="E34" i="263"/>
  <c r="A34" i="263"/>
  <c r="G34" i="263"/>
  <c r="I33" i="263"/>
  <c r="E33" i="263"/>
  <c r="A33" i="263"/>
  <c r="I32" i="263"/>
  <c r="E32" i="263"/>
  <c r="T32" i="263"/>
  <c r="A32" i="263"/>
  <c r="G32" i="263"/>
  <c r="I31" i="263"/>
  <c r="E31" i="263"/>
  <c r="T31" i="263"/>
  <c r="A31" i="263"/>
  <c r="E30" i="263"/>
  <c r="A30" i="263"/>
  <c r="G30" i="263"/>
  <c r="I29" i="263"/>
  <c r="E29" i="263"/>
  <c r="A29" i="263"/>
  <c r="G29" i="263"/>
  <c r="E28" i="263"/>
  <c r="A28" i="263"/>
  <c r="G28" i="263"/>
  <c r="E27" i="263"/>
  <c r="A27" i="263"/>
  <c r="E26" i="263"/>
  <c r="A26" i="263"/>
  <c r="G26" i="263"/>
  <c r="E25" i="263"/>
  <c r="U25" i="263"/>
  <c r="A25" i="263"/>
  <c r="G25" i="263"/>
  <c r="E24" i="263"/>
  <c r="A24" i="263"/>
  <c r="G24" i="263"/>
  <c r="E23" i="263"/>
  <c r="A23" i="263"/>
  <c r="G23" i="263"/>
  <c r="E22" i="263"/>
  <c r="A22" i="263"/>
  <c r="G22" i="263"/>
  <c r="I21" i="263"/>
  <c r="E21" i="263"/>
  <c r="A21" i="263"/>
  <c r="G21" i="263"/>
  <c r="I20" i="263"/>
  <c r="E20" i="263"/>
  <c r="R20" i="263"/>
  <c r="A20" i="263"/>
  <c r="G20" i="263"/>
  <c r="E19" i="263"/>
  <c r="A19" i="263"/>
  <c r="G19" i="263"/>
  <c r="I18" i="263"/>
  <c r="E18" i="263"/>
  <c r="A18" i="263"/>
  <c r="G18" i="263"/>
  <c r="E17" i="263"/>
  <c r="A17" i="263"/>
  <c r="G17" i="263"/>
  <c r="I16" i="263"/>
  <c r="E16" i="263"/>
  <c r="A16" i="263"/>
  <c r="G16" i="263"/>
  <c r="E15" i="263"/>
  <c r="T15" i="263"/>
  <c r="A15" i="263"/>
  <c r="I14" i="263"/>
  <c r="E14" i="263"/>
  <c r="R14" i="263"/>
  <c r="A14" i="263"/>
  <c r="G14" i="263"/>
  <c r="E13" i="263"/>
  <c r="R13" i="263"/>
  <c r="A13" i="263"/>
  <c r="G13" i="263"/>
  <c r="E12" i="263"/>
  <c r="A12" i="263"/>
  <c r="I11" i="263"/>
  <c r="E11" i="263"/>
  <c r="S11" i="263"/>
  <c r="A11" i="263"/>
  <c r="E10" i="263"/>
  <c r="A10" i="263"/>
  <c r="G10" i="263"/>
  <c r="E9" i="263"/>
  <c r="A9" i="263"/>
  <c r="G9" i="263"/>
  <c r="E8" i="263"/>
  <c r="A8" i="263"/>
  <c r="A156" i="263"/>
  <c r="F156" i="263"/>
  <c r="AF7" i="263"/>
  <c r="AE7" i="263"/>
  <c r="AD7" i="263"/>
  <c r="AC7" i="263"/>
  <c r="AB7" i="263"/>
  <c r="E7" i="263"/>
  <c r="A7" i="263"/>
  <c r="I6" i="263"/>
  <c r="E6" i="263"/>
  <c r="A6" i="263"/>
  <c r="I5" i="263"/>
  <c r="E5" i="263"/>
  <c r="A5" i="263"/>
  <c r="E4" i="263"/>
  <c r="A4" i="263"/>
  <c r="G4" i="263"/>
  <c r="E3" i="263"/>
  <c r="U3" i="263"/>
  <c r="A3" i="263"/>
  <c r="E2" i="263"/>
  <c r="U2" i="263"/>
  <c r="A2" i="263"/>
  <c r="G2" i="263"/>
  <c r="D166" i="251"/>
  <c r="D165" i="251"/>
  <c r="D164" i="251"/>
  <c r="D163" i="251"/>
  <c r="D162" i="251"/>
  <c r="D161" i="251"/>
  <c r="D160" i="251"/>
  <c r="T162" i="260"/>
  <c r="S162" i="260"/>
  <c r="R162" i="260"/>
  <c r="P162" i="260"/>
  <c r="D157" i="260"/>
  <c r="E157" i="260"/>
  <c r="V156" i="260"/>
  <c r="E156" i="260"/>
  <c r="E155" i="260"/>
  <c r="A155" i="260"/>
  <c r="G155" i="260"/>
  <c r="E154" i="260"/>
  <c r="A154" i="260"/>
  <c r="G154" i="260"/>
  <c r="E153" i="260"/>
  <c r="A153" i="260"/>
  <c r="G153" i="260"/>
  <c r="E152" i="260"/>
  <c r="A152" i="260"/>
  <c r="G152" i="260"/>
  <c r="E151" i="260"/>
  <c r="S151" i="260"/>
  <c r="A151" i="260"/>
  <c r="E150" i="260"/>
  <c r="A150" i="260"/>
  <c r="G150" i="260"/>
  <c r="E149" i="260"/>
  <c r="R149" i="260"/>
  <c r="A149" i="260"/>
  <c r="G149" i="260"/>
  <c r="I148" i="260"/>
  <c r="E148" i="260"/>
  <c r="A148" i="260"/>
  <c r="G148" i="260"/>
  <c r="E147" i="260"/>
  <c r="A147" i="260"/>
  <c r="G147" i="260"/>
  <c r="E146" i="260"/>
  <c r="A146" i="260"/>
  <c r="G146" i="260"/>
  <c r="E145" i="260"/>
  <c r="A145" i="260"/>
  <c r="G145" i="260"/>
  <c r="E144" i="260"/>
  <c r="A144" i="260"/>
  <c r="U162" i="260"/>
  <c r="E143" i="260"/>
  <c r="T143" i="260"/>
  <c r="A143" i="260"/>
  <c r="G143" i="260"/>
  <c r="E142" i="260"/>
  <c r="A142" i="260"/>
  <c r="G142" i="260"/>
  <c r="E141" i="260"/>
  <c r="A141" i="260"/>
  <c r="G141" i="260"/>
  <c r="I140" i="260"/>
  <c r="E140" i="260"/>
  <c r="A140" i="260"/>
  <c r="G140" i="260"/>
  <c r="E139" i="260"/>
  <c r="A139" i="260"/>
  <c r="G139" i="260"/>
  <c r="E138" i="260"/>
  <c r="A138" i="260"/>
  <c r="G138" i="260"/>
  <c r="E137" i="260"/>
  <c r="A137" i="260"/>
  <c r="G137" i="260"/>
  <c r="E136" i="260"/>
  <c r="A136" i="260"/>
  <c r="G136" i="260"/>
  <c r="E135" i="260"/>
  <c r="A135" i="260"/>
  <c r="G135" i="260"/>
  <c r="E134" i="260"/>
  <c r="A134" i="260"/>
  <c r="G134" i="260"/>
  <c r="E133" i="260"/>
  <c r="A133" i="260"/>
  <c r="G133" i="260"/>
  <c r="E132" i="260"/>
  <c r="A132" i="260"/>
  <c r="G132" i="260"/>
  <c r="E131" i="260"/>
  <c r="U131" i="260"/>
  <c r="A131" i="260"/>
  <c r="G131" i="260"/>
  <c r="E130" i="260"/>
  <c r="P130" i="260"/>
  <c r="A130" i="260"/>
  <c r="G130" i="260"/>
  <c r="E129" i="260"/>
  <c r="A129" i="260"/>
  <c r="E128" i="260"/>
  <c r="A128" i="260"/>
  <c r="G128" i="260"/>
  <c r="E127" i="260"/>
  <c r="A127" i="260"/>
  <c r="G127" i="260"/>
  <c r="E126" i="260"/>
  <c r="A126" i="260"/>
  <c r="G126" i="260"/>
  <c r="E125" i="260"/>
  <c r="A125" i="260"/>
  <c r="G125" i="260"/>
  <c r="I124" i="260"/>
  <c r="E124" i="260"/>
  <c r="A124" i="260"/>
  <c r="G124" i="260"/>
  <c r="E123" i="260"/>
  <c r="A123" i="260"/>
  <c r="G123" i="260"/>
  <c r="E122" i="260"/>
  <c r="S122" i="260"/>
  <c r="A122" i="260"/>
  <c r="G122" i="260"/>
  <c r="E121" i="260"/>
  <c r="A121" i="260"/>
  <c r="G121" i="260"/>
  <c r="I120" i="260"/>
  <c r="E120" i="260"/>
  <c r="Q120" i="260"/>
  <c r="A120" i="260"/>
  <c r="G120" i="260"/>
  <c r="E119" i="260"/>
  <c r="A119" i="260"/>
  <c r="G119" i="260"/>
  <c r="I118" i="260"/>
  <c r="E118" i="260"/>
  <c r="R118" i="260"/>
  <c r="A118" i="260"/>
  <c r="G118" i="260"/>
  <c r="I117" i="260"/>
  <c r="E117" i="260"/>
  <c r="U117" i="260"/>
  <c r="A117" i="260"/>
  <c r="G117" i="260"/>
  <c r="E116" i="260"/>
  <c r="A116" i="260"/>
  <c r="G116" i="260"/>
  <c r="E115" i="260"/>
  <c r="A115" i="260"/>
  <c r="G115" i="260"/>
  <c r="U114" i="260"/>
  <c r="T114" i="260"/>
  <c r="S114" i="260"/>
  <c r="R114" i="260"/>
  <c r="Q114" i="260"/>
  <c r="P114" i="260"/>
  <c r="I114" i="260"/>
  <c r="A114" i="260"/>
  <c r="G114" i="260"/>
  <c r="E113" i="260"/>
  <c r="A113" i="260"/>
  <c r="G113" i="260"/>
  <c r="E112" i="260"/>
  <c r="A112" i="260"/>
  <c r="G112" i="260"/>
  <c r="I111" i="260"/>
  <c r="E111" i="260"/>
  <c r="A111" i="260"/>
  <c r="G111" i="260"/>
  <c r="E110" i="260"/>
  <c r="A110" i="260"/>
  <c r="G110" i="260"/>
  <c r="E109" i="260"/>
  <c r="A109" i="260"/>
  <c r="G109" i="260"/>
  <c r="I108" i="260"/>
  <c r="E108" i="260"/>
  <c r="T108" i="260"/>
  <c r="A108" i="260"/>
  <c r="G108" i="260"/>
  <c r="U107" i="260"/>
  <c r="T107" i="260"/>
  <c r="S107" i="260"/>
  <c r="R107" i="260"/>
  <c r="Q107" i="260"/>
  <c r="P107" i="260"/>
  <c r="A107" i="260"/>
  <c r="G107" i="260"/>
  <c r="E106" i="260"/>
  <c r="R106" i="260"/>
  <c r="A106" i="260"/>
  <c r="G106" i="260"/>
  <c r="I105" i="260"/>
  <c r="E105" i="260"/>
  <c r="A105" i="260"/>
  <c r="G105" i="260"/>
  <c r="E104" i="260"/>
  <c r="A104" i="260"/>
  <c r="G104" i="260"/>
  <c r="E103" i="260"/>
  <c r="A103" i="260"/>
  <c r="G103" i="260"/>
  <c r="U102" i="260"/>
  <c r="T102" i="260"/>
  <c r="S102" i="260"/>
  <c r="R102" i="260"/>
  <c r="Q102" i="260"/>
  <c r="P102" i="260"/>
  <c r="A102" i="260"/>
  <c r="G102" i="260"/>
  <c r="I101" i="260"/>
  <c r="E101" i="260"/>
  <c r="P101" i="260"/>
  <c r="A101" i="260"/>
  <c r="G101" i="260"/>
  <c r="E100" i="260"/>
  <c r="R100" i="260"/>
  <c r="A100" i="260"/>
  <c r="G100" i="260"/>
  <c r="I99" i="260"/>
  <c r="E99" i="260"/>
  <c r="A99" i="260"/>
  <c r="G99" i="260"/>
  <c r="I98" i="260"/>
  <c r="E98" i="260"/>
  <c r="S98" i="260"/>
  <c r="A98" i="260"/>
  <c r="G98" i="260"/>
  <c r="E97" i="260"/>
  <c r="A97" i="260"/>
  <c r="G97" i="260"/>
  <c r="E96" i="260"/>
  <c r="Q96" i="260"/>
  <c r="A96" i="260"/>
  <c r="G96" i="260"/>
  <c r="I95" i="260"/>
  <c r="E95" i="260"/>
  <c r="A95" i="260"/>
  <c r="G95" i="260"/>
  <c r="E94" i="260"/>
  <c r="A94" i="260"/>
  <c r="G94" i="260"/>
  <c r="E93" i="260"/>
  <c r="A93" i="260"/>
  <c r="G93" i="260"/>
  <c r="E92" i="260"/>
  <c r="A92" i="260"/>
  <c r="G92" i="260"/>
  <c r="I91" i="260"/>
  <c r="E91" i="260"/>
  <c r="A91" i="260"/>
  <c r="G91" i="260"/>
  <c r="E90" i="260"/>
  <c r="R90" i="260"/>
  <c r="A90" i="260"/>
  <c r="G90" i="260"/>
  <c r="E89" i="260"/>
  <c r="A89" i="260"/>
  <c r="G89" i="260"/>
  <c r="E88" i="260"/>
  <c r="A88" i="260"/>
  <c r="G88" i="260"/>
  <c r="E87" i="260"/>
  <c r="A87" i="260"/>
  <c r="G87" i="260"/>
  <c r="E86" i="260"/>
  <c r="A86" i="260"/>
  <c r="G86" i="260"/>
  <c r="E85" i="260"/>
  <c r="A85" i="260"/>
  <c r="G85" i="260"/>
  <c r="U84" i="260"/>
  <c r="T84" i="260"/>
  <c r="S84" i="260"/>
  <c r="R84" i="260"/>
  <c r="Q84" i="260"/>
  <c r="P84" i="260"/>
  <c r="I84" i="260"/>
  <c r="A84" i="260"/>
  <c r="G84" i="260"/>
  <c r="E83" i="260"/>
  <c r="A83" i="260"/>
  <c r="G83" i="260"/>
  <c r="E82" i="260"/>
  <c r="A82" i="260"/>
  <c r="G82" i="260"/>
  <c r="E81" i="260"/>
  <c r="A81" i="260"/>
  <c r="G81" i="260"/>
  <c r="E80" i="260"/>
  <c r="A80" i="260"/>
  <c r="G80" i="260"/>
  <c r="E79" i="260"/>
  <c r="R79" i="260"/>
  <c r="A79" i="260"/>
  <c r="G79" i="260"/>
  <c r="I78" i="260"/>
  <c r="E78" i="260"/>
  <c r="U78" i="260"/>
  <c r="A78" i="260"/>
  <c r="G78" i="260"/>
  <c r="E77" i="260"/>
  <c r="A77" i="260"/>
  <c r="G77" i="260"/>
  <c r="I76" i="260"/>
  <c r="E76" i="260"/>
  <c r="A76" i="260"/>
  <c r="G76" i="260"/>
  <c r="E75" i="260"/>
  <c r="A75" i="260"/>
  <c r="G75" i="260"/>
  <c r="E74" i="260"/>
  <c r="A74" i="260"/>
  <c r="G74" i="260"/>
  <c r="E73" i="260"/>
  <c r="A73" i="260"/>
  <c r="G73" i="260"/>
  <c r="E72" i="260"/>
  <c r="U72" i="260"/>
  <c r="A72" i="260"/>
  <c r="G72" i="260"/>
  <c r="E71" i="260"/>
  <c r="A71" i="260"/>
  <c r="E70" i="260"/>
  <c r="A70" i="260"/>
  <c r="G70" i="260"/>
  <c r="E69" i="260"/>
  <c r="A69" i="260"/>
  <c r="E68" i="260"/>
  <c r="A68" i="260"/>
  <c r="G68" i="260"/>
  <c r="E67" i="260"/>
  <c r="P67" i="260"/>
  <c r="A67" i="260"/>
  <c r="G67" i="260"/>
  <c r="E66" i="260"/>
  <c r="A66" i="260"/>
  <c r="I65" i="260"/>
  <c r="E65" i="260"/>
  <c r="A65" i="260"/>
  <c r="G65" i="260"/>
  <c r="E64" i="260"/>
  <c r="A64" i="260"/>
  <c r="G64" i="260"/>
  <c r="E63" i="260"/>
  <c r="A63" i="260"/>
  <c r="E62" i="260"/>
  <c r="A62" i="260"/>
  <c r="G62" i="260"/>
  <c r="E61" i="260"/>
  <c r="A61" i="260"/>
  <c r="E60" i="260"/>
  <c r="A60" i="260"/>
  <c r="G60" i="260"/>
  <c r="I59" i="260"/>
  <c r="E59" i="260"/>
  <c r="A59" i="260"/>
  <c r="G59" i="260"/>
  <c r="E58" i="260"/>
  <c r="T58" i="260"/>
  <c r="A58" i="260"/>
  <c r="G58" i="260"/>
  <c r="I57" i="260"/>
  <c r="E57" i="260"/>
  <c r="A57" i="260"/>
  <c r="G57" i="260"/>
  <c r="E56" i="260"/>
  <c r="A56" i="260"/>
  <c r="G56" i="260"/>
  <c r="I55" i="260"/>
  <c r="E55" i="260"/>
  <c r="A55" i="260"/>
  <c r="G55" i="260"/>
  <c r="I54" i="260"/>
  <c r="E54" i="260"/>
  <c r="A54" i="260"/>
  <c r="G54" i="260"/>
  <c r="I53" i="260"/>
  <c r="E53" i="260"/>
  <c r="U53" i="260"/>
  <c r="A53" i="260"/>
  <c r="G53" i="260"/>
  <c r="E52" i="260"/>
  <c r="T52" i="260"/>
  <c r="A52" i="260"/>
  <c r="G52" i="260"/>
  <c r="I51" i="260"/>
  <c r="E51" i="260"/>
  <c r="A51" i="260"/>
  <c r="E50" i="260"/>
  <c r="A50" i="260"/>
  <c r="G50" i="260"/>
  <c r="I49" i="260"/>
  <c r="E49" i="260"/>
  <c r="A49" i="260"/>
  <c r="G49" i="260"/>
  <c r="E48" i="260"/>
  <c r="A48" i="260"/>
  <c r="G48" i="260"/>
  <c r="E47" i="260"/>
  <c r="A47" i="260"/>
  <c r="G47" i="260"/>
  <c r="E46" i="260"/>
  <c r="A46" i="260"/>
  <c r="G46" i="260"/>
  <c r="E45" i="260"/>
  <c r="U45" i="260"/>
  <c r="A45" i="260"/>
  <c r="G45" i="260"/>
  <c r="I44" i="260"/>
  <c r="E44" i="260"/>
  <c r="A44" i="260"/>
  <c r="G44" i="260"/>
  <c r="E43" i="260"/>
  <c r="R43" i="260"/>
  <c r="A43" i="260"/>
  <c r="G43" i="260"/>
  <c r="I42" i="260"/>
  <c r="E42" i="260"/>
  <c r="A42" i="260"/>
  <c r="G42" i="260"/>
  <c r="E41" i="260"/>
  <c r="A41" i="260"/>
  <c r="G41" i="260"/>
  <c r="E40" i="260"/>
  <c r="A40" i="260"/>
  <c r="G40" i="260"/>
  <c r="I39" i="260"/>
  <c r="E39" i="260"/>
  <c r="Q39" i="260"/>
  <c r="A39" i="260"/>
  <c r="G39" i="260"/>
  <c r="I38" i="260"/>
  <c r="E38" i="260"/>
  <c r="A38" i="260"/>
  <c r="I37" i="260"/>
  <c r="E37" i="260"/>
  <c r="A37" i="260"/>
  <c r="G37" i="260"/>
  <c r="E36" i="260"/>
  <c r="U36" i="260"/>
  <c r="A36" i="260"/>
  <c r="E35" i="260"/>
  <c r="R35" i="260"/>
  <c r="A35" i="260"/>
  <c r="I34" i="260"/>
  <c r="E34" i="260"/>
  <c r="A34" i="260"/>
  <c r="G34" i="260"/>
  <c r="I33" i="260"/>
  <c r="E33" i="260"/>
  <c r="S33" i="260"/>
  <c r="A33" i="260"/>
  <c r="G33" i="260"/>
  <c r="I32" i="260"/>
  <c r="E32" i="260"/>
  <c r="A32" i="260"/>
  <c r="G32" i="260"/>
  <c r="I31" i="260"/>
  <c r="E31" i="260"/>
  <c r="A31" i="260"/>
  <c r="G31" i="260"/>
  <c r="E30" i="260"/>
  <c r="A30" i="260"/>
  <c r="G30" i="260"/>
  <c r="I29" i="260"/>
  <c r="E29" i="260"/>
  <c r="A29" i="260"/>
  <c r="G29" i="260"/>
  <c r="E28" i="260"/>
  <c r="A28" i="260"/>
  <c r="G28" i="260"/>
  <c r="E27" i="260"/>
  <c r="A27" i="260"/>
  <c r="E26" i="260"/>
  <c r="T26" i="260"/>
  <c r="A26" i="260"/>
  <c r="G26" i="260"/>
  <c r="E25" i="260"/>
  <c r="A25" i="260"/>
  <c r="G25" i="260"/>
  <c r="E24" i="260"/>
  <c r="A24" i="260"/>
  <c r="G24" i="260"/>
  <c r="E23" i="260"/>
  <c r="A23" i="260"/>
  <c r="E22" i="260"/>
  <c r="A22" i="260"/>
  <c r="I21" i="260"/>
  <c r="E21" i="260"/>
  <c r="R21" i="260"/>
  <c r="A21" i="260"/>
  <c r="G21" i="260"/>
  <c r="I20" i="260"/>
  <c r="E20" i="260"/>
  <c r="R20" i="260"/>
  <c r="A20" i="260"/>
  <c r="G20" i="260"/>
  <c r="E19" i="260"/>
  <c r="T19" i="260"/>
  <c r="A19" i="260"/>
  <c r="G19" i="260"/>
  <c r="I18" i="260"/>
  <c r="E18" i="260"/>
  <c r="A18" i="260"/>
  <c r="G18" i="260"/>
  <c r="E17" i="260"/>
  <c r="A17" i="260"/>
  <c r="G17" i="260"/>
  <c r="I16" i="260"/>
  <c r="E16" i="260"/>
  <c r="A16" i="260"/>
  <c r="G16" i="260"/>
  <c r="E15" i="260"/>
  <c r="A15" i="260"/>
  <c r="G15" i="260"/>
  <c r="I14" i="260"/>
  <c r="E14" i="260"/>
  <c r="P14" i="260"/>
  <c r="A14" i="260"/>
  <c r="G14" i="260"/>
  <c r="E13" i="260"/>
  <c r="A13" i="260"/>
  <c r="G13" i="260"/>
  <c r="E12" i="260"/>
  <c r="A12" i="260"/>
  <c r="I11" i="260"/>
  <c r="E11" i="260"/>
  <c r="A11" i="260"/>
  <c r="G11" i="260"/>
  <c r="E10" i="260"/>
  <c r="A10" i="260"/>
  <c r="G10" i="260"/>
  <c r="E9" i="260"/>
  <c r="T9" i="260"/>
  <c r="A9" i="260"/>
  <c r="G9" i="260"/>
  <c r="E8" i="260"/>
  <c r="A8" i="260"/>
  <c r="AF7" i="260"/>
  <c r="AE7" i="260"/>
  <c r="AD7" i="260"/>
  <c r="AC7" i="260"/>
  <c r="AB7" i="260"/>
  <c r="E7" i="260"/>
  <c r="A7" i="260"/>
  <c r="I6" i="260"/>
  <c r="E6" i="260"/>
  <c r="P6" i="260"/>
  <c r="A6" i="260"/>
  <c r="I5" i="260"/>
  <c r="E5" i="260"/>
  <c r="A5" i="260"/>
  <c r="G5" i="260"/>
  <c r="E4" i="260"/>
  <c r="A4" i="260"/>
  <c r="E3" i="260"/>
  <c r="U3" i="260"/>
  <c r="A3" i="260"/>
  <c r="E2" i="260"/>
  <c r="A2" i="260"/>
  <c r="T162" i="258"/>
  <c r="R162" i="258"/>
  <c r="P162" i="258"/>
  <c r="D157" i="258"/>
  <c r="E157" i="258"/>
  <c r="V156" i="258"/>
  <c r="E156" i="258"/>
  <c r="E155" i="258"/>
  <c r="U155" i="258"/>
  <c r="A155" i="258"/>
  <c r="G155" i="258"/>
  <c r="E154" i="258"/>
  <c r="P154" i="258"/>
  <c r="A154" i="258"/>
  <c r="G154" i="258"/>
  <c r="E153" i="258"/>
  <c r="A153" i="258"/>
  <c r="G153" i="258"/>
  <c r="E152" i="258"/>
  <c r="Q152" i="258"/>
  <c r="A152" i="258"/>
  <c r="G152" i="258"/>
  <c r="E151" i="258"/>
  <c r="A151" i="258"/>
  <c r="E150" i="258"/>
  <c r="A150" i="258"/>
  <c r="G150" i="258"/>
  <c r="E149" i="258"/>
  <c r="R149" i="258"/>
  <c r="A149" i="258"/>
  <c r="G149" i="258"/>
  <c r="I148" i="258"/>
  <c r="E148" i="258"/>
  <c r="A148" i="258"/>
  <c r="G148" i="258"/>
  <c r="E147" i="258"/>
  <c r="A147" i="258"/>
  <c r="G147" i="258"/>
  <c r="E146" i="258"/>
  <c r="U146" i="258"/>
  <c r="A146" i="258"/>
  <c r="G146" i="258"/>
  <c r="E145" i="258"/>
  <c r="A145" i="258"/>
  <c r="G145" i="258"/>
  <c r="E144" i="258"/>
  <c r="A144" i="258"/>
  <c r="E143" i="258"/>
  <c r="U143" i="258"/>
  <c r="A143" i="258"/>
  <c r="G143" i="258"/>
  <c r="E142" i="258"/>
  <c r="A142" i="258"/>
  <c r="G142" i="258"/>
  <c r="E141" i="258"/>
  <c r="A141" i="258"/>
  <c r="G141" i="258"/>
  <c r="I140" i="258"/>
  <c r="E140" i="258"/>
  <c r="U140" i="258"/>
  <c r="A140" i="258"/>
  <c r="G140" i="258"/>
  <c r="E139" i="258"/>
  <c r="Q139" i="258"/>
  <c r="A139" i="258"/>
  <c r="G139" i="258"/>
  <c r="E138" i="258"/>
  <c r="A138" i="258"/>
  <c r="G138" i="258"/>
  <c r="E137" i="258"/>
  <c r="U137" i="258"/>
  <c r="A137" i="258"/>
  <c r="G137" i="258"/>
  <c r="E136" i="258"/>
  <c r="A136" i="258"/>
  <c r="E135" i="258"/>
  <c r="A135" i="258"/>
  <c r="G135" i="258"/>
  <c r="E134" i="258"/>
  <c r="S134" i="258"/>
  <c r="A134" i="258"/>
  <c r="G134" i="258"/>
  <c r="E133" i="258"/>
  <c r="R133" i="258"/>
  <c r="A133" i="258"/>
  <c r="G133" i="258"/>
  <c r="E132" i="258"/>
  <c r="A132" i="258"/>
  <c r="G132" i="258"/>
  <c r="E131" i="258"/>
  <c r="P131" i="258"/>
  <c r="A131" i="258"/>
  <c r="G131" i="258"/>
  <c r="E130" i="258"/>
  <c r="U130" i="258"/>
  <c r="A130" i="258"/>
  <c r="G130" i="258"/>
  <c r="E129" i="258"/>
  <c r="A129" i="258"/>
  <c r="E128" i="258"/>
  <c r="A128" i="258"/>
  <c r="G128" i="258"/>
  <c r="E127" i="258"/>
  <c r="Q127" i="258"/>
  <c r="A127" i="258"/>
  <c r="G127" i="258"/>
  <c r="E126" i="258"/>
  <c r="A126" i="258"/>
  <c r="G126" i="258"/>
  <c r="E125" i="258"/>
  <c r="A125" i="258"/>
  <c r="G125" i="258"/>
  <c r="I124" i="258"/>
  <c r="E124" i="258"/>
  <c r="S124" i="258"/>
  <c r="A124" i="258"/>
  <c r="G124" i="258"/>
  <c r="E123" i="258"/>
  <c r="A123" i="258"/>
  <c r="G123" i="258"/>
  <c r="E122" i="258"/>
  <c r="P122" i="258"/>
  <c r="A122" i="258"/>
  <c r="G122" i="258"/>
  <c r="E121" i="258"/>
  <c r="P121" i="258"/>
  <c r="A121" i="258"/>
  <c r="G121" i="258"/>
  <c r="I120" i="258"/>
  <c r="E120" i="258"/>
  <c r="T120" i="258"/>
  <c r="A120" i="258"/>
  <c r="G120" i="258"/>
  <c r="E119" i="258"/>
  <c r="A119" i="258"/>
  <c r="G119" i="258"/>
  <c r="I118" i="258"/>
  <c r="E118" i="258"/>
  <c r="T118" i="258"/>
  <c r="A118" i="258"/>
  <c r="G118" i="258"/>
  <c r="I117" i="258"/>
  <c r="E117" i="258"/>
  <c r="A117" i="258"/>
  <c r="G117" i="258"/>
  <c r="E116" i="258"/>
  <c r="R116" i="258"/>
  <c r="A116" i="258"/>
  <c r="G116" i="258"/>
  <c r="E115" i="258"/>
  <c r="A115" i="258"/>
  <c r="G115" i="258"/>
  <c r="I114" i="258"/>
  <c r="E114" i="258"/>
  <c r="A114" i="258"/>
  <c r="G114" i="258"/>
  <c r="E113" i="258"/>
  <c r="A113" i="258"/>
  <c r="G113" i="258"/>
  <c r="E112" i="258"/>
  <c r="A112" i="258"/>
  <c r="G112" i="258"/>
  <c r="I111" i="258"/>
  <c r="E111" i="258"/>
  <c r="A111" i="258"/>
  <c r="G111" i="258"/>
  <c r="E110" i="258"/>
  <c r="U110" i="258"/>
  <c r="A110" i="258"/>
  <c r="G110" i="258"/>
  <c r="E109" i="258"/>
  <c r="A109" i="258"/>
  <c r="G109" i="258"/>
  <c r="I108" i="258"/>
  <c r="E108" i="258"/>
  <c r="Q108" i="258"/>
  <c r="A108" i="258"/>
  <c r="G108" i="258"/>
  <c r="U107" i="258"/>
  <c r="T107" i="258"/>
  <c r="S107" i="258"/>
  <c r="R107" i="258"/>
  <c r="Q107" i="258"/>
  <c r="P107" i="258"/>
  <c r="A107" i="258"/>
  <c r="G107" i="258"/>
  <c r="E106" i="258"/>
  <c r="P106" i="258"/>
  <c r="A106" i="258"/>
  <c r="G106" i="258"/>
  <c r="I105" i="258"/>
  <c r="E105" i="258"/>
  <c r="T105" i="258"/>
  <c r="A105" i="258"/>
  <c r="G105" i="258"/>
  <c r="E104" i="258"/>
  <c r="A104" i="258"/>
  <c r="G104" i="258"/>
  <c r="E103" i="258"/>
  <c r="A103" i="258"/>
  <c r="G103" i="258"/>
  <c r="E102" i="258"/>
  <c r="Q102" i="258"/>
  <c r="A102" i="258"/>
  <c r="G102" i="258"/>
  <c r="I101" i="258"/>
  <c r="E101" i="258"/>
  <c r="Q101" i="258"/>
  <c r="A101" i="258"/>
  <c r="G101" i="258"/>
  <c r="E100" i="258"/>
  <c r="A100" i="258"/>
  <c r="G100" i="258"/>
  <c r="I99" i="258"/>
  <c r="E99" i="258"/>
  <c r="A99" i="258"/>
  <c r="G99" i="258"/>
  <c r="I98" i="258"/>
  <c r="E98" i="258"/>
  <c r="U98" i="258"/>
  <c r="A98" i="258"/>
  <c r="G98" i="258"/>
  <c r="E97" i="258"/>
  <c r="A97" i="258"/>
  <c r="G97" i="258"/>
  <c r="E96" i="258"/>
  <c r="A96" i="258"/>
  <c r="G96" i="258"/>
  <c r="I95" i="258"/>
  <c r="E95" i="258"/>
  <c r="Q95" i="258"/>
  <c r="A95" i="258"/>
  <c r="G95" i="258"/>
  <c r="E94" i="258"/>
  <c r="T94" i="258"/>
  <c r="A94" i="258"/>
  <c r="G94" i="258"/>
  <c r="E93" i="258"/>
  <c r="A93" i="258"/>
  <c r="G93" i="258"/>
  <c r="E92" i="258"/>
  <c r="A92" i="258"/>
  <c r="G92" i="258"/>
  <c r="I91" i="258"/>
  <c r="E91" i="258"/>
  <c r="P91" i="258"/>
  <c r="A91" i="258"/>
  <c r="G91" i="258"/>
  <c r="E90" i="258"/>
  <c r="U90" i="258"/>
  <c r="A90" i="258"/>
  <c r="G90" i="258"/>
  <c r="E89" i="258"/>
  <c r="A89" i="258"/>
  <c r="G89" i="258"/>
  <c r="E88" i="258"/>
  <c r="P88" i="258"/>
  <c r="A88" i="258"/>
  <c r="G88" i="258"/>
  <c r="E87" i="258"/>
  <c r="A87" i="258"/>
  <c r="G87" i="258"/>
  <c r="E86" i="258"/>
  <c r="R86" i="258"/>
  <c r="A86" i="258"/>
  <c r="G86" i="258"/>
  <c r="E85" i="258"/>
  <c r="A85" i="258"/>
  <c r="G85" i="258"/>
  <c r="I84" i="258"/>
  <c r="E84" i="258"/>
  <c r="A84" i="258"/>
  <c r="G84" i="258"/>
  <c r="E83" i="258"/>
  <c r="A83" i="258"/>
  <c r="G83" i="258"/>
  <c r="E82" i="258"/>
  <c r="A82" i="258"/>
  <c r="G82" i="258"/>
  <c r="E81" i="258"/>
  <c r="A81" i="258"/>
  <c r="G81" i="258"/>
  <c r="E80" i="258"/>
  <c r="A80" i="258"/>
  <c r="G80" i="258"/>
  <c r="E79" i="258"/>
  <c r="A79" i="258"/>
  <c r="G79" i="258"/>
  <c r="I78" i="258"/>
  <c r="E78" i="258"/>
  <c r="U78" i="258"/>
  <c r="A78" i="258"/>
  <c r="G78" i="258"/>
  <c r="E77" i="258"/>
  <c r="A77" i="258"/>
  <c r="G77" i="258"/>
  <c r="I76" i="258"/>
  <c r="E76" i="258"/>
  <c r="A76" i="258"/>
  <c r="G76" i="258"/>
  <c r="E75" i="258"/>
  <c r="R75" i="258"/>
  <c r="A75" i="258"/>
  <c r="G75" i="258"/>
  <c r="E74" i="258"/>
  <c r="A74" i="258"/>
  <c r="G74" i="258"/>
  <c r="E73" i="258"/>
  <c r="A73" i="258"/>
  <c r="G73" i="258"/>
  <c r="E72" i="258"/>
  <c r="P72" i="258"/>
  <c r="A72" i="258"/>
  <c r="G72" i="258"/>
  <c r="E71" i="258"/>
  <c r="A71" i="258"/>
  <c r="E70" i="258"/>
  <c r="A70" i="258"/>
  <c r="G70" i="258"/>
  <c r="E69" i="258"/>
  <c r="U69" i="258"/>
  <c r="A69" i="258"/>
  <c r="G69" i="258"/>
  <c r="E68" i="258"/>
  <c r="A68" i="258"/>
  <c r="G68" i="258"/>
  <c r="E67" i="258"/>
  <c r="A67" i="258"/>
  <c r="G67" i="258"/>
  <c r="E66" i="258"/>
  <c r="U66" i="258"/>
  <c r="A66" i="258"/>
  <c r="G66" i="258"/>
  <c r="I65" i="258"/>
  <c r="E65" i="258"/>
  <c r="A65" i="258"/>
  <c r="G65" i="258"/>
  <c r="E64" i="258"/>
  <c r="A64" i="258"/>
  <c r="G64" i="258"/>
  <c r="E63" i="258"/>
  <c r="R63" i="258"/>
  <c r="A63" i="258"/>
  <c r="E62" i="258"/>
  <c r="A62" i="258"/>
  <c r="G62" i="258"/>
  <c r="E61" i="258"/>
  <c r="A61" i="258"/>
  <c r="G61" i="258"/>
  <c r="E60" i="258"/>
  <c r="T60" i="258"/>
  <c r="A60" i="258"/>
  <c r="G60" i="258"/>
  <c r="I59" i="258"/>
  <c r="E59" i="258"/>
  <c r="A59" i="258"/>
  <c r="G59" i="258"/>
  <c r="E58" i="258"/>
  <c r="A58" i="258"/>
  <c r="G58" i="258"/>
  <c r="I57" i="258"/>
  <c r="E57" i="258"/>
  <c r="A57" i="258"/>
  <c r="G57" i="258"/>
  <c r="E56" i="258"/>
  <c r="A56" i="258"/>
  <c r="G56" i="258"/>
  <c r="I55" i="258"/>
  <c r="E55" i="258"/>
  <c r="T55" i="258"/>
  <c r="A55" i="258"/>
  <c r="G55" i="258"/>
  <c r="I54" i="258"/>
  <c r="E54" i="258"/>
  <c r="R54" i="258"/>
  <c r="A54" i="258"/>
  <c r="G54" i="258"/>
  <c r="I53" i="258"/>
  <c r="E53" i="258"/>
  <c r="U53" i="258"/>
  <c r="A53" i="258"/>
  <c r="G53" i="258"/>
  <c r="E52" i="258"/>
  <c r="A52" i="258"/>
  <c r="G52" i="258"/>
  <c r="I51" i="258"/>
  <c r="E51" i="258"/>
  <c r="A51" i="258"/>
  <c r="G51" i="258"/>
  <c r="E50" i="258"/>
  <c r="P50" i="258"/>
  <c r="A50" i="258"/>
  <c r="I49" i="258"/>
  <c r="E49" i="258"/>
  <c r="P49" i="258"/>
  <c r="A49" i="258"/>
  <c r="G49" i="258"/>
  <c r="E48" i="258"/>
  <c r="A48" i="258"/>
  <c r="G48" i="258"/>
  <c r="E47" i="258"/>
  <c r="T47" i="258"/>
  <c r="A47" i="258"/>
  <c r="G47" i="258"/>
  <c r="E46" i="258"/>
  <c r="A46" i="258"/>
  <c r="G46" i="258"/>
  <c r="E45" i="258"/>
  <c r="A45" i="258"/>
  <c r="G45" i="258"/>
  <c r="I44" i="258"/>
  <c r="E44" i="258"/>
  <c r="A44" i="258"/>
  <c r="G44" i="258"/>
  <c r="E43" i="258"/>
  <c r="A43" i="258"/>
  <c r="G43" i="258"/>
  <c r="I42" i="258"/>
  <c r="E42" i="258"/>
  <c r="A42" i="258"/>
  <c r="G42" i="258"/>
  <c r="E41" i="258"/>
  <c r="S41" i="258"/>
  <c r="A41" i="258"/>
  <c r="G41" i="258"/>
  <c r="E40" i="258"/>
  <c r="S40" i="258"/>
  <c r="A40" i="258"/>
  <c r="G40" i="258"/>
  <c r="I39" i="258"/>
  <c r="E39" i="258"/>
  <c r="A39" i="258"/>
  <c r="G39" i="258"/>
  <c r="I38" i="258"/>
  <c r="E38" i="258"/>
  <c r="A38" i="258"/>
  <c r="I37" i="258"/>
  <c r="E37" i="258"/>
  <c r="A37" i="258"/>
  <c r="G37" i="258"/>
  <c r="E36" i="258"/>
  <c r="P36" i="258"/>
  <c r="A36" i="258"/>
  <c r="G36" i="258"/>
  <c r="E35" i="258"/>
  <c r="A35" i="258"/>
  <c r="G35" i="258"/>
  <c r="I34" i="258"/>
  <c r="E34" i="258"/>
  <c r="A34" i="258"/>
  <c r="G34" i="258"/>
  <c r="I33" i="258"/>
  <c r="E33" i="258"/>
  <c r="R33" i="258"/>
  <c r="A33" i="258"/>
  <c r="G33" i="258"/>
  <c r="I32" i="258"/>
  <c r="E32" i="258"/>
  <c r="A32" i="258"/>
  <c r="G32" i="258"/>
  <c r="I31" i="258"/>
  <c r="E31" i="258"/>
  <c r="A31" i="258"/>
  <c r="G31" i="258"/>
  <c r="E30" i="258"/>
  <c r="A30" i="258"/>
  <c r="G30" i="258"/>
  <c r="I29" i="258"/>
  <c r="E29" i="258"/>
  <c r="A29" i="258"/>
  <c r="E28" i="258"/>
  <c r="P28" i="258"/>
  <c r="A28" i="258"/>
  <c r="G28" i="258"/>
  <c r="E27" i="258"/>
  <c r="A27" i="258"/>
  <c r="E26" i="258"/>
  <c r="A26" i="258"/>
  <c r="G26" i="258"/>
  <c r="E25" i="258"/>
  <c r="T25" i="258"/>
  <c r="A25" i="258"/>
  <c r="G25" i="258"/>
  <c r="E24" i="258"/>
  <c r="U24" i="258"/>
  <c r="A24" i="258"/>
  <c r="E23" i="258"/>
  <c r="P23" i="258"/>
  <c r="A23" i="258"/>
  <c r="E22" i="258"/>
  <c r="U22" i="258"/>
  <c r="A22" i="258"/>
  <c r="G22" i="258"/>
  <c r="I21" i="258"/>
  <c r="E21" i="258"/>
  <c r="A21" i="258"/>
  <c r="G21" i="258"/>
  <c r="I20" i="258"/>
  <c r="E20" i="258"/>
  <c r="A20" i="258"/>
  <c r="G20" i="258"/>
  <c r="E19" i="258"/>
  <c r="U19" i="258"/>
  <c r="A19" i="258"/>
  <c r="G19" i="258"/>
  <c r="I18" i="258"/>
  <c r="E18" i="258"/>
  <c r="A18" i="258"/>
  <c r="G18" i="258"/>
  <c r="E17" i="258"/>
  <c r="P17" i="258"/>
  <c r="A17" i="258"/>
  <c r="T161" i="258"/>
  <c r="I16" i="258"/>
  <c r="E16" i="258"/>
  <c r="A16" i="258"/>
  <c r="G16" i="258"/>
  <c r="E15" i="258"/>
  <c r="A15" i="258"/>
  <c r="G15" i="258"/>
  <c r="I14" i="258"/>
  <c r="E14" i="258"/>
  <c r="A14" i="258"/>
  <c r="G14" i="258"/>
  <c r="E13" i="258"/>
  <c r="Q13" i="258"/>
  <c r="A13" i="258"/>
  <c r="G13" i="258"/>
  <c r="E12" i="258"/>
  <c r="A12" i="258"/>
  <c r="G12" i="258"/>
  <c r="I11" i="258"/>
  <c r="E11" i="258"/>
  <c r="U11" i="258"/>
  <c r="A11" i="258"/>
  <c r="G11" i="258"/>
  <c r="E10" i="258"/>
  <c r="A10" i="258"/>
  <c r="G10" i="258"/>
  <c r="E9" i="258"/>
  <c r="T9" i="258"/>
  <c r="A9" i="258"/>
  <c r="E8" i="258"/>
  <c r="A8" i="258"/>
  <c r="AF7" i="258"/>
  <c r="AE7" i="258"/>
  <c r="AD7" i="258"/>
  <c r="AC7" i="258"/>
  <c r="AB7" i="258"/>
  <c r="E7" i="258"/>
  <c r="S7" i="258"/>
  <c r="A7" i="258"/>
  <c r="I6" i="258"/>
  <c r="E6" i="258"/>
  <c r="A6" i="258"/>
  <c r="I5" i="258"/>
  <c r="E5" i="258"/>
  <c r="S5" i="258"/>
  <c r="A5" i="258"/>
  <c r="E4" i="258"/>
  <c r="A4" i="258"/>
  <c r="E3" i="258"/>
  <c r="A3" i="258"/>
  <c r="E2" i="258"/>
  <c r="A2" i="258"/>
  <c r="T163" i="256"/>
  <c r="R163" i="256"/>
  <c r="T162" i="256"/>
  <c r="R162" i="256"/>
  <c r="P162" i="256"/>
  <c r="B162" i="256"/>
  <c r="P160" i="256"/>
  <c r="D157" i="256"/>
  <c r="E157" i="256"/>
  <c r="V156" i="256"/>
  <c r="E156" i="256"/>
  <c r="E155" i="256"/>
  <c r="A155" i="256"/>
  <c r="G155" i="256"/>
  <c r="E154" i="256"/>
  <c r="A154" i="256"/>
  <c r="G154" i="256"/>
  <c r="E153" i="256"/>
  <c r="A153" i="256"/>
  <c r="G153" i="256"/>
  <c r="E152" i="256"/>
  <c r="A152" i="256"/>
  <c r="G152" i="256"/>
  <c r="E151" i="256"/>
  <c r="A151" i="256"/>
  <c r="G151" i="256"/>
  <c r="E150" i="256"/>
  <c r="P150" i="256"/>
  <c r="A150" i="256"/>
  <c r="G150" i="256"/>
  <c r="E149" i="256"/>
  <c r="U149" i="256"/>
  <c r="A149" i="256"/>
  <c r="G149" i="256"/>
  <c r="I148" i="256"/>
  <c r="E148" i="256"/>
  <c r="S148" i="256"/>
  <c r="A148" i="256"/>
  <c r="G148" i="256"/>
  <c r="E147" i="256"/>
  <c r="A147" i="256"/>
  <c r="G147" i="256"/>
  <c r="E146" i="256"/>
  <c r="A146" i="256"/>
  <c r="G146" i="256"/>
  <c r="E145" i="256"/>
  <c r="A145" i="256"/>
  <c r="G145" i="256"/>
  <c r="E144" i="256"/>
  <c r="A144" i="256"/>
  <c r="E143" i="256"/>
  <c r="T143" i="256"/>
  <c r="A143" i="256"/>
  <c r="G143" i="256"/>
  <c r="E142" i="256"/>
  <c r="A142" i="256"/>
  <c r="G142" i="256"/>
  <c r="E141" i="256"/>
  <c r="A141" i="256"/>
  <c r="G141" i="256"/>
  <c r="I140" i="256"/>
  <c r="E140" i="256"/>
  <c r="P140" i="256"/>
  <c r="A140" i="256"/>
  <c r="G140" i="256"/>
  <c r="E139" i="256"/>
  <c r="A139" i="256"/>
  <c r="G139" i="256"/>
  <c r="E138" i="256"/>
  <c r="A138" i="256"/>
  <c r="G138" i="256"/>
  <c r="E137" i="256"/>
  <c r="S137" i="256"/>
  <c r="A137" i="256"/>
  <c r="E136" i="256"/>
  <c r="U136" i="256"/>
  <c r="A136" i="256"/>
  <c r="G136" i="256"/>
  <c r="E135" i="256"/>
  <c r="A135" i="256"/>
  <c r="G135" i="256"/>
  <c r="E134" i="256"/>
  <c r="S134" i="256"/>
  <c r="A134" i="256"/>
  <c r="G134" i="256"/>
  <c r="E133" i="256"/>
  <c r="A133" i="256"/>
  <c r="G133" i="256"/>
  <c r="E132" i="256"/>
  <c r="A132" i="256"/>
  <c r="G132" i="256"/>
  <c r="E131" i="256"/>
  <c r="A131" i="256"/>
  <c r="G131" i="256"/>
  <c r="E130" i="256"/>
  <c r="A130" i="256"/>
  <c r="G130" i="256"/>
  <c r="E129" i="256"/>
  <c r="S129" i="256"/>
  <c r="A129" i="256"/>
  <c r="G129" i="256"/>
  <c r="E128" i="256"/>
  <c r="A128" i="256"/>
  <c r="G128" i="256"/>
  <c r="E127" i="256"/>
  <c r="A127" i="256"/>
  <c r="G127" i="256"/>
  <c r="E126" i="256"/>
  <c r="A126" i="256"/>
  <c r="G126" i="256"/>
  <c r="E125" i="256"/>
  <c r="R125" i="256"/>
  <c r="A125" i="256"/>
  <c r="G125" i="256"/>
  <c r="I124" i="256"/>
  <c r="E124" i="256"/>
  <c r="A124" i="256"/>
  <c r="G124" i="256"/>
  <c r="E123" i="256"/>
  <c r="A123" i="256"/>
  <c r="G123" i="256"/>
  <c r="E122" i="256"/>
  <c r="A122" i="256"/>
  <c r="G122" i="256"/>
  <c r="E121" i="256"/>
  <c r="A121" i="256"/>
  <c r="G121" i="256"/>
  <c r="I120" i="256"/>
  <c r="E120" i="256"/>
  <c r="A120" i="256"/>
  <c r="G120" i="256"/>
  <c r="E119" i="256"/>
  <c r="Q119" i="256"/>
  <c r="A119" i="256"/>
  <c r="G119" i="256"/>
  <c r="I118" i="256"/>
  <c r="E118" i="256"/>
  <c r="P118" i="256"/>
  <c r="A118" i="256"/>
  <c r="G118" i="256"/>
  <c r="I117" i="256"/>
  <c r="E117" i="256"/>
  <c r="A117" i="256"/>
  <c r="P163" i="256"/>
  <c r="E116" i="256"/>
  <c r="T116" i="256"/>
  <c r="A116" i="256"/>
  <c r="G116" i="256"/>
  <c r="E115" i="256"/>
  <c r="A115" i="256"/>
  <c r="G115" i="256"/>
  <c r="I114" i="256"/>
  <c r="E114" i="256"/>
  <c r="P114" i="256"/>
  <c r="A114" i="256"/>
  <c r="G114" i="256"/>
  <c r="E113" i="256"/>
  <c r="A113" i="256"/>
  <c r="G113" i="256"/>
  <c r="E112" i="256"/>
  <c r="A112" i="256"/>
  <c r="G112" i="256"/>
  <c r="I111" i="256"/>
  <c r="E111" i="256"/>
  <c r="R111" i="256"/>
  <c r="A111" i="256"/>
  <c r="G111" i="256"/>
  <c r="E110" i="256"/>
  <c r="A110" i="256"/>
  <c r="G110" i="256"/>
  <c r="E109" i="256"/>
  <c r="Q109" i="256"/>
  <c r="A109" i="256"/>
  <c r="G109" i="256"/>
  <c r="I108" i="256"/>
  <c r="E108" i="256"/>
  <c r="A108" i="256"/>
  <c r="G108" i="256"/>
  <c r="E107" i="256"/>
  <c r="A107" i="256"/>
  <c r="G107" i="256"/>
  <c r="E106" i="256"/>
  <c r="A106" i="256"/>
  <c r="G106" i="256"/>
  <c r="I105" i="256"/>
  <c r="E105" i="256"/>
  <c r="T105" i="256"/>
  <c r="A105" i="256"/>
  <c r="G105" i="256"/>
  <c r="E104" i="256"/>
  <c r="R104" i="256"/>
  <c r="A104" i="256"/>
  <c r="G104" i="256"/>
  <c r="E103" i="256"/>
  <c r="A103" i="256"/>
  <c r="G103" i="256"/>
  <c r="E102" i="256"/>
  <c r="Q102" i="256"/>
  <c r="A102" i="256"/>
  <c r="G102" i="256"/>
  <c r="I101" i="256"/>
  <c r="E101" i="256"/>
  <c r="A101" i="256"/>
  <c r="G101" i="256"/>
  <c r="E100" i="256"/>
  <c r="A100" i="256"/>
  <c r="G100" i="256"/>
  <c r="I99" i="256"/>
  <c r="E99" i="256"/>
  <c r="A99" i="256"/>
  <c r="G99" i="256"/>
  <c r="I98" i="256"/>
  <c r="E98" i="256"/>
  <c r="A98" i="256"/>
  <c r="G98" i="256"/>
  <c r="E97" i="256"/>
  <c r="P97" i="256"/>
  <c r="A97" i="256"/>
  <c r="G97" i="256"/>
  <c r="E96" i="256"/>
  <c r="A96" i="256"/>
  <c r="G96" i="256"/>
  <c r="I95" i="256"/>
  <c r="E95" i="256"/>
  <c r="U95" i="256"/>
  <c r="A95" i="256"/>
  <c r="G95" i="256"/>
  <c r="E94" i="256"/>
  <c r="A94" i="256"/>
  <c r="G94" i="256"/>
  <c r="E93" i="256"/>
  <c r="A93" i="256"/>
  <c r="G93" i="256"/>
  <c r="E92" i="256"/>
  <c r="R92" i="256"/>
  <c r="A92" i="256"/>
  <c r="G92" i="256"/>
  <c r="I91" i="256"/>
  <c r="E91" i="256"/>
  <c r="A91" i="256"/>
  <c r="G91" i="256"/>
  <c r="E90" i="256"/>
  <c r="A90" i="256"/>
  <c r="G90" i="256"/>
  <c r="E89" i="256"/>
  <c r="U89" i="256"/>
  <c r="A89" i="256"/>
  <c r="G89" i="256"/>
  <c r="E88" i="256"/>
  <c r="A88" i="256"/>
  <c r="G88" i="256"/>
  <c r="E87" i="256"/>
  <c r="Q87" i="256"/>
  <c r="A87" i="256"/>
  <c r="G87" i="256"/>
  <c r="E86" i="256"/>
  <c r="A86" i="256"/>
  <c r="G86" i="256"/>
  <c r="E85" i="256"/>
  <c r="A85" i="256"/>
  <c r="G85" i="256"/>
  <c r="I84" i="256"/>
  <c r="E84" i="256"/>
  <c r="A84" i="256"/>
  <c r="G84" i="256"/>
  <c r="E83" i="256"/>
  <c r="Q83" i="256"/>
  <c r="A83" i="256"/>
  <c r="G83" i="256"/>
  <c r="E82" i="256"/>
  <c r="A82" i="256"/>
  <c r="G82" i="256"/>
  <c r="E81" i="256"/>
  <c r="A81" i="256"/>
  <c r="G81" i="256"/>
  <c r="E80" i="256"/>
  <c r="Q80" i="256"/>
  <c r="A80" i="256"/>
  <c r="G80" i="256"/>
  <c r="E79" i="256"/>
  <c r="S79" i="256"/>
  <c r="A79" i="256"/>
  <c r="G79" i="256"/>
  <c r="I78" i="256"/>
  <c r="E78" i="256"/>
  <c r="R78" i="256"/>
  <c r="A78" i="256"/>
  <c r="G78" i="256"/>
  <c r="E77" i="256"/>
  <c r="R77" i="256"/>
  <c r="A77" i="256"/>
  <c r="G77" i="256"/>
  <c r="I76" i="256"/>
  <c r="E76" i="256"/>
  <c r="A76" i="256"/>
  <c r="G76" i="256"/>
  <c r="E75" i="256"/>
  <c r="A75" i="256"/>
  <c r="G75" i="256"/>
  <c r="E74" i="256"/>
  <c r="R74" i="256"/>
  <c r="A74" i="256"/>
  <c r="G74" i="256"/>
  <c r="E73" i="256"/>
  <c r="A73" i="256"/>
  <c r="G73" i="256"/>
  <c r="E72" i="256"/>
  <c r="U72" i="256"/>
  <c r="A72" i="256"/>
  <c r="G72" i="256"/>
  <c r="E71" i="256"/>
  <c r="A71" i="256"/>
  <c r="E70" i="256"/>
  <c r="T70" i="256"/>
  <c r="A70" i="256"/>
  <c r="G70" i="256"/>
  <c r="E69" i="256"/>
  <c r="Q69" i="256"/>
  <c r="A69" i="256"/>
  <c r="G69" i="256"/>
  <c r="E68" i="256"/>
  <c r="A68" i="256"/>
  <c r="G68" i="256"/>
  <c r="E67" i="256"/>
  <c r="S67" i="256"/>
  <c r="A67" i="256"/>
  <c r="G67" i="256"/>
  <c r="E66" i="256"/>
  <c r="R66" i="256"/>
  <c r="A66" i="256"/>
  <c r="G66" i="256"/>
  <c r="I65" i="256"/>
  <c r="E65" i="256"/>
  <c r="A65" i="256"/>
  <c r="G65" i="256"/>
  <c r="E64" i="256"/>
  <c r="U64" i="256"/>
  <c r="A64" i="256"/>
  <c r="G64" i="256"/>
  <c r="E63" i="256"/>
  <c r="P63" i="256"/>
  <c r="A63" i="256"/>
  <c r="G63" i="256"/>
  <c r="E62" i="256"/>
  <c r="A62" i="256"/>
  <c r="G62" i="256"/>
  <c r="E61" i="256"/>
  <c r="A61" i="256"/>
  <c r="E60" i="256"/>
  <c r="A60" i="256"/>
  <c r="G60" i="256"/>
  <c r="I59" i="256"/>
  <c r="E59" i="256"/>
  <c r="A59" i="256"/>
  <c r="G59" i="256"/>
  <c r="E58" i="256"/>
  <c r="A58" i="256"/>
  <c r="G58" i="256"/>
  <c r="I57" i="256"/>
  <c r="E57" i="256"/>
  <c r="S57" i="256"/>
  <c r="A57" i="256"/>
  <c r="G57" i="256"/>
  <c r="E56" i="256"/>
  <c r="A56" i="256"/>
  <c r="G56" i="256"/>
  <c r="I55" i="256"/>
  <c r="E55" i="256"/>
  <c r="A55" i="256"/>
  <c r="G55" i="256"/>
  <c r="I54" i="256"/>
  <c r="E54" i="256"/>
  <c r="A54" i="256"/>
  <c r="G54" i="256"/>
  <c r="I53" i="256"/>
  <c r="E53" i="256"/>
  <c r="T53" i="256"/>
  <c r="A53" i="256"/>
  <c r="G53" i="256"/>
  <c r="E52" i="256"/>
  <c r="A52" i="256"/>
  <c r="G52" i="256"/>
  <c r="I51" i="256"/>
  <c r="E51" i="256"/>
  <c r="R51" i="256"/>
  <c r="A51" i="256"/>
  <c r="G51" i="256"/>
  <c r="E50" i="256"/>
  <c r="A50" i="256"/>
  <c r="I49" i="256"/>
  <c r="E49" i="256"/>
  <c r="A49" i="256"/>
  <c r="G49" i="256"/>
  <c r="E48" i="256"/>
  <c r="A48" i="256"/>
  <c r="G48" i="256"/>
  <c r="E47" i="256"/>
  <c r="A47" i="256"/>
  <c r="G47" i="256"/>
  <c r="E46" i="256"/>
  <c r="P46" i="256"/>
  <c r="A46" i="256"/>
  <c r="G46" i="256"/>
  <c r="E45" i="256"/>
  <c r="A45" i="256"/>
  <c r="G45" i="256"/>
  <c r="I44" i="256"/>
  <c r="E44" i="256"/>
  <c r="A44" i="256"/>
  <c r="G44" i="256"/>
  <c r="E43" i="256"/>
  <c r="A43" i="256"/>
  <c r="G43" i="256"/>
  <c r="I42" i="256"/>
  <c r="E42" i="256"/>
  <c r="A42" i="256"/>
  <c r="G42" i="256"/>
  <c r="E41" i="256"/>
  <c r="T41" i="256"/>
  <c r="A41" i="256"/>
  <c r="G41" i="256"/>
  <c r="E40" i="256"/>
  <c r="A40" i="256"/>
  <c r="G40" i="256"/>
  <c r="I39" i="256"/>
  <c r="E39" i="256"/>
  <c r="A39" i="256"/>
  <c r="G39" i="256"/>
  <c r="I38" i="256"/>
  <c r="E38" i="256"/>
  <c r="A38" i="256"/>
  <c r="I37" i="256"/>
  <c r="E37" i="256"/>
  <c r="A37" i="256"/>
  <c r="G37" i="256"/>
  <c r="E36" i="256"/>
  <c r="A36" i="256"/>
  <c r="G36" i="256"/>
  <c r="E35" i="256"/>
  <c r="A35" i="256"/>
  <c r="G35" i="256"/>
  <c r="I34" i="256"/>
  <c r="E34" i="256"/>
  <c r="A34" i="256"/>
  <c r="G34" i="256"/>
  <c r="I33" i="256"/>
  <c r="E33" i="256"/>
  <c r="A33" i="256"/>
  <c r="G33" i="256"/>
  <c r="I32" i="256"/>
  <c r="E32" i="256"/>
  <c r="A32" i="256"/>
  <c r="G32" i="256"/>
  <c r="I31" i="256"/>
  <c r="E31" i="256"/>
  <c r="A31" i="256"/>
  <c r="G31" i="256"/>
  <c r="E30" i="256"/>
  <c r="A30" i="256"/>
  <c r="G30" i="256"/>
  <c r="I29" i="256"/>
  <c r="E29" i="256"/>
  <c r="Q29" i="256"/>
  <c r="A29" i="256"/>
  <c r="E28" i="256"/>
  <c r="A28" i="256"/>
  <c r="G28" i="256"/>
  <c r="E27" i="256"/>
  <c r="A27" i="256"/>
  <c r="E26" i="256"/>
  <c r="A26" i="256"/>
  <c r="G26" i="256"/>
  <c r="E25" i="256"/>
  <c r="S25" i="256"/>
  <c r="A25" i="256"/>
  <c r="G25" i="256"/>
  <c r="E24" i="256"/>
  <c r="A24" i="256"/>
  <c r="G24" i="256"/>
  <c r="E23" i="256"/>
  <c r="Q23" i="256"/>
  <c r="A23" i="256"/>
  <c r="E22" i="256"/>
  <c r="A22" i="256"/>
  <c r="G22" i="256"/>
  <c r="I21" i="256"/>
  <c r="E21" i="256"/>
  <c r="A21" i="256"/>
  <c r="G21" i="256"/>
  <c r="I20" i="256"/>
  <c r="E20" i="256"/>
  <c r="A20" i="256"/>
  <c r="G20" i="256"/>
  <c r="E19" i="256"/>
  <c r="A19" i="256"/>
  <c r="G19" i="256"/>
  <c r="I18" i="256"/>
  <c r="E18" i="256"/>
  <c r="A18" i="256"/>
  <c r="G18" i="256"/>
  <c r="E17" i="256"/>
  <c r="S17" i="256"/>
  <c r="A17" i="256"/>
  <c r="G17" i="256"/>
  <c r="I16" i="256"/>
  <c r="E16" i="256"/>
  <c r="A16" i="256"/>
  <c r="G16" i="256"/>
  <c r="E15" i="256"/>
  <c r="A15" i="256"/>
  <c r="G15" i="256"/>
  <c r="I14" i="256"/>
  <c r="E14" i="256"/>
  <c r="A14" i="256"/>
  <c r="E13" i="256"/>
  <c r="A13" i="256"/>
  <c r="E12" i="256"/>
  <c r="A12" i="256"/>
  <c r="G12" i="256"/>
  <c r="I11" i="256"/>
  <c r="E11" i="256"/>
  <c r="S11" i="256"/>
  <c r="A11" i="256"/>
  <c r="G11" i="256"/>
  <c r="E10" i="256"/>
  <c r="A10" i="256"/>
  <c r="G10" i="256"/>
  <c r="E9" i="256"/>
  <c r="A9" i="256"/>
  <c r="G9" i="256"/>
  <c r="E8" i="256"/>
  <c r="U8" i="256"/>
  <c r="A8" i="256"/>
  <c r="G8" i="256"/>
  <c r="AF7" i="256"/>
  <c r="AE7" i="256"/>
  <c r="AD7" i="256"/>
  <c r="AC7" i="256"/>
  <c r="AB7" i="256"/>
  <c r="E7" i="256"/>
  <c r="A7" i="256"/>
  <c r="I6" i="256"/>
  <c r="E6" i="256"/>
  <c r="Q6" i="256"/>
  <c r="A6" i="256"/>
  <c r="I5" i="256"/>
  <c r="E5" i="256"/>
  <c r="A5" i="256"/>
  <c r="E4" i="256"/>
  <c r="T4" i="256"/>
  <c r="A4" i="256"/>
  <c r="E3" i="256"/>
  <c r="A3" i="256"/>
  <c r="E2" i="256"/>
  <c r="A2" i="256"/>
  <c r="T163" i="253"/>
  <c r="R163" i="253"/>
  <c r="U162" i="253"/>
  <c r="T162" i="253"/>
  <c r="R162" i="253"/>
  <c r="B162" i="253"/>
  <c r="P160" i="253"/>
  <c r="D157" i="253"/>
  <c r="E157" i="253"/>
  <c r="V156" i="253"/>
  <c r="E156" i="253"/>
  <c r="E155" i="253"/>
  <c r="U155" i="253"/>
  <c r="A155" i="253"/>
  <c r="G155" i="253"/>
  <c r="E154" i="253"/>
  <c r="A154" i="253"/>
  <c r="G154" i="253"/>
  <c r="E153" i="253"/>
  <c r="T153" i="253"/>
  <c r="A153" i="253"/>
  <c r="G153" i="253"/>
  <c r="E152" i="253"/>
  <c r="U152" i="253"/>
  <c r="A152" i="253"/>
  <c r="G152" i="253"/>
  <c r="E151" i="253"/>
  <c r="A151" i="253"/>
  <c r="G151" i="253"/>
  <c r="E150" i="253"/>
  <c r="A150" i="253"/>
  <c r="G150" i="253"/>
  <c r="E149" i="253"/>
  <c r="A149" i="253"/>
  <c r="G149" i="253"/>
  <c r="I148" i="253"/>
  <c r="E148" i="253"/>
  <c r="P148" i="253"/>
  <c r="A148" i="253"/>
  <c r="G148" i="253"/>
  <c r="E147" i="253"/>
  <c r="S147" i="253"/>
  <c r="A147" i="253"/>
  <c r="G147" i="253"/>
  <c r="E146" i="253"/>
  <c r="T146" i="253"/>
  <c r="A146" i="253"/>
  <c r="G146" i="253"/>
  <c r="E145" i="253"/>
  <c r="P145" i="253"/>
  <c r="A145" i="253"/>
  <c r="G145" i="253"/>
  <c r="E144" i="253"/>
  <c r="A144" i="253"/>
  <c r="G144" i="253"/>
  <c r="E143" i="253"/>
  <c r="A143" i="253"/>
  <c r="G143" i="253"/>
  <c r="E142" i="253"/>
  <c r="P142" i="253"/>
  <c r="A142" i="253"/>
  <c r="G142" i="253"/>
  <c r="E141" i="253"/>
  <c r="A141" i="253"/>
  <c r="G141" i="253"/>
  <c r="I140" i="253"/>
  <c r="E140" i="253"/>
  <c r="P140" i="253"/>
  <c r="A140" i="253"/>
  <c r="G140" i="253"/>
  <c r="E139" i="253"/>
  <c r="U139" i="253"/>
  <c r="A139" i="253"/>
  <c r="G139" i="253"/>
  <c r="E138" i="253"/>
  <c r="A138" i="253"/>
  <c r="G138" i="253"/>
  <c r="E137" i="253"/>
  <c r="A137" i="253"/>
  <c r="E136" i="253"/>
  <c r="U136" i="253"/>
  <c r="A136" i="253"/>
  <c r="G136" i="253"/>
  <c r="E135" i="253"/>
  <c r="A135" i="253"/>
  <c r="G135" i="253"/>
  <c r="E134" i="253"/>
  <c r="A134" i="253"/>
  <c r="G134" i="253"/>
  <c r="E133" i="253"/>
  <c r="A133" i="253"/>
  <c r="G133" i="253"/>
  <c r="E132" i="253"/>
  <c r="S132" i="253"/>
  <c r="A132" i="253"/>
  <c r="E131" i="253"/>
  <c r="A131" i="253"/>
  <c r="G131" i="253"/>
  <c r="E130" i="253"/>
  <c r="S130" i="253"/>
  <c r="A130" i="253"/>
  <c r="G130" i="253"/>
  <c r="E129" i="253"/>
  <c r="R129" i="253"/>
  <c r="A129" i="253"/>
  <c r="G129" i="253"/>
  <c r="E128" i="253"/>
  <c r="A128" i="253"/>
  <c r="G128" i="253"/>
  <c r="E127" i="253"/>
  <c r="A127" i="253"/>
  <c r="G127" i="253"/>
  <c r="E126" i="253"/>
  <c r="U126" i="253"/>
  <c r="A126" i="253"/>
  <c r="G126" i="253"/>
  <c r="E125" i="253"/>
  <c r="S125" i="253"/>
  <c r="A125" i="253"/>
  <c r="G125" i="253"/>
  <c r="I124" i="253"/>
  <c r="E124" i="253"/>
  <c r="A124" i="253"/>
  <c r="G124" i="253"/>
  <c r="E123" i="253"/>
  <c r="U123" i="253"/>
  <c r="A123" i="253"/>
  <c r="G123" i="253"/>
  <c r="E122" i="253"/>
  <c r="A122" i="253"/>
  <c r="G122" i="253"/>
  <c r="E121" i="253"/>
  <c r="A121" i="253"/>
  <c r="G121" i="253"/>
  <c r="I120" i="253"/>
  <c r="E120" i="253"/>
  <c r="A120" i="253"/>
  <c r="G120" i="253"/>
  <c r="E119" i="253"/>
  <c r="A119" i="253"/>
  <c r="G119" i="253"/>
  <c r="I118" i="253"/>
  <c r="E118" i="253"/>
  <c r="P118" i="253"/>
  <c r="A118" i="253"/>
  <c r="G118" i="253"/>
  <c r="I117" i="253"/>
  <c r="E117" i="253"/>
  <c r="R117" i="253"/>
  <c r="A117" i="253"/>
  <c r="E116" i="253"/>
  <c r="A116" i="253"/>
  <c r="G116" i="253"/>
  <c r="E115" i="253"/>
  <c r="A115" i="253"/>
  <c r="G115" i="253"/>
  <c r="I114" i="253"/>
  <c r="E114" i="253"/>
  <c r="A114" i="253"/>
  <c r="G114" i="253"/>
  <c r="E113" i="253"/>
  <c r="A113" i="253"/>
  <c r="G113" i="253"/>
  <c r="E112" i="253"/>
  <c r="P112" i="253"/>
  <c r="A112" i="253"/>
  <c r="G112" i="253"/>
  <c r="I111" i="253"/>
  <c r="E111" i="253"/>
  <c r="Q111" i="253"/>
  <c r="A111" i="253"/>
  <c r="G111" i="253"/>
  <c r="E110" i="253"/>
  <c r="A110" i="253"/>
  <c r="G110" i="253"/>
  <c r="E109" i="253"/>
  <c r="U109" i="253"/>
  <c r="A109" i="253"/>
  <c r="G109" i="253"/>
  <c r="I108" i="253"/>
  <c r="E108" i="253"/>
  <c r="U108" i="253"/>
  <c r="A108" i="253"/>
  <c r="G108" i="253"/>
  <c r="E107" i="253"/>
  <c r="A107" i="253"/>
  <c r="G107" i="253"/>
  <c r="E106" i="253"/>
  <c r="R106" i="253"/>
  <c r="A106" i="253"/>
  <c r="G106" i="253"/>
  <c r="I105" i="253"/>
  <c r="E105" i="253"/>
  <c r="Q105" i="253"/>
  <c r="A105" i="253"/>
  <c r="G105" i="253"/>
  <c r="E104" i="253"/>
  <c r="A104" i="253"/>
  <c r="G104" i="253"/>
  <c r="E103" i="253"/>
  <c r="U103" i="253"/>
  <c r="A103" i="253"/>
  <c r="G103" i="253"/>
  <c r="E102" i="253"/>
  <c r="A102" i="253"/>
  <c r="G102" i="253"/>
  <c r="I101" i="253"/>
  <c r="E101" i="253"/>
  <c r="A101" i="253"/>
  <c r="G101" i="253"/>
  <c r="E100" i="253"/>
  <c r="A100" i="253"/>
  <c r="G100" i="253"/>
  <c r="I99" i="253"/>
  <c r="E99" i="253"/>
  <c r="A99" i="253"/>
  <c r="G99" i="253"/>
  <c r="I98" i="253"/>
  <c r="E98" i="253"/>
  <c r="A98" i="253"/>
  <c r="G98" i="253"/>
  <c r="E97" i="253"/>
  <c r="S97" i="253"/>
  <c r="A97" i="253"/>
  <c r="G97" i="253"/>
  <c r="E96" i="253"/>
  <c r="A96" i="253"/>
  <c r="G96" i="253"/>
  <c r="I95" i="253"/>
  <c r="E95" i="253"/>
  <c r="A95" i="253"/>
  <c r="G95" i="253"/>
  <c r="E94" i="253"/>
  <c r="A94" i="253"/>
  <c r="G94" i="253"/>
  <c r="E93" i="253"/>
  <c r="A93" i="253"/>
  <c r="G93" i="253"/>
  <c r="E92" i="253"/>
  <c r="A92" i="253"/>
  <c r="G92" i="253"/>
  <c r="I91" i="253"/>
  <c r="E91" i="253"/>
  <c r="U91" i="253"/>
  <c r="A91" i="253"/>
  <c r="G91" i="253"/>
  <c r="E90" i="253"/>
  <c r="Q90" i="253"/>
  <c r="A90" i="253"/>
  <c r="G90" i="253"/>
  <c r="E89" i="253"/>
  <c r="A89" i="253"/>
  <c r="G89" i="253"/>
  <c r="E88" i="253"/>
  <c r="U88" i="253"/>
  <c r="A88" i="253"/>
  <c r="G88" i="253"/>
  <c r="E87" i="253"/>
  <c r="T87" i="253"/>
  <c r="A87" i="253"/>
  <c r="G87" i="253"/>
  <c r="E86" i="253"/>
  <c r="A86" i="253"/>
  <c r="G86" i="253"/>
  <c r="E85" i="253"/>
  <c r="A85" i="253"/>
  <c r="G85" i="253"/>
  <c r="I84" i="253"/>
  <c r="E84" i="253"/>
  <c r="A84" i="253"/>
  <c r="G84" i="253"/>
  <c r="E83" i="253"/>
  <c r="S83" i="253"/>
  <c r="A83" i="253"/>
  <c r="G83" i="253"/>
  <c r="E82" i="253"/>
  <c r="U82" i="253"/>
  <c r="A82" i="253"/>
  <c r="G82" i="253"/>
  <c r="E81" i="253"/>
  <c r="A81" i="253"/>
  <c r="G81" i="253"/>
  <c r="E80" i="253"/>
  <c r="Q80" i="253"/>
  <c r="A80" i="253"/>
  <c r="G80" i="253"/>
  <c r="E79" i="253"/>
  <c r="A79" i="253"/>
  <c r="G79" i="253"/>
  <c r="I78" i="253"/>
  <c r="E78" i="253"/>
  <c r="A78" i="253"/>
  <c r="G78" i="253"/>
  <c r="E77" i="253"/>
  <c r="S77" i="253"/>
  <c r="A77" i="253"/>
  <c r="G77" i="253"/>
  <c r="I76" i="253"/>
  <c r="E76" i="253"/>
  <c r="P76" i="253"/>
  <c r="A76" i="253"/>
  <c r="G76" i="253"/>
  <c r="E75" i="253"/>
  <c r="R75" i="253"/>
  <c r="A75" i="253"/>
  <c r="G75" i="253"/>
  <c r="E74" i="253"/>
  <c r="A74" i="253"/>
  <c r="G74" i="253"/>
  <c r="E73" i="253"/>
  <c r="R73" i="253"/>
  <c r="A73" i="253"/>
  <c r="G73" i="253"/>
  <c r="E72" i="253"/>
  <c r="A72" i="253"/>
  <c r="G72" i="253"/>
  <c r="E71" i="253"/>
  <c r="A71" i="253"/>
  <c r="E70" i="253"/>
  <c r="A70" i="253"/>
  <c r="G70" i="253"/>
  <c r="E69" i="253"/>
  <c r="Q69" i="253"/>
  <c r="A69" i="253"/>
  <c r="G69" i="253"/>
  <c r="E68" i="253"/>
  <c r="A68" i="253"/>
  <c r="G68" i="253"/>
  <c r="E67" i="253"/>
  <c r="Q67" i="253"/>
  <c r="A67" i="253"/>
  <c r="G67" i="253"/>
  <c r="E66" i="253"/>
  <c r="U66" i="253"/>
  <c r="A66" i="253"/>
  <c r="G66" i="253"/>
  <c r="I65" i="253"/>
  <c r="E65" i="253"/>
  <c r="A65" i="253"/>
  <c r="G65" i="253"/>
  <c r="E64" i="253"/>
  <c r="P64" i="253"/>
  <c r="A64" i="253"/>
  <c r="G64" i="253"/>
  <c r="E63" i="253"/>
  <c r="A63" i="253"/>
  <c r="G63" i="253"/>
  <c r="E62" i="253"/>
  <c r="S62" i="253"/>
  <c r="A62" i="253"/>
  <c r="G62" i="253"/>
  <c r="E61" i="253"/>
  <c r="U61" i="253"/>
  <c r="A61" i="253"/>
  <c r="G61" i="253"/>
  <c r="E60" i="253"/>
  <c r="A60" i="253"/>
  <c r="G60" i="253"/>
  <c r="I59" i="253"/>
  <c r="E59" i="253"/>
  <c r="P59" i="253"/>
  <c r="A59" i="253"/>
  <c r="G59" i="253"/>
  <c r="E58" i="253"/>
  <c r="U58" i="253"/>
  <c r="A58" i="253"/>
  <c r="G58" i="253"/>
  <c r="I57" i="253"/>
  <c r="E57" i="253"/>
  <c r="T57" i="253"/>
  <c r="A57" i="253"/>
  <c r="G57" i="253"/>
  <c r="E56" i="253"/>
  <c r="A56" i="253"/>
  <c r="G56" i="253"/>
  <c r="I55" i="253"/>
  <c r="E55" i="253"/>
  <c r="A55" i="253"/>
  <c r="G55" i="253"/>
  <c r="I54" i="253"/>
  <c r="E54" i="253"/>
  <c r="A54" i="253"/>
  <c r="G54" i="253"/>
  <c r="I53" i="253"/>
  <c r="E53" i="253"/>
  <c r="A53" i="253"/>
  <c r="G53" i="253"/>
  <c r="E52" i="253"/>
  <c r="A52" i="253"/>
  <c r="G52" i="253"/>
  <c r="I51" i="253"/>
  <c r="E51" i="253"/>
  <c r="U51" i="253"/>
  <c r="A51" i="253"/>
  <c r="G51" i="253"/>
  <c r="E50" i="253"/>
  <c r="A50" i="253"/>
  <c r="I49" i="253"/>
  <c r="E49" i="253"/>
  <c r="A49" i="253"/>
  <c r="G49" i="253"/>
  <c r="E48" i="253"/>
  <c r="P48" i="253"/>
  <c r="A48" i="253"/>
  <c r="G48" i="253"/>
  <c r="E47" i="253"/>
  <c r="U47" i="253"/>
  <c r="A47" i="253"/>
  <c r="G47" i="253"/>
  <c r="E46" i="253"/>
  <c r="A46" i="253"/>
  <c r="G46" i="253"/>
  <c r="E45" i="253"/>
  <c r="A45" i="253"/>
  <c r="G45" i="253"/>
  <c r="I44" i="253"/>
  <c r="E44" i="253"/>
  <c r="A44" i="253"/>
  <c r="G44" i="253"/>
  <c r="E43" i="253"/>
  <c r="Q43" i="253"/>
  <c r="A43" i="253"/>
  <c r="G43" i="253"/>
  <c r="I42" i="253"/>
  <c r="E42" i="253"/>
  <c r="U42" i="253"/>
  <c r="A42" i="253"/>
  <c r="E41" i="253"/>
  <c r="A41" i="253"/>
  <c r="G41" i="253"/>
  <c r="E40" i="253"/>
  <c r="A40" i="253"/>
  <c r="G40" i="253"/>
  <c r="I39" i="253"/>
  <c r="E39" i="253"/>
  <c r="R39" i="253"/>
  <c r="A39" i="253"/>
  <c r="G39" i="253"/>
  <c r="I38" i="253"/>
  <c r="E38" i="253"/>
  <c r="Q38" i="253"/>
  <c r="A38" i="253"/>
  <c r="G38" i="253"/>
  <c r="I37" i="253"/>
  <c r="E37" i="253"/>
  <c r="A37" i="253"/>
  <c r="G37" i="253"/>
  <c r="E36" i="253"/>
  <c r="U36" i="253"/>
  <c r="A36" i="253"/>
  <c r="G36" i="253"/>
  <c r="E35" i="253"/>
  <c r="A35" i="253"/>
  <c r="G35" i="253"/>
  <c r="I34" i="253"/>
  <c r="E34" i="253"/>
  <c r="A34" i="253"/>
  <c r="G34" i="253"/>
  <c r="I33" i="253"/>
  <c r="E33" i="253"/>
  <c r="A33" i="253"/>
  <c r="G33" i="253"/>
  <c r="I32" i="253"/>
  <c r="E32" i="253"/>
  <c r="A32" i="253"/>
  <c r="G32" i="253"/>
  <c r="I31" i="253"/>
  <c r="E31" i="253"/>
  <c r="Q31" i="253"/>
  <c r="A31" i="253"/>
  <c r="G31" i="253"/>
  <c r="E30" i="253"/>
  <c r="A30" i="253"/>
  <c r="G30" i="253"/>
  <c r="I29" i="253"/>
  <c r="E29" i="253"/>
  <c r="S29" i="253"/>
  <c r="A29" i="253"/>
  <c r="G29" i="253"/>
  <c r="E28" i="253"/>
  <c r="R28" i="253"/>
  <c r="A28" i="253"/>
  <c r="E27" i="253"/>
  <c r="U27" i="253"/>
  <c r="A27" i="253"/>
  <c r="E26" i="253"/>
  <c r="A26" i="253"/>
  <c r="G26" i="253"/>
  <c r="E25" i="253"/>
  <c r="U25" i="253"/>
  <c r="A25" i="253"/>
  <c r="G25" i="253"/>
  <c r="E24" i="253"/>
  <c r="A24" i="253"/>
  <c r="G24" i="253"/>
  <c r="E23" i="253"/>
  <c r="P23" i="253"/>
  <c r="A23" i="253"/>
  <c r="E22" i="253"/>
  <c r="R22" i="253"/>
  <c r="A22" i="253"/>
  <c r="G22" i="253"/>
  <c r="I21" i="253"/>
  <c r="E21" i="253"/>
  <c r="A21" i="253"/>
  <c r="G21" i="253"/>
  <c r="I20" i="253"/>
  <c r="E20" i="253"/>
  <c r="A20" i="253"/>
  <c r="G20" i="253"/>
  <c r="E19" i="253"/>
  <c r="P19" i="253"/>
  <c r="A19" i="253"/>
  <c r="G19" i="253"/>
  <c r="I18" i="253"/>
  <c r="E18" i="253"/>
  <c r="A18" i="253"/>
  <c r="G18" i="253"/>
  <c r="E17" i="253"/>
  <c r="Q17" i="253"/>
  <c r="A17" i="253"/>
  <c r="I16" i="253"/>
  <c r="E16" i="253"/>
  <c r="S16" i="253"/>
  <c r="A16" i="253"/>
  <c r="G16" i="253"/>
  <c r="E15" i="253"/>
  <c r="A15" i="253"/>
  <c r="G15" i="253"/>
  <c r="I14" i="253"/>
  <c r="E14" i="253"/>
  <c r="R14" i="253"/>
  <c r="A14" i="253"/>
  <c r="E13" i="253"/>
  <c r="A13" i="253"/>
  <c r="G13" i="253"/>
  <c r="E12" i="253"/>
  <c r="A12" i="253"/>
  <c r="G12" i="253"/>
  <c r="I11" i="253"/>
  <c r="E11" i="253"/>
  <c r="S11" i="253"/>
  <c r="A11" i="253"/>
  <c r="G11" i="253"/>
  <c r="E10" i="253"/>
  <c r="A10" i="253"/>
  <c r="G10" i="253"/>
  <c r="E9" i="253"/>
  <c r="A9" i="253"/>
  <c r="E8" i="253"/>
  <c r="U8" i="253"/>
  <c r="A8" i="253"/>
  <c r="G8" i="253"/>
  <c r="AF7" i="253"/>
  <c r="AE7" i="253"/>
  <c r="AD7" i="253"/>
  <c r="AC7" i="253"/>
  <c r="AB7" i="253"/>
  <c r="E7" i="253"/>
  <c r="Q7" i="253"/>
  <c r="A7" i="253"/>
  <c r="I6" i="253"/>
  <c r="E6" i="253"/>
  <c r="A6" i="253"/>
  <c r="G6" i="253"/>
  <c r="I5" i="253"/>
  <c r="E5" i="253"/>
  <c r="A5" i="253"/>
  <c r="E4" i="253"/>
  <c r="U4" i="253"/>
  <c r="A4" i="253"/>
  <c r="E3" i="253"/>
  <c r="A3" i="253"/>
  <c r="E2" i="253"/>
  <c r="A2" i="253"/>
  <c r="T163" i="252"/>
  <c r="R163" i="252"/>
  <c r="T162" i="252"/>
  <c r="R162" i="252"/>
  <c r="B162" i="252"/>
  <c r="D157" i="252"/>
  <c r="E157" i="252"/>
  <c r="V156" i="252"/>
  <c r="E156" i="252"/>
  <c r="E155" i="252"/>
  <c r="A155" i="252"/>
  <c r="S163" i="252"/>
  <c r="E154" i="252"/>
  <c r="S154" i="252"/>
  <c r="A154" i="252"/>
  <c r="G154" i="252"/>
  <c r="E153" i="252"/>
  <c r="A153" i="252"/>
  <c r="G153" i="252"/>
  <c r="E152" i="252"/>
  <c r="A152" i="252"/>
  <c r="G152" i="252"/>
  <c r="E151" i="252"/>
  <c r="A151" i="252"/>
  <c r="G151" i="252"/>
  <c r="E150" i="252"/>
  <c r="A150" i="252"/>
  <c r="G150" i="252"/>
  <c r="E149" i="252"/>
  <c r="S149" i="252"/>
  <c r="A149" i="252"/>
  <c r="G149" i="252"/>
  <c r="I148" i="252"/>
  <c r="E148" i="252"/>
  <c r="R148" i="252"/>
  <c r="A148" i="252"/>
  <c r="G148" i="252"/>
  <c r="E147" i="252"/>
  <c r="A147" i="252"/>
  <c r="G147" i="252"/>
  <c r="E146" i="252"/>
  <c r="A146" i="252"/>
  <c r="G146" i="252"/>
  <c r="E145" i="252"/>
  <c r="A145" i="252"/>
  <c r="G145" i="252"/>
  <c r="E144" i="252"/>
  <c r="S144" i="252"/>
  <c r="A144" i="252"/>
  <c r="G144" i="252"/>
  <c r="E143" i="252"/>
  <c r="R143" i="252"/>
  <c r="A143" i="252"/>
  <c r="G143" i="252"/>
  <c r="E142" i="252"/>
  <c r="A142" i="252"/>
  <c r="G142" i="252"/>
  <c r="E141" i="252"/>
  <c r="A141" i="252"/>
  <c r="G141" i="252"/>
  <c r="I140" i="252"/>
  <c r="E140" i="252"/>
  <c r="U140" i="252"/>
  <c r="A140" i="252"/>
  <c r="G140" i="252"/>
  <c r="E139" i="252"/>
  <c r="S139" i="252"/>
  <c r="A139" i="252"/>
  <c r="G139" i="252"/>
  <c r="E138" i="252"/>
  <c r="A138" i="252"/>
  <c r="G138" i="252"/>
  <c r="E137" i="252"/>
  <c r="A137" i="252"/>
  <c r="E136" i="252"/>
  <c r="T136" i="252"/>
  <c r="A136" i="252"/>
  <c r="G136" i="252"/>
  <c r="E135" i="252"/>
  <c r="A135" i="252"/>
  <c r="G135" i="252"/>
  <c r="E134" i="252"/>
  <c r="Q134" i="252"/>
  <c r="A134" i="252"/>
  <c r="G134" i="252"/>
  <c r="E133" i="252"/>
  <c r="A133" i="252"/>
  <c r="G133" i="252"/>
  <c r="E132" i="252"/>
  <c r="A132" i="252"/>
  <c r="G132" i="252"/>
  <c r="E131" i="252"/>
  <c r="A131" i="252"/>
  <c r="G131" i="252"/>
  <c r="E130" i="252"/>
  <c r="A130" i="252"/>
  <c r="G130" i="252"/>
  <c r="E129" i="252"/>
  <c r="A129" i="252"/>
  <c r="G129" i="252"/>
  <c r="E128" i="252"/>
  <c r="A128" i="252"/>
  <c r="G128" i="252"/>
  <c r="E127" i="252"/>
  <c r="A127" i="252"/>
  <c r="G127" i="252"/>
  <c r="E126" i="252"/>
  <c r="A126" i="252"/>
  <c r="G126" i="252"/>
  <c r="E125" i="252"/>
  <c r="A125" i="252"/>
  <c r="G125" i="252"/>
  <c r="I124" i="252"/>
  <c r="E124" i="252"/>
  <c r="P124" i="252"/>
  <c r="A124" i="252"/>
  <c r="G124" i="252"/>
  <c r="E123" i="252"/>
  <c r="A123" i="252"/>
  <c r="G123" i="252"/>
  <c r="E122" i="252"/>
  <c r="U122" i="252"/>
  <c r="A122" i="252"/>
  <c r="G122" i="252"/>
  <c r="E121" i="252"/>
  <c r="T121" i="252"/>
  <c r="A121" i="252"/>
  <c r="G121" i="252"/>
  <c r="I120" i="252"/>
  <c r="E120" i="252"/>
  <c r="A120" i="252"/>
  <c r="G120" i="252"/>
  <c r="E119" i="252"/>
  <c r="A119" i="252"/>
  <c r="G119" i="252"/>
  <c r="I118" i="252"/>
  <c r="E118" i="252"/>
  <c r="A118" i="252"/>
  <c r="G118" i="252"/>
  <c r="I117" i="252"/>
  <c r="E117" i="252"/>
  <c r="A117" i="252"/>
  <c r="E116" i="252"/>
  <c r="S116" i="252"/>
  <c r="A116" i="252"/>
  <c r="G116" i="252"/>
  <c r="E115" i="252"/>
  <c r="A115" i="252"/>
  <c r="G115" i="252"/>
  <c r="I114" i="252"/>
  <c r="E114" i="252"/>
  <c r="A114" i="252"/>
  <c r="G114" i="252"/>
  <c r="E113" i="252"/>
  <c r="U113" i="252"/>
  <c r="A113" i="252"/>
  <c r="G113" i="252"/>
  <c r="E112" i="252"/>
  <c r="S112" i="252"/>
  <c r="A112" i="252"/>
  <c r="G112" i="252"/>
  <c r="I111" i="252"/>
  <c r="E111" i="252"/>
  <c r="A111" i="252"/>
  <c r="G111" i="252"/>
  <c r="E110" i="252"/>
  <c r="A110" i="252"/>
  <c r="G110" i="252"/>
  <c r="E109" i="252"/>
  <c r="A109" i="252"/>
  <c r="G109" i="252"/>
  <c r="I108" i="252"/>
  <c r="E108" i="252"/>
  <c r="A108" i="252"/>
  <c r="G108" i="252"/>
  <c r="E107" i="252"/>
  <c r="A107" i="252"/>
  <c r="G107" i="252"/>
  <c r="E106" i="252"/>
  <c r="R106" i="252"/>
  <c r="A106" i="252"/>
  <c r="G106" i="252"/>
  <c r="I105" i="252"/>
  <c r="E105" i="252"/>
  <c r="A105" i="252"/>
  <c r="G105" i="252"/>
  <c r="E104" i="252"/>
  <c r="A104" i="252"/>
  <c r="G104" i="252"/>
  <c r="E103" i="252"/>
  <c r="A103" i="252"/>
  <c r="G103" i="252"/>
  <c r="E102" i="252"/>
  <c r="S102" i="252"/>
  <c r="A102" i="252"/>
  <c r="G102" i="252"/>
  <c r="I101" i="252"/>
  <c r="E101" i="252"/>
  <c r="A101" i="252"/>
  <c r="G101" i="252"/>
  <c r="E100" i="252"/>
  <c r="P100" i="252"/>
  <c r="A100" i="252"/>
  <c r="G100" i="252"/>
  <c r="I99" i="252"/>
  <c r="E99" i="252"/>
  <c r="A99" i="252"/>
  <c r="G99" i="252"/>
  <c r="I98" i="252"/>
  <c r="E98" i="252"/>
  <c r="T98" i="252"/>
  <c r="A98" i="252"/>
  <c r="G98" i="252"/>
  <c r="E97" i="252"/>
  <c r="A97" i="252"/>
  <c r="G97" i="252"/>
  <c r="E96" i="252"/>
  <c r="A96" i="252"/>
  <c r="G96" i="252"/>
  <c r="I95" i="252"/>
  <c r="E95" i="252"/>
  <c r="U95" i="252"/>
  <c r="A95" i="252"/>
  <c r="G95" i="252"/>
  <c r="E94" i="252"/>
  <c r="A94" i="252"/>
  <c r="G94" i="252"/>
  <c r="E93" i="252"/>
  <c r="A93" i="252"/>
  <c r="G93" i="252"/>
  <c r="E92" i="252"/>
  <c r="S92" i="252"/>
  <c r="A92" i="252"/>
  <c r="G92" i="252"/>
  <c r="I91" i="252"/>
  <c r="E91" i="252"/>
  <c r="A91" i="252"/>
  <c r="G91" i="252"/>
  <c r="E90" i="252"/>
  <c r="A90" i="252"/>
  <c r="G90" i="252"/>
  <c r="E89" i="252"/>
  <c r="Q89" i="252"/>
  <c r="A89" i="252"/>
  <c r="G89" i="252"/>
  <c r="E88" i="252"/>
  <c r="A88" i="252"/>
  <c r="G88" i="252"/>
  <c r="E87" i="252"/>
  <c r="A87" i="252"/>
  <c r="G87" i="252"/>
  <c r="E86" i="252"/>
  <c r="R86" i="252"/>
  <c r="A86" i="252"/>
  <c r="G86" i="252"/>
  <c r="E85" i="252"/>
  <c r="A85" i="252"/>
  <c r="G85" i="252"/>
  <c r="I84" i="252"/>
  <c r="E84" i="252"/>
  <c r="A84" i="252"/>
  <c r="G84" i="252"/>
  <c r="E83" i="252"/>
  <c r="A83" i="252"/>
  <c r="G83" i="252"/>
  <c r="E82" i="252"/>
  <c r="S82" i="252"/>
  <c r="A82" i="252"/>
  <c r="G82" i="252"/>
  <c r="E81" i="252"/>
  <c r="A81" i="252"/>
  <c r="E80" i="252"/>
  <c r="A80" i="252"/>
  <c r="G80" i="252"/>
  <c r="E79" i="252"/>
  <c r="A79" i="252"/>
  <c r="G79" i="252"/>
  <c r="I78" i="252"/>
  <c r="E78" i="252"/>
  <c r="A78" i="252"/>
  <c r="G78" i="252"/>
  <c r="E77" i="252"/>
  <c r="A77" i="252"/>
  <c r="G77" i="252"/>
  <c r="I76" i="252"/>
  <c r="E76" i="252"/>
  <c r="A76" i="252"/>
  <c r="G76" i="252"/>
  <c r="E75" i="252"/>
  <c r="A75" i="252"/>
  <c r="G75" i="252"/>
  <c r="E74" i="252"/>
  <c r="A74" i="252"/>
  <c r="G74" i="252"/>
  <c r="E73" i="252"/>
  <c r="A73" i="252"/>
  <c r="G73" i="252"/>
  <c r="E72" i="252"/>
  <c r="A72" i="252"/>
  <c r="G72" i="252"/>
  <c r="E71" i="252"/>
  <c r="R71" i="252"/>
  <c r="A71" i="252"/>
  <c r="E70" i="252"/>
  <c r="A70" i="252"/>
  <c r="G70" i="252"/>
  <c r="E69" i="252"/>
  <c r="A69" i="252"/>
  <c r="E68" i="252"/>
  <c r="P68" i="252"/>
  <c r="A68" i="252"/>
  <c r="G68" i="252"/>
  <c r="E67" i="252"/>
  <c r="Q67" i="252"/>
  <c r="A67" i="252"/>
  <c r="G67" i="252"/>
  <c r="E66" i="252"/>
  <c r="P66" i="252"/>
  <c r="A66" i="252"/>
  <c r="G66" i="252"/>
  <c r="I65" i="252"/>
  <c r="E65" i="252"/>
  <c r="U65" i="252"/>
  <c r="A65" i="252"/>
  <c r="G65" i="252"/>
  <c r="E64" i="252"/>
  <c r="T64" i="252"/>
  <c r="A64" i="252"/>
  <c r="G64" i="252"/>
  <c r="E63" i="252"/>
  <c r="U63" i="252"/>
  <c r="A63" i="252"/>
  <c r="E62" i="252"/>
  <c r="R62" i="252"/>
  <c r="A62" i="252"/>
  <c r="E61" i="252"/>
  <c r="A61" i="252"/>
  <c r="G61" i="252"/>
  <c r="E60" i="252"/>
  <c r="S60" i="252"/>
  <c r="A60" i="252"/>
  <c r="G60" i="252"/>
  <c r="I59" i="252"/>
  <c r="E59" i="252"/>
  <c r="R59" i="252"/>
  <c r="A59" i="252"/>
  <c r="G59" i="252"/>
  <c r="E58" i="252"/>
  <c r="A58" i="252"/>
  <c r="G58" i="252"/>
  <c r="I57" i="252"/>
  <c r="E57" i="252"/>
  <c r="A57" i="252"/>
  <c r="G57" i="252"/>
  <c r="E56" i="252"/>
  <c r="A56" i="252"/>
  <c r="G56" i="252"/>
  <c r="I55" i="252"/>
  <c r="E55" i="252"/>
  <c r="S55" i="252"/>
  <c r="A55" i="252"/>
  <c r="G55" i="252"/>
  <c r="I54" i="252"/>
  <c r="E54" i="252"/>
  <c r="R54" i="252"/>
  <c r="A54" i="252"/>
  <c r="G54" i="252"/>
  <c r="I53" i="252"/>
  <c r="E53" i="252"/>
  <c r="A53" i="252"/>
  <c r="G53" i="252"/>
  <c r="E52" i="252"/>
  <c r="A52" i="252"/>
  <c r="G52" i="252"/>
  <c r="I51" i="252"/>
  <c r="E51" i="252"/>
  <c r="A51" i="252"/>
  <c r="G51" i="252"/>
  <c r="E50" i="252"/>
  <c r="A50" i="252"/>
  <c r="I49" i="252"/>
  <c r="E49" i="252"/>
  <c r="A49" i="252"/>
  <c r="G49" i="252"/>
  <c r="E48" i="252"/>
  <c r="U48" i="252"/>
  <c r="A48" i="252"/>
  <c r="G48" i="252"/>
  <c r="E47" i="252"/>
  <c r="T47" i="252"/>
  <c r="A47" i="252"/>
  <c r="G47" i="252"/>
  <c r="E46" i="252"/>
  <c r="A46" i="252"/>
  <c r="E45" i="252"/>
  <c r="A45" i="252"/>
  <c r="G45" i="252"/>
  <c r="I44" i="252"/>
  <c r="E44" i="252"/>
  <c r="Q44" i="252"/>
  <c r="A44" i="252"/>
  <c r="G44" i="252"/>
  <c r="E43" i="252"/>
  <c r="A43" i="252"/>
  <c r="G43" i="252"/>
  <c r="I42" i="252"/>
  <c r="E42" i="252"/>
  <c r="U42" i="252"/>
  <c r="A42" i="252"/>
  <c r="G42" i="252"/>
  <c r="E41" i="252"/>
  <c r="A41" i="252"/>
  <c r="G41" i="252"/>
  <c r="E40" i="252"/>
  <c r="R40" i="252"/>
  <c r="A40" i="252"/>
  <c r="G40" i="252"/>
  <c r="I39" i="252"/>
  <c r="E39" i="252"/>
  <c r="A39" i="252"/>
  <c r="G39" i="252"/>
  <c r="I38" i="252"/>
  <c r="E38" i="252"/>
  <c r="A38" i="252"/>
  <c r="I37" i="252"/>
  <c r="E37" i="252"/>
  <c r="A37" i="252"/>
  <c r="G37" i="252"/>
  <c r="E36" i="252"/>
  <c r="A36" i="252"/>
  <c r="G36" i="252"/>
  <c r="E35" i="252"/>
  <c r="A35" i="252"/>
  <c r="G35" i="252"/>
  <c r="I34" i="252"/>
  <c r="E34" i="252"/>
  <c r="T34" i="252"/>
  <c r="A34" i="252"/>
  <c r="G34" i="252"/>
  <c r="I33" i="252"/>
  <c r="E33" i="252"/>
  <c r="A33" i="252"/>
  <c r="G33" i="252"/>
  <c r="I32" i="252"/>
  <c r="E32" i="252"/>
  <c r="A32" i="252"/>
  <c r="G32" i="252"/>
  <c r="I31" i="252"/>
  <c r="E31" i="252"/>
  <c r="A31" i="252"/>
  <c r="G31" i="252"/>
  <c r="E30" i="252"/>
  <c r="A30" i="252"/>
  <c r="G30" i="252"/>
  <c r="I29" i="252"/>
  <c r="E29" i="252"/>
  <c r="P29" i="252"/>
  <c r="A29" i="252"/>
  <c r="G29" i="252"/>
  <c r="E28" i="252"/>
  <c r="A28" i="252"/>
  <c r="E27" i="252"/>
  <c r="A27" i="252"/>
  <c r="E26" i="252"/>
  <c r="A26" i="252"/>
  <c r="G26" i="252"/>
  <c r="E25" i="252"/>
  <c r="U25" i="252"/>
  <c r="A25" i="252"/>
  <c r="G25" i="252"/>
  <c r="E24" i="252"/>
  <c r="A24" i="252"/>
  <c r="G24" i="252"/>
  <c r="E23" i="252"/>
  <c r="A23" i="252"/>
  <c r="R160" i="252"/>
  <c r="E22" i="252"/>
  <c r="A22" i="252"/>
  <c r="G22" i="252"/>
  <c r="I21" i="252"/>
  <c r="E21" i="252"/>
  <c r="A21" i="252"/>
  <c r="G21" i="252"/>
  <c r="I20" i="252"/>
  <c r="E20" i="252"/>
  <c r="A20" i="252"/>
  <c r="G20" i="252"/>
  <c r="E19" i="252"/>
  <c r="S19" i="252"/>
  <c r="A19" i="252"/>
  <c r="G19" i="252"/>
  <c r="I18" i="252"/>
  <c r="E18" i="252"/>
  <c r="A18" i="252"/>
  <c r="G18" i="252"/>
  <c r="E17" i="252"/>
  <c r="A17" i="252"/>
  <c r="G17" i="252"/>
  <c r="I16" i="252"/>
  <c r="E16" i="252"/>
  <c r="P16" i="252"/>
  <c r="A16" i="252"/>
  <c r="G16" i="252"/>
  <c r="E15" i="252"/>
  <c r="A15" i="252"/>
  <c r="G15" i="252"/>
  <c r="I14" i="252"/>
  <c r="E14" i="252"/>
  <c r="A14" i="252"/>
  <c r="E13" i="252"/>
  <c r="A13" i="252"/>
  <c r="G13" i="252"/>
  <c r="E12" i="252"/>
  <c r="A12" i="252"/>
  <c r="I11" i="252"/>
  <c r="E11" i="252"/>
  <c r="R11" i="252"/>
  <c r="A11" i="252"/>
  <c r="G11" i="252"/>
  <c r="E10" i="252"/>
  <c r="A10" i="252"/>
  <c r="E9" i="252"/>
  <c r="A9" i="252"/>
  <c r="E8" i="252"/>
  <c r="A8" i="252"/>
  <c r="G8" i="252"/>
  <c r="AF7" i="252"/>
  <c r="AE7" i="252"/>
  <c r="AD7" i="252"/>
  <c r="AC7" i="252"/>
  <c r="AB7" i="252"/>
  <c r="E7" i="252"/>
  <c r="A7" i="252"/>
  <c r="P161" i="252"/>
  <c r="I6" i="252"/>
  <c r="E6" i="252"/>
  <c r="A6" i="252"/>
  <c r="I5" i="252"/>
  <c r="E5" i="252"/>
  <c r="A5" i="252"/>
  <c r="E4" i="252"/>
  <c r="A4" i="252"/>
  <c r="G4" i="252"/>
  <c r="E3" i="252"/>
  <c r="A3" i="252"/>
  <c r="G3" i="252"/>
  <c r="E2" i="252"/>
  <c r="A2" i="252"/>
  <c r="R163" i="251"/>
  <c r="T162" i="251"/>
  <c r="S162" i="251"/>
  <c r="R162" i="251"/>
  <c r="P162" i="251"/>
  <c r="B162" i="251"/>
  <c r="D157" i="251"/>
  <c r="E157" i="251"/>
  <c r="V156" i="251"/>
  <c r="E156" i="251"/>
  <c r="E155" i="251"/>
  <c r="A155" i="251"/>
  <c r="G155" i="251"/>
  <c r="E154" i="251"/>
  <c r="A154" i="251"/>
  <c r="G154" i="251"/>
  <c r="E153" i="251"/>
  <c r="A153" i="251"/>
  <c r="G153" i="251"/>
  <c r="E152" i="251"/>
  <c r="A152" i="251"/>
  <c r="G152" i="251"/>
  <c r="E151" i="251"/>
  <c r="A151" i="251"/>
  <c r="G151" i="251"/>
  <c r="E150" i="251"/>
  <c r="A150" i="251"/>
  <c r="G150" i="251"/>
  <c r="E149" i="251"/>
  <c r="A149" i="251"/>
  <c r="G149" i="251"/>
  <c r="I148" i="251"/>
  <c r="E148" i="251"/>
  <c r="A148" i="251"/>
  <c r="G148" i="251"/>
  <c r="E147" i="251"/>
  <c r="A147" i="251"/>
  <c r="G147" i="251"/>
  <c r="E146" i="251"/>
  <c r="A146" i="251"/>
  <c r="G146" i="251"/>
  <c r="E145" i="251"/>
  <c r="A145" i="251"/>
  <c r="G145" i="251"/>
  <c r="E144" i="251"/>
  <c r="A144" i="251"/>
  <c r="G144" i="251"/>
  <c r="E143" i="251"/>
  <c r="A143" i="251"/>
  <c r="G143" i="251"/>
  <c r="E142" i="251"/>
  <c r="A142" i="251"/>
  <c r="G142" i="251"/>
  <c r="E141" i="251"/>
  <c r="A141" i="251"/>
  <c r="G141" i="251"/>
  <c r="I140" i="251"/>
  <c r="E140" i="251"/>
  <c r="A140" i="251"/>
  <c r="G140" i="251"/>
  <c r="E139" i="251"/>
  <c r="A139" i="251"/>
  <c r="G139" i="251"/>
  <c r="E138" i="251"/>
  <c r="A138" i="251"/>
  <c r="G138" i="251"/>
  <c r="E137" i="251"/>
  <c r="A137" i="251"/>
  <c r="G137" i="251"/>
  <c r="E136" i="251"/>
  <c r="A136" i="251"/>
  <c r="G136" i="251"/>
  <c r="E135" i="251"/>
  <c r="A135" i="251"/>
  <c r="G135" i="251"/>
  <c r="E134" i="251"/>
  <c r="A134" i="251"/>
  <c r="E133" i="251"/>
  <c r="A133" i="251"/>
  <c r="G133" i="251"/>
  <c r="E132" i="251"/>
  <c r="A132" i="251"/>
  <c r="G132" i="251"/>
  <c r="E131" i="251"/>
  <c r="A131" i="251"/>
  <c r="G131" i="251"/>
  <c r="E130" i="251"/>
  <c r="A130" i="251"/>
  <c r="G130" i="251"/>
  <c r="E129" i="251"/>
  <c r="A129" i="251"/>
  <c r="G129" i="251"/>
  <c r="E128" i="251"/>
  <c r="A128" i="251"/>
  <c r="G128" i="251"/>
  <c r="E127" i="251"/>
  <c r="A127" i="251"/>
  <c r="G127" i="251"/>
  <c r="E126" i="251"/>
  <c r="A126" i="251"/>
  <c r="G126" i="251"/>
  <c r="E125" i="251"/>
  <c r="A125" i="251"/>
  <c r="G125" i="251"/>
  <c r="I124" i="251"/>
  <c r="E124" i="251"/>
  <c r="A124" i="251"/>
  <c r="G124" i="251"/>
  <c r="E123" i="251"/>
  <c r="A123" i="251"/>
  <c r="G123" i="251"/>
  <c r="E122" i="251"/>
  <c r="A122" i="251"/>
  <c r="G122" i="251"/>
  <c r="E121" i="251"/>
  <c r="A121" i="251"/>
  <c r="G121" i="251"/>
  <c r="I120" i="251"/>
  <c r="E120" i="251"/>
  <c r="A120" i="251"/>
  <c r="G120" i="251"/>
  <c r="E119" i="251"/>
  <c r="A119" i="251"/>
  <c r="G119" i="251"/>
  <c r="I118" i="251"/>
  <c r="E118" i="251"/>
  <c r="A118" i="251"/>
  <c r="G118" i="251"/>
  <c r="I117" i="251"/>
  <c r="E117" i="251"/>
  <c r="A117" i="251"/>
  <c r="G117" i="251"/>
  <c r="E116" i="251"/>
  <c r="A116" i="251"/>
  <c r="G116" i="251"/>
  <c r="E115" i="251"/>
  <c r="A115" i="251"/>
  <c r="G115" i="251"/>
  <c r="I114" i="251"/>
  <c r="E114" i="251"/>
  <c r="A114" i="251"/>
  <c r="G114" i="251"/>
  <c r="E113" i="251"/>
  <c r="A113" i="251"/>
  <c r="E112" i="251"/>
  <c r="A112" i="251"/>
  <c r="G112" i="251"/>
  <c r="I111" i="251"/>
  <c r="E111" i="251"/>
  <c r="A111" i="251"/>
  <c r="G111" i="251"/>
  <c r="E110" i="251"/>
  <c r="A110" i="251"/>
  <c r="G110" i="251"/>
  <c r="E109" i="251"/>
  <c r="A109" i="251"/>
  <c r="G109" i="251"/>
  <c r="I108" i="251"/>
  <c r="E108" i="251"/>
  <c r="A108" i="251"/>
  <c r="G108" i="251"/>
  <c r="E107" i="251"/>
  <c r="A107" i="251"/>
  <c r="G107" i="251"/>
  <c r="E106" i="251"/>
  <c r="A106" i="251"/>
  <c r="G106" i="251"/>
  <c r="I105" i="251"/>
  <c r="E105" i="251"/>
  <c r="A105" i="251"/>
  <c r="G105" i="251"/>
  <c r="E104" i="251"/>
  <c r="A104" i="251"/>
  <c r="G104" i="251"/>
  <c r="E103" i="251"/>
  <c r="A103" i="251"/>
  <c r="G103" i="251"/>
  <c r="E102" i="251"/>
  <c r="A102" i="251"/>
  <c r="G102" i="251"/>
  <c r="I101" i="251"/>
  <c r="E101" i="251"/>
  <c r="A101" i="251"/>
  <c r="G101" i="251"/>
  <c r="E100" i="251"/>
  <c r="A100" i="251"/>
  <c r="G100" i="251"/>
  <c r="I99" i="251"/>
  <c r="E99" i="251"/>
  <c r="A99" i="251"/>
  <c r="G99" i="251"/>
  <c r="I98" i="251"/>
  <c r="E98" i="251"/>
  <c r="A98" i="251"/>
  <c r="G98" i="251"/>
  <c r="E97" i="251"/>
  <c r="A97" i="251"/>
  <c r="G97" i="251"/>
  <c r="E96" i="251"/>
  <c r="A96" i="251"/>
  <c r="G96" i="251"/>
  <c r="I95" i="251"/>
  <c r="E95" i="251"/>
  <c r="A95" i="251"/>
  <c r="G95" i="251"/>
  <c r="E94" i="251"/>
  <c r="A94" i="251"/>
  <c r="G94" i="251"/>
  <c r="E93" i="251"/>
  <c r="A93" i="251"/>
  <c r="G93" i="251"/>
  <c r="E92" i="251"/>
  <c r="A92" i="251"/>
  <c r="G92" i="251"/>
  <c r="I91" i="251"/>
  <c r="E91" i="251"/>
  <c r="A91" i="251"/>
  <c r="G91" i="251"/>
  <c r="E90" i="251"/>
  <c r="A90" i="251"/>
  <c r="G90" i="251"/>
  <c r="E89" i="251"/>
  <c r="A89" i="251"/>
  <c r="G89" i="251"/>
  <c r="E88" i="251"/>
  <c r="A88" i="251"/>
  <c r="G88" i="251"/>
  <c r="E87" i="251"/>
  <c r="A87" i="251"/>
  <c r="G87" i="251"/>
  <c r="E86" i="251"/>
  <c r="A86" i="251"/>
  <c r="G86" i="251"/>
  <c r="E85" i="251"/>
  <c r="A85" i="251"/>
  <c r="G85" i="251"/>
  <c r="I84" i="251"/>
  <c r="E84" i="251"/>
  <c r="A84" i="251"/>
  <c r="G84" i="251"/>
  <c r="E83" i="251"/>
  <c r="A83" i="251"/>
  <c r="G83" i="251"/>
  <c r="E82" i="251"/>
  <c r="A82" i="251"/>
  <c r="G82" i="251"/>
  <c r="E81" i="251"/>
  <c r="A81" i="251"/>
  <c r="G81" i="251"/>
  <c r="E80" i="251"/>
  <c r="A80" i="251"/>
  <c r="G80" i="251"/>
  <c r="E79" i="251"/>
  <c r="A79" i="251"/>
  <c r="G79" i="251"/>
  <c r="I78" i="251"/>
  <c r="E78" i="251"/>
  <c r="A78" i="251"/>
  <c r="G78" i="251"/>
  <c r="E77" i="251"/>
  <c r="A77" i="251"/>
  <c r="G77" i="251"/>
  <c r="I76" i="251"/>
  <c r="E76" i="251"/>
  <c r="A76" i="251"/>
  <c r="G76" i="251"/>
  <c r="E75" i="251"/>
  <c r="A75" i="251"/>
  <c r="G75" i="251"/>
  <c r="E74" i="251"/>
  <c r="A74" i="251"/>
  <c r="G74" i="251"/>
  <c r="E73" i="251"/>
  <c r="A73" i="251"/>
  <c r="G73" i="251"/>
  <c r="E72" i="251"/>
  <c r="A72" i="251"/>
  <c r="G72" i="251"/>
  <c r="E71" i="251"/>
  <c r="A71" i="251"/>
  <c r="E70" i="251"/>
  <c r="A70" i="251"/>
  <c r="G70" i="251"/>
  <c r="E69" i="251"/>
  <c r="A69" i="251"/>
  <c r="E68" i="251"/>
  <c r="A68" i="251"/>
  <c r="G68" i="251"/>
  <c r="E67" i="251"/>
  <c r="A67" i="251"/>
  <c r="G67" i="251"/>
  <c r="E66" i="251"/>
  <c r="A66" i="251"/>
  <c r="G66" i="251"/>
  <c r="I65" i="251"/>
  <c r="E65" i="251"/>
  <c r="A65" i="251"/>
  <c r="G65" i="251"/>
  <c r="E64" i="251"/>
  <c r="A64" i="251"/>
  <c r="G64" i="251"/>
  <c r="E63" i="251"/>
  <c r="A63" i="251"/>
  <c r="G63" i="251"/>
  <c r="E62" i="251"/>
  <c r="A62" i="251"/>
  <c r="G62" i="251"/>
  <c r="E61" i="251"/>
  <c r="A61" i="251"/>
  <c r="G61" i="251"/>
  <c r="E60" i="251"/>
  <c r="A60" i="251"/>
  <c r="G60" i="251"/>
  <c r="I59" i="251"/>
  <c r="E59" i="251"/>
  <c r="A59" i="251"/>
  <c r="G59" i="251"/>
  <c r="E58" i="251"/>
  <c r="A58" i="251"/>
  <c r="G58" i="251"/>
  <c r="I57" i="251"/>
  <c r="E57" i="251"/>
  <c r="A57" i="251"/>
  <c r="G57" i="251"/>
  <c r="E56" i="251"/>
  <c r="A56" i="251"/>
  <c r="G56" i="251"/>
  <c r="I55" i="251"/>
  <c r="E55" i="251"/>
  <c r="A55" i="251"/>
  <c r="G55" i="251"/>
  <c r="I54" i="251"/>
  <c r="E54" i="251"/>
  <c r="A54" i="251"/>
  <c r="G54" i="251"/>
  <c r="I53" i="251"/>
  <c r="E53" i="251"/>
  <c r="A53" i="251"/>
  <c r="G53" i="251"/>
  <c r="E52" i="251"/>
  <c r="A52" i="251"/>
  <c r="G52" i="251"/>
  <c r="I51" i="251"/>
  <c r="E51" i="251"/>
  <c r="A51" i="251"/>
  <c r="G51" i="251"/>
  <c r="E50" i="251"/>
  <c r="A50" i="251"/>
  <c r="G50" i="251"/>
  <c r="I49" i="251"/>
  <c r="E49" i="251"/>
  <c r="A49" i="251"/>
  <c r="G49" i="251"/>
  <c r="E48" i="251"/>
  <c r="A48" i="251"/>
  <c r="G48" i="251"/>
  <c r="E47" i="251"/>
  <c r="A47" i="251"/>
  <c r="G47" i="251"/>
  <c r="E46" i="251"/>
  <c r="A46" i="251"/>
  <c r="G46" i="251"/>
  <c r="E45" i="251"/>
  <c r="A45" i="251"/>
  <c r="G45" i="251"/>
  <c r="I44" i="251"/>
  <c r="E44" i="251"/>
  <c r="A44" i="251"/>
  <c r="G44" i="251"/>
  <c r="E43" i="251"/>
  <c r="A43" i="251"/>
  <c r="G43" i="251"/>
  <c r="I42" i="251"/>
  <c r="E42" i="251"/>
  <c r="A42" i="251"/>
  <c r="G42" i="251"/>
  <c r="E41" i="251"/>
  <c r="A41" i="251"/>
  <c r="G41" i="251"/>
  <c r="E40" i="251"/>
  <c r="A40" i="251"/>
  <c r="G40" i="251"/>
  <c r="I39" i="251"/>
  <c r="E39" i="251"/>
  <c r="A39" i="251"/>
  <c r="G39" i="251"/>
  <c r="I38" i="251"/>
  <c r="E38" i="251"/>
  <c r="A38" i="251"/>
  <c r="I37" i="251"/>
  <c r="E37" i="251"/>
  <c r="A37" i="251"/>
  <c r="G37" i="251"/>
  <c r="E36" i="251"/>
  <c r="A36" i="251"/>
  <c r="G36" i="251"/>
  <c r="E35" i="251"/>
  <c r="A35" i="251"/>
  <c r="I34" i="251"/>
  <c r="E34" i="251"/>
  <c r="A34" i="251"/>
  <c r="G34" i="251"/>
  <c r="I33" i="251"/>
  <c r="E33" i="251"/>
  <c r="A33" i="251"/>
  <c r="G33" i="251"/>
  <c r="I32" i="251"/>
  <c r="E32" i="251"/>
  <c r="A32" i="251"/>
  <c r="G32" i="251"/>
  <c r="I31" i="251"/>
  <c r="E31" i="251"/>
  <c r="A31" i="251"/>
  <c r="G31" i="251"/>
  <c r="E30" i="251"/>
  <c r="A30" i="251"/>
  <c r="G30" i="251"/>
  <c r="I29" i="251"/>
  <c r="E29" i="251"/>
  <c r="A29" i="251"/>
  <c r="G29" i="251"/>
  <c r="E28" i="251"/>
  <c r="A28" i="251"/>
  <c r="G28" i="251"/>
  <c r="E27" i="251"/>
  <c r="A27" i="251"/>
  <c r="E26" i="251"/>
  <c r="A26" i="251"/>
  <c r="G26" i="251"/>
  <c r="E25" i="251"/>
  <c r="A25" i="251"/>
  <c r="G25" i="251"/>
  <c r="E24" i="251"/>
  <c r="A24" i="251"/>
  <c r="G24" i="251"/>
  <c r="E23" i="251"/>
  <c r="A23" i="251"/>
  <c r="E22" i="251"/>
  <c r="A22" i="251"/>
  <c r="G22" i="251"/>
  <c r="I21" i="251"/>
  <c r="E21" i="251"/>
  <c r="A21" i="251"/>
  <c r="G21" i="251"/>
  <c r="I20" i="251"/>
  <c r="E20" i="251"/>
  <c r="A20" i="251"/>
  <c r="G20" i="251"/>
  <c r="E19" i="251"/>
  <c r="A19" i="251"/>
  <c r="G19" i="251"/>
  <c r="I18" i="251"/>
  <c r="E18" i="251"/>
  <c r="A18" i="251"/>
  <c r="G18" i="251"/>
  <c r="E17" i="251"/>
  <c r="A17" i="251"/>
  <c r="G17" i="251"/>
  <c r="I16" i="251"/>
  <c r="E16" i="251"/>
  <c r="A16" i="251"/>
  <c r="G16" i="251"/>
  <c r="E15" i="251"/>
  <c r="A15" i="251"/>
  <c r="I14" i="251"/>
  <c r="E14" i="251"/>
  <c r="A14" i="251"/>
  <c r="G14" i="251"/>
  <c r="E13" i="251"/>
  <c r="A13" i="251"/>
  <c r="E12" i="251"/>
  <c r="A12" i="251"/>
  <c r="G12" i="251"/>
  <c r="I11" i="251"/>
  <c r="E11" i="251"/>
  <c r="A11" i="251"/>
  <c r="G11" i="251"/>
  <c r="E10" i="251"/>
  <c r="A10" i="251"/>
  <c r="G10" i="251"/>
  <c r="E9" i="251"/>
  <c r="A9" i="251"/>
  <c r="G9" i="251"/>
  <c r="E8" i="251"/>
  <c r="A8" i="251"/>
  <c r="AF7" i="251"/>
  <c r="AE7" i="251"/>
  <c r="AD7" i="251"/>
  <c r="AC7" i="251"/>
  <c r="AB7" i="251"/>
  <c r="E7" i="251"/>
  <c r="A7" i="251"/>
  <c r="I6" i="251"/>
  <c r="E6" i="251"/>
  <c r="A6" i="251"/>
  <c r="I5" i="251"/>
  <c r="E5" i="251"/>
  <c r="A5" i="251"/>
  <c r="E4" i="251"/>
  <c r="A4" i="251"/>
  <c r="E3" i="251"/>
  <c r="A3" i="251"/>
  <c r="E2" i="251"/>
  <c r="A2" i="251"/>
  <c r="D166" i="250"/>
  <c r="B164" i="250"/>
  <c r="T162" i="250"/>
  <c r="R162" i="250"/>
  <c r="T161" i="250"/>
  <c r="S161" i="250"/>
  <c r="R161" i="250"/>
  <c r="P161" i="250"/>
  <c r="B161" i="250"/>
  <c r="D156" i="250"/>
  <c r="E156" i="250"/>
  <c r="G154" i="250"/>
  <c r="E154" i="250"/>
  <c r="G153" i="250"/>
  <c r="E153" i="250"/>
  <c r="G152" i="250"/>
  <c r="E152" i="250"/>
  <c r="G151" i="250"/>
  <c r="E151" i="250"/>
  <c r="E150" i="250"/>
  <c r="A150" i="250"/>
  <c r="G150" i="250"/>
  <c r="E149" i="250"/>
  <c r="A149" i="250"/>
  <c r="E148" i="250"/>
  <c r="A148" i="250"/>
  <c r="G148" i="250"/>
  <c r="I147" i="250"/>
  <c r="E147" i="250"/>
  <c r="A147" i="250"/>
  <c r="G147" i="250"/>
  <c r="E146" i="250"/>
  <c r="A146" i="250"/>
  <c r="G146" i="250"/>
  <c r="E145" i="250"/>
  <c r="A145" i="250"/>
  <c r="G145" i="250"/>
  <c r="E144" i="250"/>
  <c r="A144" i="250"/>
  <c r="G144" i="250"/>
  <c r="E143" i="250"/>
  <c r="A143" i="250"/>
  <c r="G143" i="250"/>
  <c r="E142" i="250"/>
  <c r="A142" i="250"/>
  <c r="G142" i="250"/>
  <c r="E141" i="250"/>
  <c r="A141" i="250"/>
  <c r="G141" i="250"/>
  <c r="E140" i="250"/>
  <c r="A140" i="250"/>
  <c r="G140" i="250"/>
  <c r="I139" i="250"/>
  <c r="E139" i="250"/>
  <c r="A139" i="250"/>
  <c r="G139" i="250"/>
  <c r="G138" i="250"/>
  <c r="E138" i="250"/>
  <c r="E137" i="250"/>
  <c r="A137" i="250"/>
  <c r="G137" i="250"/>
  <c r="E136" i="250"/>
  <c r="A136" i="250"/>
  <c r="G136" i="250"/>
  <c r="E135" i="250"/>
  <c r="A135" i="250"/>
  <c r="G135" i="250"/>
  <c r="E134" i="250"/>
  <c r="A134" i="250"/>
  <c r="G134" i="250"/>
  <c r="E133" i="250"/>
  <c r="A133" i="250"/>
  <c r="G133" i="250"/>
  <c r="G132" i="250"/>
  <c r="E132" i="250"/>
  <c r="E131" i="250"/>
  <c r="A131" i="250"/>
  <c r="G131" i="250"/>
  <c r="E130" i="250"/>
  <c r="A130" i="250"/>
  <c r="G130" i="250"/>
  <c r="E129" i="250"/>
  <c r="A129" i="250"/>
  <c r="G129" i="250"/>
  <c r="E128" i="250"/>
  <c r="A128" i="250"/>
  <c r="G128" i="250"/>
  <c r="U127" i="250"/>
  <c r="T127" i="250"/>
  <c r="S127" i="250"/>
  <c r="R127" i="250"/>
  <c r="Q127" i="250"/>
  <c r="P127" i="250"/>
  <c r="V127" i="250"/>
  <c r="X127" i="250"/>
  <c r="A127" i="250"/>
  <c r="G127" i="250"/>
  <c r="E126" i="250"/>
  <c r="A126" i="250"/>
  <c r="G126" i="250"/>
  <c r="E125" i="250"/>
  <c r="A125" i="250"/>
  <c r="G125" i="250"/>
  <c r="E124" i="250"/>
  <c r="A124" i="250"/>
  <c r="G124" i="250"/>
  <c r="I123" i="250"/>
  <c r="E123" i="250"/>
  <c r="A123" i="250"/>
  <c r="G123" i="250"/>
  <c r="E122" i="250"/>
  <c r="A122" i="250"/>
  <c r="G122" i="250"/>
  <c r="E121" i="250"/>
  <c r="A121" i="250"/>
  <c r="G121" i="250"/>
  <c r="E120" i="250"/>
  <c r="A120" i="250"/>
  <c r="G120" i="250"/>
  <c r="I119" i="250"/>
  <c r="E119" i="250"/>
  <c r="A119" i="250"/>
  <c r="G119" i="250"/>
  <c r="G118" i="250"/>
  <c r="E118" i="250"/>
  <c r="I117" i="250"/>
  <c r="E117" i="250"/>
  <c r="A117" i="250"/>
  <c r="G117" i="250"/>
  <c r="I116" i="250"/>
  <c r="E116" i="250"/>
  <c r="A116" i="250"/>
  <c r="G116" i="250"/>
  <c r="E115" i="250"/>
  <c r="A115" i="250"/>
  <c r="G115" i="250"/>
  <c r="U114" i="250"/>
  <c r="T114" i="250"/>
  <c r="S114" i="250"/>
  <c r="R114" i="250"/>
  <c r="Q114" i="250"/>
  <c r="P114" i="250"/>
  <c r="V114" i="250"/>
  <c r="X114" i="250"/>
  <c r="A114" i="250"/>
  <c r="G114" i="250"/>
  <c r="I113" i="250"/>
  <c r="E113" i="250"/>
  <c r="A113" i="250"/>
  <c r="G113" i="250"/>
  <c r="E112" i="250"/>
  <c r="A112" i="250"/>
  <c r="G112" i="250"/>
  <c r="E111" i="250"/>
  <c r="A111" i="250"/>
  <c r="G111" i="250"/>
  <c r="I110" i="250"/>
  <c r="E110" i="250"/>
  <c r="A110" i="250"/>
  <c r="G110" i="250"/>
  <c r="E109" i="250"/>
  <c r="A109" i="250"/>
  <c r="G109" i="250"/>
  <c r="E108" i="250"/>
  <c r="A108" i="250"/>
  <c r="G108" i="250"/>
  <c r="I107" i="250"/>
  <c r="E107" i="250"/>
  <c r="A107" i="250"/>
  <c r="G107" i="250"/>
  <c r="E106" i="250"/>
  <c r="A106" i="250"/>
  <c r="G106" i="250"/>
  <c r="E105" i="250"/>
  <c r="A105" i="250"/>
  <c r="G105" i="250"/>
  <c r="I104" i="250"/>
  <c r="E104" i="250"/>
  <c r="A104" i="250"/>
  <c r="G104" i="250"/>
  <c r="E103" i="250"/>
  <c r="A103" i="250"/>
  <c r="G103" i="250"/>
  <c r="E102" i="250"/>
  <c r="A102" i="250"/>
  <c r="G102" i="250"/>
  <c r="E101" i="250"/>
  <c r="A101" i="250"/>
  <c r="G101" i="250"/>
  <c r="I100" i="250"/>
  <c r="E100" i="250"/>
  <c r="A100" i="250"/>
  <c r="G100" i="250"/>
  <c r="E99" i="250"/>
  <c r="A99" i="250"/>
  <c r="G99" i="250"/>
  <c r="I98" i="250"/>
  <c r="E98" i="250"/>
  <c r="A98" i="250"/>
  <c r="G98" i="250"/>
  <c r="I97" i="250"/>
  <c r="E97" i="250"/>
  <c r="A97" i="250"/>
  <c r="G97" i="250"/>
  <c r="E96" i="250"/>
  <c r="A96" i="250"/>
  <c r="G96" i="250"/>
  <c r="E95" i="250"/>
  <c r="A95" i="250"/>
  <c r="G95" i="250"/>
  <c r="I94" i="250"/>
  <c r="E94" i="250"/>
  <c r="A94" i="250"/>
  <c r="G94" i="250"/>
  <c r="E93" i="250"/>
  <c r="A93" i="250"/>
  <c r="G93" i="250"/>
  <c r="E92" i="250"/>
  <c r="A92" i="250"/>
  <c r="G92" i="250"/>
  <c r="E91" i="250"/>
  <c r="A91" i="250"/>
  <c r="I90" i="250"/>
  <c r="E90" i="250"/>
  <c r="A90" i="250"/>
  <c r="G90" i="250"/>
  <c r="E89" i="250"/>
  <c r="A89" i="250"/>
  <c r="G89" i="250"/>
  <c r="E88" i="250"/>
  <c r="A88" i="250"/>
  <c r="G88" i="250"/>
  <c r="E87" i="250"/>
  <c r="A87" i="250"/>
  <c r="G87" i="250"/>
  <c r="E86" i="250"/>
  <c r="A86" i="250"/>
  <c r="G86" i="250"/>
  <c r="E85" i="250"/>
  <c r="A85" i="250"/>
  <c r="E84" i="250"/>
  <c r="A84" i="250"/>
  <c r="G84" i="250"/>
  <c r="I83" i="250"/>
  <c r="E83" i="250"/>
  <c r="A83" i="250"/>
  <c r="G83" i="250"/>
  <c r="E82" i="250"/>
  <c r="A82" i="250"/>
  <c r="G82" i="250"/>
  <c r="E81" i="250"/>
  <c r="A81" i="250"/>
  <c r="G81" i="250"/>
  <c r="E80" i="250"/>
  <c r="A80" i="250"/>
  <c r="G80" i="250"/>
  <c r="E79" i="250"/>
  <c r="A79" i="250"/>
  <c r="G79" i="250"/>
  <c r="E78" i="250"/>
  <c r="A78" i="250"/>
  <c r="G78" i="250"/>
  <c r="I77" i="250"/>
  <c r="E77" i="250"/>
  <c r="A77" i="250"/>
  <c r="G77" i="250"/>
  <c r="E76" i="250"/>
  <c r="A76" i="250"/>
  <c r="G76" i="250"/>
  <c r="I75" i="250"/>
  <c r="E75" i="250"/>
  <c r="A75" i="250"/>
  <c r="G75" i="250"/>
  <c r="E74" i="250"/>
  <c r="A74" i="250"/>
  <c r="G74" i="250"/>
  <c r="E73" i="250"/>
  <c r="A73" i="250"/>
  <c r="G73" i="250"/>
  <c r="E72" i="250"/>
  <c r="A72" i="250"/>
  <c r="G72" i="250"/>
  <c r="E71" i="250"/>
  <c r="A71" i="250"/>
  <c r="G71" i="250"/>
  <c r="E70" i="250"/>
  <c r="A70" i="250"/>
  <c r="E69" i="250"/>
  <c r="A69" i="250"/>
  <c r="G69" i="250"/>
  <c r="E68" i="250"/>
  <c r="A68" i="250"/>
  <c r="G68" i="250"/>
  <c r="E67" i="250"/>
  <c r="A67" i="250"/>
  <c r="E66" i="250"/>
  <c r="A66" i="250"/>
  <c r="G66" i="250"/>
  <c r="E65" i="250"/>
  <c r="A65" i="250"/>
  <c r="G65" i="250"/>
  <c r="I64" i="250"/>
  <c r="E64" i="250"/>
  <c r="A64" i="250"/>
  <c r="G64" i="250"/>
  <c r="E63" i="250"/>
  <c r="A63" i="250"/>
  <c r="G63" i="250"/>
  <c r="E62" i="250"/>
  <c r="A62" i="250"/>
  <c r="G62" i="250"/>
  <c r="E61" i="250"/>
  <c r="A61" i="250"/>
  <c r="G61" i="250"/>
  <c r="E60" i="250"/>
  <c r="A60" i="250"/>
  <c r="G60" i="250"/>
  <c r="E59" i="250"/>
  <c r="A59" i="250"/>
  <c r="G59" i="250"/>
  <c r="I58" i="250"/>
  <c r="E58" i="250"/>
  <c r="A58" i="250"/>
  <c r="G58" i="250"/>
  <c r="E57" i="250"/>
  <c r="A57" i="250"/>
  <c r="G57" i="250"/>
  <c r="I56" i="250"/>
  <c r="E56" i="250"/>
  <c r="A56" i="250"/>
  <c r="G56" i="250"/>
  <c r="E55" i="250"/>
  <c r="A55" i="250"/>
  <c r="G55" i="250"/>
  <c r="I54" i="250"/>
  <c r="E54" i="250"/>
  <c r="A54" i="250"/>
  <c r="G54" i="250"/>
  <c r="I53" i="250"/>
  <c r="E53" i="250"/>
  <c r="A53" i="250"/>
  <c r="G53" i="250"/>
  <c r="I52" i="250"/>
  <c r="E52" i="250"/>
  <c r="A52" i="250"/>
  <c r="G52" i="250"/>
  <c r="E51" i="250"/>
  <c r="A51" i="250"/>
  <c r="G51" i="250"/>
  <c r="I50" i="250"/>
  <c r="E50" i="250"/>
  <c r="A50" i="250"/>
  <c r="G50" i="250"/>
  <c r="E49" i="250"/>
  <c r="A49" i="250"/>
  <c r="G49" i="250"/>
  <c r="I48" i="250"/>
  <c r="E48" i="250"/>
  <c r="A48" i="250"/>
  <c r="G48" i="250"/>
  <c r="E47" i="250"/>
  <c r="A47" i="250"/>
  <c r="G47" i="250"/>
  <c r="E46" i="250"/>
  <c r="A46" i="250"/>
  <c r="G46" i="250"/>
  <c r="E45" i="250"/>
  <c r="A45" i="250"/>
  <c r="G45" i="250"/>
  <c r="E44" i="250"/>
  <c r="A44" i="250"/>
  <c r="G44" i="250"/>
  <c r="I43" i="250"/>
  <c r="E43" i="250"/>
  <c r="A43" i="250"/>
  <c r="G43" i="250"/>
  <c r="E42" i="250"/>
  <c r="A42" i="250"/>
  <c r="G42" i="250"/>
  <c r="I41" i="250"/>
  <c r="E41" i="250"/>
  <c r="A41" i="250"/>
  <c r="G41" i="250"/>
  <c r="E40" i="250"/>
  <c r="A40" i="250"/>
  <c r="G40" i="250"/>
  <c r="E39" i="250"/>
  <c r="A39" i="250"/>
  <c r="G39" i="250"/>
  <c r="I38" i="250"/>
  <c r="E38" i="250"/>
  <c r="A38" i="250"/>
  <c r="G38" i="250"/>
  <c r="I37" i="250"/>
  <c r="E37" i="250"/>
  <c r="A37" i="250"/>
  <c r="I36" i="250"/>
  <c r="E36" i="250"/>
  <c r="A36" i="250"/>
  <c r="G36" i="250"/>
  <c r="E35" i="250"/>
  <c r="A35" i="250"/>
  <c r="G35" i="250"/>
  <c r="E34" i="250"/>
  <c r="A34" i="250"/>
  <c r="G34" i="250"/>
  <c r="I33" i="250"/>
  <c r="E33" i="250"/>
  <c r="A33" i="250"/>
  <c r="G33" i="250"/>
  <c r="I32" i="250"/>
  <c r="E32" i="250"/>
  <c r="A32" i="250"/>
  <c r="G32" i="250"/>
  <c r="I31" i="250"/>
  <c r="E31" i="250"/>
  <c r="A31" i="250"/>
  <c r="G31" i="250"/>
  <c r="I30" i="250"/>
  <c r="E30" i="250"/>
  <c r="A30" i="250"/>
  <c r="G30" i="250"/>
  <c r="E29" i="250"/>
  <c r="A29" i="250"/>
  <c r="G29" i="250"/>
  <c r="I28" i="250"/>
  <c r="G28" i="250"/>
  <c r="E28" i="250"/>
  <c r="E27" i="250"/>
  <c r="A27" i="250"/>
  <c r="G27" i="250"/>
  <c r="E26" i="250"/>
  <c r="A26" i="250"/>
  <c r="G26" i="250"/>
  <c r="E25" i="250"/>
  <c r="A25" i="250"/>
  <c r="G25" i="250"/>
  <c r="E24" i="250"/>
  <c r="A24" i="250"/>
  <c r="E23" i="250"/>
  <c r="A23" i="250"/>
  <c r="E22" i="250"/>
  <c r="A22" i="250"/>
  <c r="G22" i="250"/>
  <c r="I21" i="250"/>
  <c r="E21" i="250"/>
  <c r="A21" i="250"/>
  <c r="G21" i="250"/>
  <c r="I20" i="250"/>
  <c r="E20" i="250"/>
  <c r="A20" i="250"/>
  <c r="E19" i="250"/>
  <c r="A19" i="250"/>
  <c r="G19" i="250"/>
  <c r="I18" i="250"/>
  <c r="E18" i="250"/>
  <c r="A18" i="250"/>
  <c r="G18" i="250"/>
  <c r="E17" i="250"/>
  <c r="A17" i="250"/>
  <c r="G17" i="250"/>
  <c r="I16" i="250"/>
  <c r="E16" i="250"/>
  <c r="A16" i="250"/>
  <c r="G16" i="250"/>
  <c r="E15" i="250"/>
  <c r="A15" i="250"/>
  <c r="G15" i="250"/>
  <c r="I14" i="250"/>
  <c r="E14" i="250"/>
  <c r="A14" i="250"/>
  <c r="G14" i="250"/>
  <c r="E13" i="250"/>
  <c r="A13" i="250"/>
  <c r="G13" i="250"/>
  <c r="E12" i="250"/>
  <c r="A12" i="250"/>
  <c r="G12" i="250"/>
  <c r="I11" i="250"/>
  <c r="E11" i="250"/>
  <c r="A11" i="250"/>
  <c r="G11" i="250"/>
  <c r="E10" i="250"/>
  <c r="A10" i="250"/>
  <c r="G10" i="250"/>
  <c r="E9" i="250"/>
  <c r="A9" i="250"/>
  <c r="E8" i="250"/>
  <c r="A8" i="250"/>
  <c r="AF7" i="250"/>
  <c r="AE7" i="250"/>
  <c r="AD7" i="250"/>
  <c r="AC7" i="250"/>
  <c r="AB7" i="250"/>
  <c r="E7" i="250"/>
  <c r="A7" i="250"/>
  <c r="I6" i="250"/>
  <c r="E6" i="250"/>
  <c r="A6" i="250"/>
  <c r="I5" i="250"/>
  <c r="E5" i="250"/>
  <c r="A5" i="250"/>
  <c r="E4" i="250"/>
  <c r="A4" i="250"/>
  <c r="G4" i="250"/>
  <c r="E3" i="250"/>
  <c r="A3" i="250"/>
  <c r="E2" i="250"/>
  <c r="A2" i="250"/>
  <c r="A142" i="247"/>
  <c r="A127" i="247"/>
  <c r="D166" i="247"/>
  <c r="T162" i="247"/>
  <c r="R162" i="247"/>
  <c r="T161" i="247"/>
  <c r="S161" i="247"/>
  <c r="R161" i="247"/>
  <c r="P161" i="247"/>
  <c r="D156" i="247"/>
  <c r="E156" i="247"/>
  <c r="G154" i="247"/>
  <c r="E154" i="247"/>
  <c r="U154" i="247"/>
  <c r="G153" i="247"/>
  <c r="E153" i="247"/>
  <c r="P153" i="247"/>
  <c r="G152" i="247"/>
  <c r="E152" i="247"/>
  <c r="T152" i="247"/>
  <c r="G151" i="247"/>
  <c r="E151" i="247"/>
  <c r="U151" i="247"/>
  <c r="E150" i="247"/>
  <c r="A150" i="247"/>
  <c r="G150" i="247"/>
  <c r="E149" i="247"/>
  <c r="A149" i="247"/>
  <c r="G149" i="247"/>
  <c r="E148" i="247"/>
  <c r="A148" i="247"/>
  <c r="G148" i="247"/>
  <c r="I147" i="247"/>
  <c r="E147" i="247"/>
  <c r="T147" i="247"/>
  <c r="A147" i="247"/>
  <c r="G147" i="247"/>
  <c r="P146" i="247"/>
  <c r="E146" i="247"/>
  <c r="R146" i="247"/>
  <c r="A146" i="247"/>
  <c r="G146" i="247"/>
  <c r="E145" i="247"/>
  <c r="U145" i="247"/>
  <c r="A145" i="247"/>
  <c r="G145" i="247"/>
  <c r="E144" i="247"/>
  <c r="Q144" i="247"/>
  <c r="A144" i="247"/>
  <c r="G144" i="247"/>
  <c r="E143" i="247"/>
  <c r="P143" i="247"/>
  <c r="A143" i="247"/>
  <c r="G143" i="247"/>
  <c r="U142" i="247"/>
  <c r="G142" i="247"/>
  <c r="E142" i="247"/>
  <c r="S142" i="247"/>
  <c r="E141" i="247"/>
  <c r="A141" i="247"/>
  <c r="G141" i="247"/>
  <c r="E140" i="247"/>
  <c r="S140" i="247"/>
  <c r="A140" i="247"/>
  <c r="G140" i="247"/>
  <c r="I139" i="247"/>
  <c r="E139" i="247"/>
  <c r="A139" i="247"/>
  <c r="G139" i="247"/>
  <c r="G138" i="247"/>
  <c r="E138" i="247"/>
  <c r="E137" i="247"/>
  <c r="P137" i="247"/>
  <c r="A137" i="247"/>
  <c r="G137" i="247"/>
  <c r="E136" i="247"/>
  <c r="A136" i="247"/>
  <c r="G136" i="247"/>
  <c r="E135" i="247"/>
  <c r="A135" i="247"/>
  <c r="G135" i="247"/>
  <c r="T134" i="247"/>
  <c r="S134" i="247"/>
  <c r="E134" i="247"/>
  <c r="U134" i="247"/>
  <c r="A134" i="247"/>
  <c r="G134" i="247"/>
  <c r="T133" i="247"/>
  <c r="E133" i="247"/>
  <c r="R133" i="247"/>
  <c r="A133" i="247"/>
  <c r="G133" i="247"/>
  <c r="G132" i="247"/>
  <c r="E132" i="247"/>
  <c r="U131" i="247"/>
  <c r="T131" i="247"/>
  <c r="S131" i="247"/>
  <c r="E131" i="247"/>
  <c r="P131" i="247"/>
  <c r="A131" i="247"/>
  <c r="G131" i="247"/>
  <c r="E130" i="247"/>
  <c r="Q130" i="247"/>
  <c r="A130" i="247"/>
  <c r="G130" i="247"/>
  <c r="E129" i="247"/>
  <c r="A129" i="247"/>
  <c r="G129" i="247"/>
  <c r="E128" i="247"/>
  <c r="U128" i="247"/>
  <c r="A128" i="247"/>
  <c r="G128" i="247"/>
  <c r="U127" i="247"/>
  <c r="T127" i="247"/>
  <c r="S127" i="247"/>
  <c r="R127" i="247"/>
  <c r="Q127" i="247"/>
  <c r="P127" i="247"/>
  <c r="G127" i="247"/>
  <c r="E126" i="247"/>
  <c r="T126" i="247"/>
  <c r="A126" i="247"/>
  <c r="G126" i="247"/>
  <c r="G125" i="247"/>
  <c r="E125" i="247"/>
  <c r="A125" i="247"/>
  <c r="E124" i="247"/>
  <c r="R124" i="247"/>
  <c r="A124" i="247"/>
  <c r="G124" i="247"/>
  <c r="I123" i="247"/>
  <c r="E123" i="247"/>
  <c r="Q123" i="247"/>
  <c r="A123" i="247"/>
  <c r="G123" i="247"/>
  <c r="E122" i="247"/>
  <c r="T122" i="247"/>
  <c r="A122" i="247"/>
  <c r="G122" i="247"/>
  <c r="U121" i="247"/>
  <c r="T121" i="247"/>
  <c r="S121" i="247"/>
  <c r="R121" i="247"/>
  <c r="Q121" i="247"/>
  <c r="E121" i="247"/>
  <c r="P121" i="247"/>
  <c r="A121" i="247"/>
  <c r="G121" i="247"/>
  <c r="E120" i="247"/>
  <c r="Q120" i="247"/>
  <c r="A120" i="247"/>
  <c r="I119" i="247"/>
  <c r="E119" i="247"/>
  <c r="A119" i="247"/>
  <c r="G119" i="247"/>
  <c r="G118" i="247"/>
  <c r="E118" i="247"/>
  <c r="T118" i="247"/>
  <c r="I117" i="247"/>
  <c r="E117" i="247"/>
  <c r="S117" i="247"/>
  <c r="A117" i="247"/>
  <c r="G117" i="247"/>
  <c r="I116" i="247"/>
  <c r="E116" i="247"/>
  <c r="A116" i="247"/>
  <c r="G116" i="247"/>
  <c r="U115" i="247"/>
  <c r="G115" i="247"/>
  <c r="E115" i="247"/>
  <c r="A115" i="247"/>
  <c r="U114" i="247"/>
  <c r="T114" i="247"/>
  <c r="S114" i="247"/>
  <c r="R114" i="247"/>
  <c r="Q114" i="247"/>
  <c r="P114" i="247"/>
  <c r="A114" i="247"/>
  <c r="G114" i="247"/>
  <c r="U113" i="247"/>
  <c r="T113" i="247"/>
  <c r="S113" i="247"/>
  <c r="R113" i="247"/>
  <c r="Q113" i="247"/>
  <c r="I113" i="247"/>
  <c r="E113" i="247"/>
  <c r="P113" i="247"/>
  <c r="V113" i="247"/>
  <c r="X113" i="247"/>
  <c r="A113" i="247"/>
  <c r="G113" i="247"/>
  <c r="U112" i="247"/>
  <c r="T112" i="247"/>
  <c r="S112" i="247"/>
  <c r="E112" i="247"/>
  <c r="Q112" i="247"/>
  <c r="A112" i="247"/>
  <c r="G112" i="247"/>
  <c r="E111" i="247"/>
  <c r="R111" i="247"/>
  <c r="A111" i="247"/>
  <c r="G111" i="247"/>
  <c r="U110" i="247"/>
  <c r="I110" i="247"/>
  <c r="E110" i="247"/>
  <c r="R110" i="247"/>
  <c r="A110" i="247"/>
  <c r="G110" i="247"/>
  <c r="E109" i="247"/>
  <c r="T109" i="247"/>
  <c r="A109" i="247"/>
  <c r="G109" i="247"/>
  <c r="X108" i="247"/>
  <c r="U108" i="247"/>
  <c r="E108" i="247"/>
  <c r="Q108" i="247"/>
  <c r="A108" i="247"/>
  <c r="G108" i="247"/>
  <c r="U107" i="247"/>
  <c r="T107" i="247"/>
  <c r="S107" i="247"/>
  <c r="I107" i="247"/>
  <c r="E107" i="247"/>
  <c r="R107" i="247"/>
  <c r="A107" i="247"/>
  <c r="G107" i="247"/>
  <c r="E106" i="247"/>
  <c r="R106" i="247"/>
  <c r="A106" i="247"/>
  <c r="G106" i="247"/>
  <c r="E105" i="247"/>
  <c r="A105" i="247"/>
  <c r="G105" i="247"/>
  <c r="U104" i="247"/>
  <c r="T104" i="247"/>
  <c r="Q104" i="247"/>
  <c r="P104" i="247"/>
  <c r="I104" i="247"/>
  <c r="E104" i="247"/>
  <c r="A104" i="247"/>
  <c r="G104" i="247"/>
  <c r="E103" i="247"/>
  <c r="P103" i="247"/>
  <c r="A103" i="247"/>
  <c r="G103" i="247"/>
  <c r="U102" i="247"/>
  <c r="T102" i="247"/>
  <c r="E102" i="247"/>
  <c r="P102" i="247"/>
  <c r="A102" i="247"/>
  <c r="G102" i="247"/>
  <c r="E101" i="247"/>
  <c r="A101" i="247"/>
  <c r="G101" i="247"/>
  <c r="I100" i="247"/>
  <c r="E100" i="247"/>
  <c r="R100" i="247"/>
  <c r="A100" i="247"/>
  <c r="G100" i="247"/>
  <c r="E99" i="247"/>
  <c r="A99" i="247"/>
  <c r="G99" i="247"/>
  <c r="I98" i="247"/>
  <c r="E98" i="247"/>
  <c r="A98" i="247"/>
  <c r="G98" i="247"/>
  <c r="I97" i="247"/>
  <c r="E97" i="247"/>
  <c r="A97" i="247"/>
  <c r="G97" i="247"/>
  <c r="E96" i="247"/>
  <c r="A96" i="247"/>
  <c r="G96" i="247"/>
  <c r="U95" i="247"/>
  <c r="T95" i="247"/>
  <c r="S95" i="247"/>
  <c r="R95" i="247"/>
  <c r="E95" i="247"/>
  <c r="P95" i="247"/>
  <c r="A95" i="247"/>
  <c r="G95" i="247"/>
  <c r="I94" i="247"/>
  <c r="E94" i="247"/>
  <c r="U94" i="247"/>
  <c r="A94" i="247"/>
  <c r="G94" i="247"/>
  <c r="E93" i="247"/>
  <c r="A93" i="247"/>
  <c r="G93" i="247"/>
  <c r="E92" i="247"/>
  <c r="R92" i="247"/>
  <c r="A92" i="247"/>
  <c r="G92" i="247"/>
  <c r="E91" i="247"/>
  <c r="A91" i="247"/>
  <c r="G91" i="247"/>
  <c r="I90" i="247"/>
  <c r="E90" i="247"/>
  <c r="T90" i="247"/>
  <c r="A90" i="247"/>
  <c r="G90" i="247"/>
  <c r="U89" i="247"/>
  <c r="T89" i="247"/>
  <c r="E89" i="247"/>
  <c r="S89" i="247"/>
  <c r="A89" i="247"/>
  <c r="G89" i="247"/>
  <c r="E88" i="247"/>
  <c r="U88" i="247"/>
  <c r="A88" i="247"/>
  <c r="G88" i="247"/>
  <c r="E87" i="247"/>
  <c r="Q87" i="247"/>
  <c r="A87" i="247"/>
  <c r="G87" i="247"/>
  <c r="U86" i="247"/>
  <c r="T86" i="247"/>
  <c r="S86" i="247"/>
  <c r="E86" i="247"/>
  <c r="P86" i="247"/>
  <c r="A86" i="247"/>
  <c r="G86" i="247"/>
  <c r="E85" i="247"/>
  <c r="Q85" i="247"/>
  <c r="A85" i="247"/>
  <c r="E84" i="247"/>
  <c r="R84" i="247"/>
  <c r="A84" i="247"/>
  <c r="G84" i="247"/>
  <c r="I83" i="247"/>
  <c r="E83" i="247"/>
  <c r="A83" i="247"/>
  <c r="G83" i="247"/>
  <c r="E82" i="247"/>
  <c r="U82" i="247"/>
  <c r="A82" i="247"/>
  <c r="G82" i="247"/>
  <c r="E81" i="247"/>
  <c r="A81" i="247"/>
  <c r="G81" i="247"/>
  <c r="E80" i="247"/>
  <c r="A80" i="247"/>
  <c r="G80" i="247"/>
  <c r="E79" i="247"/>
  <c r="T79" i="247"/>
  <c r="A79" i="247"/>
  <c r="G79" i="247"/>
  <c r="E78" i="247"/>
  <c r="T78" i="247"/>
  <c r="A78" i="247"/>
  <c r="G78" i="247"/>
  <c r="I77" i="247"/>
  <c r="E77" i="247"/>
  <c r="A77" i="247"/>
  <c r="G77" i="247"/>
  <c r="U76" i="247"/>
  <c r="E76" i="247"/>
  <c r="Q76" i="247"/>
  <c r="A76" i="247"/>
  <c r="G76" i="247"/>
  <c r="U75" i="247"/>
  <c r="T75" i="247"/>
  <c r="S75" i="247"/>
  <c r="P75" i="247"/>
  <c r="I75" i="247"/>
  <c r="E75" i="247"/>
  <c r="R75" i="247"/>
  <c r="A75" i="247"/>
  <c r="G75" i="247"/>
  <c r="E74" i="247"/>
  <c r="P74" i="247"/>
  <c r="A74" i="247"/>
  <c r="G74" i="247"/>
  <c r="E73" i="247"/>
  <c r="R73" i="247"/>
  <c r="A73" i="247"/>
  <c r="G73" i="247"/>
  <c r="U72" i="247"/>
  <c r="T72" i="247"/>
  <c r="R72" i="247"/>
  <c r="E72" i="247"/>
  <c r="S72" i="247"/>
  <c r="A72" i="247"/>
  <c r="G72" i="247"/>
  <c r="U71" i="247"/>
  <c r="T71" i="247"/>
  <c r="Q71" i="247"/>
  <c r="P71" i="247"/>
  <c r="G71" i="247"/>
  <c r="E71" i="247"/>
  <c r="S71" i="247"/>
  <c r="A71" i="247"/>
  <c r="E70" i="247"/>
  <c r="U70" i="247"/>
  <c r="A70" i="247"/>
  <c r="E69" i="247"/>
  <c r="A69" i="247"/>
  <c r="G69" i="247"/>
  <c r="E68" i="247"/>
  <c r="S68" i="247"/>
  <c r="A68" i="247"/>
  <c r="G68" i="247"/>
  <c r="E67" i="247"/>
  <c r="R67" i="247"/>
  <c r="A67" i="247"/>
  <c r="G67" i="247"/>
  <c r="G66" i="247"/>
  <c r="E66" i="247"/>
  <c r="U66" i="247"/>
  <c r="A66" i="247"/>
  <c r="E65" i="247"/>
  <c r="P65" i="247"/>
  <c r="A65" i="247"/>
  <c r="G65" i="247"/>
  <c r="I64" i="247"/>
  <c r="E64" i="247"/>
  <c r="A64" i="247"/>
  <c r="G64" i="247"/>
  <c r="E63" i="247"/>
  <c r="T63" i="247"/>
  <c r="A63" i="247"/>
  <c r="G63" i="247"/>
  <c r="E62" i="247"/>
  <c r="S62" i="247"/>
  <c r="A62" i="247"/>
  <c r="G62" i="247"/>
  <c r="E61" i="247"/>
  <c r="T61" i="247"/>
  <c r="A61" i="247"/>
  <c r="G61" i="247"/>
  <c r="E60" i="247"/>
  <c r="T60" i="247"/>
  <c r="A60" i="247"/>
  <c r="G60" i="247"/>
  <c r="E59" i="247"/>
  <c r="A59" i="247"/>
  <c r="G59" i="247"/>
  <c r="I58" i="247"/>
  <c r="G58" i="247"/>
  <c r="E58" i="247"/>
  <c r="A58" i="247"/>
  <c r="U57" i="247"/>
  <c r="T57" i="247"/>
  <c r="E57" i="247"/>
  <c r="R57" i="247"/>
  <c r="A57" i="247"/>
  <c r="G57" i="247"/>
  <c r="I56" i="247"/>
  <c r="E56" i="247"/>
  <c r="U56" i="247"/>
  <c r="A56" i="247"/>
  <c r="G56" i="247"/>
  <c r="E55" i="247"/>
  <c r="R55" i="247"/>
  <c r="A55" i="247"/>
  <c r="G55" i="247"/>
  <c r="I54" i="247"/>
  <c r="E54" i="247"/>
  <c r="S54" i="247"/>
  <c r="A54" i="247"/>
  <c r="G54" i="247"/>
  <c r="I53" i="247"/>
  <c r="E53" i="247"/>
  <c r="P53" i="247"/>
  <c r="A53" i="247"/>
  <c r="G53" i="247"/>
  <c r="I52" i="247"/>
  <c r="E52" i="247"/>
  <c r="P52" i="247"/>
  <c r="A52" i="247"/>
  <c r="G52" i="247"/>
  <c r="E51" i="247"/>
  <c r="A51" i="247"/>
  <c r="G51" i="247"/>
  <c r="I50" i="247"/>
  <c r="E50" i="247"/>
  <c r="S50" i="247"/>
  <c r="A50" i="247"/>
  <c r="G50" i="247"/>
  <c r="E49" i="247"/>
  <c r="A49" i="247"/>
  <c r="G49" i="247"/>
  <c r="I48" i="247"/>
  <c r="E48" i="247"/>
  <c r="A48" i="247"/>
  <c r="G48" i="247"/>
  <c r="E47" i="247"/>
  <c r="U47" i="247"/>
  <c r="A47" i="247"/>
  <c r="G47" i="247"/>
  <c r="E46" i="247"/>
  <c r="R46" i="247"/>
  <c r="A46" i="247"/>
  <c r="G46" i="247"/>
  <c r="E45" i="247"/>
  <c r="P45" i="247"/>
  <c r="A45" i="247"/>
  <c r="G45" i="247"/>
  <c r="E44" i="247"/>
  <c r="S44" i="247"/>
  <c r="A44" i="247"/>
  <c r="G44" i="247"/>
  <c r="U43" i="247"/>
  <c r="I43" i="247"/>
  <c r="E43" i="247"/>
  <c r="R43" i="247"/>
  <c r="A43" i="247"/>
  <c r="G43" i="247"/>
  <c r="E42" i="247"/>
  <c r="S42" i="247"/>
  <c r="A42" i="247"/>
  <c r="G42" i="247"/>
  <c r="R41" i="247"/>
  <c r="I41" i="247"/>
  <c r="G41" i="247"/>
  <c r="E41" i="247"/>
  <c r="A41" i="247"/>
  <c r="E40" i="247"/>
  <c r="T40" i="247"/>
  <c r="A40" i="247"/>
  <c r="G40" i="247"/>
  <c r="E39" i="247"/>
  <c r="T39" i="247"/>
  <c r="A39" i="247"/>
  <c r="G39" i="247"/>
  <c r="I38" i="247"/>
  <c r="E38" i="247"/>
  <c r="A38" i="247"/>
  <c r="G38" i="247"/>
  <c r="I37" i="247"/>
  <c r="E37" i="247"/>
  <c r="T37" i="247"/>
  <c r="A37" i="247"/>
  <c r="G37" i="247"/>
  <c r="I36" i="247"/>
  <c r="E36" i="247"/>
  <c r="S36" i="247"/>
  <c r="A36" i="247"/>
  <c r="G36" i="247"/>
  <c r="E35" i="247"/>
  <c r="T35" i="247"/>
  <c r="A35" i="247"/>
  <c r="G35" i="247"/>
  <c r="E34" i="247"/>
  <c r="A34" i="247"/>
  <c r="G34" i="247"/>
  <c r="I33" i="247"/>
  <c r="E33" i="247"/>
  <c r="A33" i="247"/>
  <c r="G33" i="247"/>
  <c r="I32" i="247"/>
  <c r="E32" i="247"/>
  <c r="R32" i="247"/>
  <c r="A32" i="247"/>
  <c r="G32" i="247"/>
  <c r="I31" i="247"/>
  <c r="E31" i="247"/>
  <c r="Q31" i="247"/>
  <c r="A31" i="247"/>
  <c r="G31" i="247"/>
  <c r="I30" i="247"/>
  <c r="E30" i="247"/>
  <c r="U30" i="247"/>
  <c r="A30" i="247"/>
  <c r="G30" i="247"/>
  <c r="E29" i="247"/>
  <c r="R29" i="247"/>
  <c r="A29" i="247"/>
  <c r="G29" i="247"/>
  <c r="U28" i="247"/>
  <c r="T28" i="247"/>
  <c r="S28" i="247"/>
  <c r="R28" i="247"/>
  <c r="Q28" i="247"/>
  <c r="P28" i="247"/>
  <c r="I28" i="247"/>
  <c r="G28" i="247"/>
  <c r="E28" i="247"/>
  <c r="U27" i="247"/>
  <c r="E27" i="247"/>
  <c r="T27" i="247"/>
  <c r="A27" i="247"/>
  <c r="G27" i="247"/>
  <c r="E26" i="247"/>
  <c r="U26" i="247"/>
  <c r="A26" i="247"/>
  <c r="G26" i="247"/>
  <c r="E25" i="247"/>
  <c r="R25" i="247"/>
  <c r="A25" i="247"/>
  <c r="G25" i="247"/>
  <c r="E24" i="247"/>
  <c r="A24" i="247"/>
  <c r="G24" i="247"/>
  <c r="E23" i="247"/>
  <c r="T23" i="247"/>
  <c r="A23" i="247"/>
  <c r="G23" i="247"/>
  <c r="E22" i="247"/>
  <c r="S22" i="247"/>
  <c r="A22" i="247"/>
  <c r="G22" i="247"/>
  <c r="I21" i="247"/>
  <c r="E21" i="247"/>
  <c r="S21" i="247"/>
  <c r="A21" i="247"/>
  <c r="G21" i="247"/>
  <c r="I20" i="247"/>
  <c r="E20" i="247"/>
  <c r="U20" i="247"/>
  <c r="A20" i="247"/>
  <c r="G20" i="247"/>
  <c r="U19" i="247"/>
  <c r="T19" i="247"/>
  <c r="S19" i="247"/>
  <c r="R19" i="247"/>
  <c r="Q19" i="247"/>
  <c r="P19" i="247"/>
  <c r="V19" i="247"/>
  <c r="X19" i="247"/>
  <c r="G19" i="247"/>
  <c r="E19" i="247"/>
  <c r="A19" i="247"/>
  <c r="I18" i="247"/>
  <c r="E18" i="247"/>
  <c r="R18" i="247"/>
  <c r="A18" i="247"/>
  <c r="G18" i="247"/>
  <c r="E17" i="247"/>
  <c r="A17" i="247"/>
  <c r="G17" i="247"/>
  <c r="I16" i="247"/>
  <c r="E16" i="247"/>
  <c r="T16" i="247"/>
  <c r="A16" i="247"/>
  <c r="G16" i="247"/>
  <c r="E15" i="247"/>
  <c r="Q15" i="247"/>
  <c r="A15" i="247"/>
  <c r="G15" i="247"/>
  <c r="I14" i="247"/>
  <c r="E14" i="247"/>
  <c r="T14" i="247"/>
  <c r="A14" i="247"/>
  <c r="G14" i="247"/>
  <c r="E13" i="247"/>
  <c r="S13" i="247"/>
  <c r="A13" i="247"/>
  <c r="E12" i="247"/>
  <c r="U12" i="247"/>
  <c r="A12" i="247"/>
  <c r="G12" i="247"/>
  <c r="I11" i="247"/>
  <c r="E11" i="247"/>
  <c r="A11" i="247"/>
  <c r="G11" i="247"/>
  <c r="E10" i="247"/>
  <c r="U10" i="247"/>
  <c r="A10" i="247"/>
  <c r="G10" i="247"/>
  <c r="E9" i="247"/>
  <c r="Q9" i="247"/>
  <c r="A9" i="247"/>
  <c r="U8" i="247"/>
  <c r="E8" i="247"/>
  <c r="S8" i="247"/>
  <c r="A8" i="247"/>
  <c r="AG7" i="247"/>
  <c r="AF7" i="247"/>
  <c r="AE7" i="247"/>
  <c r="AD7" i="247"/>
  <c r="AC7" i="247"/>
  <c r="E7" i="247"/>
  <c r="U7" i="247"/>
  <c r="A7" i="247"/>
  <c r="G7" i="247"/>
  <c r="I6" i="247"/>
  <c r="E6" i="247"/>
  <c r="A6" i="247"/>
  <c r="U5" i="247"/>
  <c r="I5" i="247"/>
  <c r="E5" i="247"/>
  <c r="R5" i="247"/>
  <c r="A5" i="247"/>
  <c r="G5" i="247"/>
  <c r="E4" i="247"/>
  <c r="S4" i="247"/>
  <c r="A4" i="247"/>
  <c r="E3" i="247"/>
  <c r="A3" i="247"/>
  <c r="E2" i="247"/>
  <c r="A2" i="247"/>
  <c r="G2" i="247"/>
  <c r="G131" i="246"/>
  <c r="P153" i="246"/>
  <c r="G153" i="246"/>
  <c r="E153" i="246"/>
  <c r="U153" i="246"/>
  <c r="D166" i="246"/>
  <c r="R162" i="246"/>
  <c r="S161" i="246"/>
  <c r="R161" i="246"/>
  <c r="P161" i="246"/>
  <c r="O161" i="246"/>
  <c r="D156" i="246"/>
  <c r="E156" i="246"/>
  <c r="U154" i="246"/>
  <c r="G154" i="246"/>
  <c r="E154" i="246"/>
  <c r="T154" i="246"/>
  <c r="G152" i="246"/>
  <c r="E152" i="246"/>
  <c r="U151" i="246"/>
  <c r="T151" i="246"/>
  <c r="S151" i="246"/>
  <c r="V151" i="246"/>
  <c r="X151" i="246"/>
  <c r="R151" i="246"/>
  <c r="Q151" i="246"/>
  <c r="P151" i="246"/>
  <c r="G151" i="246"/>
  <c r="E151" i="246"/>
  <c r="E150" i="246"/>
  <c r="A150" i="246"/>
  <c r="G150" i="246"/>
  <c r="G149" i="246"/>
  <c r="E149" i="246"/>
  <c r="S149" i="246"/>
  <c r="A149" i="246"/>
  <c r="P148" i="246"/>
  <c r="G148" i="246"/>
  <c r="E148" i="246"/>
  <c r="A148" i="246"/>
  <c r="U147" i="246"/>
  <c r="T147" i="246"/>
  <c r="S147" i="246"/>
  <c r="R147" i="246"/>
  <c r="Q147" i="246"/>
  <c r="I147" i="246"/>
  <c r="E147" i="246"/>
  <c r="P147" i="246"/>
  <c r="V147" i="246"/>
  <c r="X147" i="246"/>
  <c r="A147" i="246"/>
  <c r="G147" i="246"/>
  <c r="S146" i="246"/>
  <c r="R146" i="246"/>
  <c r="Q146" i="246"/>
  <c r="P146" i="246"/>
  <c r="G146" i="246"/>
  <c r="E146" i="246"/>
  <c r="A146" i="246"/>
  <c r="U145" i="246"/>
  <c r="T145" i="246"/>
  <c r="S145" i="246"/>
  <c r="R145" i="246"/>
  <c r="Q145" i="246"/>
  <c r="E145" i="246"/>
  <c r="P145" i="246"/>
  <c r="A145" i="246"/>
  <c r="G145" i="246"/>
  <c r="U144" i="246"/>
  <c r="E144" i="246"/>
  <c r="T144" i="246"/>
  <c r="A144" i="246"/>
  <c r="G144" i="246"/>
  <c r="E143" i="246"/>
  <c r="R143" i="246"/>
  <c r="A143" i="246"/>
  <c r="G143" i="246"/>
  <c r="U142" i="246"/>
  <c r="T142" i="246"/>
  <c r="S142" i="246"/>
  <c r="R142" i="246"/>
  <c r="Q142" i="246"/>
  <c r="P142" i="246"/>
  <c r="V142" i="246"/>
  <c r="X142" i="246"/>
  <c r="I142" i="246"/>
  <c r="G142" i="246"/>
  <c r="E142" i="246"/>
  <c r="U141" i="246"/>
  <c r="E141" i="246"/>
  <c r="A141" i="246"/>
  <c r="G141" i="246"/>
  <c r="T140" i="246"/>
  <c r="S140" i="246"/>
  <c r="Q140" i="246"/>
  <c r="P140" i="246"/>
  <c r="G140" i="246"/>
  <c r="E140" i="246"/>
  <c r="A140" i="246"/>
  <c r="U139" i="246"/>
  <c r="I139" i="246"/>
  <c r="E139" i="246"/>
  <c r="A139" i="246"/>
  <c r="G139" i="246"/>
  <c r="G138" i="246"/>
  <c r="E138" i="246"/>
  <c r="P138" i="246"/>
  <c r="E137" i="246"/>
  <c r="P137" i="246"/>
  <c r="A137" i="246"/>
  <c r="G137" i="246"/>
  <c r="G136" i="246"/>
  <c r="E136" i="246"/>
  <c r="A136" i="246"/>
  <c r="E135" i="246"/>
  <c r="A135" i="246"/>
  <c r="G135" i="246"/>
  <c r="U134" i="246"/>
  <c r="T134" i="246"/>
  <c r="S134" i="246"/>
  <c r="R134" i="246"/>
  <c r="Q134" i="246"/>
  <c r="P134" i="246"/>
  <c r="E134" i="246"/>
  <c r="A134" i="246"/>
  <c r="G134" i="246"/>
  <c r="E133" i="246"/>
  <c r="A133" i="246"/>
  <c r="S162" i="246"/>
  <c r="U132" i="246"/>
  <c r="T132" i="246"/>
  <c r="S132" i="246"/>
  <c r="R132" i="246"/>
  <c r="G132" i="246"/>
  <c r="E132" i="246"/>
  <c r="Q132" i="246"/>
  <c r="E131" i="246"/>
  <c r="T131" i="246"/>
  <c r="A131" i="246"/>
  <c r="U130" i="246"/>
  <c r="T130" i="246"/>
  <c r="E130" i="246"/>
  <c r="S130" i="246"/>
  <c r="A130" i="246"/>
  <c r="G130" i="246"/>
  <c r="U129" i="246"/>
  <c r="R129" i="246"/>
  <c r="P129" i="246"/>
  <c r="E129" i="246"/>
  <c r="T129" i="246"/>
  <c r="A129" i="246"/>
  <c r="G129" i="246"/>
  <c r="G128" i="246"/>
  <c r="E128" i="246"/>
  <c r="A128" i="246"/>
  <c r="T161" i="246"/>
  <c r="V127" i="246"/>
  <c r="X127" i="246"/>
  <c r="U127" i="246"/>
  <c r="T127" i="246"/>
  <c r="S127" i="246"/>
  <c r="R127" i="246"/>
  <c r="Q127" i="246"/>
  <c r="P127" i="246"/>
  <c r="I127" i="246"/>
  <c r="G127" i="246"/>
  <c r="A127" i="246"/>
  <c r="E126" i="246"/>
  <c r="A126" i="246"/>
  <c r="G126" i="246"/>
  <c r="U125" i="246"/>
  <c r="E125" i="246"/>
  <c r="T125" i="246"/>
  <c r="A125" i="246"/>
  <c r="G125" i="246"/>
  <c r="E124" i="246"/>
  <c r="S124" i="246"/>
  <c r="A124" i="246"/>
  <c r="G124" i="246"/>
  <c r="U123" i="246"/>
  <c r="T123" i="246"/>
  <c r="S123" i="246"/>
  <c r="R123" i="246"/>
  <c r="Q123" i="246"/>
  <c r="V123" i="246"/>
  <c r="X123" i="246"/>
  <c r="I123" i="246"/>
  <c r="G123" i="246"/>
  <c r="E123" i="246"/>
  <c r="P123" i="246"/>
  <c r="A123" i="246"/>
  <c r="T122" i="246"/>
  <c r="S122" i="246"/>
  <c r="R122" i="246"/>
  <c r="Q122" i="246"/>
  <c r="V122" i="246"/>
  <c r="X122" i="246"/>
  <c r="P122" i="246"/>
  <c r="G122" i="246"/>
  <c r="E122" i="246"/>
  <c r="A122" i="246"/>
  <c r="U121" i="246"/>
  <c r="T121" i="246"/>
  <c r="S121" i="246"/>
  <c r="Q121" i="246"/>
  <c r="P121" i="246"/>
  <c r="E121" i="246"/>
  <c r="R121" i="246"/>
  <c r="V121" i="246"/>
  <c r="X121" i="246"/>
  <c r="A121" i="246"/>
  <c r="G121" i="246"/>
  <c r="U120" i="246"/>
  <c r="T120" i="246"/>
  <c r="S120" i="246"/>
  <c r="G120" i="246"/>
  <c r="E120" i="246"/>
  <c r="R120" i="246"/>
  <c r="A120" i="246"/>
  <c r="I119" i="246"/>
  <c r="E119" i="246"/>
  <c r="U119" i="246"/>
  <c r="A119" i="246"/>
  <c r="G119" i="246"/>
  <c r="G118" i="246"/>
  <c r="E118" i="246"/>
  <c r="R118" i="246"/>
  <c r="I117" i="246"/>
  <c r="E117" i="246"/>
  <c r="A117" i="246"/>
  <c r="G117" i="246"/>
  <c r="U116" i="246"/>
  <c r="T116" i="246"/>
  <c r="S116" i="246"/>
  <c r="R116" i="246"/>
  <c r="Q116" i="246"/>
  <c r="P116" i="246"/>
  <c r="I116" i="246"/>
  <c r="E116" i="246"/>
  <c r="A116" i="246"/>
  <c r="G116" i="246"/>
  <c r="E115" i="246"/>
  <c r="S115" i="246"/>
  <c r="A115" i="246"/>
  <c r="G115" i="246"/>
  <c r="U114" i="246"/>
  <c r="T114" i="246"/>
  <c r="S114" i="246"/>
  <c r="R114" i="246"/>
  <c r="Q114" i="246"/>
  <c r="P114" i="246"/>
  <c r="A114" i="246"/>
  <c r="G114" i="246"/>
  <c r="I113" i="246"/>
  <c r="E113" i="246"/>
  <c r="S113" i="246"/>
  <c r="A113" i="246"/>
  <c r="G113" i="246"/>
  <c r="E112" i="246"/>
  <c r="S112" i="246"/>
  <c r="A112" i="246"/>
  <c r="G112" i="246"/>
  <c r="U111" i="246"/>
  <c r="T111" i="246"/>
  <c r="S111" i="246"/>
  <c r="R111" i="246"/>
  <c r="V111" i="246"/>
  <c r="X111" i="246"/>
  <c r="Q111" i="246"/>
  <c r="P111" i="246"/>
  <c r="G111" i="246"/>
  <c r="E111" i="246"/>
  <c r="A111" i="246"/>
  <c r="I110" i="246"/>
  <c r="E110" i="246"/>
  <c r="A110" i="246"/>
  <c r="G110" i="246"/>
  <c r="E109" i="246"/>
  <c r="T109" i="246"/>
  <c r="A109" i="246"/>
  <c r="G109" i="246"/>
  <c r="E108" i="246"/>
  <c r="X108" i="246"/>
  <c r="A108" i="246"/>
  <c r="G108" i="246"/>
  <c r="S107" i="246"/>
  <c r="R107" i="246"/>
  <c r="Q107" i="246"/>
  <c r="P107" i="246"/>
  <c r="I107" i="246"/>
  <c r="G107" i="246"/>
  <c r="E107" i="246"/>
  <c r="A107" i="246"/>
  <c r="E106" i="246"/>
  <c r="A106" i="246"/>
  <c r="G106" i="246"/>
  <c r="E105" i="246"/>
  <c r="U105" i="246"/>
  <c r="A105" i="246"/>
  <c r="G105" i="246"/>
  <c r="I104" i="246"/>
  <c r="E104" i="246"/>
  <c r="R104" i="246"/>
  <c r="A104" i="246"/>
  <c r="G104" i="246"/>
  <c r="X103" i="246"/>
  <c r="V103" i="246"/>
  <c r="U103" i="246"/>
  <c r="T103" i="246"/>
  <c r="S103" i="246"/>
  <c r="R103" i="246"/>
  <c r="Q103" i="246"/>
  <c r="I103" i="246"/>
  <c r="E103" i="246"/>
  <c r="P103" i="246"/>
  <c r="A103" i="246"/>
  <c r="G103" i="246"/>
  <c r="S102" i="246"/>
  <c r="E102" i="246"/>
  <c r="U102" i="246"/>
  <c r="A102" i="246"/>
  <c r="G102" i="246"/>
  <c r="U101" i="246"/>
  <c r="T101" i="246"/>
  <c r="E101" i="246"/>
  <c r="S101" i="246"/>
  <c r="A101" i="246"/>
  <c r="G101" i="246"/>
  <c r="I100" i="246"/>
  <c r="E100" i="246"/>
  <c r="A100" i="246"/>
  <c r="G100" i="246"/>
  <c r="P99" i="246"/>
  <c r="G99" i="246"/>
  <c r="E99" i="246"/>
  <c r="A99" i="246"/>
  <c r="U98" i="246"/>
  <c r="T98" i="246"/>
  <c r="S98" i="246"/>
  <c r="V98" i="246"/>
  <c r="X98" i="246"/>
  <c r="R98" i="246"/>
  <c r="Q98" i="246"/>
  <c r="P98" i="246"/>
  <c r="I98" i="246"/>
  <c r="G98" i="246"/>
  <c r="E98" i="246"/>
  <c r="A98" i="246"/>
  <c r="I97" i="246"/>
  <c r="G97" i="246"/>
  <c r="E97" i="246"/>
  <c r="A97" i="246"/>
  <c r="U96" i="246"/>
  <c r="T96" i="246"/>
  <c r="S96" i="246"/>
  <c r="E96" i="246"/>
  <c r="Q96" i="246"/>
  <c r="A96" i="246"/>
  <c r="G96" i="246"/>
  <c r="E95" i="246"/>
  <c r="Q95" i="246"/>
  <c r="A95" i="246"/>
  <c r="G95" i="246"/>
  <c r="U94" i="246"/>
  <c r="T94" i="246"/>
  <c r="I94" i="246"/>
  <c r="E94" i="246"/>
  <c r="A94" i="246"/>
  <c r="G94" i="246"/>
  <c r="E93" i="246"/>
  <c r="A93" i="246"/>
  <c r="G93" i="246"/>
  <c r="E92" i="246"/>
  <c r="P92" i="246"/>
  <c r="A92" i="246"/>
  <c r="G92" i="246"/>
  <c r="E91" i="246"/>
  <c r="S91" i="246"/>
  <c r="A91" i="246"/>
  <c r="G91" i="246"/>
  <c r="I90" i="246"/>
  <c r="G90" i="246"/>
  <c r="E90" i="246"/>
  <c r="A90" i="246"/>
  <c r="U89" i="246"/>
  <c r="T89" i="246"/>
  <c r="S89" i="246"/>
  <c r="R89" i="246"/>
  <c r="Q89" i="246"/>
  <c r="V89" i="246"/>
  <c r="X89" i="246"/>
  <c r="P89" i="246"/>
  <c r="E89" i="246"/>
  <c r="A89" i="246"/>
  <c r="G89" i="246"/>
  <c r="E88" i="246"/>
  <c r="T88" i="246"/>
  <c r="A88" i="246"/>
  <c r="G88" i="246"/>
  <c r="U87" i="246"/>
  <c r="T87" i="246"/>
  <c r="S87" i="246"/>
  <c r="R87" i="246"/>
  <c r="E87" i="246"/>
  <c r="Q87" i="246"/>
  <c r="A87" i="246"/>
  <c r="G87" i="246"/>
  <c r="U86" i="246"/>
  <c r="T86" i="246"/>
  <c r="S86" i="246"/>
  <c r="R86" i="246"/>
  <c r="V86" i="246"/>
  <c r="X86" i="246"/>
  <c r="Q86" i="246"/>
  <c r="P86" i="246"/>
  <c r="G86" i="246"/>
  <c r="E86" i="246"/>
  <c r="A86" i="246"/>
  <c r="E85" i="246"/>
  <c r="U85" i="246"/>
  <c r="A85" i="246"/>
  <c r="G85" i="246"/>
  <c r="E84" i="246"/>
  <c r="T84" i="246"/>
  <c r="A84" i="246"/>
  <c r="G84" i="246"/>
  <c r="I83" i="246"/>
  <c r="E83" i="246"/>
  <c r="P83" i="246"/>
  <c r="A83" i="246"/>
  <c r="G83" i="246"/>
  <c r="G82" i="246"/>
  <c r="E82" i="246"/>
  <c r="A82" i="246"/>
  <c r="G81" i="246"/>
  <c r="E81" i="246"/>
  <c r="A81" i="246"/>
  <c r="E80" i="246"/>
  <c r="U80" i="246"/>
  <c r="A80" i="246"/>
  <c r="G80" i="246"/>
  <c r="S79" i="246"/>
  <c r="R79" i="246"/>
  <c r="E79" i="246"/>
  <c r="A79" i="246"/>
  <c r="G79" i="246"/>
  <c r="U78" i="246"/>
  <c r="T78" i="246"/>
  <c r="S78" i="246"/>
  <c r="R78" i="246"/>
  <c r="E78" i="246"/>
  <c r="Q78" i="246"/>
  <c r="A78" i="246"/>
  <c r="G78" i="246"/>
  <c r="I77" i="246"/>
  <c r="E77" i="246"/>
  <c r="A77" i="246"/>
  <c r="G77" i="246"/>
  <c r="E76" i="246"/>
  <c r="U76" i="246"/>
  <c r="A76" i="246"/>
  <c r="G76" i="246"/>
  <c r="I75" i="246"/>
  <c r="E75" i="246"/>
  <c r="U75" i="246"/>
  <c r="A75" i="246"/>
  <c r="G75" i="246"/>
  <c r="G74" i="246"/>
  <c r="E74" i="246"/>
  <c r="R74" i="246"/>
  <c r="A74" i="246"/>
  <c r="E73" i="246"/>
  <c r="Q73" i="246"/>
  <c r="A73" i="246"/>
  <c r="G73" i="246"/>
  <c r="T72" i="246"/>
  <c r="S72" i="246"/>
  <c r="R72" i="246"/>
  <c r="Q72" i="246"/>
  <c r="P72" i="246"/>
  <c r="V72" i="246"/>
  <c r="X72" i="246"/>
  <c r="E72" i="246"/>
  <c r="U72" i="246"/>
  <c r="A72" i="246"/>
  <c r="G72" i="246"/>
  <c r="E71" i="246"/>
  <c r="P71" i="246"/>
  <c r="A71" i="246"/>
  <c r="G71" i="246"/>
  <c r="U70" i="246"/>
  <c r="R70" i="246"/>
  <c r="E70" i="246"/>
  <c r="T70" i="246"/>
  <c r="A70" i="246"/>
  <c r="E69" i="246"/>
  <c r="Q69" i="246"/>
  <c r="A69" i="246"/>
  <c r="G69" i="246"/>
  <c r="E68" i="246"/>
  <c r="U68" i="246"/>
  <c r="A68" i="246"/>
  <c r="G68" i="246"/>
  <c r="U67" i="246"/>
  <c r="E67" i="246"/>
  <c r="A67" i="246"/>
  <c r="G67" i="246"/>
  <c r="S66" i="246"/>
  <c r="R66" i="246"/>
  <c r="E66" i="246"/>
  <c r="U66" i="246"/>
  <c r="A66" i="246"/>
  <c r="G66" i="246"/>
  <c r="E65" i="246"/>
  <c r="P65" i="246"/>
  <c r="A65" i="246"/>
  <c r="G65" i="246"/>
  <c r="I64" i="246"/>
  <c r="G64" i="246"/>
  <c r="E64" i="246"/>
  <c r="P64" i="246"/>
  <c r="A64" i="246"/>
  <c r="S63" i="246"/>
  <c r="E63" i="246"/>
  <c r="R63" i="246"/>
  <c r="A63" i="246"/>
  <c r="G63" i="246"/>
  <c r="U62" i="246"/>
  <c r="T62" i="246"/>
  <c r="S62" i="246"/>
  <c r="R62" i="246"/>
  <c r="Q62" i="246"/>
  <c r="P62" i="246"/>
  <c r="E62" i="246"/>
  <c r="A62" i="246"/>
  <c r="G62" i="246"/>
  <c r="G61" i="246"/>
  <c r="E61" i="246"/>
  <c r="R61" i="246"/>
  <c r="A61" i="246"/>
  <c r="U60" i="246"/>
  <c r="T60" i="246"/>
  <c r="S60" i="246"/>
  <c r="R60" i="246"/>
  <c r="E60" i="246"/>
  <c r="Q60" i="246"/>
  <c r="A60" i="246"/>
  <c r="G60" i="246"/>
  <c r="E59" i="246"/>
  <c r="A59" i="246"/>
  <c r="G59" i="246"/>
  <c r="I58" i="246"/>
  <c r="E58" i="246"/>
  <c r="U58" i="246"/>
  <c r="A58" i="246"/>
  <c r="G58" i="246"/>
  <c r="S57" i="246"/>
  <c r="E57" i="246"/>
  <c r="U57" i="246"/>
  <c r="A57" i="246"/>
  <c r="G57" i="246"/>
  <c r="I56" i="246"/>
  <c r="G56" i="246"/>
  <c r="E56" i="246"/>
  <c r="A56" i="246"/>
  <c r="U55" i="246"/>
  <c r="T55" i="246"/>
  <c r="S55" i="246"/>
  <c r="R55" i="246"/>
  <c r="Q55" i="246"/>
  <c r="V55" i="246"/>
  <c r="X55" i="246"/>
  <c r="P55" i="246"/>
  <c r="G55" i="246"/>
  <c r="E55" i="246"/>
  <c r="A55" i="246"/>
  <c r="T54" i="246"/>
  <c r="S54" i="246"/>
  <c r="R54" i="246"/>
  <c r="I54" i="246"/>
  <c r="G54" i="246"/>
  <c r="E54" i="246"/>
  <c r="U54" i="246"/>
  <c r="A54" i="246"/>
  <c r="U53" i="246"/>
  <c r="T53" i="246"/>
  <c r="S53" i="246"/>
  <c r="R53" i="246"/>
  <c r="I53" i="246"/>
  <c r="E53" i="246"/>
  <c r="Q53" i="246"/>
  <c r="A53" i="246"/>
  <c r="U52" i="246"/>
  <c r="T52" i="246"/>
  <c r="S52" i="246"/>
  <c r="R52" i="246"/>
  <c r="Q52" i="246"/>
  <c r="P52" i="246"/>
  <c r="V52" i="246"/>
  <c r="X52" i="246"/>
  <c r="I52" i="246"/>
  <c r="G52" i="246"/>
  <c r="E52" i="246"/>
  <c r="A52" i="246"/>
  <c r="P51" i="246"/>
  <c r="G51" i="246"/>
  <c r="E51" i="246"/>
  <c r="A51" i="246"/>
  <c r="U50" i="246"/>
  <c r="T50" i="246"/>
  <c r="S50" i="246"/>
  <c r="R50" i="246"/>
  <c r="Q50" i="246"/>
  <c r="I50" i="246"/>
  <c r="E50" i="246"/>
  <c r="P50" i="246"/>
  <c r="A50" i="246"/>
  <c r="G50" i="246"/>
  <c r="G49" i="246"/>
  <c r="E49" i="246"/>
  <c r="A49" i="246"/>
  <c r="U48" i="246"/>
  <c r="T48" i="246"/>
  <c r="S48" i="246"/>
  <c r="I48" i="246"/>
  <c r="E48" i="246"/>
  <c r="R48" i="246"/>
  <c r="A48" i="246"/>
  <c r="G48" i="246"/>
  <c r="E47" i="246"/>
  <c r="Q47" i="246"/>
  <c r="A47" i="246"/>
  <c r="G47" i="246"/>
  <c r="U46" i="246"/>
  <c r="T46" i="246"/>
  <c r="S46" i="246"/>
  <c r="E46" i="246"/>
  <c r="R46" i="246"/>
  <c r="A46" i="246"/>
  <c r="G46" i="246"/>
  <c r="U45" i="246"/>
  <c r="P45" i="246"/>
  <c r="E45" i="246"/>
  <c r="A45" i="246"/>
  <c r="E44" i="246"/>
  <c r="A44" i="246"/>
  <c r="G44" i="246"/>
  <c r="I43" i="246"/>
  <c r="E43" i="246"/>
  <c r="A43" i="246"/>
  <c r="G43" i="246"/>
  <c r="R42" i="246"/>
  <c r="Q42" i="246"/>
  <c r="P42" i="246"/>
  <c r="G42" i="246"/>
  <c r="E42" i="246"/>
  <c r="A42" i="246"/>
  <c r="U41" i="246"/>
  <c r="T41" i="246"/>
  <c r="S41" i="246"/>
  <c r="R41" i="246"/>
  <c r="Q41" i="246"/>
  <c r="P41" i="246"/>
  <c r="V41" i="246"/>
  <c r="X41" i="246"/>
  <c r="I41" i="246"/>
  <c r="E41" i="246"/>
  <c r="A41" i="246"/>
  <c r="G41" i="246"/>
  <c r="E40" i="246"/>
  <c r="U40" i="246"/>
  <c r="A40" i="246"/>
  <c r="G40" i="246"/>
  <c r="U39" i="246"/>
  <c r="T39" i="246"/>
  <c r="S39" i="246"/>
  <c r="R39" i="246"/>
  <c r="E39" i="246"/>
  <c r="Q39" i="246"/>
  <c r="A39" i="246"/>
  <c r="G39" i="246"/>
  <c r="I38" i="246"/>
  <c r="E38" i="246"/>
  <c r="P38" i="246"/>
  <c r="A38" i="246"/>
  <c r="G38" i="246"/>
  <c r="I37" i="246"/>
  <c r="E37" i="246"/>
  <c r="U37" i="246"/>
  <c r="A37" i="246"/>
  <c r="G37" i="246"/>
  <c r="I36" i="246"/>
  <c r="E36" i="246"/>
  <c r="A36" i="246"/>
  <c r="G36" i="246"/>
  <c r="E35" i="246"/>
  <c r="Q35" i="246"/>
  <c r="A35" i="246"/>
  <c r="G35" i="246"/>
  <c r="E34" i="246"/>
  <c r="U34" i="246"/>
  <c r="A34" i="246"/>
  <c r="G34" i="246"/>
  <c r="S33" i="246"/>
  <c r="R33" i="246"/>
  <c r="Q33" i="246"/>
  <c r="P33" i="246"/>
  <c r="I33" i="246"/>
  <c r="G33" i="246"/>
  <c r="E33" i="246"/>
  <c r="A33" i="246"/>
  <c r="I32" i="246"/>
  <c r="E32" i="246"/>
  <c r="A32" i="246"/>
  <c r="G32" i="246"/>
  <c r="I31" i="246"/>
  <c r="G31" i="246"/>
  <c r="E31" i="246"/>
  <c r="A31" i="246"/>
  <c r="Q30" i="246"/>
  <c r="I30" i="246"/>
  <c r="E30" i="246"/>
  <c r="A30" i="246"/>
  <c r="G30" i="246"/>
  <c r="V29" i="246"/>
  <c r="X29" i="246"/>
  <c r="U29" i="246"/>
  <c r="T29" i="246"/>
  <c r="S29" i="246"/>
  <c r="R29" i="246"/>
  <c r="Q29" i="246"/>
  <c r="P29" i="246"/>
  <c r="I29" i="246"/>
  <c r="E29" i="246"/>
  <c r="A29" i="246"/>
  <c r="G29" i="246"/>
  <c r="I28" i="246"/>
  <c r="G28" i="246"/>
  <c r="E28" i="246"/>
  <c r="E27" i="246"/>
  <c r="Q27" i="246"/>
  <c r="A27" i="246"/>
  <c r="G27" i="246"/>
  <c r="U26" i="246"/>
  <c r="T26" i="246"/>
  <c r="S26" i="246"/>
  <c r="R26" i="246"/>
  <c r="Q26" i="246"/>
  <c r="V26" i="246"/>
  <c r="X26" i="246"/>
  <c r="P26" i="246"/>
  <c r="G26" i="246"/>
  <c r="E26" i="246"/>
  <c r="A26" i="246"/>
  <c r="E25" i="246"/>
  <c r="U25" i="246"/>
  <c r="A25" i="246"/>
  <c r="G25" i="246"/>
  <c r="T24" i="246"/>
  <c r="G24" i="246"/>
  <c r="E24" i="246"/>
  <c r="P24" i="246"/>
  <c r="A24" i="246"/>
  <c r="E23" i="246"/>
  <c r="A23" i="246"/>
  <c r="G23" i="246"/>
  <c r="V22" i="246"/>
  <c r="X22" i="246"/>
  <c r="U22" i="246"/>
  <c r="T22" i="246"/>
  <c r="S22" i="246"/>
  <c r="R22" i="246"/>
  <c r="Q22" i="246"/>
  <c r="P22" i="246"/>
  <c r="G22" i="246"/>
  <c r="E22" i="246"/>
  <c r="A22" i="246"/>
  <c r="I21" i="246"/>
  <c r="E21" i="246"/>
  <c r="R21" i="246"/>
  <c r="A21" i="246"/>
  <c r="G21" i="246"/>
  <c r="I20" i="246"/>
  <c r="E20" i="246"/>
  <c r="U20" i="246"/>
  <c r="A20" i="246"/>
  <c r="G20" i="246"/>
  <c r="E19" i="246"/>
  <c r="S19" i="246"/>
  <c r="A19" i="246"/>
  <c r="G19" i="246"/>
  <c r="I18" i="246"/>
  <c r="E18" i="246"/>
  <c r="T18" i="246"/>
  <c r="A18" i="246"/>
  <c r="G18" i="246"/>
  <c r="U17" i="246"/>
  <c r="S17" i="246"/>
  <c r="R17" i="246"/>
  <c r="P17" i="246"/>
  <c r="E17" i="246"/>
  <c r="T17" i="246"/>
  <c r="A17" i="246"/>
  <c r="G17" i="246"/>
  <c r="I16" i="246"/>
  <c r="E16" i="246"/>
  <c r="A16" i="246"/>
  <c r="G16" i="246"/>
  <c r="E15" i="246"/>
  <c r="R15" i="246"/>
  <c r="A15" i="246"/>
  <c r="G15" i="246"/>
  <c r="R14" i="246"/>
  <c r="Q14" i="246"/>
  <c r="P14" i="246"/>
  <c r="I14" i="246"/>
  <c r="G14" i="246"/>
  <c r="E14" i="246"/>
  <c r="A14" i="246"/>
  <c r="U13" i="246"/>
  <c r="T13" i="246"/>
  <c r="S13" i="246"/>
  <c r="R13" i="246"/>
  <c r="V13" i="246"/>
  <c r="X13" i="246"/>
  <c r="Q13" i="246"/>
  <c r="E13" i="246"/>
  <c r="P13" i="246"/>
  <c r="A13" i="246"/>
  <c r="G13" i="246"/>
  <c r="E12" i="246"/>
  <c r="P12" i="246"/>
  <c r="A12" i="246"/>
  <c r="G12" i="246"/>
  <c r="U11" i="246"/>
  <c r="T11" i="246"/>
  <c r="S11" i="246"/>
  <c r="I11" i="246"/>
  <c r="E11" i="246"/>
  <c r="A11" i="246"/>
  <c r="G11" i="246"/>
  <c r="E10" i="246"/>
  <c r="Q10" i="246"/>
  <c r="A10" i="246"/>
  <c r="G10" i="246"/>
  <c r="E9" i="246"/>
  <c r="A9" i="246"/>
  <c r="G9" i="246"/>
  <c r="S8" i="246"/>
  <c r="E8" i="246"/>
  <c r="A8" i="246"/>
  <c r="G8" i="246"/>
  <c r="AG7" i="246"/>
  <c r="AF7" i="246"/>
  <c r="AE7" i="246"/>
  <c r="AD7" i="246"/>
  <c r="AC7" i="246"/>
  <c r="E7" i="246"/>
  <c r="U7" i="246"/>
  <c r="A7" i="246"/>
  <c r="P162" i="246"/>
  <c r="U6" i="246"/>
  <c r="T6" i="246"/>
  <c r="I6" i="246"/>
  <c r="G6" i="246"/>
  <c r="E6" i="246"/>
  <c r="A6" i="246"/>
  <c r="U5" i="246"/>
  <c r="T5" i="246"/>
  <c r="S5" i="246"/>
  <c r="R5" i="246"/>
  <c r="Q5" i="246"/>
  <c r="V5" i="246"/>
  <c r="X5" i="246"/>
  <c r="P5" i="246"/>
  <c r="I5" i="246"/>
  <c r="G5" i="246"/>
  <c r="E5" i="246"/>
  <c r="A5" i="246"/>
  <c r="E4" i="246"/>
  <c r="A4" i="246"/>
  <c r="U3" i="246"/>
  <c r="T3" i="246"/>
  <c r="S3" i="246"/>
  <c r="R3" i="246"/>
  <c r="Q3" i="246"/>
  <c r="V3" i="246"/>
  <c r="X3" i="246"/>
  <c r="G3" i="246"/>
  <c r="E3" i="246"/>
  <c r="A3" i="246"/>
  <c r="E2" i="246"/>
  <c r="A2" i="246"/>
  <c r="D166" i="245"/>
  <c r="R162" i="245"/>
  <c r="U161" i="245"/>
  <c r="T161" i="245"/>
  <c r="S161" i="245"/>
  <c r="R161" i="245"/>
  <c r="P161" i="245"/>
  <c r="P159" i="245"/>
  <c r="D156" i="245"/>
  <c r="G154" i="245"/>
  <c r="E154" i="245"/>
  <c r="G153" i="245"/>
  <c r="E153" i="245"/>
  <c r="Q153" i="245"/>
  <c r="T152" i="245"/>
  <c r="P152" i="245"/>
  <c r="G152" i="245"/>
  <c r="E152" i="245"/>
  <c r="G151" i="245"/>
  <c r="E151" i="245"/>
  <c r="T150" i="245"/>
  <c r="S150" i="245"/>
  <c r="Q150" i="245"/>
  <c r="P150" i="245"/>
  <c r="G150" i="245"/>
  <c r="E150" i="245"/>
  <c r="A150" i="245"/>
  <c r="S149" i="245"/>
  <c r="R149" i="245"/>
  <c r="Q149" i="245"/>
  <c r="E149" i="245"/>
  <c r="A149" i="245"/>
  <c r="G149" i="245"/>
  <c r="E148" i="245"/>
  <c r="A148" i="245"/>
  <c r="G148" i="245"/>
  <c r="X147" i="245"/>
  <c r="U147" i="245"/>
  <c r="T147" i="245"/>
  <c r="S147" i="245"/>
  <c r="R147" i="245"/>
  <c r="Q147" i="245"/>
  <c r="P147" i="245"/>
  <c r="V147" i="245"/>
  <c r="I147" i="245"/>
  <c r="E147" i="245"/>
  <c r="A147" i="245"/>
  <c r="G147" i="245"/>
  <c r="E146" i="245"/>
  <c r="A146" i="245"/>
  <c r="G146" i="245"/>
  <c r="X145" i="245"/>
  <c r="U145" i="245"/>
  <c r="T145" i="245"/>
  <c r="S145" i="245"/>
  <c r="Q145" i="245"/>
  <c r="P145" i="245"/>
  <c r="V145" i="245"/>
  <c r="G145" i="245"/>
  <c r="E145" i="245"/>
  <c r="R145" i="245"/>
  <c r="A145" i="245"/>
  <c r="E144" i="245"/>
  <c r="A144" i="245"/>
  <c r="G144" i="245"/>
  <c r="E143" i="245"/>
  <c r="A143" i="245"/>
  <c r="G143" i="245"/>
  <c r="U142" i="245"/>
  <c r="T142" i="245"/>
  <c r="S142" i="245"/>
  <c r="V142" i="245"/>
  <c r="X142" i="245"/>
  <c r="R142" i="245"/>
  <c r="Q142" i="245"/>
  <c r="P142" i="245"/>
  <c r="I142" i="245"/>
  <c r="G142" i="245"/>
  <c r="E142" i="245"/>
  <c r="E141" i="245"/>
  <c r="U141" i="245"/>
  <c r="A141" i="245"/>
  <c r="G141" i="245"/>
  <c r="G140" i="245"/>
  <c r="E140" i="245"/>
  <c r="T140" i="245"/>
  <c r="A140" i="245"/>
  <c r="X139" i="245"/>
  <c r="U139" i="245"/>
  <c r="S139" i="245"/>
  <c r="R139" i="245"/>
  <c r="Q139" i="245"/>
  <c r="P139" i="245"/>
  <c r="V139" i="245"/>
  <c r="I139" i="245"/>
  <c r="G139" i="245"/>
  <c r="E139" i="245"/>
  <c r="T139" i="245"/>
  <c r="A139" i="245"/>
  <c r="G138" i="245"/>
  <c r="E138" i="245"/>
  <c r="V137" i="245"/>
  <c r="X137" i="245"/>
  <c r="U137" i="245"/>
  <c r="T137" i="245"/>
  <c r="S137" i="245"/>
  <c r="R137" i="245"/>
  <c r="Q137" i="245"/>
  <c r="P137" i="245"/>
  <c r="G137" i="245"/>
  <c r="E137" i="245"/>
  <c r="A137" i="245"/>
  <c r="G136" i="245"/>
  <c r="E136" i="245"/>
  <c r="S136" i="245"/>
  <c r="A136" i="245"/>
  <c r="U135" i="245"/>
  <c r="T135" i="245"/>
  <c r="S135" i="245"/>
  <c r="R135" i="245"/>
  <c r="V135" i="245"/>
  <c r="X135" i="245"/>
  <c r="Q135" i="245"/>
  <c r="P135" i="245"/>
  <c r="E135" i="245"/>
  <c r="A135" i="245"/>
  <c r="G135" i="245"/>
  <c r="E134" i="245"/>
  <c r="R134" i="245"/>
  <c r="A134" i="245"/>
  <c r="G134" i="245"/>
  <c r="T133" i="245"/>
  <c r="S133" i="245"/>
  <c r="R133" i="245"/>
  <c r="P133" i="245"/>
  <c r="E133" i="245"/>
  <c r="Q133" i="245"/>
  <c r="A133" i="245"/>
  <c r="G133" i="245"/>
  <c r="G132" i="245"/>
  <c r="E132" i="245"/>
  <c r="U132" i="245"/>
  <c r="U131" i="245"/>
  <c r="T131" i="245"/>
  <c r="R131" i="245"/>
  <c r="Q131" i="245"/>
  <c r="I131" i="245"/>
  <c r="G131" i="245"/>
  <c r="E131" i="245"/>
  <c r="A131" i="245"/>
  <c r="E130" i="245"/>
  <c r="U130" i="245"/>
  <c r="A130" i="245"/>
  <c r="E129" i="245"/>
  <c r="S129" i="245"/>
  <c r="A129" i="245"/>
  <c r="G129" i="245"/>
  <c r="S128" i="245"/>
  <c r="R128" i="245"/>
  <c r="G128" i="245"/>
  <c r="E128" i="245"/>
  <c r="U128" i="245"/>
  <c r="A128" i="245"/>
  <c r="U127" i="245"/>
  <c r="T127" i="245"/>
  <c r="S127" i="245"/>
  <c r="R127" i="245"/>
  <c r="Q127" i="245"/>
  <c r="P127" i="245"/>
  <c r="I127" i="245"/>
  <c r="A127" i="245"/>
  <c r="G127" i="245"/>
  <c r="U126" i="245"/>
  <c r="T126" i="245"/>
  <c r="S126" i="245"/>
  <c r="Q126" i="245"/>
  <c r="P126" i="245"/>
  <c r="V126" i="245"/>
  <c r="X126" i="245"/>
  <c r="G126" i="245"/>
  <c r="E126" i="245"/>
  <c r="R126" i="245"/>
  <c r="A126" i="245"/>
  <c r="U125" i="245"/>
  <c r="T125" i="245"/>
  <c r="Q125" i="245"/>
  <c r="P125" i="245"/>
  <c r="G125" i="245"/>
  <c r="E125" i="245"/>
  <c r="A125" i="245"/>
  <c r="U124" i="245"/>
  <c r="T124" i="245"/>
  <c r="R124" i="245"/>
  <c r="Q124" i="245"/>
  <c r="P124" i="245"/>
  <c r="V124" i="245"/>
  <c r="X124" i="245"/>
  <c r="E124" i="245"/>
  <c r="S124" i="245"/>
  <c r="A124" i="245"/>
  <c r="G124" i="245"/>
  <c r="I123" i="245"/>
  <c r="E123" i="245"/>
  <c r="S123" i="245"/>
  <c r="A123" i="245"/>
  <c r="G123" i="245"/>
  <c r="T122" i="245"/>
  <c r="S122" i="245"/>
  <c r="Q122" i="245"/>
  <c r="P122" i="245"/>
  <c r="V122" i="245"/>
  <c r="X122" i="245"/>
  <c r="E122" i="245"/>
  <c r="R122" i="245"/>
  <c r="A122" i="245"/>
  <c r="G122" i="245"/>
  <c r="S121" i="245"/>
  <c r="R121" i="245"/>
  <c r="E121" i="245"/>
  <c r="A121" i="245"/>
  <c r="G121" i="245"/>
  <c r="E120" i="245"/>
  <c r="U120" i="245"/>
  <c r="A120" i="245"/>
  <c r="G120" i="245"/>
  <c r="I119" i="245"/>
  <c r="E119" i="245"/>
  <c r="A119" i="245"/>
  <c r="G119" i="245"/>
  <c r="U118" i="245"/>
  <c r="T118" i="245"/>
  <c r="S118" i="245"/>
  <c r="R118" i="245"/>
  <c r="V118" i="245"/>
  <c r="X118" i="245"/>
  <c r="Q118" i="245"/>
  <c r="P118" i="245"/>
  <c r="G118" i="245"/>
  <c r="E118" i="245"/>
  <c r="I117" i="245"/>
  <c r="E117" i="245"/>
  <c r="A117" i="245"/>
  <c r="G117" i="245"/>
  <c r="U116" i="245"/>
  <c r="T116" i="245"/>
  <c r="S116" i="245"/>
  <c r="R116" i="245"/>
  <c r="V116" i="245"/>
  <c r="X116" i="245"/>
  <c r="Q116" i="245"/>
  <c r="I116" i="245"/>
  <c r="E116" i="245"/>
  <c r="P116" i="245"/>
  <c r="A116" i="245"/>
  <c r="G116" i="245"/>
  <c r="T115" i="245"/>
  <c r="S115" i="245"/>
  <c r="E115" i="245"/>
  <c r="U115" i="245"/>
  <c r="A115" i="245"/>
  <c r="G115" i="245"/>
  <c r="U114" i="245"/>
  <c r="S114" i="245"/>
  <c r="R114" i="245"/>
  <c r="P114" i="245"/>
  <c r="G114" i="245"/>
  <c r="T114" i="245"/>
  <c r="A114" i="245"/>
  <c r="U113" i="245"/>
  <c r="T113" i="245"/>
  <c r="S113" i="245"/>
  <c r="I113" i="245"/>
  <c r="G113" i="245"/>
  <c r="E113" i="245"/>
  <c r="R113" i="245"/>
  <c r="A113" i="245"/>
  <c r="S112" i="245"/>
  <c r="R112" i="245"/>
  <c r="P112" i="245"/>
  <c r="E112" i="245"/>
  <c r="A112" i="245"/>
  <c r="G112" i="245"/>
  <c r="U111" i="245"/>
  <c r="T111" i="245"/>
  <c r="S111" i="245"/>
  <c r="R111" i="245"/>
  <c r="Q111" i="245"/>
  <c r="E111" i="245"/>
  <c r="P111" i="245"/>
  <c r="A111" i="245"/>
  <c r="G111" i="245"/>
  <c r="I110" i="245"/>
  <c r="E110" i="245"/>
  <c r="A110" i="245"/>
  <c r="G110" i="245"/>
  <c r="E109" i="245"/>
  <c r="A109" i="245"/>
  <c r="G109" i="245"/>
  <c r="X108" i="245"/>
  <c r="T108" i="245"/>
  <c r="S108" i="245"/>
  <c r="G108" i="245"/>
  <c r="E108" i="245"/>
  <c r="A108" i="245"/>
  <c r="U107" i="245"/>
  <c r="T107" i="245"/>
  <c r="R107" i="245"/>
  <c r="Q107" i="245"/>
  <c r="I107" i="245"/>
  <c r="G107" i="245"/>
  <c r="E107" i="245"/>
  <c r="A107" i="245"/>
  <c r="E106" i="245"/>
  <c r="S106" i="245"/>
  <c r="A106" i="245"/>
  <c r="G106" i="245"/>
  <c r="U105" i="245"/>
  <c r="S105" i="245"/>
  <c r="R105" i="245"/>
  <c r="Q105" i="245"/>
  <c r="G105" i="245"/>
  <c r="E105" i="245"/>
  <c r="A105" i="245"/>
  <c r="U104" i="245"/>
  <c r="I104" i="245"/>
  <c r="G104" i="245"/>
  <c r="E104" i="245"/>
  <c r="A104" i="245"/>
  <c r="U103" i="245"/>
  <c r="S103" i="245"/>
  <c r="R103" i="245"/>
  <c r="Q103" i="245"/>
  <c r="P103" i="245"/>
  <c r="V103" i="245"/>
  <c r="X103" i="245"/>
  <c r="I103" i="245"/>
  <c r="E103" i="245"/>
  <c r="T103" i="245"/>
  <c r="A103" i="245"/>
  <c r="G103" i="245"/>
  <c r="U102" i="245"/>
  <c r="T102" i="245"/>
  <c r="R102" i="245"/>
  <c r="G102" i="245"/>
  <c r="E102" i="245"/>
  <c r="A102" i="245"/>
  <c r="U101" i="245"/>
  <c r="V101" i="245"/>
  <c r="X101" i="245"/>
  <c r="T101" i="245"/>
  <c r="S101" i="245"/>
  <c r="R101" i="245"/>
  <c r="Q101" i="245"/>
  <c r="P101" i="245"/>
  <c r="G101" i="245"/>
  <c r="E101" i="245"/>
  <c r="A101" i="245"/>
  <c r="I100" i="245"/>
  <c r="E100" i="245"/>
  <c r="A100" i="245"/>
  <c r="G100" i="245"/>
  <c r="U99" i="245"/>
  <c r="T99" i="245"/>
  <c r="S99" i="245"/>
  <c r="V99" i="245"/>
  <c r="X99" i="245"/>
  <c r="R99" i="245"/>
  <c r="Q99" i="245"/>
  <c r="P99" i="245"/>
  <c r="G99" i="245"/>
  <c r="E99" i="245"/>
  <c r="A99" i="245"/>
  <c r="R98" i="245"/>
  <c r="Q98" i="245"/>
  <c r="I98" i="245"/>
  <c r="E98" i="245"/>
  <c r="A98" i="245"/>
  <c r="G98" i="245"/>
  <c r="U97" i="245"/>
  <c r="T97" i="245"/>
  <c r="R97" i="245"/>
  <c r="Q97" i="245"/>
  <c r="I97" i="245"/>
  <c r="G97" i="245"/>
  <c r="E97" i="245"/>
  <c r="A97" i="245"/>
  <c r="E96" i="245"/>
  <c r="A96" i="245"/>
  <c r="G96" i="245"/>
  <c r="G95" i="245"/>
  <c r="E95" i="245"/>
  <c r="A95" i="245"/>
  <c r="U94" i="245"/>
  <c r="I94" i="245"/>
  <c r="G94" i="245"/>
  <c r="E94" i="245"/>
  <c r="P94" i="245"/>
  <c r="A94" i="245"/>
  <c r="U93" i="245"/>
  <c r="R93" i="245"/>
  <c r="Q93" i="245"/>
  <c r="P93" i="245"/>
  <c r="E93" i="245"/>
  <c r="T93" i="245"/>
  <c r="A93" i="245"/>
  <c r="G93" i="245"/>
  <c r="U92" i="245"/>
  <c r="T92" i="245"/>
  <c r="E92" i="245"/>
  <c r="A92" i="245"/>
  <c r="G92" i="245"/>
  <c r="E91" i="245"/>
  <c r="A91" i="245"/>
  <c r="G91" i="245"/>
  <c r="I90" i="245"/>
  <c r="E90" i="245"/>
  <c r="U90" i="245"/>
  <c r="A90" i="245"/>
  <c r="G90" i="245"/>
  <c r="E89" i="245"/>
  <c r="T89" i="245"/>
  <c r="A89" i="245"/>
  <c r="G89" i="245"/>
  <c r="E88" i="245"/>
  <c r="S88" i="245"/>
  <c r="A88" i="245"/>
  <c r="G88" i="245"/>
  <c r="U87" i="245"/>
  <c r="T87" i="245"/>
  <c r="E87" i="245"/>
  <c r="S87" i="245"/>
  <c r="A87" i="245"/>
  <c r="G87" i="245"/>
  <c r="E86" i="245"/>
  <c r="U86" i="245"/>
  <c r="A86" i="245"/>
  <c r="G86" i="245"/>
  <c r="U85" i="245"/>
  <c r="T85" i="245"/>
  <c r="P85" i="245"/>
  <c r="G85" i="245"/>
  <c r="E85" i="245"/>
  <c r="A85" i="245"/>
  <c r="U84" i="245"/>
  <c r="T84" i="245"/>
  <c r="S84" i="245"/>
  <c r="R84" i="245"/>
  <c r="Q84" i="245"/>
  <c r="P84" i="245"/>
  <c r="E84" i="245"/>
  <c r="A84" i="245"/>
  <c r="G84" i="245"/>
  <c r="U83" i="245"/>
  <c r="I83" i="245"/>
  <c r="E83" i="245"/>
  <c r="A83" i="245"/>
  <c r="G83" i="245"/>
  <c r="G82" i="245"/>
  <c r="E82" i="245"/>
  <c r="A82" i="245"/>
  <c r="R81" i="245"/>
  <c r="Q81" i="245"/>
  <c r="P81" i="245"/>
  <c r="E81" i="245"/>
  <c r="A81" i="245"/>
  <c r="G81" i="245"/>
  <c r="U80" i="245"/>
  <c r="E80" i="245"/>
  <c r="R80" i="245"/>
  <c r="A80" i="245"/>
  <c r="G80" i="245"/>
  <c r="E79" i="245"/>
  <c r="A79" i="245"/>
  <c r="G79" i="245"/>
  <c r="U78" i="245"/>
  <c r="T78" i="245"/>
  <c r="R78" i="245"/>
  <c r="P78" i="245"/>
  <c r="G78" i="245"/>
  <c r="E78" i="245"/>
  <c r="A78" i="245"/>
  <c r="I77" i="245"/>
  <c r="E77" i="245"/>
  <c r="A77" i="245"/>
  <c r="G77" i="245"/>
  <c r="U76" i="245"/>
  <c r="T76" i="245"/>
  <c r="R76" i="245"/>
  <c r="Q76" i="245"/>
  <c r="P76" i="245"/>
  <c r="V76" i="245"/>
  <c r="X76" i="245"/>
  <c r="E76" i="245"/>
  <c r="S76" i="245"/>
  <c r="A76" i="245"/>
  <c r="G76" i="245"/>
  <c r="I75" i="245"/>
  <c r="E75" i="245"/>
  <c r="R75" i="245"/>
  <c r="A75" i="245"/>
  <c r="O159" i="245"/>
  <c r="T74" i="245"/>
  <c r="S74" i="245"/>
  <c r="R74" i="245"/>
  <c r="Q74" i="245"/>
  <c r="E74" i="245"/>
  <c r="A74" i="245"/>
  <c r="G74" i="245"/>
  <c r="T73" i="245"/>
  <c r="R73" i="245"/>
  <c r="Q73" i="245"/>
  <c r="E73" i="245"/>
  <c r="U73" i="245"/>
  <c r="A73" i="245"/>
  <c r="G73" i="245"/>
  <c r="G72" i="245"/>
  <c r="E72" i="245"/>
  <c r="A72" i="245"/>
  <c r="G71" i="245"/>
  <c r="E71" i="245"/>
  <c r="P71" i="245"/>
  <c r="A71" i="245"/>
  <c r="E70" i="245"/>
  <c r="A70" i="245"/>
  <c r="U69" i="245"/>
  <c r="T69" i="245"/>
  <c r="S69" i="245"/>
  <c r="R69" i="245"/>
  <c r="Q69" i="245"/>
  <c r="P69" i="245"/>
  <c r="E69" i="245"/>
  <c r="A69" i="245"/>
  <c r="G69" i="245"/>
  <c r="E68" i="245"/>
  <c r="A68" i="245"/>
  <c r="G68" i="245"/>
  <c r="U67" i="245"/>
  <c r="T67" i="245"/>
  <c r="S67" i="245"/>
  <c r="R67" i="245"/>
  <c r="P67" i="245"/>
  <c r="E67" i="245"/>
  <c r="Q67" i="245"/>
  <c r="A67" i="245"/>
  <c r="G67" i="245"/>
  <c r="E66" i="245"/>
  <c r="P66" i="245"/>
  <c r="A66" i="245"/>
  <c r="G66" i="245"/>
  <c r="T65" i="245"/>
  <c r="S65" i="245"/>
  <c r="Q65" i="245"/>
  <c r="P65" i="245"/>
  <c r="E65" i="245"/>
  <c r="A65" i="245"/>
  <c r="G65" i="245"/>
  <c r="I64" i="245"/>
  <c r="E64" i="245"/>
  <c r="U64" i="245"/>
  <c r="A64" i="245"/>
  <c r="G64" i="245"/>
  <c r="U63" i="245"/>
  <c r="T63" i="245"/>
  <c r="S63" i="245"/>
  <c r="Q63" i="245"/>
  <c r="P63" i="245"/>
  <c r="V63" i="245"/>
  <c r="X63" i="245"/>
  <c r="G63" i="245"/>
  <c r="E63" i="245"/>
  <c r="R63" i="245"/>
  <c r="A63" i="245"/>
  <c r="T62" i="245"/>
  <c r="S62" i="245"/>
  <c r="R62" i="245"/>
  <c r="P62" i="245"/>
  <c r="E62" i="245"/>
  <c r="A62" i="245"/>
  <c r="G62" i="245"/>
  <c r="E61" i="245"/>
  <c r="R61" i="245"/>
  <c r="A61" i="245"/>
  <c r="G61" i="245"/>
  <c r="E60" i="245"/>
  <c r="A60" i="245"/>
  <c r="G60" i="245"/>
  <c r="U59" i="245"/>
  <c r="T59" i="245"/>
  <c r="V59" i="245"/>
  <c r="X59" i="245"/>
  <c r="S59" i="245"/>
  <c r="R59" i="245"/>
  <c r="Q59" i="245"/>
  <c r="P59" i="245"/>
  <c r="G59" i="245"/>
  <c r="E59" i="245"/>
  <c r="A59" i="245"/>
  <c r="U58" i="245"/>
  <c r="P58" i="245"/>
  <c r="I58" i="245"/>
  <c r="E58" i="245"/>
  <c r="A58" i="245"/>
  <c r="G58" i="245"/>
  <c r="U57" i="245"/>
  <c r="T57" i="245"/>
  <c r="R57" i="245"/>
  <c r="P57" i="245"/>
  <c r="E57" i="245"/>
  <c r="A57" i="245"/>
  <c r="G57" i="245"/>
  <c r="I56" i="245"/>
  <c r="E56" i="245"/>
  <c r="A56" i="245"/>
  <c r="G56" i="245"/>
  <c r="T55" i="245"/>
  <c r="E55" i="245"/>
  <c r="A55" i="245"/>
  <c r="G55" i="245"/>
  <c r="U54" i="245"/>
  <c r="T54" i="245"/>
  <c r="I54" i="245"/>
  <c r="E54" i="245"/>
  <c r="S54" i="245"/>
  <c r="A54" i="245"/>
  <c r="G54" i="245"/>
  <c r="I53" i="245"/>
  <c r="E53" i="245"/>
  <c r="R53" i="245"/>
  <c r="A53" i="245"/>
  <c r="G53" i="245"/>
  <c r="U52" i="245"/>
  <c r="T52" i="245"/>
  <c r="S52" i="245"/>
  <c r="R52" i="245"/>
  <c r="I52" i="245"/>
  <c r="E52" i="245"/>
  <c r="Q52" i="245"/>
  <c r="A52" i="245"/>
  <c r="G52" i="245"/>
  <c r="U51" i="245"/>
  <c r="S51" i="245"/>
  <c r="R51" i="245"/>
  <c r="Q51" i="245"/>
  <c r="P51" i="245"/>
  <c r="V51" i="245"/>
  <c r="X51" i="245"/>
  <c r="E51" i="245"/>
  <c r="T51" i="245"/>
  <c r="A51" i="245"/>
  <c r="G51" i="245"/>
  <c r="I50" i="245"/>
  <c r="E50" i="245"/>
  <c r="T50" i="245"/>
  <c r="A50" i="245"/>
  <c r="G50" i="245"/>
  <c r="U49" i="245"/>
  <c r="T49" i="245"/>
  <c r="S49" i="245"/>
  <c r="R49" i="245"/>
  <c r="Q49" i="245"/>
  <c r="V49" i="245"/>
  <c r="X49" i="245"/>
  <c r="P49" i="245"/>
  <c r="G49" i="245"/>
  <c r="E49" i="245"/>
  <c r="A49" i="245"/>
  <c r="U48" i="245"/>
  <c r="T48" i="245"/>
  <c r="S48" i="245"/>
  <c r="Q48" i="245"/>
  <c r="P48" i="245"/>
  <c r="I48" i="245"/>
  <c r="E48" i="245"/>
  <c r="R48" i="245"/>
  <c r="A48" i="245"/>
  <c r="G48" i="245"/>
  <c r="E47" i="245"/>
  <c r="A47" i="245"/>
  <c r="G47" i="245"/>
  <c r="U46" i="245"/>
  <c r="T46" i="245"/>
  <c r="S46" i="245"/>
  <c r="R46" i="245"/>
  <c r="Q46" i="245"/>
  <c r="P46" i="245"/>
  <c r="G46" i="245"/>
  <c r="E46" i="245"/>
  <c r="A46" i="245"/>
  <c r="E45" i="245"/>
  <c r="A45" i="245"/>
  <c r="G45" i="245"/>
  <c r="U44" i="245"/>
  <c r="T44" i="245"/>
  <c r="S44" i="245"/>
  <c r="R44" i="245"/>
  <c r="Q44" i="245"/>
  <c r="P44" i="245"/>
  <c r="V44" i="245"/>
  <c r="X44" i="245"/>
  <c r="E44" i="245"/>
  <c r="A44" i="245"/>
  <c r="G44" i="245"/>
  <c r="P43" i="245"/>
  <c r="I43" i="245"/>
  <c r="G43" i="245"/>
  <c r="E43" i="245"/>
  <c r="A43" i="245"/>
  <c r="U42" i="245"/>
  <c r="T42" i="245"/>
  <c r="S42" i="245"/>
  <c r="R42" i="245"/>
  <c r="P42" i="245"/>
  <c r="V42" i="245"/>
  <c r="X42" i="245"/>
  <c r="E42" i="245"/>
  <c r="Q42" i="245"/>
  <c r="A42" i="245"/>
  <c r="G42" i="245"/>
  <c r="I41" i="245"/>
  <c r="G41" i="245"/>
  <c r="E41" i="245"/>
  <c r="A41" i="245"/>
  <c r="T40" i="245"/>
  <c r="S40" i="245"/>
  <c r="Q40" i="245"/>
  <c r="P40" i="245"/>
  <c r="E40" i="245"/>
  <c r="A40" i="245"/>
  <c r="G40" i="245"/>
  <c r="U39" i="245"/>
  <c r="T39" i="245"/>
  <c r="S39" i="245"/>
  <c r="R39" i="245"/>
  <c r="Q39" i="245"/>
  <c r="P39" i="245"/>
  <c r="G39" i="245"/>
  <c r="E39" i="245"/>
  <c r="A39" i="245"/>
  <c r="U38" i="245"/>
  <c r="T38" i="245"/>
  <c r="S38" i="245"/>
  <c r="Q38" i="245"/>
  <c r="P38" i="245"/>
  <c r="I38" i="245"/>
  <c r="E38" i="245"/>
  <c r="R38" i="245"/>
  <c r="A38" i="245"/>
  <c r="G38" i="245"/>
  <c r="I37" i="245"/>
  <c r="E37" i="245"/>
  <c r="Q37" i="245"/>
  <c r="A37" i="245"/>
  <c r="G37" i="245"/>
  <c r="I36" i="245"/>
  <c r="E36" i="245"/>
  <c r="P36" i="245"/>
  <c r="A36" i="245"/>
  <c r="G36" i="245"/>
  <c r="T35" i="245"/>
  <c r="S35" i="245"/>
  <c r="Q35" i="245"/>
  <c r="E35" i="245"/>
  <c r="A35" i="245"/>
  <c r="G35" i="245"/>
  <c r="U34" i="245"/>
  <c r="T34" i="245"/>
  <c r="S34" i="245"/>
  <c r="R34" i="245"/>
  <c r="Q34" i="245"/>
  <c r="P34" i="245"/>
  <c r="V34" i="245"/>
  <c r="X34" i="245"/>
  <c r="G34" i="245"/>
  <c r="E34" i="245"/>
  <c r="A34" i="245"/>
  <c r="I33" i="245"/>
  <c r="E33" i="245"/>
  <c r="R33" i="245"/>
  <c r="A33" i="245"/>
  <c r="G33" i="245"/>
  <c r="I32" i="245"/>
  <c r="E32" i="245"/>
  <c r="A32" i="245"/>
  <c r="G32" i="245"/>
  <c r="T31" i="245"/>
  <c r="S31" i="245"/>
  <c r="R31" i="245"/>
  <c r="Q31" i="245"/>
  <c r="P31" i="245"/>
  <c r="I31" i="245"/>
  <c r="E31" i="245"/>
  <c r="U31" i="245"/>
  <c r="A31" i="245"/>
  <c r="G31" i="245"/>
  <c r="Q30" i="245"/>
  <c r="P30" i="245"/>
  <c r="I30" i="245"/>
  <c r="E30" i="245"/>
  <c r="A30" i="245"/>
  <c r="G30" i="245"/>
  <c r="U29" i="245"/>
  <c r="T29" i="245"/>
  <c r="S29" i="245"/>
  <c r="R29" i="245"/>
  <c r="Q29" i="245"/>
  <c r="P29" i="245"/>
  <c r="V29" i="245"/>
  <c r="X29" i="245"/>
  <c r="I29" i="245"/>
  <c r="G29" i="245"/>
  <c r="E29" i="245"/>
  <c r="A29" i="245"/>
  <c r="I28" i="245"/>
  <c r="G28" i="245"/>
  <c r="E28" i="245"/>
  <c r="U27" i="245"/>
  <c r="T27" i="245"/>
  <c r="S27" i="245"/>
  <c r="R27" i="245"/>
  <c r="Q27" i="245"/>
  <c r="E27" i="245"/>
  <c r="P27" i="245"/>
  <c r="A27" i="245"/>
  <c r="G27" i="245"/>
  <c r="E26" i="245"/>
  <c r="A26" i="245"/>
  <c r="G26" i="245"/>
  <c r="U25" i="245"/>
  <c r="E25" i="245"/>
  <c r="T25" i="245"/>
  <c r="A25" i="245"/>
  <c r="G25" i="245"/>
  <c r="U24" i="245"/>
  <c r="T24" i="245"/>
  <c r="S24" i="245"/>
  <c r="G24" i="245"/>
  <c r="E24" i="245"/>
  <c r="Q24" i="245"/>
  <c r="A24" i="245"/>
  <c r="G23" i="245"/>
  <c r="E23" i="245"/>
  <c r="A23" i="245"/>
  <c r="U22" i="245"/>
  <c r="E22" i="245"/>
  <c r="P22" i="245"/>
  <c r="A22" i="245"/>
  <c r="G22" i="245"/>
  <c r="I21" i="245"/>
  <c r="E21" i="245"/>
  <c r="U21" i="245"/>
  <c r="A21" i="245"/>
  <c r="G21" i="245"/>
  <c r="I20" i="245"/>
  <c r="E20" i="245"/>
  <c r="T20" i="245"/>
  <c r="A20" i="245"/>
  <c r="G20" i="245"/>
  <c r="G19" i="245"/>
  <c r="E19" i="245"/>
  <c r="T19" i="245"/>
  <c r="A19" i="245"/>
  <c r="T18" i="245"/>
  <c r="S18" i="245"/>
  <c r="R18" i="245"/>
  <c r="P18" i="245"/>
  <c r="I18" i="245"/>
  <c r="E18" i="245"/>
  <c r="A18" i="245"/>
  <c r="G18" i="245"/>
  <c r="U17" i="245"/>
  <c r="T17" i="245"/>
  <c r="S17" i="245"/>
  <c r="R17" i="245"/>
  <c r="Q17" i="245"/>
  <c r="E17" i="245"/>
  <c r="P17" i="245"/>
  <c r="A17" i="245"/>
  <c r="G17" i="245"/>
  <c r="T16" i="245"/>
  <c r="S16" i="245"/>
  <c r="V16" i="245"/>
  <c r="X16" i="245"/>
  <c r="R16" i="245"/>
  <c r="Q16" i="245"/>
  <c r="P16" i="245"/>
  <c r="I16" i="245"/>
  <c r="E16" i="245"/>
  <c r="U16" i="245"/>
  <c r="A16" i="245"/>
  <c r="G16" i="245"/>
  <c r="U15" i="245"/>
  <c r="S15" i="245"/>
  <c r="R15" i="245"/>
  <c r="P15" i="245"/>
  <c r="E15" i="245"/>
  <c r="T15" i="245"/>
  <c r="A15" i="245"/>
  <c r="U14" i="245"/>
  <c r="T14" i="245"/>
  <c r="S14" i="245"/>
  <c r="R14" i="245"/>
  <c r="I14" i="245"/>
  <c r="G14" i="245"/>
  <c r="E14" i="245"/>
  <c r="A14" i="245"/>
  <c r="E13" i="245"/>
  <c r="R13" i="245"/>
  <c r="A13" i="245"/>
  <c r="G13" i="245"/>
  <c r="U12" i="245"/>
  <c r="T12" i="245"/>
  <c r="S12" i="245"/>
  <c r="V12" i="245"/>
  <c r="X12" i="245"/>
  <c r="R12" i="245"/>
  <c r="Q12" i="245"/>
  <c r="P12" i="245"/>
  <c r="G12" i="245"/>
  <c r="E12" i="245"/>
  <c r="A12" i="245"/>
  <c r="I11" i="245"/>
  <c r="E11" i="245"/>
  <c r="S11" i="245"/>
  <c r="A11" i="245"/>
  <c r="U10" i="245"/>
  <c r="S10" i="245"/>
  <c r="R10" i="245"/>
  <c r="E10" i="245"/>
  <c r="T10" i="245"/>
  <c r="A10" i="245"/>
  <c r="G10" i="245"/>
  <c r="U9" i="245"/>
  <c r="E9" i="245"/>
  <c r="T9" i="245"/>
  <c r="A9" i="245"/>
  <c r="G9" i="245"/>
  <c r="P8" i="245"/>
  <c r="G8" i="245"/>
  <c r="E8" i="245"/>
  <c r="A8" i="245"/>
  <c r="AG7" i="245"/>
  <c r="AF7" i="245"/>
  <c r="AE7" i="245"/>
  <c r="AD7" i="245"/>
  <c r="AC7" i="245"/>
  <c r="T7" i="245"/>
  <c r="S7" i="245"/>
  <c r="Q7" i="245"/>
  <c r="P7" i="245"/>
  <c r="E7" i="245"/>
  <c r="A7" i="245"/>
  <c r="U6" i="245"/>
  <c r="T6" i="245"/>
  <c r="S6" i="245"/>
  <c r="R6" i="245"/>
  <c r="Q6" i="245"/>
  <c r="P6" i="245"/>
  <c r="I6" i="245"/>
  <c r="E6" i="245"/>
  <c r="A6" i="245"/>
  <c r="G6" i="245"/>
  <c r="X5" i="245"/>
  <c r="U5" i="245"/>
  <c r="T5" i="245"/>
  <c r="S5" i="245"/>
  <c r="Q5" i="245"/>
  <c r="P5" i="245"/>
  <c r="V5" i="245"/>
  <c r="I5" i="245"/>
  <c r="E5" i="245"/>
  <c r="R5" i="245"/>
  <c r="A5" i="245"/>
  <c r="U4" i="245"/>
  <c r="T4" i="245"/>
  <c r="S4" i="245"/>
  <c r="E4" i="245"/>
  <c r="A4" i="245"/>
  <c r="U3" i="245"/>
  <c r="T3" i="245"/>
  <c r="S3" i="245"/>
  <c r="R3" i="245"/>
  <c r="Q3" i="245"/>
  <c r="P3" i="245"/>
  <c r="G3" i="245"/>
  <c r="E3" i="245"/>
  <c r="A3" i="245"/>
  <c r="T2" i="245"/>
  <c r="S2" i="245"/>
  <c r="P2" i="245"/>
  <c r="E2" i="245"/>
  <c r="A2" i="245"/>
  <c r="P108" i="244"/>
  <c r="D166" i="244"/>
  <c r="R162" i="244"/>
  <c r="U161" i="244"/>
  <c r="T161" i="244"/>
  <c r="S161" i="244"/>
  <c r="R161" i="244"/>
  <c r="P161" i="244"/>
  <c r="P159" i="244"/>
  <c r="O159" i="244"/>
  <c r="D156" i="244"/>
  <c r="E156" i="244"/>
  <c r="U154" i="244"/>
  <c r="G154" i="244"/>
  <c r="E154" i="244"/>
  <c r="G153" i="244"/>
  <c r="E153" i="244"/>
  <c r="P152" i="244"/>
  <c r="G152" i="244"/>
  <c r="E152" i="244"/>
  <c r="G151" i="244"/>
  <c r="E151" i="244"/>
  <c r="U151" i="244"/>
  <c r="T150" i="244"/>
  <c r="S150" i="244"/>
  <c r="Q150" i="244"/>
  <c r="P150" i="244"/>
  <c r="G150" i="244"/>
  <c r="E150" i="244"/>
  <c r="A150" i="244"/>
  <c r="U149" i="244"/>
  <c r="T149" i="244"/>
  <c r="S149" i="244"/>
  <c r="R149" i="244"/>
  <c r="E149" i="244"/>
  <c r="Q149" i="244"/>
  <c r="A149" i="244"/>
  <c r="G149" i="244"/>
  <c r="E148" i="244"/>
  <c r="A148" i="244"/>
  <c r="G148" i="244"/>
  <c r="U147" i="244"/>
  <c r="T147" i="244"/>
  <c r="S147" i="244"/>
  <c r="R147" i="244"/>
  <c r="Q147" i="244"/>
  <c r="P147" i="244"/>
  <c r="V147" i="244"/>
  <c r="X147" i="244"/>
  <c r="I147" i="244"/>
  <c r="E147" i="244"/>
  <c r="A147" i="244"/>
  <c r="G147" i="244"/>
  <c r="I146" i="244"/>
  <c r="E146" i="244"/>
  <c r="A146" i="244"/>
  <c r="G146" i="244"/>
  <c r="I145" i="244"/>
  <c r="E145" i="244"/>
  <c r="A145" i="244"/>
  <c r="G145" i="244"/>
  <c r="I144" i="244"/>
  <c r="E144" i="244"/>
  <c r="U144" i="244"/>
  <c r="A144" i="244"/>
  <c r="G144" i="244"/>
  <c r="T143" i="244"/>
  <c r="S143" i="244"/>
  <c r="R143" i="244"/>
  <c r="Q143" i="244"/>
  <c r="I143" i="244"/>
  <c r="E143" i="244"/>
  <c r="U143" i="244"/>
  <c r="A143" i="244"/>
  <c r="G143" i="244"/>
  <c r="U142" i="244"/>
  <c r="T142" i="244"/>
  <c r="S142" i="244"/>
  <c r="R142" i="244"/>
  <c r="Q142" i="244"/>
  <c r="P142" i="244"/>
  <c r="V142" i="244"/>
  <c r="X142" i="244"/>
  <c r="I142" i="244"/>
  <c r="G142" i="244"/>
  <c r="E142" i="244"/>
  <c r="I141" i="244"/>
  <c r="E141" i="244"/>
  <c r="U141" i="244"/>
  <c r="A141" i="244"/>
  <c r="G141" i="244"/>
  <c r="I140" i="244"/>
  <c r="E140" i="244"/>
  <c r="S140" i="244"/>
  <c r="A140" i="244"/>
  <c r="G140" i="244"/>
  <c r="I139" i="244"/>
  <c r="E139" i="244"/>
  <c r="U139" i="244"/>
  <c r="A139" i="244"/>
  <c r="G139" i="244"/>
  <c r="I138" i="244"/>
  <c r="G138" i="244"/>
  <c r="E138" i="244"/>
  <c r="Q138" i="244"/>
  <c r="R137" i="244"/>
  <c r="Q137" i="244"/>
  <c r="I137" i="244"/>
  <c r="E137" i="244"/>
  <c r="S137" i="244"/>
  <c r="A137" i="244"/>
  <c r="G137" i="244"/>
  <c r="T136" i="244"/>
  <c r="S136" i="244"/>
  <c r="R136" i="244"/>
  <c r="Q136" i="244"/>
  <c r="P136" i="244"/>
  <c r="I136" i="244"/>
  <c r="E136" i="244"/>
  <c r="U136" i="244"/>
  <c r="A136" i="244"/>
  <c r="U135" i="244"/>
  <c r="T135" i="244"/>
  <c r="S135" i="244"/>
  <c r="R135" i="244"/>
  <c r="Q135" i="244"/>
  <c r="V135" i="244"/>
  <c r="X135" i="244"/>
  <c r="P135" i="244"/>
  <c r="G135" i="244"/>
  <c r="E135" i="244"/>
  <c r="A135" i="244"/>
  <c r="I134" i="244"/>
  <c r="E134" i="244"/>
  <c r="A134" i="244"/>
  <c r="G134" i="244"/>
  <c r="I133" i="244"/>
  <c r="E133" i="244"/>
  <c r="R133" i="244"/>
  <c r="A133" i="244"/>
  <c r="S162" i="244"/>
  <c r="T132" i="244"/>
  <c r="S132" i="244"/>
  <c r="R132" i="244"/>
  <c r="Q132" i="244"/>
  <c r="G132" i="244"/>
  <c r="E132" i="244"/>
  <c r="U132" i="244"/>
  <c r="U131" i="244"/>
  <c r="T131" i="244"/>
  <c r="I131" i="244"/>
  <c r="G131" i="244"/>
  <c r="E131" i="244"/>
  <c r="A131" i="244"/>
  <c r="I130" i="244"/>
  <c r="E130" i="244"/>
  <c r="U130" i="244"/>
  <c r="A130" i="244"/>
  <c r="G130" i="244"/>
  <c r="I129" i="244"/>
  <c r="G129" i="244"/>
  <c r="E129" i="244"/>
  <c r="A129" i="244"/>
  <c r="I128" i="244"/>
  <c r="E128" i="244"/>
  <c r="A128" i="244"/>
  <c r="G128" i="244"/>
  <c r="U127" i="244"/>
  <c r="T127" i="244"/>
  <c r="S127" i="244"/>
  <c r="R127" i="244"/>
  <c r="Q127" i="244"/>
  <c r="P127" i="244"/>
  <c r="V127" i="244"/>
  <c r="X127" i="244"/>
  <c r="I127" i="244"/>
  <c r="A127" i="244"/>
  <c r="G127" i="244"/>
  <c r="I126" i="244"/>
  <c r="G126" i="244"/>
  <c r="E126" i="244"/>
  <c r="A126" i="244"/>
  <c r="I125" i="244"/>
  <c r="G125" i="244"/>
  <c r="E125" i="244"/>
  <c r="Q125" i="244"/>
  <c r="A125" i="244"/>
  <c r="I124" i="244"/>
  <c r="E124" i="244"/>
  <c r="A124" i="244"/>
  <c r="G124" i="244"/>
  <c r="R123" i="244"/>
  <c r="Q123" i="244"/>
  <c r="P123" i="244"/>
  <c r="I123" i="244"/>
  <c r="E123" i="244"/>
  <c r="A123" i="244"/>
  <c r="G123" i="244"/>
  <c r="S122" i="244"/>
  <c r="Q122" i="244"/>
  <c r="P122" i="244"/>
  <c r="I122" i="244"/>
  <c r="E122" i="244"/>
  <c r="R122" i="244"/>
  <c r="A122" i="244"/>
  <c r="G122" i="244"/>
  <c r="I121" i="244"/>
  <c r="E121" i="244"/>
  <c r="R121" i="244"/>
  <c r="A121" i="244"/>
  <c r="G121" i="244"/>
  <c r="I120" i="244"/>
  <c r="E120" i="244"/>
  <c r="S120" i="244"/>
  <c r="A120" i="244"/>
  <c r="G120" i="244"/>
  <c r="Q119" i="244"/>
  <c r="P119" i="244"/>
  <c r="I119" i="244"/>
  <c r="E119" i="244"/>
  <c r="A119" i="244"/>
  <c r="G119" i="244"/>
  <c r="I118" i="244"/>
  <c r="G118" i="244"/>
  <c r="E118" i="244"/>
  <c r="U118" i="244"/>
  <c r="V117" i="244"/>
  <c r="X117" i="244"/>
  <c r="U117" i="244"/>
  <c r="T117" i="244"/>
  <c r="S117" i="244"/>
  <c r="R117" i="244"/>
  <c r="P117" i="244"/>
  <c r="I117" i="244"/>
  <c r="G117" i="244"/>
  <c r="E117" i="244"/>
  <c r="Q117" i="244"/>
  <c r="A117" i="244"/>
  <c r="I116" i="244"/>
  <c r="E116" i="244"/>
  <c r="U116" i="244"/>
  <c r="A116" i="244"/>
  <c r="G116" i="244"/>
  <c r="Q115" i="244"/>
  <c r="P115" i="244"/>
  <c r="I115" i="244"/>
  <c r="E115" i="244"/>
  <c r="A115" i="244"/>
  <c r="G115" i="244"/>
  <c r="U114" i="244"/>
  <c r="S114" i="244"/>
  <c r="R114" i="244"/>
  <c r="Q114" i="244"/>
  <c r="P114" i="244"/>
  <c r="I114" i="244"/>
  <c r="E114" i="244"/>
  <c r="T114" i="244"/>
  <c r="A114" i="244"/>
  <c r="G114" i="244"/>
  <c r="I113" i="244"/>
  <c r="G113" i="244"/>
  <c r="E113" i="244"/>
  <c r="S113" i="244"/>
  <c r="A113" i="244"/>
  <c r="I112" i="244"/>
  <c r="E112" i="244"/>
  <c r="A112" i="244"/>
  <c r="G112" i="244"/>
  <c r="I111" i="244"/>
  <c r="E111" i="244"/>
  <c r="R111" i="244"/>
  <c r="A111" i="244"/>
  <c r="G111" i="244"/>
  <c r="I110" i="244"/>
  <c r="E110" i="244"/>
  <c r="S110" i="244"/>
  <c r="A110" i="244"/>
  <c r="G110" i="244"/>
  <c r="T109" i="244"/>
  <c r="Q109" i="244"/>
  <c r="V109" i="244"/>
  <c r="X109" i="244"/>
  <c r="I109" i="244"/>
  <c r="E109" i="244"/>
  <c r="S109" i="244"/>
  <c r="A109" i="244"/>
  <c r="G109" i="244"/>
  <c r="S108" i="244"/>
  <c r="I108" i="244"/>
  <c r="G108" i="244"/>
  <c r="E108" i="244"/>
  <c r="U108" i="244"/>
  <c r="A108" i="244"/>
  <c r="U107" i="244"/>
  <c r="T107" i="244"/>
  <c r="P107" i="244"/>
  <c r="I107" i="244"/>
  <c r="G107" i="244"/>
  <c r="E107" i="244"/>
  <c r="A107" i="244"/>
  <c r="U106" i="244"/>
  <c r="R106" i="244"/>
  <c r="Q106" i="244"/>
  <c r="P106" i="244"/>
  <c r="I106" i="244"/>
  <c r="G106" i="244"/>
  <c r="E106" i="244"/>
  <c r="T106" i="244"/>
  <c r="A106" i="244"/>
  <c r="U105" i="244"/>
  <c r="R105" i="244"/>
  <c r="Q105" i="244"/>
  <c r="P105" i="244"/>
  <c r="I105" i="244"/>
  <c r="E105" i="244"/>
  <c r="A105" i="244"/>
  <c r="G105" i="244"/>
  <c r="U104" i="244"/>
  <c r="T104" i="244"/>
  <c r="S104" i="244"/>
  <c r="R104" i="244"/>
  <c r="I104" i="244"/>
  <c r="E104" i="244"/>
  <c r="Q104" i="244"/>
  <c r="A104" i="244"/>
  <c r="G104" i="244"/>
  <c r="I103" i="244"/>
  <c r="G103" i="244"/>
  <c r="E103" i="244"/>
  <c r="A103" i="244"/>
  <c r="U102" i="244"/>
  <c r="T102" i="244"/>
  <c r="S102" i="244"/>
  <c r="Q102" i="244"/>
  <c r="P102" i="244"/>
  <c r="V102" i="244"/>
  <c r="X102" i="244"/>
  <c r="I102" i="244"/>
  <c r="G102" i="244"/>
  <c r="E102" i="244"/>
  <c r="R102" i="244"/>
  <c r="A102" i="244"/>
  <c r="I101" i="244"/>
  <c r="E101" i="244"/>
  <c r="R101" i="244"/>
  <c r="A101" i="244"/>
  <c r="G101" i="244"/>
  <c r="I100" i="244"/>
  <c r="E100" i="244"/>
  <c r="U100" i="244"/>
  <c r="A100" i="244"/>
  <c r="G100" i="244"/>
  <c r="I99" i="244"/>
  <c r="E99" i="244"/>
  <c r="U99" i="244"/>
  <c r="A99" i="244"/>
  <c r="G99" i="244"/>
  <c r="U98" i="244"/>
  <c r="T98" i="244"/>
  <c r="R98" i="244"/>
  <c r="I98" i="244"/>
  <c r="E98" i="244"/>
  <c r="A98" i="244"/>
  <c r="G98" i="244"/>
  <c r="I97" i="244"/>
  <c r="E97" i="244"/>
  <c r="U97" i="244"/>
  <c r="A97" i="244"/>
  <c r="G97" i="244"/>
  <c r="I96" i="244"/>
  <c r="E96" i="244"/>
  <c r="S96" i="244"/>
  <c r="A96" i="244"/>
  <c r="G96" i="244"/>
  <c r="I95" i="244"/>
  <c r="E95" i="244"/>
  <c r="T95" i="244"/>
  <c r="A95" i="244"/>
  <c r="G95" i="244"/>
  <c r="S94" i="244"/>
  <c r="R94" i="244"/>
  <c r="Q94" i="244"/>
  <c r="I94" i="244"/>
  <c r="E94" i="244"/>
  <c r="A94" i="244"/>
  <c r="G94" i="244"/>
  <c r="U93" i="244"/>
  <c r="I93" i="244"/>
  <c r="G93" i="244"/>
  <c r="E93" i="244"/>
  <c r="A93" i="244"/>
  <c r="I92" i="244"/>
  <c r="E92" i="244"/>
  <c r="A92" i="244"/>
  <c r="G92" i="244"/>
  <c r="I91" i="244"/>
  <c r="G91" i="244"/>
  <c r="E91" i="244"/>
  <c r="U91" i="244"/>
  <c r="A91" i="244"/>
  <c r="Q90" i="244"/>
  <c r="P90" i="244"/>
  <c r="I90" i="244"/>
  <c r="E90" i="244"/>
  <c r="A90" i="244"/>
  <c r="G90" i="244"/>
  <c r="U89" i="244"/>
  <c r="T89" i="244"/>
  <c r="V89" i="244"/>
  <c r="X89" i="244"/>
  <c r="S89" i="244"/>
  <c r="R89" i="244"/>
  <c r="Q89" i="244"/>
  <c r="P89" i="244"/>
  <c r="I89" i="244"/>
  <c r="E89" i="244"/>
  <c r="A89" i="244"/>
  <c r="G89" i="244"/>
  <c r="I88" i="244"/>
  <c r="E88" i="244"/>
  <c r="A88" i="244"/>
  <c r="G88" i="244"/>
  <c r="I87" i="244"/>
  <c r="E87" i="244"/>
  <c r="A87" i="244"/>
  <c r="G87" i="244"/>
  <c r="I86" i="244"/>
  <c r="E86" i="244"/>
  <c r="A86" i="244"/>
  <c r="R160" i="244"/>
  <c r="I85" i="244"/>
  <c r="E85" i="244"/>
  <c r="T85" i="244"/>
  <c r="A85" i="244"/>
  <c r="G85" i="244"/>
  <c r="I84" i="244"/>
  <c r="E84" i="244"/>
  <c r="U84" i="244"/>
  <c r="A84" i="244"/>
  <c r="G84" i="244"/>
  <c r="T83" i="244"/>
  <c r="S83" i="244"/>
  <c r="Q83" i="244"/>
  <c r="I83" i="244"/>
  <c r="E83" i="244"/>
  <c r="A83" i="244"/>
  <c r="G83" i="244"/>
  <c r="I82" i="244"/>
  <c r="G82" i="244"/>
  <c r="E82" i="244"/>
  <c r="A82" i="244"/>
  <c r="I81" i="244"/>
  <c r="E81" i="244"/>
  <c r="Q81" i="244"/>
  <c r="A81" i="244"/>
  <c r="T80" i="244"/>
  <c r="S80" i="244"/>
  <c r="R80" i="244"/>
  <c r="Q80" i="244"/>
  <c r="P80" i="244"/>
  <c r="V80" i="244"/>
  <c r="X80" i="244"/>
  <c r="I80" i="244"/>
  <c r="E80" i="244"/>
  <c r="U80" i="244"/>
  <c r="A80" i="244"/>
  <c r="G80" i="244"/>
  <c r="I79" i="244"/>
  <c r="E79" i="244"/>
  <c r="U79" i="244"/>
  <c r="A79" i="244"/>
  <c r="G79" i="244"/>
  <c r="I78" i="244"/>
  <c r="E78" i="244"/>
  <c r="A78" i="244"/>
  <c r="G78" i="244"/>
  <c r="I77" i="244"/>
  <c r="E77" i="244"/>
  <c r="U77" i="244"/>
  <c r="A77" i="244"/>
  <c r="G77" i="244"/>
  <c r="I76" i="244"/>
  <c r="G76" i="244"/>
  <c r="E76" i="244"/>
  <c r="A76" i="244"/>
  <c r="I75" i="244"/>
  <c r="E75" i="244"/>
  <c r="A75" i="244"/>
  <c r="G75" i="244"/>
  <c r="I74" i="244"/>
  <c r="E74" i="244"/>
  <c r="T74" i="244"/>
  <c r="A74" i="244"/>
  <c r="G74" i="244"/>
  <c r="T73" i="244"/>
  <c r="S73" i="244"/>
  <c r="Q73" i="244"/>
  <c r="P73" i="244"/>
  <c r="I73" i="244"/>
  <c r="G73" i="244"/>
  <c r="E73" i="244"/>
  <c r="R73" i="244"/>
  <c r="A73" i="244"/>
  <c r="S72" i="244"/>
  <c r="I72" i="244"/>
  <c r="E72" i="244"/>
  <c r="A72" i="244"/>
  <c r="G72" i="244"/>
  <c r="U71" i="244"/>
  <c r="T71" i="244"/>
  <c r="S71" i="244"/>
  <c r="R71" i="244"/>
  <c r="Q71" i="244"/>
  <c r="P71" i="244"/>
  <c r="V71" i="244"/>
  <c r="X71" i="244"/>
  <c r="I71" i="244"/>
  <c r="G71" i="244"/>
  <c r="E71" i="244"/>
  <c r="A71" i="244"/>
  <c r="T70" i="244"/>
  <c r="S70" i="244"/>
  <c r="V70" i="244"/>
  <c r="X70" i="244"/>
  <c r="R70" i="244"/>
  <c r="Q70" i="244"/>
  <c r="P70" i="244"/>
  <c r="I70" i="244"/>
  <c r="E70" i="244"/>
  <c r="U70" i="244"/>
  <c r="A70" i="244"/>
  <c r="I69" i="244"/>
  <c r="E69" i="244"/>
  <c r="U69" i="244"/>
  <c r="A69" i="244"/>
  <c r="G69" i="244"/>
  <c r="S68" i="244"/>
  <c r="R68" i="244"/>
  <c r="P68" i="244"/>
  <c r="I68" i="244"/>
  <c r="G68" i="244"/>
  <c r="E68" i="244"/>
  <c r="A68" i="244"/>
  <c r="I67" i="244"/>
  <c r="E67" i="244"/>
  <c r="U67" i="244"/>
  <c r="A67" i="244"/>
  <c r="G67" i="244"/>
  <c r="T66" i="244"/>
  <c r="I66" i="244"/>
  <c r="G66" i="244"/>
  <c r="E66" i="244"/>
  <c r="U66" i="244"/>
  <c r="A66" i="244"/>
  <c r="I65" i="244"/>
  <c r="E65" i="244"/>
  <c r="T65" i="244"/>
  <c r="A65" i="244"/>
  <c r="G65" i="244"/>
  <c r="I64" i="244"/>
  <c r="E64" i="244"/>
  <c r="U64" i="244"/>
  <c r="A64" i="244"/>
  <c r="G64" i="244"/>
  <c r="I63" i="244"/>
  <c r="E63" i="244"/>
  <c r="U63" i="244"/>
  <c r="A63" i="244"/>
  <c r="G63" i="244"/>
  <c r="U62" i="244"/>
  <c r="T62" i="244"/>
  <c r="S62" i="244"/>
  <c r="V62" i="244"/>
  <c r="X62" i="244"/>
  <c r="R62" i="244"/>
  <c r="Q62" i="244"/>
  <c r="I62" i="244"/>
  <c r="E62" i="244"/>
  <c r="P62" i="244"/>
  <c r="A62" i="244"/>
  <c r="G62" i="244"/>
  <c r="I61" i="244"/>
  <c r="E61" i="244"/>
  <c r="A61" i="244"/>
  <c r="G61" i="244"/>
  <c r="S60" i="244"/>
  <c r="R60" i="244"/>
  <c r="Q60" i="244"/>
  <c r="I60" i="244"/>
  <c r="E60" i="244"/>
  <c r="T60" i="244"/>
  <c r="A60" i="244"/>
  <c r="G60" i="244"/>
  <c r="I59" i="244"/>
  <c r="E59" i="244"/>
  <c r="Q59" i="244"/>
  <c r="A59" i="244"/>
  <c r="G59" i="244"/>
  <c r="I58" i="244"/>
  <c r="G58" i="244"/>
  <c r="E58" i="244"/>
  <c r="A58" i="244"/>
  <c r="I57" i="244"/>
  <c r="E57" i="244"/>
  <c r="Q57" i="244"/>
  <c r="A57" i="244"/>
  <c r="G57" i="244"/>
  <c r="I56" i="244"/>
  <c r="E56" i="244"/>
  <c r="A56" i="244"/>
  <c r="G56" i="244"/>
  <c r="U55" i="244"/>
  <c r="S55" i="244"/>
  <c r="R55" i="244"/>
  <c r="Q55" i="244"/>
  <c r="P55" i="244"/>
  <c r="V55" i="244"/>
  <c r="X55" i="244"/>
  <c r="I55" i="244"/>
  <c r="G55" i="244"/>
  <c r="E55" i="244"/>
  <c r="T55" i="244"/>
  <c r="A55" i="244"/>
  <c r="U54" i="244"/>
  <c r="T54" i="244"/>
  <c r="I54" i="244"/>
  <c r="G54" i="244"/>
  <c r="E54" i="244"/>
  <c r="A54" i="244"/>
  <c r="I53" i="244"/>
  <c r="E53" i="244"/>
  <c r="T53" i="244"/>
  <c r="A53" i="244"/>
  <c r="G53" i="244"/>
  <c r="U52" i="244"/>
  <c r="I52" i="244"/>
  <c r="E52" i="244"/>
  <c r="A52" i="244"/>
  <c r="G52" i="244"/>
  <c r="S51" i="244"/>
  <c r="R51" i="244"/>
  <c r="Q51" i="244"/>
  <c r="I51" i="244"/>
  <c r="E51" i="244"/>
  <c r="A51" i="244"/>
  <c r="G51" i="244"/>
  <c r="U50" i="244"/>
  <c r="S50" i="244"/>
  <c r="R50" i="244"/>
  <c r="I50" i="244"/>
  <c r="E50" i="244"/>
  <c r="T50" i="244"/>
  <c r="A50" i="244"/>
  <c r="G50" i="244"/>
  <c r="U49" i="244"/>
  <c r="T49" i="244"/>
  <c r="R49" i="244"/>
  <c r="Q49" i="244"/>
  <c r="P49" i="244"/>
  <c r="V49" i="244"/>
  <c r="X49" i="244"/>
  <c r="I49" i="244"/>
  <c r="G49" i="244"/>
  <c r="E49" i="244"/>
  <c r="S49" i="244"/>
  <c r="A49" i="244"/>
  <c r="U48" i="244"/>
  <c r="T48" i="244"/>
  <c r="S48" i="244"/>
  <c r="R48" i="244"/>
  <c r="P48" i="244"/>
  <c r="V48" i="244"/>
  <c r="X48" i="244"/>
  <c r="I48" i="244"/>
  <c r="E48" i="244"/>
  <c r="Q48" i="244"/>
  <c r="A48" i="244"/>
  <c r="G48" i="244"/>
  <c r="S47" i="244"/>
  <c r="R47" i="244"/>
  <c r="I47" i="244"/>
  <c r="E47" i="244"/>
  <c r="P47" i="244"/>
  <c r="A47" i="244"/>
  <c r="G47" i="244"/>
  <c r="S46" i="244"/>
  <c r="R46" i="244"/>
  <c r="Q46" i="244"/>
  <c r="P46" i="244"/>
  <c r="I46" i="244"/>
  <c r="G46" i="244"/>
  <c r="E46" i="244"/>
  <c r="U46" i="244"/>
  <c r="A46" i="244"/>
  <c r="U45" i="244"/>
  <c r="I45" i="244"/>
  <c r="G45" i="244"/>
  <c r="E45" i="244"/>
  <c r="T45" i="244"/>
  <c r="A45" i="244"/>
  <c r="I44" i="244"/>
  <c r="G44" i="244"/>
  <c r="E44" i="244"/>
  <c r="A44" i="244"/>
  <c r="I43" i="244"/>
  <c r="E43" i="244"/>
  <c r="T43" i="244"/>
  <c r="A43" i="244"/>
  <c r="G43" i="244"/>
  <c r="U42" i="244"/>
  <c r="I42" i="244"/>
  <c r="E42" i="244"/>
  <c r="A42" i="244"/>
  <c r="G42" i="244"/>
  <c r="T41" i="244"/>
  <c r="S41" i="244"/>
  <c r="R41" i="244"/>
  <c r="Q41" i="244"/>
  <c r="P41" i="244"/>
  <c r="V41" i="244"/>
  <c r="X41" i="244"/>
  <c r="I41" i="244"/>
  <c r="E41" i="244"/>
  <c r="U41" i="244"/>
  <c r="A41" i="244"/>
  <c r="U40" i="244"/>
  <c r="V40" i="244"/>
  <c r="X40" i="244"/>
  <c r="S40" i="244"/>
  <c r="R40" i="244"/>
  <c r="Q40" i="244"/>
  <c r="P40" i="244"/>
  <c r="I40" i="244"/>
  <c r="E40" i="244"/>
  <c r="T40" i="244"/>
  <c r="A40" i="244"/>
  <c r="G40" i="244"/>
  <c r="I39" i="244"/>
  <c r="G39" i="244"/>
  <c r="E39" i="244"/>
  <c r="A39" i="244"/>
  <c r="I38" i="244"/>
  <c r="E38" i="244"/>
  <c r="A38" i="244"/>
  <c r="G38" i="244"/>
  <c r="I37" i="244"/>
  <c r="E37" i="244"/>
  <c r="P37" i="244"/>
  <c r="A37" i="244"/>
  <c r="G37" i="244"/>
  <c r="Q36" i="244"/>
  <c r="P36" i="244"/>
  <c r="I36" i="244"/>
  <c r="E36" i="244"/>
  <c r="A36" i="244"/>
  <c r="G36" i="244"/>
  <c r="U35" i="244"/>
  <c r="S35" i="244"/>
  <c r="R35" i="244"/>
  <c r="Q35" i="244"/>
  <c r="P35" i="244"/>
  <c r="I35" i="244"/>
  <c r="E35" i="244"/>
  <c r="T35" i="244"/>
  <c r="V35" i="244"/>
  <c r="X35" i="244"/>
  <c r="A35" i="244"/>
  <c r="G35" i="244"/>
  <c r="S34" i="244"/>
  <c r="R34" i="244"/>
  <c r="Q34" i="244"/>
  <c r="P34" i="244"/>
  <c r="I34" i="244"/>
  <c r="G34" i="244"/>
  <c r="E34" i="244"/>
  <c r="A34" i="244"/>
  <c r="I33" i="244"/>
  <c r="E33" i="244"/>
  <c r="A33" i="244"/>
  <c r="G33" i="244"/>
  <c r="I32" i="244"/>
  <c r="E32" i="244"/>
  <c r="P32" i="244"/>
  <c r="A32" i="244"/>
  <c r="G32" i="244"/>
  <c r="P31" i="244"/>
  <c r="I31" i="244"/>
  <c r="E31" i="244"/>
  <c r="A31" i="244"/>
  <c r="G31" i="244"/>
  <c r="U30" i="244"/>
  <c r="S30" i="244"/>
  <c r="R30" i="244"/>
  <c r="Q30" i="244"/>
  <c r="P30" i="244"/>
  <c r="I30" i="244"/>
  <c r="E30" i="244"/>
  <c r="T30" i="244"/>
  <c r="A30" i="244"/>
  <c r="G30" i="244"/>
  <c r="U29" i="244"/>
  <c r="T29" i="244"/>
  <c r="S29" i="244"/>
  <c r="R29" i="244"/>
  <c r="P29" i="244"/>
  <c r="V29" i="244"/>
  <c r="X29" i="244"/>
  <c r="I29" i="244"/>
  <c r="G29" i="244"/>
  <c r="E29" i="244"/>
  <c r="Q29" i="244"/>
  <c r="A29" i="244"/>
  <c r="R28" i="244"/>
  <c r="I28" i="244"/>
  <c r="G28" i="244"/>
  <c r="E28" i="244"/>
  <c r="Q28" i="244"/>
  <c r="I27" i="244"/>
  <c r="E27" i="244"/>
  <c r="S27" i="244"/>
  <c r="A27" i="244"/>
  <c r="G27" i="244"/>
  <c r="I26" i="244"/>
  <c r="G26" i="244"/>
  <c r="E26" i="244"/>
  <c r="S26" i="244"/>
  <c r="A26" i="244"/>
  <c r="T25" i="244"/>
  <c r="R25" i="244"/>
  <c r="Q25" i="244"/>
  <c r="P25" i="244"/>
  <c r="I25" i="244"/>
  <c r="G25" i="244"/>
  <c r="E25" i="244"/>
  <c r="S25" i="244"/>
  <c r="A25" i="244"/>
  <c r="U24" i="244"/>
  <c r="V24" i="244"/>
  <c r="X24" i="244"/>
  <c r="T24" i="244"/>
  <c r="R24" i="244"/>
  <c r="Q24" i="244"/>
  <c r="P24" i="244"/>
  <c r="I24" i="244"/>
  <c r="G24" i="244"/>
  <c r="E24" i="244"/>
  <c r="S24" i="244"/>
  <c r="A24" i="244"/>
  <c r="T23" i="244"/>
  <c r="S23" i="244"/>
  <c r="R23" i="244"/>
  <c r="Q23" i="244"/>
  <c r="I23" i="244"/>
  <c r="E23" i="244"/>
  <c r="P23" i="244"/>
  <c r="A23" i="244"/>
  <c r="G23" i="244"/>
  <c r="T22" i="244"/>
  <c r="S22" i="244"/>
  <c r="R22" i="244"/>
  <c r="V22" i="244"/>
  <c r="X22" i="244"/>
  <c r="Q22" i="244"/>
  <c r="P22" i="244"/>
  <c r="I22" i="244"/>
  <c r="G22" i="244"/>
  <c r="E22" i="244"/>
  <c r="U22" i="244"/>
  <c r="A22" i="244"/>
  <c r="I21" i="244"/>
  <c r="G21" i="244"/>
  <c r="E21" i="244"/>
  <c r="S21" i="244"/>
  <c r="A21" i="244"/>
  <c r="U20" i="244"/>
  <c r="T20" i="244"/>
  <c r="I20" i="244"/>
  <c r="E20" i="244"/>
  <c r="R20" i="244"/>
  <c r="A20" i="244"/>
  <c r="G20" i="244"/>
  <c r="I19" i="244"/>
  <c r="E19" i="244"/>
  <c r="U19" i="244"/>
  <c r="A19" i="244"/>
  <c r="G19" i="244"/>
  <c r="I18" i="244"/>
  <c r="E18" i="244"/>
  <c r="U18" i="244"/>
  <c r="A18" i="244"/>
  <c r="G18" i="244"/>
  <c r="I17" i="244"/>
  <c r="E17" i="244"/>
  <c r="A17" i="244"/>
  <c r="G17" i="244"/>
  <c r="U16" i="244"/>
  <c r="S16" i="244"/>
  <c r="R16" i="244"/>
  <c r="I16" i="244"/>
  <c r="E16" i="244"/>
  <c r="T16" i="244"/>
  <c r="A16" i="244"/>
  <c r="G16" i="244"/>
  <c r="U15" i="244"/>
  <c r="R15" i="244"/>
  <c r="Q15" i="244"/>
  <c r="P15" i="244"/>
  <c r="I15" i="244"/>
  <c r="G15" i="244"/>
  <c r="E15" i="244"/>
  <c r="S15" i="244"/>
  <c r="A15" i="244"/>
  <c r="I14" i="244"/>
  <c r="E14" i="244"/>
  <c r="A14" i="244"/>
  <c r="I13" i="244"/>
  <c r="E13" i="244"/>
  <c r="R13" i="244"/>
  <c r="A13" i="244"/>
  <c r="G13" i="244"/>
  <c r="U12" i="244"/>
  <c r="T12" i="244"/>
  <c r="V12" i="244"/>
  <c r="X12" i="244"/>
  <c r="S12" i="244"/>
  <c r="R12" i="244"/>
  <c r="Q12" i="244"/>
  <c r="P12" i="244"/>
  <c r="I12" i="244"/>
  <c r="G12" i="244"/>
  <c r="E12" i="244"/>
  <c r="A12" i="244"/>
  <c r="I11" i="244"/>
  <c r="E11" i="244"/>
  <c r="Q11" i="244"/>
  <c r="A11" i="244"/>
  <c r="U10" i="244"/>
  <c r="T10" i="244"/>
  <c r="R10" i="244"/>
  <c r="Q10" i="244"/>
  <c r="P10" i="244"/>
  <c r="V10" i="244"/>
  <c r="X10" i="244"/>
  <c r="I10" i="244"/>
  <c r="G10" i="244"/>
  <c r="E10" i="244"/>
  <c r="S10" i="244"/>
  <c r="A10" i="244"/>
  <c r="I9" i="244"/>
  <c r="E9" i="244"/>
  <c r="U9" i="244"/>
  <c r="A9" i="244"/>
  <c r="P162" i="244"/>
  <c r="U8" i="244"/>
  <c r="T8" i="244"/>
  <c r="S8" i="244"/>
  <c r="Q8" i="244"/>
  <c r="I8" i="244"/>
  <c r="G8" i="244"/>
  <c r="E8" i="244"/>
  <c r="A8" i="244"/>
  <c r="AG7" i="244"/>
  <c r="AF7" i="244"/>
  <c r="AE7" i="244"/>
  <c r="AD7" i="244"/>
  <c r="AC7" i="244"/>
  <c r="I7" i="244"/>
  <c r="E7" i="244"/>
  <c r="T7" i="244"/>
  <c r="A7" i="244"/>
  <c r="I6" i="244"/>
  <c r="E6" i="244"/>
  <c r="Q6" i="244"/>
  <c r="A6" i="244"/>
  <c r="G6" i="244"/>
  <c r="I5" i="244"/>
  <c r="E5" i="244"/>
  <c r="T5" i="244"/>
  <c r="A5" i="244"/>
  <c r="G5" i="244"/>
  <c r="I4" i="244"/>
  <c r="E4" i="244"/>
  <c r="Q4" i="244"/>
  <c r="A4" i="244"/>
  <c r="I3" i="244"/>
  <c r="G3" i="244"/>
  <c r="E3" i="244"/>
  <c r="T3" i="244"/>
  <c r="A3" i="244"/>
  <c r="I2" i="244"/>
  <c r="E2" i="244"/>
  <c r="T2" i="244"/>
  <c r="A2" i="244"/>
  <c r="G2" i="244"/>
  <c r="G152" i="243"/>
  <c r="P159" i="264"/>
  <c r="G2" i="264"/>
  <c r="T2" i="264"/>
  <c r="P2" i="264"/>
  <c r="G3" i="264"/>
  <c r="U3" i="264"/>
  <c r="T3" i="264"/>
  <c r="S3" i="264"/>
  <c r="P3" i="264"/>
  <c r="G4" i="264"/>
  <c r="O161" i="264"/>
  <c r="G5" i="264"/>
  <c r="U5" i="264"/>
  <c r="T5" i="264"/>
  <c r="S5" i="264"/>
  <c r="R5" i="264"/>
  <c r="Q5" i="264"/>
  <c r="P5" i="264"/>
  <c r="V5" i="264"/>
  <c r="X5" i="264"/>
  <c r="G6" i="264"/>
  <c r="Q6" i="264"/>
  <c r="P6" i="264"/>
  <c r="P161" i="264"/>
  <c r="U7" i="264"/>
  <c r="T7" i="264"/>
  <c r="P7" i="264"/>
  <c r="U8" i="264"/>
  <c r="T8" i="264"/>
  <c r="S8" i="264"/>
  <c r="R8" i="264"/>
  <c r="Q8" i="264"/>
  <c r="P8" i="264"/>
  <c r="U9" i="264"/>
  <c r="T9" i="264"/>
  <c r="S9" i="264"/>
  <c r="P9" i="264"/>
  <c r="S10" i="264"/>
  <c r="P10" i="264"/>
  <c r="U11" i="264"/>
  <c r="V11" i="264"/>
  <c r="X11" i="264"/>
  <c r="T11" i="264"/>
  <c r="S11" i="264"/>
  <c r="Q11" i="264"/>
  <c r="P11" i="264"/>
  <c r="T12" i="264"/>
  <c r="S12" i="264"/>
  <c r="R12" i="264"/>
  <c r="P12" i="264"/>
  <c r="U13" i="264"/>
  <c r="T13" i="264"/>
  <c r="U14" i="264"/>
  <c r="T14" i="264"/>
  <c r="P14" i="264"/>
  <c r="U15" i="264"/>
  <c r="T15" i="264"/>
  <c r="R15" i="264"/>
  <c r="Q15" i="264"/>
  <c r="U16" i="264"/>
  <c r="T16" i="264"/>
  <c r="S16" i="264"/>
  <c r="R16" i="264"/>
  <c r="Q16" i="264"/>
  <c r="P16" i="264"/>
  <c r="G17" i="264"/>
  <c r="U17" i="264"/>
  <c r="T17" i="264"/>
  <c r="S17" i="264"/>
  <c r="R17" i="264"/>
  <c r="Q17" i="264"/>
  <c r="P17" i="264"/>
  <c r="V17" i="264"/>
  <c r="X17" i="264"/>
  <c r="U18" i="264"/>
  <c r="T18" i="264"/>
  <c r="S18" i="264"/>
  <c r="Q18" i="264"/>
  <c r="P18" i="264"/>
  <c r="V18" i="264"/>
  <c r="X18" i="264"/>
  <c r="R20" i="264"/>
  <c r="P20" i="264"/>
  <c r="U21" i="264"/>
  <c r="T21" i="264"/>
  <c r="S21" i="264"/>
  <c r="R21" i="264"/>
  <c r="G22" i="264"/>
  <c r="U22" i="264"/>
  <c r="T22" i="264"/>
  <c r="S22" i="264"/>
  <c r="V22" i="264"/>
  <c r="X22" i="264"/>
  <c r="R22" i="264"/>
  <c r="Q22" i="264"/>
  <c r="P22" i="264"/>
  <c r="U23" i="264"/>
  <c r="T23" i="264"/>
  <c r="S23" i="264"/>
  <c r="R23" i="264"/>
  <c r="Q23" i="264"/>
  <c r="P23" i="264"/>
  <c r="U24" i="264"/>
  <c r="R24" i="264"/>
  <c r="Q24" i="264"/>
  <c r="P24" i="264"/>
  <c r="U25" i="264"/>
  <c r="Q25" i="264"/>
  <c r="P25" i="264"/>
  <c r="U26" i="264"/>
  <c r="R26" i="264"/>
  <c r="Q26" i="264"/>
  <c r="P26" i="264"/>
  <c r="U27" i="264"/>
  <c r="S27" i="264"/>
  <c r="U28" i="264"/>
  <c r="T28" i="264"/>
  <c r="S28" i="264"/>
  <c r="R28" i="264"/>
  <c r="Q28" i="264"/>
  <c r="U29" i="264"/>
  <c r="T29" i="264"/>
  <c r="S29" i="264"/>
  <c r="R29" i="264"/>
  <c r="Q29" i="264"/>
  <c r="P29" i="264"/>
  <c r="U30" i="264"/>
  <c r="T30" i="264"/>
  <c r="S30" i="264"/>
  <c r="R30" i="264"/>
  <c r="Q30" i="264"/>
  <c r="P30" i="264"/>
  <c r="U31" i="264"/>
  <c r="R31" i="264"/>
  <c r="T32" i="264"/>
  <c r="Q34" i="264"/>
  <c r="P34" i="264"/>
  <c r="R158" i="264"/>
  <c r="G35" i="264"/>
  <c r="U35" i="264"/>
  <c r="T35" i="264"/>
  <c r="S35" i="264"/>
  <c r="Q35" i="264"/>
  <c r="P35" i="264"/>
  <c r="P158" i="264"/>
  <c r="G36" i="264"/>
  <c r="U36" i="264"/>
  <c r="T36" i="264"/>
  <c r="S36" i="264"/>
  <c r="R36" i="264"/>
  <c r="Q36" i="264"/>
  <c r="P36" i="264"/>
  <c r="U37" i="264"/>
  <c r="T37" i="264"/>
  <c r="S37" i="264"/>
  <c r="R37" i="264"/>
  <c r="P37" i="264"/>
  <c r="V37" i="264"/>
  <c r="X37" i="264"/>
  <c r="U161" i="264"/>
  <c r="G38" i="264"/>
  <c r="U38" i="264"/>
  <c r="P38" i="264"/>
  <c r="U39" i="264"/>
  <c r="T39" i="264"/>
  <c r="S39" i="264"/>
  <c r="R39" i="264"/>
  <c r="Q39" i="264"/>
  <c r="P39" i="264"/>
  <c r="U41" i="264"/>
  <c r="T41" i="264"/>
  <c r="S41" i="264"/>
  <c r="R41" i="264"/>
  <c r="Q41" i="264"/>
  <c r="P41" i="264"/>
  <c r="U42" i="264"/>
  <c r="T42" i="264"/>
  <c r="S42" i="264"/>
  <c r="R42" i="264"/>
  <c r="Q42" i="264"/>
  <c r="P42" i="264"/>
  <c r="T43" i="264"/>
  <c r="T44" i="264"/>
  <c r="S44" i="264"/>
  <c r="R44" i="264"/>
  <c r="T45" i="264"/>
  <c r="S45" i="264"/>
  <c r="Q45" i="264"/>
  <c r="X46" i="264"/>
  <c r="U46" i="264"/>
  <c r="T46" i="264"/>
  <c r="S46" i="264"/>
  <c r="R46" i="264"/>
  <c r="Q46" i="264"/>
  <c r="P46" i="264"/>
  <c r="U47" i="264"/>
  <c r="R47" i="264"/>
  <c r="U48" i="264"/>
  <c r="Q48" i="264"/>
  <c r="P48" i="264"/>
  <c r="U49" i="264"/>
  <c r="S49" i="264"/>
  <c r="R49" i="264"/>
  <c r="Q49" i="264"/>
  <c r="U50" i="264"/>
  <c r="T50" i="264"/>
  <c r="R50" i="264"/>
  <c r="S51" i="264"/>
  <c r="Q51" i="264"/>
  <c r="P51" i="264"/>
  <c r="U52" i="264"/>
  <c r="T52" i="264"/>
  <c r="T53" i="264"/>
  <c r="R53" i="264"/>
  <c r="Q53" i="264"/>
  <c r="U54" i="264"/>
  <c r="T54" i="264"/>
  <c r="S54" i="264"/>
  <c r="R54" i="264"/>
  <c r="Q54" i="264"/>
  <c r="P54" i="264"/>
  <c r="U55" i="264"/>
  <c r="T55" i="264"/>
  <c r="S55" i="264"/>
  <c r="R55" i="264"/>
  <c r="Q55" i="264"/>
  <c r="P55" i="264"/>
  <c r="R56" i="264"/>
  <c r="P56" i="264"/>
  <c r="U57" i="264"/>
  <c r="T57" i="264"/>
  <c r="U60" i="264"/>
  <c r="T60" i="264"/>
  <c r="S60" i="264"/>
  <c r="R60" i="264"/>
  <c r="Q60" i="264"/>
  <c r="V60" i="264"/>
  <c r="X60" i="264"/>
  <c r="P60" i="264"/>
  <c r="U61" i="264"/>
  <c r="T61" i="264"/>
  <c r="S61" i="264"/>
  <c r="T62" i="264"/>
  <c r="Q62" i="264"/>
  <c r="P62" i="264"/>
  <c r="T63" i="264"/>
  <c r="S63" i="264"/>
  <c r="Q63" i="264"/>
  <c r="P63" i="264"/>
  <c r="U64" i="264"/>
  <c r="T64" i="264"/>
  <c r="S64" i="264"/>
  <c r="R64" i="264"/>
  <c r="Q64" i="264"/>
  <c r="P64" i="264"/>
  <c r="R65" i="264"/>
  <c r="Q65" i="264"/>
  <c r="U66" i="264"/>
  <c r="T66" i="264"/>
  <c r="S66" i="264"/>
  <c r="R66" i="264"/>
  <c r="Q66" i="264"/>
  <c r="P66" i="264"/>
  <c r="T67" i="264"/>
  <c r="R67" i="264"/>
  <c r="P67" i="264"/>
  <c r="U68" i="264"/>
  <c r="S68" i="264"/>
  <c r="Q68" i="264"/>
  <c r="P68" i="264"/>
  <c r="S69" i="264"/>
  <c r="Q69" i="264"/>
  <c r="P69" i="264"/>
  <c r="U70" i="264"/>
  <c r="T70" i="264"/>
  <c r="P70" i="264"/>
  <c r="U71" i="264"/>
  <c r="R71" i="264"/>
  <c r="Q71" i="264"/>
  <c r="P71" i="264"/>
  <c r="U73" i="264"/>
  <c r="T73" i="264"/>
  <c r="S73" i="264"/>
  <c r="R73" i="264"/>
  <c r="Q73" i="264"/>
  <c r="P73" i="264"/>
  <c r="U75" i="264"/>
  <c r="T75" i="264"/>
  <c r="R75" i="264"/>
  <c r="Q75" i="264"/>
  <c r="P75" i="264"/>
  <c r="U76" i="264"/>
  <c r="T76" i="264"/>
  <c r="S76" i="264"/>
  <c r="R76" i="264"/>
  <c r="Q76" i="264"/>
  <c r="V76" i="264"/>
  <c r="X76" i="264"/>
  <c r="X77" i="264"/>
  <c r="U77" i="264"/>
  <c r="T77" i="264"/>
  <c r="S77" i="264"/>
  <c r="R77" i="264"/>
  <c r="Q77" i="264"/>
  <c r="U78" i="264"/>
  <c r="T78" i="264"/>
  <c r="S78" i="264"/>
  <c r="R78" i="264"/>
  <c r="V78" i="264"/>
  <c r="X78" i="264"/>
  <c r="P78" i="264"/>
  <c r="U79" i="264"/>
  <c r="T79" i="264"/>
  <c r="S79" i="264"/>
  <c r="R79" i="264"/>
  <c r="Q79" i="264"/>
  <c r="P79" i="264"/>
  <c r="U81" i="264"/>
  <c r="R81" i="264"/>
  <c r="Q81" i="264"/>
  <c r="P81" i="264"/>
  <c r="U82" i="264"/>
  <c r="S82" i="264"/>
  <c r="R82" i="264"/>
  <c r="P82" i="264"/>
  <c r="R85" i="264"/>
  <c r="T86" i="264"/>
  <c r="S86" i="264"/>
  <c r="Q86" i="264"/>
  <c r="R87" i="264"/>
  <c r="Q87" i="264"/>
  <c r="U88" i="264"/>
  <c r="T88" i="264"/>
  <c r="T89" i="264"/>
  <c r="S89" i="264"/>
  <c r="R89" i="264"/>
  <c r="Q89" i="264"/>
  <c r="P89" i="264"/>
  <c r="U90" i="264"/>
  <c r="T90" i="264"/>
  <c r="R90" i="264"/>
  <c r="R92" i="264"/>
  <c r="U93" i="264"/>
  <c r="P93" i="264"/>
  <c r="U94" i="264"/>
  <c r="T94" i="264"/>
  <c r="Q94" i="264"/>
  <c r="U95" i="264"/>
  <c r="T95" i="264"/>
  <c r="S95" i="264"/>
  <c r="R95" i="264"/>
  <c r="Q95" i="264"/>
  <c r="P95" i="264"/>
  <c r="V95" i="264"/>
  <c r="X95" i="264"/>
  <c r="S96" i="264"/>
  <c r="R96" i="264"/>
  <c r="Q96" i="264"/>
  <c r="P96" i="264"/>
  <c r="R97" i="264"/>
  <c r="Q97" i="264"/>
  <c r="T98" i="264"/>
  <c r="S98" i="264"/>
  <c r="R98" i="264"/>
  <c r="P98" i="264"/>
  <c r="U99" i="264"/>
  <c r="T99" i="264"/>
  <c r="S99" i="264"/>
  <c r="R99" i="264"/>
  <c r="U100" i="264"/>
  <c r="T100" i="264"/>
  <c r="S100" i="264"/>
  <c r="R100" i="264"/>
  <c r="Q100" i="264"/>
  <c r="T102" i="264"/>
  <c r="S102" i="264"/>
  <c r="R102" i="264"/>
  <c r="Q102" i="264"/>
  <c r="V102" i="264"/>
  <c r="X102" i="264"/>
  <c r="P102" i="264"/>
  <c r="U103" i="264"/>
  <c r="S103" i="264"/>
  <c r="R103" i="264"/>
  <c r="U104" i="264"/>
  <c r="T104" i="264"/>
  <c r="U105" i="264"/>
  <c r="V105" i="264"/>
  <c r="X105" i="264"/>
  <c r="T105" i="264"/>
  <c r="S105" i="264"/>
  <c r="R105" i="264"/>
  <c r="Q105" i="264"/>
  <c r="P105" i="264"/>
  <c r="U107" i="264"/>
  <c r="T107" i="264"/>
  <c r="S107" i="264"/>
  <c r="R107" i="264"/>
  <c r="V107" i="264"/>
  <c r="X107" i="264"/>
  <c r="Q107" i="264"/>
  <c r="P107" i="264"/>
  <c r="T108" i="264"/>
  <c r="Q108" i="264"/>
  <c r="P108" i="264"/>
  <c r="U109" i="264"/>
  <c r="T109" i="264"/>
  <c r="S109" i="264"/>
  <c r="R109" i="264"/>
  <c r="Q109" i="264"/>
  <c r="P109" i="264"/>
  <c r="U110" i="264"/>
  <c r="T110" i="264"/>
  <c r="S110" i="264"/>
  <c r="R110" i="264"/>
  <c r="Q110" i="264"/>
  <c r="V110" i="264"/>
  <c r="X110" i="264"/>
  <c r="P110" i="264"/>
  <c r="U111" i="264"/>
  <c r="T111" i="264"/>
  <c r="S111" i="264"/>
  <c r="R111" i="264"/>
  <c r="Q111" i="264"/>
  <c r="U112" i="264"/>
  <c r="T112" i="264"/>
  <c r="R112" i="264"/>
  <c r="Q112" i="264"/>
  <c r="P112" i="264"/>
  <c r="U114" i="264"/>
  <c r="T114" i="264"/>
  <c r="S114" i="264"/>
  <c r="Q114" i="264"/>
  <c r="P114" i="264"/>
  <c r="V114" i="264"/>
  <c r="X114" i="264"/>
  <c r="U115" i="264"/>
  <c r="S115" i="264"/>
  <c r="R115" i="264"/>
  <c r="T116" i="264"/>
  <c r="S116" i="264"/>
  <c r="Q116" i="264"/>
  <c r="P116" i="264"/>
  <c r="U117" i="264"/>
  <c r="V117" i="264"/>
  <c r="X117" i="264"/>
  <c r="T117" i="264"/>
  <c r="S117" i="264"/>
  <c r="R117" i="264"/>
  <c r="Q117" i="264"/>
  <c r="P117" i="264"/>
  <c r="U118" i="264"/>
  <c r="S118" i="264"/>
  <c r="Q118" i="264"/>
  <c r="U119" i="264"/>
  <c r="T119" i="264"/>
  <c r="S119" i="264"/>
  <c r="R119" i="264"/>
  <c r="Q119" i="264"/>
  <c r="P119" i="264"/>
  <c r="V119" i="264"/>
  <c r="X119" i="264"/>
  <c r="S120" i="264"/>
  <c r="R120" i="264"/>
  <c r="Q120" i="264"/>
  <c r="U121" i="264"/>
  <c r="T121" i="264"/>
  <c r="S121" i="264"/>
  <c r="R121" i="264"/>
  <c r="Q121" i="264"/>
  <c r="P121" i="264"/>
  <c r="S122" i="264"/>
  <c r="R122" i="264"/>
  <c r="Q122" i="264"/>
  <c r="U123" i="264"/>
  <c r="T123" i="264"/>
  <c r="S123" i="264"/>
  <c r="R123" i="264"/>
  <c r="Q123" i="264"/>
  <c r="P123" i="264"/>
  <c r="V123" i="264"/>
  <c r="X123" i="264"/>
  <c r="S124" i="264"/>
  <c r="R124" i="264"/>
  <c r="U125" i="264"/>
  <c r="T125" i="264"/>
  <c r="S125" i="264"/>
  <c r="R125" i="264"/>
  <c r="Q125" i="264"/>
  <c r="P125" i="264"/>
  <c r="V125" i="264"/>
  <c r="X125" i="264"/>
  <c r="U126" i="264"/>
  <c r="S126" i="264"/>
  <c r="Q126" i="264"/>
  <c r="P126" i="264"/>
  <c r="U127" i="264"/>
  <c r="S127" i="264"/>
  <c r="R127" i="264"/>
  <c r="Q127" i="264"/>
  <c r="T161" i="264"/>
  <c r="G128" i="264"/>
  <c r="S161" i="264"/>
  <c r="G129" i="264"/>
  <c r="T129" i="264"/>
  <c r="S129" i="264"/>
  <c r="R129" i="264"/>
  <c r="U130" i="264"/>
  <c r="T130" i="264"/>
  <c r="S130" i="264"/>
  <c r="R130" i="264"/>
  <c r="Q130" i="264"/>
  <c r="P130" i="264"/>
  <c r="V130" i="264"/>
  <c r="X130" i="264"/>
  <c r="U132" i="264"/>
  <c r="T132" i="264"/>
  <c r="S132" i="264"/>
  <c r="R132" i="264"/>
  <c r="Q132" i="264"/>
  <c r="P132" i="264"/>
  <c r="U133" i="264"/>
  <c r="S133" i="264"/>
  <c r="Q133" i="264"/>
  <c r="P133" i="264"/>
  <c r="U134" i="264"/>
  <c r="T134" i="264"/>
  <c r="Q134" i="264"/>
  <c r="U135" i="264"/>
  <c r="T135" i="264"/>
  <c r="S135" i="264"/>
  <c r="R135" i="264"/>
  <c r="Q135" i="264"/>
  <c r="P135" i="264"/>
  <c r="T136" i="264"/>
  <c r="S136" i="264"/>
  <c r="R136" i="264"/>
  <c r="Q136" i="264"/>
  <c r="P136" i="264"/>
  <c r="U137" i="264"/>
  <c r="T137" i="264"/>
  <c r="S137" i="264"/>
  <c r="R137" i="264"/>
  <c r="Q137" i="264"/>
  <c r="P137" i="264"/>
  <c r="V137" i="264"/>
  <c r="X137" i="264"/>
  <c r="U138" i="264"/>
  <c r="T138" i="264"/>
  <c r="S138" i="264"/>
  <c r="U139" i="264"/>
  <c r="T139" i="264"/>
  <c r="V139" i="264"/>
  <c r="X139" i="264"/>
  <c r="S139" i="264"/>
  <c r="R139" i="264"/>
  <c r="Q139" i="264"/>
  <c r="P139" i="264"/>
  <c r="U140" i="264"/>
  <c r="T141" i="264"/>
  <c r="S141" i="264"/>
  <c r="Q141" i="264"/>
  <c r="U142" i="264"/>
  <c r="S142" i="264"/>
  <c r="R142" i="264"/>
  <c r="Q142" i="264"/>
  <c r="P142" i="264"/>
  <c r="T143" i="264"/>
  <c r="S143" i="264"/>
  <c r="P143" i="264"/>
  <c r="U144" i="264"/>
  <c r="T144" i="264"/>
  <c r="S144" i="264"/>
  <c r="R144" i="264"/>
  <c r="Q144" i="264"/>
  <c r="P144" i="264"/>
  <c r="V144" i="264"/>
  <c r="X144" i="264"/>
  <c r="T145" i="264"/>
  <c r="S145" i="264"/>
  <c r="R145" i="264"/>
  <c r="Q145" i="264"/>
  <c r="P145" i="264"/>
  <c r="U146" i="264"/>
  <c r="T146" i="264"/>
  <c r="S146" i="264"/>
  <c r="Q146" i="264"/>
  <c r="P146" i="264"/>
  <c r="V146" i="264"/>
  <c r="X146" i="264"/>
  <c r="T147" i="264"/>
  <c r="S147" i="264"/>
  <c r="R148" i="264"/>
  <c r="P148" i="264"/>
  <c r="U149" i="264"/>
  <c r="T149" i="264"/>
  <c r="S149" i="264"/>
  <c r="Q149" i="264"/>
  <c r="U150" i="264"/>
  <c r="T150" i="264"/>
  <c r="R150" i="264"/>
  <c r="Q150" i="264"/>
  <c r="P150" i="264"/>
  <c r="U151" i="264"/>
  <c r="T151" i="264"/>
  <c r="S151" i="264"/>
  <c r="R151" i="264"/>
  <c r="Q151" i="264"/>
  <c r="P151" i="264"/>
  <c r="V151" i="264"/>
  <c r="X151" i="264"/>
  <c r="U152" i="264"/>
  <c r="T152" i="264"/>
  <c r="S152" i="264"/>
  <c r="R152" i="264"/>
  <c r="Q152" i="264"/>
  <c r="P152" i="264"/>
  <c r="R153" i="264"/>
  <c r="T2" i="263"/>
  <c r="S2" i="263"/>
  <c r="R2" i="263"/>
  <c r="Q2" i="263"/>
  <c r="P2" i="263"/>
  <c r="U4" i="263"/>
  <c r="T4" i="263"/>
  <c r="S4" i="263"/>
  <c r="R4" i="263"/>
  <c r="Q4" i="263"/>
  <c r="P4" i="263"/>
  <c r="V4" i="263"/>
  <c r="X4" i="263"/>
  <c r="G5" i="263"/>
  <c r="T5" i="263"/>
  <c r="G6" i="263"/>
  <c r="U6" i="263"/>
  <c r="T6" i="263"/>
  <c r="S6" i="263"/>
  <c r="R6" i="263"/>
  <c r="Q6" i="263"/>
  <c r="P6" i="263"/>
  <c r="U7" i="263"/>
  <c r="U8" i="263"/>
  <c r="T8" i="263"/>
  <c r="S8" i="263"/>
  <c r="R8" i="263"/>
  <c r="Q8" i="263"/>
  <c r="P8" i="263"/>
  <c r="P160" i="263"/>
  <c r="U9" i="263"/>
  <c r="T9" i="263"/>
  <c r="S9" i="263"/>
  <c r="U10" i="263"/>
  <c r="S10" i="263"/>
  <c r="U12" i="263"/>
  <c r="T12" i="263"/>
  <c r="S12" i="263"/>
  <c r="Q12" i="263"/>
  <c r="U13" i="263"/>
  <c r="T13" i="263"/>
  <c r="S13" i="263"/>
  <c r="Q13" i="263"/>
  <c r="P13" i="263"/>
  <c r="U14" i="263"/>
  <c r="U15" i="263"/>
  <c r="S15" i="263"/>
  <c r="R15" i="263"/>
  <c r="Q15" i="263"/>
  <c r="P15" i="263"/>
  <c r="R16" i="263"/>
  <c r="P16" i="263"/>
  <c r="U17" i="263"/>
  <c r="P17" i="263"/>
  <c r="P19" i="263"/>
  <c r="U21" i="263"/>
  <c r="T21" i="263"/>
  <c r="S21" i="263"/>
  <c r="R21" i="263"/>
  <c r="Q21" i="263"/>
  <c r="P21" i="263"/>
  <c r="U22" i="263"/>
  <c r="T22" i="263"/>
  <c r="S22" i="263"/>
  <c r="R22" i="263"/>
  <c r="Q22" i="263"/>
  <c r="P22" i="263"/>
  <c r="V22" i="263"/>
  <c r="X22" i="263"/>
  <c r="T24" i="263"/>
  <c r="Q24" i="263"/>
  <c r="T25" i="263"/>
  <c r="S25" i="263"/>
  <c r="R25" i="263"/>
  <c r="Q25" i="263"/>
  <c r="P25" i="263"/>
  <c r="V25" i="263"/>
  <c r="X25" i="263"/>
  <c r="U28" i="263"/>
  <c r="T28" i="263"/>
  <c r="S28" i="263"/>
  <c r="R28" i="263"/>
  <c r="Q28" i="263"/>
  <c r="P28" i="263"/>
  <c r="Q29" i="263"/>
  <c r="U30" i="263"/>
  <c r="T30" i="263"/>
  <c r="S30" i="263"/>
  <c r="R30" i="263"/>
  <c r="Q30" i="263"/>
  <c r="P30" i="263"/>
  <c r="U31" i="263"/>
  <c r="S31" i="263"/>
  <c r="R31" i="263"/>
  <c r="Q31" i="263"/>
  <c r="G33" i="263"/>
  <c r="U34" i="263"/>
  <c r="S34" i="263"/>
  <c r="P34" i="263"/>
  <c r="P159" i="263"/>
  <c r="T35" i="263"/>
  <c r="S35" i="263"/>
  <c r="R35" i="263"/>
  <c r="U36" i="263"/>
  <c r="T36" i="263"/>
  <c r="S36" i="263"/>
  <c r="R36" i="263"/>
  <c r="Q36" i="263"/>
  <c r="P36" i="263"/>
  <c r="U37" i="263"/>
  <c r="T37" i="263"/>
  <c r="R37" i="263"/>
  <c r="Q37" i="263"/>
  <c r="P37" i="263"/>
  <c r="U40" i="263"/>
  <c r="T40" i="263"/>
  <c r="S40" i="263"/>
  <c r="R40" i="263"/>
  <c r="Q40" i="263"/>
  <c r="P40" i="263"/>
  <c r="U41" i="263"/>
  <c r="Q41" i="263"/>
  <c r="P41" i="263"/>
  <c r="P42" i="263"/>
  <c r="U43" i="263"/>
  <c r="T43" i="263"/>
  <c r="S43" i="263"/>
  <c r="R43" i="263"/>
  <c r="U44" i="263"/>
  <c r="T44" i="263"/>
  <c r="S44" i="263"/>
  <c r="R44" i="263"/>
  <c r="V44" i="263"/>
  <c r="X44" i="263"/>
  <c r="Q44" i="263"/>
  <c r="P44" i="263"/>
  <c r="G47" i="263"/>
  <c r="U47" i="263"/>
  <c r="T47" i="263"/>
  <c r="R47" i="263"/>
  <c r="U48" i="263"/>
  <c r="T48" i="263"/>
  <c r="S48" i="263"/>
  <c r="P48" i="263"/>
  <c r="U49" i="263"/>
  <c r="T49" i="263"/>
  <c r="S49" i="263"/>
  <c r="R49" i="263"/>
  <c r="V49" i="263"/>
  <c r="X49" i="263"/>
  <c r="Q49" i="263"/>
  <c r="P49" i="263"/>
  <c r="U50" i="263"/>
  <c r="T50" i="263"/>
  <c r="S50" i="263"/>
  <c r="Q50" i="263"/>
  <c r="P50" i="263"/>
  <c r="U51" i="263"/>
  <c r="T51" i="263"/>
  <c r="S51" i="263"/>
  <c r="Q51" i="263"/>
  <c r="T53" i="263"/>
  <c r="U54" i="263"/>
  <c r="T54" i="263"/>
  <c r="R54" i="263"/>
  <c r="Q54" i="263"/>
  <c r="U55" i="263"/>
  <c r="R55" i="263"/>
  <c r="Q55" i="263"/>
  <c r="P55" i="263"/>
  <c r="U57" i="263"/>
  <c r="T57" i="263"/>
  <c r="S57" i="263"/>
  <c r="R57" i="263"/>
  <c r="Q57" i="263"/>
  <c r="P57" i="263"/>
  <c r="P59" i="263"/>
  <c r="U60" i="263"/>
  <c r="T60" i="263"/>
  <c r="S60" i="263"/>
  <c r="R60" i="263"/>
  <c r="Q60" i="263"/>
  <c r="P60" i="263"/>
  <c r="S61" i="263"/>
  <c r="R61" i="263"/>
  <c r="Q61" i="263"/>
  <c r="P61" i="263"/>
  <c r="U62" i="263"/>
  <c r="Q62" i="263"/>
  <c r="P62" i="263"/>
  <c r="T63" i="263"/>
  <c r="S63" i="263"/>
  <c r="Q63" i="263"/>
  <c r="P63" i="263"/>
  <c r="U64" i="263"/>
  <c r="T64" i="263"/>
  <c r="S64" i="263"/>
  <c r="R64" i="263"/>
  <c r="Q64" i="263"/>
  <c r="P64" i="263"/>
  <c r="U66" i="263"/>
  <c r="T66" i="263"/>
  <c r="S66" i="263"/>
  <c r="R66" i="263"/>
  <c r="Q66" i="263"/>
  <c r="P66" i="263"/>
  <c r="U67" i="263"/>
  <c r="T67" i="263"/>
  <c r="S67" i="263"/>
  <c r="U69" i="263"/>
  <c r="T69" i="263"/>
  <c r="R69" i="263"/>
  <c r="Q69" i="263"/>
  <c r="P69" i="263"/>
  <c r="U70" i="263"/>
  <c r="T70" i="263"/>
  <c r="Q70" i="263"/>
  <c r="S71" i="263"/>
  <c r="P71" i="263"/>
  <c r="U72" i="263"/>
  <c r="T72" i="263"/>
  <c r="S72" i="263"/>
  <c r="R72" i="263"/>
  <c r="Q72" i="263"/>
  <c r="P72" i="263"/>
  <c r="S75" i="263"/>
  <c r="U76" i="263"/>
  <c r="T76" i="263"/>
  <c r="R76" i="263"/>
  <c r="Q76" i="263"/>
  <c r="P76" i="263"/>
  <c r="X77" i="263"/>
  <c r="R77" i="263"/>
  <c r="U78" i="263"/>
  <c r="T78" i="263"/>
  <c r="P78" i="263"/>
  <c r="U79" i="263"/>
  <c r="T79" i="263"/>
  <c r="S79" i="263"/>
  <c r="R79" i="263"/>
  <c r="P79" i="263"/>
  <c r="U80" i="263"/>
  <c r="T80" i="263"/>
  <c r="U81" i="263"/>
  <c r="T81" i="263"/>
  <c r="S81" i="263"/>
  <c r="R81" i="263"/>
  <c r="Q81" i="263"/>
  <c r="P81" i="263"/>
  <c r="T83" i="263"/>
  <c r="Q83" i="263"/>
  <c r="P83" i="263"/>
  <c r="U85" i="263"/>
  <c r="T85" i="263"/>
  <c r="S85" i="263"/>
  <c r="R85" i="263"/>
  <c r="V85" i="263"/>
  <c r="X85" i="263"/>
  <c r="Q85" i="263"/>
  <c r="P85" i="263"/>
  <c r="U86" i="263"/>
  <c r="T86" i="263"/>
  <c r="S87" i="263"/>
  <c r="Q87" i="263"/>
  <c r="P87" i="263"/>
  <c r="U88" i="263"/>
  <c r="T88" i="263"/>
  <c r="S88" i="263"/>
  <c r="R88" i="263"/>
  <c r="Q88" i="263"/>
  <c r="P88" i="263"/>
  <c r="P89" i="263"/>
  <c r="S90" i="263"/>
  <c r="R90" i="263"/>
  <c r="Q90" i="263"/>
  <c r="P90" i="263"/>
  <c r="U91" i="263"/>
  <c r="T91" i="263"/>
  <c r="S91" i="263"/>
  <c r="R91" i="263"/>
  <c r="Q91" i="263"/>
  <c r="U92" i="263"/>
  <c r="T92" i="263"/>
  <c r="S92" i="263"/>
  <c r="R92" i="263"/>
  <c r="Q92" i="263"/>
  <c r="P92" i="263"/>
  <c r="U94" i="263"/>
  <c r="S94" i="263"/>
  <c r="Q94" i="263"/>
  <c r="U95" i="263"/>
  <c r="T95" i="263"/>
  <c r="R95" i="263"/>
  <c r="Q95" i="263"/>
  <c r="P95" i="263"/>
  <c r="U96" i="263"/>
  <c r="T96" i="263"/>
  <c r="S96" i="263"/>
  <c r="R96" i="263"/>
  <c r="Q96" i="263"/>
  <c r="V96" i="263"/>
  <c r="X96" i="263"/>
  <c r="U97" i="263"/>
  <c r="T97" i="263"/>
  <c r="S97" i="263"/>
  <c r="R97" i="263"/>
  <c r="Q97" i="263"/>
  <c r="P97" i="263"/>
  <c r="U98" i="263"/>
  <c r="S99" i="263"/>
  <c r="U101" i="263"/>
  <c r="T101" i="263"/>
  <c r="Q101" i="263"/>
  <c r="U104" i="263"/>
  <c r="T104" i="263"/>
  <c r="S104" i="263"/>
  <c r="R104" i="263"/>
  <c r="V104" i="263"/>
  <c r="X104" i="263"/>
  <c r="Q104" i="263"/>
  <c r="P104" i="263"/>
  <c r="R105" i="263"/>
  <c r="Q105" i="263"/>
  <c r="P105" i="263"/>
  <c r="U106" i="263"/>
  <c r="T106" i="263"/>
  <c r="S106" i="263"/>
  <c r="R106" i="263"/>
  <c r="Q106" i="263"/>
  <c r="P106" i="263"/>
  <c r="V106" i="263"/>
  <c r="X106" i="263"/>
  <c r="U108" i="263"/>
  <c r="T108" i="263"/>
  <c r="S108" i="263"/>
  <c r="R108" i="263"/>
  <c r="V108" i="263"/>
  <c r="X108" i="263"/>
  <c r="Q108" i="263"/>
  <c r="T109" i="263"/>
  <c r="S109" i="263"/>
  <c r="R109" i="263"/>
  <c r="U110" i="263"/>
  <c r="T110" i="263"/>
  <c r="S110" i="263"/>
  <c r="R110" i="263"/>
  <c r="Q110" i="263"/>
  <c r="P110" i="263"/>
  <c r="U111" i="263"/>
  <c r="S111" i="263"/>
  <c r="R111" i="263"/>
  <c r="Q111" i="263"/>
  <c r="U112" i="263"/>
  <c r="S112" i="263"/>
  <c r="R112" i="263"/>
  <c r="Q112" i="263"/>
  <c r="P112" i="263"/>
  <c r="T113" i="263"/>
  <c r="S113" i="263"/>
  <c r="U115" i="263"/>
  <c r="T115" i="263"/>
  <c r="S115" i="263"/>
  <c r="R115" i="263"/>
  <c r="P115" i="263"/>
  <c r="U116" i="263"/>
  <c r="T116" i="263"/>
  <c r="S116" i="263"/>
  <c r="R116" i="263"/>
  <c r="Q116" i="263"/>
  <c r="V116" i="263"/>
  <c r="X116" i="263"/>
  <c r="S117" i="263"/>
  <c r="U118" i="263"/>
  <c r="T118" i="263"/>
  <c r="S118" i="263"/>
  <c r="R118" i="263"/>
  <c r="Q118" i="263"/>
  <c r="P118" i="263"/>
  <c r="U119" i="263"/>
  <c r="T119" i="263"/>
  <c r="R119" i="263"/>
  <c r="Q119" i="263"/>
  <c r="U120" i="263"/>
  <c r="T120" i="263"/>
  <c r="S120" i="263"/>
  <c r="R120" i="263"/>
  <c r="Q120" i="263"/>
  <c r="P120" i="263"/>
  <c r="V120" i="263"/>
  <c r="X120" i="263"/>
  <c r="T121" i="263"/>
  <c r="R121" i="263"/>
  <c r="Q121" i="263"/>
  <c r="P121" i="263"/>
  <c r="U122" i="263"/>
  <c r="S122" i="263"/>
  <c r="R122" i="263"/>
  <c r="Q122" i="263"/>
  <c r="U123" i="263"/>
  <c r="T123" i="263"/>
  <c r="S123" i="263"/>
  <c r="R123" i="263"/>
  <c r="V123" i="263"/>
  <c r="X123" i="263"/>
  <c r="Q123" i="263"/>
  <c r="P123" i="263"/>
  <c r="U124" i="263"/>
  <c r="T124" i="263"/>
  <c r="S124" i="263"/>
  <c r="R124" i="263"/>
  <c r="Q124" i="263"/>
  <c r="P124" i="263"/>
  <c r="U125" i="263"/>
  <c r="T125" i="263"/>
  <c r="V125" i="263"/>
  <c r="X125" i="263"/>
  <c r="S125" i="263"/>
  <c r="R125" i="263"/>
  <c r="Q125" i="263"/>
  <c r="P125" i="263"/>
  <c r="U126" i="263"/>
  <c r="T126" i="263"/>
  <c r="S126" i="263"/>
  <c r="R126" i="263"/>
  <c r="Q126" i="263"/>
  <c r="V126" i="263"/>
  <c r="X126" i="263"/>
  <c r="P126" i="263"/>
  <c r="S127" i="263"/>
  <c r="R127" i="263"/>
  <c r="Q127" i="263"/>
  <c r="P127" i="263"/>
  <c r="U128" i="263"/>
  <c r="T128" i="263"/>
  <c r="S128" i="263"/>
  <c r="R128" i="263"/>
  <c r="Q128" i="263"/>
  <c r="P128" i="263"/>
  <c r="V128" i="263"/>
  <c r="X128" i="263"/>
  <c r="T162" i="263"/>
  <c r="S129" i="263"/>
  <c r="P129" i="263"/>
  <c r="U130" i="263"/>
  <c r="T130" i="263"/>
  <c r="S130" i="263"/>
  <c r="R130" i="263"/>
  <c r="Q130" i="263"/>
  <c r="P130" i="263"/>
  <c r="U131" i="263"/>
  <c r="S131" i="263"/>
  <c r="R131" i="263"/>
  <c r="Q131" i="263"/>
  <c r="P131" i="263"/>
  <c r="V131" i="263"/>
  <c r="X131" i="263"/>
  <c r="U132" i="263"/>
  <c r="T132" i="263"/>
  <c r="S132" i="263"/>
  <c r="V132" i="263"/>
  <c r="X132" i="263"/>
  <c r="R132" i="263"/>
  <c r="Q132" i="263"/>
  <c r="P132" i="263"/>
  <c r="U133" i="263"/>
  <c r="T133" i="263"/>
  <c r="S133" i="263"/>
  <c r="R133" i="263"/>
  <c r="Q133" i="263"/>
  <c r="P133" i="263"/>
  <c r="U134" i="263"/>
  <c r="T134" i="263"/>
  <c r="S134" i="263"/>
  <c r="Q134" i="263"/>
  <c r="U135" i="263"/>
  <c r="T135" i="263"/>
  <c r="S135" i="263"/>
  <c r="R135" i="263"/>
  <c r="Q135" i="263"/>
  <c r="P135" i="263"/>
  <c r="T138" i="263"/>
  <c r="S138" i="263"/>
  <c r="R138" i="263"/>
  <c r="Q138" i="263"/>
  <c r="P138" i="263"/>
  <c r="S139" i="263"/>
  <c r="P139" i="263"/>
  <c r="T140" i="263"/>
  <c r="S140" i="263"/>
  <c r="R140" i="263"/>
  <c r="U141" i="263"/>
  <c r="R141" i="263"/>
  <c r="Q141" i="263"/>
  <c r="R142" i="263"/>
  <c r="U143" i="263"/>
  <c r="T143" i="263"/>
  <c r="S143" i="263"/>
  <c r="R143" i="263"/>
  <c r="Q143" i="263"/>
  <c r="P143" i="263"/>
  <c r="U146" i="263"/>
  <c r="T146" i="263"/>
  <c r="S146" i="263"/>
  <c r="R146" i="263"/>
  <c r="V146" i="263"/>
  <c r="X146" i="263"/>
  <c r="Q146" i="263"/>
  <c r="P146" i="263"/>
  <c r="T147" i="263"/>
  <c r="Q147" i="263"/>
  <c r="P147" i="263"/>
  <c r="T148" i="263"/>
  <c r="U149" i="263"/>
  <c r="T149" i="263"/>
  <c r="S149" i="263"/>
  <c r="Q149" i="263"/>
  <c r="U150" i="263"/>
  <c r="T150" i="263"/>
  <c r="S150" i="263"/>
  <c r="R150" i="263"/>
  <c r="Q150" i="263"/>
  <c r="P150" i="263"/>
  <c r="U151" i="263"/>
  <c r="T151" i="263"/>
  <c r="S151" i="263"/>
  <c r="R151" i="263"/>
  <c r="Q151" i="263"/>
  <c r="P151" i="263"/>
  <c r="U152" i="263"/>
  <c r="T152" i="263"/>
  <c r="S152" i="263"/>
  <c r="R152" i="263"/>
  <c r="Q152" i="263"/>
  <c r="P152" i="263"/>
  <c r="S153" i="263"/>
  <c r="R153" i="263"/>
  <c r="P153" i="263"/>
  <c r="S154" i="263"/>
  <c r="A157" i="260"/>
  <c r="G2" i="260"/>
  <c r="U2" i="260"/>
  <c r="T2" i="260"/>
  <c r="S2" i="260"/>
  <c r="R2" i="260"/>
  <c r="Q2" i="260"/>
  <c r="P2" i="260"/>
  <c r="T3" i="260"/>
  <c r="S3" i="260"/>
  <c r="R3" i="260"/>
  <c r="Q3" i="260"/>
  <c r="P3" i="260"/>
  <c r="U4" i="260"/>
  <c r="T4" i="260"/>
  <c r="S4" i="260"/>
  <c r="P4" i="260"/>
  <c r="G6" i="260"/>
  <c r="U6" i="260"/>
  <c r="T6" i="260"/>
  <c r="S6" i="260"/>
  <c r="R6" i="260"/>
  <c r="Q6" i="260"/>
  <c r="U7" i="260"/>
  <c r="T7" i="260"/>
  <c r="S7" i="260"/>
  <c r="R7" i="260"/>
  <c r="Q7" i="260"/>
  <c r="P7" i="260"/>
  <c r="G8" i="260"/>
  <c r="U8" i="260"/>
  <c r="T8" i="260"/>
  <c r="S8" i="260"/>
  <c r="R8" i="260"/>
  <c r="Q8" i="260"/>
  <c r="V8" i="260"/>
  <c r="X8" i="260"/>
  <c r="P8" i="260"/>
  <c r="U9" i="260"/>
  <c r="S9" i="260"/>
  <c r="R9" i="260"/>
  <c r="Q9" i="260"/>
  <c r="P9" i="260"/>
  <c r="V9" i="260"/>
  <c r="X9" i="260"/>
  <c r="U10" i="260"/>
  <c r="T10" i="260"/>
  <c r="S10" i="260"/>
  <c r="R10" i="260"/>
  <c r="Q10" i="260"/>
  <c r="P10" i="260"/>
  <c r="U12" i="260"/>
  <c r="T12" i="260"/>
  <c r="S12" i="260"/>
  <c r="R12" i="260"/>
  <c r="Q12" i="260"/>
  <c r="P12" i="260"/>
  <c r="U13" i="260"/>
  <c r="T13" i="260"/>
  <c r="S13" i="260"/>
  <c r="R13" i="260"/>
  <c r="Q13" i="260"/>
  <c r="P13" i="260"/>
  <c r="U14" i="260"/>
  <c r="T14" i="260"/>
  <c r="S14" i="260"/>
  <c r="R14" i="260"/>
  <c r="Q14" i="260"/>
  <c r="U15" i="260"/>
  <c r="T15" i="260"/>
  <c r="S15" i="260"/>
  <c r="R15" i="260"/>
  <c r="Q15" i="260"/>
  <c r="P15" i="260"/>
  <c r="U16" i="260"/>
  <c r="T16" i="260"/>
  <c r="S16" i="260"/>
  <c r="P16" i="260"/>
  <c r="U19" i="260"/>
  <c r="S19" i="260"/>
  <c r="R19" i="260"/>
  <c r="Q19" i="260"/>
  <c r="P19" i="260"/>
  <c r="U20" i="260"/>
  <c r="T20" i="260"/>
  <c r="S20" i="260"/>
  <c r="Q20" i="260"/>
  <c r="P20" i="260"/>
  <c r="U21" i="260"/>
  <c r="T21" i="260"/>
  <c r="S21" i="260"/>
  <c r="Q21" i="260"/>
  <c r="P21" i="260"/>
  <c r="G22" i="260"/>
  <c r="U22" i="260"/>
  <c r="T22" i="260"/>
  <c r="S22" i="260"/>
  <c r="R22" i="260"/>
  <c r="Q22" i="260"/>
  <c r="V22" i="260"/>
  <c r="X22" i="260"/>
  <c r="P22" i="260"/>
  <c r="U23" i="260"/>
  <c r="T23" i="260"/>
  <c r="S23" i="260"/>
  <c r="R23" i="260"/>
  <c r="Q23" i="260"/>
  <c r="P23" i="260"/>
  <c r="U26" i="260"/>
  <c r="S26" i="260"/>
  <c r="R26" i="260"/>
  <c r="P26" i="260"/>
  <c r="U27" i="260"/>
  <c r="T27" i="260"/>
  <c r="S27" i="260"/>
  <c r="R27" i="260"/>
  <c r="Q27" i="260"/>
  <c r="P27" i="260"/>
  <c r="U28" i="260"/>
  <c r="S28" i="260"/>
  <c r="Q28" i="260"/>
  <c r="P28" i="260"/>
  <c r="U29" i="260"/>
  <c r="T29" i="260"/>
  <c r="S29" i="260"/>
  <c r="V29" i="260"/>
  <c r="X29" i="260"/>
  <c r="R29" i="260"/>
  <c r="Q29" i="260"/>
  <c r="P29" i="260"/>
  <c r="U30" i="260"/>
  <c r="T30" i="260"/>
  <c r="S30" i="260"/>
  <c r="Q30" i="260"/>
  <c r="U32" i="260"/>
  <c r="T32" i="260"/>
  <c r="S32" i="260"/>
  <c r="R32" i="260"/>
  <c r="Q32" i="260"/>
  <c r="P32" i="260"/>
  <c r="U33" i="260"/>
  <c r="T33" i="260"/>
  <c r="R33" i="260"/>
  <c r="Q33" i="260"/>
  <c r="P33" i="260"/>
  <c r="P34" i="260"/>
  <c r="O162" i="260"/>
  <c r="Q162" i="260"/>
  <c r="G35" i="260"/>
  <c r="U35" i="260"/>
  <c r="T35" i="260"/>
  <c r="S35" i="260"/>
  <c r="Q35" i="260"/>
  <c r="P35" i="260"/>
  <c r="V35" i="260"/>
  <c r="X35" i="260"/>
  <c r="G36" i="260"/>
  <c r="T36" i="260"/>
  <c r="S36" i="260"/>
  <c r="V36" i="260"/>
  <c r="X36" i="260"/>
  <c r="R36" i="260"/>
  <c r="Q36" i="260"/>
  <c r="P36" i="260"/>
  <c r="T37" i="260"/>
  <c r="R37" i="260"/>
  <c r="P37" i="260"/>
  <c r="U163" i="260"/>
  <c r="G38" i="260"/>
  <c r="U38" i="260"/>
  <c r="T38" i="260"/>
  <c r="S38" i="260"/>
  <c r="R38" i="260"/>
  <c r="Q38" i="260"/>
  <c r="P38" i="260"/>
  <c r="U39" i="260"/>
  <c r="T39" i="260"/>
  <c r="S39" i="260"/>
  <c r="P39" i="260"/>
  <c r="U40" i="260"/>
  <c r="T40" i="260"/>
  <c r="S40" i="260"/>
  <c r="R40" i="260"/>
  <c r="Q40" i="260"/>
  <c r="P40" i="260"/>
  <c r="Q41" i="260"/>
  <c r="T42" i="260"/>
  <c r="S42" i="260"/>
  <c r="U43" i="260"/>
  <c r="T43" i="260"/>
  <c r="S43" i="260"/>
  <c r="Q43" i="260"/>
  <c r="P43" i="260"/>
  <c r="U44" i="260"/>
  <c r="T44" i="260"/>
  <c r="S44" i="260"/>
  <c r="R44" i="260"/>
  <c r="Q44" i="260"/>
  <c r="P44" i="260"/>
  <c r="T45" i="260"/>
  <c r="R45" i="260"/>
  <c r="Q45" i="260"/>
  <c r="P45" i="260"/>
  <c r="X46" i="260"/>
  <c r="U46" i="260"/>
  <c r="T46" i="260"/>
  <c r="S46" i="260"/>
  <c r="R46" i="260"/>
  <c r="Q46" i="260"/>
  <c r="P46" i="260"/>
  <c r="U47" i="260"/>
  <c r="R47" i="260"/>
  <c r="Q47" i="260"/>
  <c r="P47" i="260"/>
  <c r="U48" i="260"/>
  <c r="T48" i="260"/>
  <c r="S48" i="260"/>
  <c r="R48" i="260"/>
  <c r="Q48" i="260"/>
  <c r="P48" i="260"/>
  <c r="V48" i="260"/>
  <c r="X48" i="260"/>
  <c r="U49" i="260"/>
  <c r="S49" i="260"/>
  <c r="R49" i="260"/>
  <c r="Q49" i="260"/>
  <c r="U50" i="260"/>
  <c r="T50" i="260"/>
  <c r="S50" i="260"/>
  <c r="R50" i="260"/>
  <c r="Q50" i="260"/>
  <c r="P50" i="260"/>
  <c r="V50" i="260"/>
  <c r="X50" i="260"/>
  <c r="U52" i="260"/>
  <c r="S52" i="260"/>
  <c r="R52" i="260"/>
  <c r="Q52" i="260"/>
  <c r="P52" i="260"/>
  <c r="T53" i="260"/>
  <c r="S53" i="260"/>
  <c r="R53" i="260"/>
  <c r="Q53" i="260"/>
  <c r="P53" i="260"/>
  <c r="U54" i="260"/>
  <c r="T54" i="260"/>
  <c r="S54" i="260"/>
  <c r="R54" i="260"/>
  <c r="Q54" i="260"/>
  <c r="P54" i="260"/>
  <c r="U55" i="260"/>
  <c r="T55" i="260"/>
  <c r="S55" i="260"/>
  <c r="R55" i="260"/>
  <c r="U56" i="260"/>
  <c r="T56" i="260"/>
  <c r="S56" i="260"/>
  <c r="R56" i="260"/>
  <c r="Q56" i="260"/>
  <c r="P56" i="260"/>
  <c r="V56" i="260"/>
  <c r="X56" i="260"/>
  <c r="R57" i="260"/>
  <c r="Q57" i="260"/>
  <c r="P57" i="260"/>
  <c r="U58" i="260"/>
  <c r="S58" i="260"/>
  <c r="Q58" i="260"/>
  <c r="P58" i="260"/>
  <c r="T59" i="260"/>
  <c r="S59" i="260"/>
  <c r="U60" i="260"/>
  <c r="T60" i="260"/>
  <c r="S60" i="260"/>
  <c r="R60" i="260"/>
  <c r="Q60" i="260"/>
  <c r="P60" i="260"/>
  <c r="U61" i="260"/>
  <c r="T61" i="260"/>
  <c r="S61" i="260"/>
  <c r="R61" i="260"/>
  <c r="Q61" i="260"/>
  <c r="P61" i="260"/>
  <c r="R163" i="260"/>
  <c r="G63" i="260"/>
  <c r="U63" i="260"/>
  <c r="T63" i="260"/>
  <c r="S63" i="260"/>
  <c r="R63" i="260"/>
  <c r="Q63" i="260"/>
  <c r="P63" i="260"/>
  <c r="S64" i="260"/>
  <c r="Q64" i="260"/>
  <c r="P64" i="260"/>
  <c r="U65" i="260"/>
  <c r="U66" i="260"/>
  <c r="T66" i="260"/>
  <c r="U67" i="260"/>
  <c r="T67" i="260"/>
  <c r="S67" i="260"/>
  <c r="R67" i="260"/>
  <c r="Q67" i="260"/>
  <c r="U68" i="260"/>
  <c r="T68" i="260"/>
  <c r="S68" i="260"/>
  <c r="R68" i="260"/>
  <c r="Q68" i="260"/>
  <c r="V68" i="260"/>
  <c r="X68" i="260"/>
  <c r="P68" i="260"/>
  <c r="U70" i="260"/>
  <c r="T70" i="260"/>
  <c r="S70" i="260"/>
  <c r="P70" i="260"/>
  <c r="U71" i="260"/>
  <c r="T71" i="260"/>
  <c r="S71" i="260"/>
  <c r="V71" i="260"/>
  <c r="X71" i="260"/>
  <c r="R71" i="260"/>
  <c r="Q71" i="260"/>
  <c r="P71" i="260"/>
  <c r="T72" i="260"/>
  <c r="R72" i="260"/>
  <c r="Q72" i="260"/>
  <c r="P72" i="260"/>
  <c r="U75" i="260"/>
  <c r="T75" i="260"/>
  <c r="S75" i="260"/>
  <c r="R75" i="260"/>
  <c r="Q75" i="260"/>
  <c r="P75" i="260"/>
  <c r="P76" i="260"/>
  <c r="T78" i="260"/>
  <c r="S78" i="260"/>
  <c r="R78" i="260"/>
  <c r="Q78" i="260"/>
  <c r="P78" i="260"/>
  <c r="V78" i="260"/>
  <c r="X78" i="260"/>
  <c r="U79" i="260"/>
  <c r="T79" i="260"/>
  <c r="S79" i="260"/>
  <c r="Q79" i="260"/>
  <c r="V79" i="260"/>
  <c r="X79" i="260"/>
  <c r="P79" i="260"/>
  <c r="U80" i="260"/>
  <c r="P80" i="260"/>
  <c r="U81" i="260"/>
  <c r="T81" i="260"/>
  <c r="S81" i="260"/>
  <c r="R81" i="260"/>
  <c r="Q81" i="260"/>
  <c r="P81" i="260"/>
  <c r="T82" i="260"/>
  <c r="S82" i="260"/>
  <c r="R82" i="260"/>
  <c r="P82" i="260"/>
  <c r="U83" i="260"/>
  <c r="T83" i="260"/>
  <c r="S83" i="260"/>
  <c r="R83" i="260"/>
  <c r="Q83" i="260"/>
  <c r="P83" i="260"/>
  <c r="U85" i="260"/>
  <c r="T85" i="260"/>
  <c r="S85" i="260"/>
  <c r="V85" i="260"/>
  <c r="X85" i="260"/>
  <c r="R85" i="260"/>
  <c r="Q85" i="260"/>
  <c r="P85" i="260"/>
  <c r="T86" i="260"/>
  <c r="S86" i="260"/>
  <c r="P86" i="260"/>
  <c r="U87" i="260"/>
  <c r="T87" i="260"/>
  <c r="S87" i="260"/>
  <c r="R87" i="260"/>
  <c r="Q87" i="260"/>
  <c r="P87" i="260"/>
  <c r="U88" i="260"/>
  <c r="T88" i="260"/>
  <c r="Q88" i="260"/>
  <c r="U89" i="260"/>
  <c r="T89" i="260"/>
  <c r="S89" i="260"/>
  <c r="R89" i="260"/>
  <c r="Q89" i="260"/>
  <c r="P89" i="260"/>
  <c r="U90" i="260"/>
  <c r="T90" i="260"/>
  <c r="S90" i="260"/>
  <c r="Q90" i="260"/>
  <c r="P90" i="260"/>
  <c r="P92" i="260"/>
  <c r="T93" i="260"/>
  <c r="S93" i="260"/>
  <c r="R93" i="260"/>
  <c r="P93" i="260"/>
  <c r="U94" i="260"/>
  <c r="T94" i="260"/>
  <c r="S94" i="260"/>
  <c r="R94" i="260"/>
  <c r="Q94" i="260"/>
  <c r="P94" i="260"/>
  <c r="U95" i="260"/>
  <c r="T95" i="260"/>
  <c r="S95" i="260"/>
  <c r="U96" i="260"/>
  <c r="T96" i="260"/>
  <c r="S96" i="260"/>
  <c r="R96" i="260"/>
  <c r="P96" i="260"/>
  <c r="S97" i="260"/>
  <c r="R97" i="260"/>
  <c r="Q97" i="260"/>
  <c r="P97" i="260"/>
  <c r="U98" i="260"/>
  <c r="T98" i="260"/>
  <c r="R98" i="260"/>
  <c r="Q98" i="260"/>
  <c r="P98" i="260"/>
  <c r="R99" i="260"/>
  <c r="U100" i="260"/>
  <c r="T100" i="260"/>
  <c r="S100" i="260"/>
  <c r="Q100" i="260"/>
  <c r="P100" i="260"/>
  <c r="U101" i="260"/>
  <c r="T101" i="260"/>
  <c r="S101" i="260"/>
  <c r="R101" i="260"/>
  <c r="Q101" i="260"/>
  <c r="U103" i="260"/>
  <c r="T103" i="260"/>
  <c r="S103" i="260"/>
  <c r="U104" i="260"/>
  <c r="T104" i="260"/>
  <c r="S104" i="260"/>
  <c r="R104" i="260"/>
  <c r="Q104" i="260"/>
  <c r="P104" i="260"/>
  <c r="U105" i="260"/>
  <c r="T105" i="260"/>
  <c r="S105" i="260"/>
  <c r="P105" i="260"/>
  <c r="U106" i="260"/>
  <c r="T106" i="260"/>
  <c r="S106" i="260"/>
  <c r="P106" i="260"/>
  <c r="U108" i="260"/>
  <c r="S108" i="260"/>
  <c r="R108" i="260"/>
  <c r="Q108" i="260"/>
  <c r="P108" i="260"/>
  <c r="U109" i="260"/>
  <c r="T109" i="260"/>
  <c r="S109" i="260"/>
  <c r="R109" i="260"/>
  <c r="Q109" i="260"/>
  <c r="P109" i="260"/>
  <c r="U110" i="260"/>
  <c r="T110" i="260"/>
  <c r="S110" i="260"/>
  <c r="R110" i="260"/>
  <c r="Q110" i="260"/>
  <c r="P110" i="260"/>
  <c r="U111" i="260"/>
  <c r="T111" i="260"/>
  <c r="S111" i="260"/>
  <c r="R111" i="260"/>
  <c r="Q111" i="260"/>
  <c r="P111" i="260"/>
  <c r="T112" i="260"/>
  <c r="S112" i="260"/>
  <c r="Q112" i="260"/>
  <c r="P112" i="260"/>
  <c r="S113" i="260"/>
  <c r="P113" i="260"/>
  <c r="U115" i="260"/>
  <c r="T115" i="260"/>
  <c r="S115" i="260"/>
  <c r="R115" i="260"/>
  <c r="Q115" i="260"/>
  <c r="P115" i="260"/>
  <c r="U116" i="260"/>
  <c r="T116" i="260"/>
  <c r="S116" i="260"/>
  <c r="R116" i="260"/>
  <c r="Q116" i="260"/>
  <c r="P116" i="260"/>
  <c r="T117" i="260"/>
  <c r="S117" i="260"/>
  <c r="R117" i="260"/>
  <c r="Q117" i="260"/>
  <c r="P117" i="260"/>
  <c r="V117" i="260"/>
  <c r="X117" i="260"/>
  <c r="U118" i="260"/>
  <c r="T118" i="260"/>
  <c r="S118" i="260"/>
  <c r="Q118" i="260"/>
  <c r="P118" i="260"/>
  <c r="U119" i="260"/>
  <c r="T119" i="260"/>
  <c r="S119" i="260"/>
  <c r="U120" i="260"/>
  <c r="T120" i="260"/>
  <c r="S120" i="260"/>
  <c r="R120" i="260"/>
  <c r="P120" i="260"/>
  <c r="U121" i="260"/>
  <c r="T121" i="260"/>
  <c r="S121" i="260"/>
  <c r="R121" i="260"/>
  <c r="Q121" i="260"/>
  <c r="V121" i="260"/>
  <c r="X121" i="260"/>
  <c r="P121" i="260"/>
  <c r="U122" i="260"/>
  <c r="T122" i="260"/>
  <c r="R122" i="260"/>
  <c r="Q122" i="260"/>
  <c r="P122" i="260"/>
  <c r="U123" i="260"/>
  <c r="S123" i="260"/>
  <c r="Q123" i="260"/>
  <c r="P123" i="260"/>
  <c r="T124" i="260"/>
  <c r="U125" i="260"/>
  <c r="T125" i="260"/>
  <c r="S125" i="260"/>
  <c r="R125" i="260"/>
  <c r="Q125" i="260"/>
  <c r="P125" i="260"/>
  <c r="U126" i="260"/>
  <c r="T126" i="260"/>
  <c r="P126" i="260"/>
  <c r="U127" i="260"/>
  <c r="T127" i="260"/>
  <c r="S127" i="260"/>
  <c r="R127" i="260"/>
  <c r="Q127" i="260"/>
  <c r="P127" i="260"/>
  <c r="U128" i="260"/>
  <c r="T128" i="260"/>
  <c r="S128" i="260"/>
  <c r="R128" i="260"/>
  <c r="Q128" i="260"/>
  <c r="P128" i="260"/>
  <c r="V128" i="260"/>
  <c r="X128" i="260"/>
  <c r="T163" i="260"/>
  <c r="G129" i="260"/>
  <c r="U129" i="260"/>
  <c r="T129" i="260"/>
  <c r="S129" i="260"/>
  <c r="R129" i="260"/>
  <c r="Q129" i="260"/>
  <c r="P129" i="260"/>
  <c r="U130" i="260"/>
  <c r="T130" i="260"/>
  <c r="S130" i="260"/>
  <c r="R130" i="260"/>
  <c r="Q130" i="260"/>
  <c r="T131" i="260"/>
  <c r="S131" i="260"/>
  <c r="R131" i="260"/>
  <c r="Q131" i="260"/>
  <c r="P131" i="260"/>
  <c r="U132" i="260"/>
  <c r="T132" i="260"/>
  <c r="S132" i="260"/>
  <c r="R132" i="260"/>
  <c r="Q132" i="260"/>
  <c r="P132" i="260"/>
  <c r="V132" i="260"/>
  <c r="X132" i="260"/>
  <c r="U133" i="260"/>
  <c r="S133" i="260"/>
  <c r="Q133" i="260"/>
  <c r="U134" i="260"/>
  <c r="T134" i="260"/>
  <c r="S134" i="260"/>
  <c r="R134" i="260"/>
  <c r="Q134" i="260"/>
  <c r="P134" i="260"/>
  <c r="U136" i="260"/>
  <c r="T136" i="260"/>
  <c r="S136" i="260"/>
  <c r="R136" i="260"/>
  <c r="Q136" i="260"/>
  <c r="P136" i="260"/>
  <c r="V136" i="260"/>
  <c r="X136" i="260"/>
  <c r="U137" i="260"/>
  <c r="R137" i="260"/>
  <c r="Q137" i="260"/>
  <c r="U138" i="260"/>
  <c r="R138" i="260"/>
  <c r="Q138" i="260"/>
  <c r="U139" i="260"/>
  <c r="T139" i="260"/>
  <c r="S139" i="260"/>
  <c r="R139" i="260"/>
  <c r="Q139" i="260"/>
  <c r="P139" i="260"/>
  <c r="T140" i="260"/>
  <c r="R140" i="260"/>
  <c r="Q140" i="260"/>
  <c r="U141" i="260"/>
  <c r="T141" i="260"/>
  <c r="S141" i="260"/>
  <c r="R141" i="260"/>
  <c r="Q141" i="260"/>
  <c r="P141" i="260"/>
  <c r="V141" i="260"/>
  <c r="X141" i="260"/>
  <c r="Q142" i="260"/>
  <c r="P142" i="260"/>
  <c r="U143" i="260"/>
  <c r="S143" i="260"/>
  <c r="R143" i="260"/>
  <c r="Q143" i="260"/>
  <c r="P143" i="260"/>
  <c r="V143" i="260"/>
  <c r="X143" i="260"/>
  <c r="G144" i="260"/>
  <c r="U144" i="260"/>
  <c r="T144" i="260"/>
  <c r="S144" i="260"/>
  <c r="R144" i="260"/>
  <c r="Q144" i="260"/>
  <c r="P144" i="260"/>
  <c r="U145" i="260"/>
  <c r="T145" i="260"/>
  <c r="Q145" i="260"/>
  <c r="P145" i="260"/>
  <c r="U146" i="260"/>
  <c r="T146" i="260"/>
  <c r="S146" i="260"/>
  <c r="R146" i="260"/>
  <c r="Q146" i="260"/>
  <c r="P146" i="260"/>
  <c r="U147" i="260"/>
  <c r="T147" i="260"/>
  <c r="S147" i="260"/>
  <c r="R147" i="260"/>
  <c r="Q147" i="260"/>
  <c r="P147" i="260"/>
  <c r="U149" i="260"/>
  <c r="T149" i="260"/>
  <c r="S149" i="260"/>
  <c r="Q149" i="260"/>
  <c r="V149" i="260"/>
  <c r="X149" i="260"/>
  <c r="P149" i="260"/>
  <c r="U150" i="260"/>
  <c r="T150" i="260"/>
  <c r="S163" i="260"/>
  <c r="G151" i="260"/>
  <c r="U151" i="260"/>
  <c r="T151" i="260"/>
  <c r="R151" i="260"/>
  <c r="Q151" i="260"/>
  <c r="P151" i="260"/>
  <c r="V151" i="260"/>
  <c r="X151" i="260"/>
  <c r="T152" i="260"/>
  <c r="S152" i="260"/>
  <c r="R152" i="260"/>
  <c r="Q152" i="260"/>
  <c r="U153" i="260"/>
  <c r="T153" i="260"/>
  <c r="S153" i="260"/>
  <c r="R153" i="260"/>
  <c r="Q153" i="260"/>
  <c r="P153" i="260"/>
  <c r="U154" i="260"/>
  <c r="T154" i="260"/>
  <c r="S154" i="260"/>
  <c r="R154" i="260"/>
  <c r="Q154" i="260"/>
  <c r="P154" i="260"/>
  <c r="U155" i="260"/>
  <c r="T155" i="260"/>
  <c r="S155" i="260"/>
  <c r="R155" i="260"/>
  <c r="Q155" i="260"/>
  <c r="P155" i="260"/>
  <c r="F157" i="260"/>
  <c r="O162" i="258"/>
  <c r="Q162" i="258"/>
  <c r="A157" i="258"/>
  <c r="M166" i="258"/>
  <c r="G2" i="258"/>
  <c r="U2" i="258"/>
  <c r="T2" i="258"/>
  <c r="S2" i="258"/>
  <c r="R2" i="258"/>
  <c r="Q2" i="258"/>
  <c r="P2" i="258"/>
  <c r="G3" i="258"/>
  <c r="U3" i="258"/>
  <c r="S3" i="258"/>
  <c r="R3" i="258"/>
  <c r="G4" i="258"/>
  <c r="U4" i="258"/>
  <c r="T4" i="258"/>
  <c r="S4" i="258"/>
  <c r="R4" i="258"/>
  <c r="Q4" i="258"/>
  <c r="P4" i="258"/>
  <c r="Q5" i="258"/>
  <c r="P5" i="258"/>
  <c r="G7" i="258"/>
  <c r="U7" i="258"/>
  <c r="R7" i="258"/>
  <c r="Q7" i="258"/>
  <c r="P7" i="258"/>
  <c r="G8" i="258"/>
  <c r="U8" i="258"/>
  <c r="T8" i="258"/>
  <c r="S8" i="258"/>
  <c r="R8" i="258"/>
  <c r="Q8" i="258"/>
  <c r="P8" i="258"/>
  <c r="G9" i="258"/>
  <c r="U9" i="258"/>
  <c r="U10" i="258"/>
  <c r="T10" i="258"/>
  <c r="P10" i="258"/>
  <c r="T11" i="258"/>
  <c r="S11" i="258"/>
  <c r="R11" i="258"/>
  <c r="Q11" i="258"/>
  <c r="P11" i="258"/>
  <c r="U13" i="258"/>
  <c r="T13" i="258"/>
  <c r="S13" i="258"/>
  <c r="V13" i="258"/>
  <c r="X13" i="258"/>
  <c r="R13" i="258"/>
  <c r="P13" i="258"/>
  <c r="U14" i="258"/>
  <c r="T14" i="258"/>
  <c r="S14" i="258"/>
  <c r="R14" i="258"/>
  <c r="Q14" i="258"/>
  <c r="V14" i="258"/>
  <c r="X14" i="258"/>
  <c r="P14" i="258"/>
  <c r="U15" i="258"/>
  <c r="T15" i="258"/>
  <c r="S15" i="258"/>
  <c r="R15" i="258"/>
  <c r="Q15" i="258"/>
  <c r="P15" i="258"/>
  <c r="S16" i="258"/>
  <c r="R16" i="258"/>
  <c r="Q16" i="258"/>
  <c r="P16" i="258"/>
  <c r="S17" i="258"/>
  <c r="R17" i="258"/>
  <c r="U20" i="258"/>
  <c r="T20" i="258"/>
  <c r="S20" i="258"/>
  <c r="R20" i="258"/>
  <c r="Q20" i="258"/>
  <c r="P20" i="258"/>
  <c r="U21" i="258"/>
  <c r="T21" i="258"/>
  <c r="S21" i="258"/>
  <c r="R21" i="258"/>
  <c r="Q21" i="258"/>
  <c r="P21" i="258"/>
  <c r="T22" i="258"/>
  <c r="S22" i="258"/>
  <c r="R22" i="258"/>
  <c r="Q22" i="258"/>
  <c r="P22" i="258"/>
  <c r="G23" i="258"/>
  <c r="U23" i="258"/>
  <c r="T23" i="258"/>
  <c r="S23" i="258"/>
  <c r="R23" i="258"/>
  <c r="Q23" i="258"/>
  <c r="U25" i="258"/>
  <c r="U26" i="258"/>
  <c r="T26" i="258"/>
  <c r="R26" i="258"/>
  <c r="U27" i="258"/>
  <c r="T27" i="258"/>
  <c r="S27" i="258"/>
  <c r="R27" i="258"/>
  <c r="Q27" i="258"/>
  <c r="P27" i="258"/>
  <c r="R28" i="258"/>
  <c r="Q28" i="258"/>
  <c r="U29" i="258"/>
  <c r="T29" i="258"/>
  <c r="S29" i="258"/>
  <c r="R29" i="258"/>
  <c r="Q29" i="258"/>
  <c r="P29" i="258"/>
  <c r="U30" i="258"/>
  <c r="T30" i="258"/>
  <c r="U32" i="258"/>
  <c r="T32" i="258"/>
  <c r="S32" i="258"/>
  <c r="R32" i="258"/>
  <c r="Q32" i="258"/>
  <c r="P32" i="258"/>
  <c r="V32" i="258"/>
  <c r="X32" i="258"/>
  <c r="P33" i="258"/>
  <c r="U34" i="258"/>
  <c r="T34" i="258"/>
  <c r="S34" i="258"/>
  <c r="R34" i="258"/>
  <c r="Q34" i="258"/>
  <c r="P34" i="258"/>
  <c r="U36" i="258"/>
  <c r="Q36" i="258"/>
  <c r="Q37" i="258"/>
  <c r="P37" i="258"/>
  <c r="U39" i="258"/>
  <c r="T39" i="258"/>
  <c r="S39" i="258"/>
  <c r="R39" i="258"/>
  <c r="Q39" i="258"/>
  <c r="P39" i="258"/>
  <c r="U40" i="258"/>
  <c r="T40" i="258"/>
  <c r="R40" i="258"/>
  <c r="Q40" i="258"/>
  <c r="P40" i="258"/>
  <c r="T41" i="258"/>
  <c r="T42" i="258"/>
  <c r="U43" i="258"/>
  <c r="T43" i="258"/>
  <c r="S43" i="258"/>
  <c r="R43" i="258"/>
  <c r="Q43" i="258"/>
  <c r="P43" i="258"/>
  <c r="U45" i="258"/>
  <c r="T45" i="258"/>
  <c r="S45" i="258"/>
  <c r="R45" i="258"/>
  <c r="V45" i="258"/>
  <c r="X45" i="258"/>
  <c r="Q45" i="258"/>
  <c r="P45" i="258"/>
  <c r="X46" i="258"/>
  <c r="U46" i="258"/>
  <c r="T46" i="258"/>
  <c r="S46" i="258"/>
  <c r="R46" i="258"/>
  <c r="Q46" i="258"/>
  <c r="P46" i="258"/>
  <c r="U48" i="258"/>
  <c r="Q48" i="258"/>
  <c r="U49" i="258"/>
  <c r="T49" i="258"/>
  <c r="S49" i="258"/>
  <c r="R49" i="258"/>
  <c r="Q49" i="258"/>
  <c r="T51" i="258"/>
  <c r="S51" i="258"/>
  <c r="R51" i="258"/>
  <c r="Q51" i="258"/>
  <c r="U52" i="258"/>
  <c r="T52" i="258"/>
  <c r="S52" i="258"/>
  <c r="R52" i="258"/>
  <c r="Q52" i="258"/>
  <c r="P52" i="258"/>
  <c r="V52" i="258"/>
  <c r="X52" i="258"/>
  <c r="U54" i="258"/>
  <c r="T54" i="258"/>
  <c r="S54" i="258"/>
  <c r="Q54" i="258"/>
  <c r="P54" i="258"/>
  <c r="U56" i="258"/>
  <c r="T56" i="258"/>
  <c r="S56" i="258"/>
  <c r="R56" i="258"/>
  <c r="U57" i="258"/>
  <c r="T57" i="258"/>
  <c r="S57" i="258"/>
  <c r="R57" i="258"/>
  <c r="Q57" i="258"/>
  <c r="P57" i="258"/>
  <c r="U59" i="258"/>
  <c r="T59" i="258"/>
  <c r="P59" i="258"/>
  <c r="U61" i="258"/>
  <c r="R61" i="258"/>
  <c r="Q61" i="258"/>
  <c r="P61" i="258"/>
  <c r="U62" i="258"/>
  <c r="T62" i="258"/>
  <c r="Q62" i="258"/>
  <c r="P62" i="258"/>
  <c r="G63" i="258"/>
  <c r="S63" i="258"/>
  <c r="S64" i="258"/>
  <c r="R64" i="258"/>
  <c r="Q64" i="258"/>
  <c r="P64" i="258"/>
  <c r="U65" i="258"/>
  <c r="T65" i="258"/>
  <c r="S65" i="258"/>
  <c r="R65" i="258"/>
  <c r="Q65" i="258"/>
  <c r="P65" i="258"/>
  <c r="U67" i="258"/>
  <c r="T67" i="258"/>
  <c r="S67" i="258"/>
  <c r="R67" i="258"/>
  <c r="Q67" i="258"/>
  <c r="P67" i="258"/>
  <c r="U68" i="258"/>
  <c r="T68" i="258"/>
  <c r="S68" i="258"/>
  <c r="R68" i="258"/>
  <c r="Q68" i="258"/>
  <c r="P68" i="258"/>
  <c r="Q69" i="258"/>
  <c r="U70" i="258"/>
  <c r="T70" i="258"/>
  <c r="S70" i="258"/>
  <c r="R70" i="258"/>
  <c r="Q70" i="258"/>
  <c r="P70" i="258"/>
  <c r="U71" i="258"/>
  <c r="T71" i="258"/>
  <c r="S71" i="258"/>
  <c r="R71" i="258"/>
  <c r="Q71" i="258"/>
  <c r="P71" i="258"/>
  <c r="Q72" i="258"/>
  <c r="R73" i="258"/>
  <c r="Q73" i="258"/>
  <c r="P73" i="258"/>
  <c r="Q74" i="258"/>
  <c r="P74" i="258"/>
  <c r="S75" i="258"/>
  <c r="S76" i="258"/>
  <c r="R76" i="258"/>
  <c r="U77" i="258"/>
  <c r="T77" i="258"/>
  <c r="S77" i="258"/>
  <c r="R77" i="258"/>
  <c r="Q77" i="258"/>
  <c r="P77" i="258"/>
  <c r="Q78" i="258"/>
  <c r="P78" i="258"/>
  <c r="U79" i="258"/>
  <c r="R79" i="258"/>
  <c r="Q79" i="258"/>
  <c r="P79" i="258"/>
  <c r="U80" i="258"/>
  <c r="T80" i="258"/>
  <c r="S80" i="258"/>
  <c r="R80" i="258"/>
  <c r="Q80" i="258"/>
  <c r="P80" i="258"/>
  <c r="U81" i="258"/>
  <c r="Q81" i="258"/>
  <c r="T82" i="258"/>
  <c r="S82" i="258"/>
  <c r="Q82" i="258"/>
  <c r="U83" i="258"/>
  <c r="T83" i="258"/>
  <c r="S83" i="258"/>
  <c r="R83" i="258"/>
  <c r="Q83" i="258"/>
  <c r="P83" i="258"/>
  <c r="U84" i="258"/>
  <c r="T84" i="258"/>
  <c r="S84" i="258"/>
  <c r="R84" i="258"/>
  <c r="Q84" i="258"/>
  <c r="P84" i="258"/>
  <c r="U85" i="258"/>
  <c r="T85" i="258"/>
  <c r="S85" i="258"/>
  <c r="R85" i="258"/>
  <c r="Q85" i="258"/>
  <c r="P85" i="258"/>
  <c r="U88" i="258"/>
  <c r="T88" i="258"/>
  <c r="S88" i="258"/>
  <c r="R88" i="258"/>
  <c r="Q88" i="258"/>
  <c r="U89" i="258"/>
  <c r="T89" i="258"/>
  <c r="S89" i="258"/>
  <c r="R89" i="258"/>
  <c r="Q89" i="258"/>
  <c r="P89" i="258"/>
  <c r="V89" i="258"/>
  <c r="X89" i="258"/>
  <c r="U91" i="258"/>
  <c r="T91" i="258"/>
  <c r="S91" i="258"/>
  <c r="R91" i="258"/>
  <c r="Q91" i="258"/>
  <c r="U92" i="258"/>
  <c r="S92" i="258"/>
  <c r="R92" i="258"/>
  <c r="Q92" i="258"/>
  <c r="U93" i="258"/>
  <c r="T93" i="258"/>
  <c r="S93" i="258"/>
  <c r="R93" i="258"/>
  <c r="Q93" i="258"/>
  <c r="P93" i="258"/>
  <c r="U94" i="258"/>
  <c r="S94" i="258"/>
  <c r="R94" i="258"/>
  <c r="Q94" i="258"/>
  <c r="P94" i="258"/>
  <c r="R95" i="258"/>
  <c r="Q96" i="258"/>
  <c r="U97" i="258"/>
  <c r="T97" i="258"/>
  <c r="S97" i="258"/>
  <c r="R97" i="258"/>
  <c r="Q97" i="258"/>
  <c r="P97" i="258"/>
  <c r="S99" i="258"/>
  <c r="R99" i="258"/>
  <c r="Q99" i="258"/>
  <c r="P99" i="258"/>
  <c r="T100" i="258"/>
  <c r="R100" i="258"/>
  <c r="Q100" i="258"/>
  <c r="R101" i="258"/>
  <c r="U102" i="258"/>
  <c r="T102" i="258"/>
  <c r="S102" i="258"/>
  <c r="R102" i="258"/>
  <c r="P102" i="258"/>
  <c r="V102" i="258"/>
  <c r="X102" i="258"/>
  <c r="U103" i="258"/>
  <c r="T103" i="258"/>
  <c r="S103" i="258"/>
  <c r="R103" i="258"/>
  <c r="Q103" i="258"/>
  <c r="P103" i="258"/>
  <c r="U104" i="258"/>
  <c r="R104" i="258"/>
  <c r="Q104" i="258"/>
  <c r="P104" i="258"/>
  <c r="U105" i="258"/>
  <c r="S105" i="258"/>
  <c r="R105" i="258"/>
  <c r="Q105" i="258"/>
  <c r="P105" i="258"/>
  <c r="U106" i="258"/>
  <c r="S108" i="258"/>
  <c r="R108" i="258"/>
  <c r="U109" i="258"/>
  <c r="T109" i="258"/>
  <c r="S109" i="258"/>
  <c r="R109" i="258"/>
  <c r="Q109" i="258"/>
  <c r="P109" i="258"/>
  <c r="U111" i="258"/>
  <c r="T111" i="258"/>
  <c r="S111" i="258"/>
  <c r="R111" i="258"/>
  <c r="Q111" i="258"/>
  <c r="P111" i="258"/>
  <c r="U112" i="258"/>
  <c r="Q112" i="258"/>
  <c r="U114" i="258"/>
  <c r="T114" i="258"/>
  <c r="S114" i="258"/>
  <c r="R114" i="258"/>
  <c r="Q114" i="258"/>
  <c r="P114" i="258"/>
  <c r="P116" i="258"/>
  <c r="U117" i="258"/>
  <c r="T117" i="258"/>
  <c r="S117" i="258"/>
  <c r="V117" i="258"/>
  <c r="X117" i="258"/>
  <c r="R117" i="258"/>
  <c r="Q117" i="258"/>
  <c r="P117" i="258"/>
  <c r="U118" i="258"/>
  <c r="S118" i="258"/>
  <c r="R118" i="258"/>
  <c r="Q118" i="258"/>
  <c r="P118" i="258"/>
  <c r="U119" i="258"/>
  <c r="T119" i="258"/>
  <c r="S119" i="258"/>
  <c r="R119" i="258"/>
  <c r="Q119" i="258"/>
  <c r="P119" i="258"/>
  <c r="U120" i="258"/>
  <c r="S120" i="258"/>
  <c r="R120" i="258"/>
  <c r="Q120" i="258"/>
  <c r="P120" i="258"/>
  <c r="T121" i="258"/>
  <c r="U122" i="258"/>
  <c r="T122" i="258"/>
  <c r="S122" i="258"/>
  <c r="R122" i="258"/>
  <c r="Q122" i="258"/>
  <c r="U123" i="258"/>
  <c r="T123" i="258"/>
  <c r="S123" i="258"/>
  <c r="R123" i="258"/>
  <c r="Q123" i="258"/>
  <c r="P123" i="258"/>
  <c r="T124" i="258"/>
  <c r="U125" i="258"/>
  <c r="T125" i="258"/>
  <c r="S125" i="258"/>
  <c r="R125" i="258"/>
  <c r="Q125" i="258"/>
  <c r="P125" i="258"/>
  <c r="U126" i="258"/>
  <c r="T126" i="258"/>
  <c r="S126" i="258"/>
  <c r="R126" i="258"/>
  <c r="Q126" i="258"/>
  <c r="P126" i="258"/>
  <c r="T127" i="258"/>
  <c r="U128" i="258"/>
  <c r="T128" i="258"/>
  <c r="S128" i="258"/>
  <c r="R128" i="258"/>
  <c r="Q128" i="258"/>
  <c r="P128" i="258"/>
  <c r="V128" i="258"/>
  <c r="X128" i="258"/>
  <c r="T163" i="258"/>
  <c r="G129" i="258"/>
  <c r="U129" i="258"/>
  <c r="R129" i="258"/>
  <c r="Q129" i="258"/>
  <c r="T130" i="258"/>
  <c r="S130" i="258"/>
  <c r="R130" i="258"/>
  <c r="V130" i="258"/>
  <c r="X130" i="258"/>
  <c r="Q130" i="258"/>
  <c r="P130" i="258"/>
  <c r="U131" i="258"/>
  <c r="T131" i="258"/>
  <c r="S131" i="258"/>
  <c r="R131" i="258"/>
  <c r="Q131" i="258"/>
  <c r="U132" i="258"/>
  <c r="T132" i="258"/>
  <c r="S132" i="258"/>
  <c r="R132" i="258"/>
  <c r="V132" i="258"/>
  <c r="X132" i="258"/>
  <c r="Q132" i="258"/>
  <c r="P132" i="258"/>
  <c r="U133" i="258"/>
  <c r="T133" i="258"/>
  <c r="S133" i="258"/>
  <c r="Q133" i="258"/>
  <c r="P133" i="258"/>
  <c r="U134" i="258"/>
  <c r="T134" i="258"/>
  <c r="R134" i="258"/>
  <c r="Q134" i="258"/>
  <c r="P134" i="258"/>
  <c r="U135" i="258"/>
  <c r="T135" i="258"/>
  <c r="S135" i="258"/>
  <c r="R135" i="258"/>
  <c r="U136" i="258"/>
  <c r="T136" i="258"/>
  <c r="S136" i="258"/>
  <c r="R136" i="258"/>
  <c r="Q136" i="258"/>
  <c r="P136" i="258"/>
  <c r="U138" i="258"/>
  <c r="T138" i="258"/>
  <c r="S138" i="258"/>
  <c r="R138" i="258"/>
  <c r="Q138" i="258"/>
  <c r="P138" i="258"/>
  <c r="U139" i="258"/>
  <c r="T139" i="258"/>
  <c r="S139" i="258"/>
  <c r="R139" i="258"/>
  <c r="P139" i="258"/>
  <c r="V139" i="258"/>
  <c r="X139" i="258"/>
  <c r="R141" i="258"/>
  <c r="P141" i="258"/>
  <c r="U142" i="258"/>
  <c r="S142" i="258"/>
  <c r="Q142" i="258"/>
  <c r="P142" i="258"/>
  <c r="U162" i="258"/>
  <c r="G144" i="258"/>
  <c r="U144" i="258"/>
  <c r="T144" i="258"/>
  <c r="S144" i="258"/>
  <c r="R144" i="258"/>
  <c r="T145" i="258"/>
  <c r="S145" i="258"/>
  <c r="R145" i="258"/>
  <c r="Q145" i="258"/>
  <c r="U147" i="258"/>
  <c r="R147" i="258"/>
  <c r="Q147" i="258"/>
  <c r="P147" i="258"/>
  <c r="T148" i="258"/>
  <c r="S148" i="258"/>
  <c r="R148" i="258"/>
  <c r="P148" i="258"/>
  <c r="T149" i="258"/>
  <c r="S149" i="258"/>
  <c r="U150" i="258"/>
  <c r="T150" i="258"/>
  <c r="S150" i="258"/>
  <c r="R150" i="258"/>
  <c r="Q150" i="258"/>
  <c r="P150" i="258"/>
  <c r="S163" i="258"/>
  <c r="G151" i="258"/>
  <c r="U151" i="258"/>
  <c r="T151" i="258"/>
  <c r="S151" i="258"/>
  <c r="R151" i="258"/>
  <c r="Q151" i="258"/>
  <c r="V151" i="258"/>
  <c r="X151" i="258"/>
  <c r="P151" i="258"/>
  <c r="U153" i="258"/>
  <c r="T153" i="258"/>
  <c r="S153" i="258"/>
  <c r="R153" i="258"/>
  <c r="Q153" i="258"/>
  <c r="P153" i="258"/>
  <c r="U154" i="258"/>
  <c r="T154" i="258"/>
  <c r="S154" i="258"/>
  <c r="R154" i="258"/>
  <c r="Q154" i="258"/>
  <c r="T155" i="258"/>
  <c r="S155" i="258"/>
  <c r="R155" i="258"/>
  <c r="V155" i="258"/>
  <c r="X155" i="258"/>
  <c r="Q155" i="258"/>
  <c r="P155" i="258"/>
  <c r="T155" i="256"/>
  <c r="S155" i="256"/>
  <c r="R155" i="256"/>
  <c r="P155" i="256"/>
  <c r="S154" i="256"/>
  <c r="R154" i="256"/>
  <c r="Q154" i="256"/>
  <c r="P154" i="256"/>
  <c r="U154" i="256"/>
  <c r="T154" i="256"/>
  <c r="U153" i="256"/>
  <c r="T153" i="256"/>
  <c r="S153" i="256"/>
  <c r="R153" i="256"/>
  <c r="Q153" i="256"/>
  <c r="P153" i="256"/>
  <c r="U152" i="256"/>
  <c r="T152" i="256"/>
  <c r="S152" i="256"/>
  <c r="R152" i="256"/>
  <c r="Q152" i="256"/>
  <c r="P152" i="256"/>
  <c r="P151" i="256"/>
  <c r="U151" i="256"/>
  <c r="T151" i="256"/>
  <c r="S151" i="256"/>
  <c r="V151" i="256"/>
  <c r="X151" i="256"/>
  <c r="R151" i="256"/>
  <c r="Q151" i="256"/>
  <c r="U150" i="256"/>
  <c r="T150" i="256"/>
  <c r="S150" i="256"/>
  <c r="R150" i="256"/>
  <c r="Q150" i="256"/>
  <c r="V150" i="256"/>
  <c r="X150" i="256"/>
  <c r="P149" i="256"/>
  <c r="T148" i="256"/>
  <c r="U148" i="256"/>
  <c r="P148" i="256"/>
  <c r="Q148" i="256"/>
  <c r="R148" i="256"/>
  <c r="P147" i="256"/>
  <c r="Q147" i="256"/>
  <c r="R147" i="256"/>
  <c r="S147" i="256"/>
  <c r="T147" i="256"/>
  <c r="U147" i="256"/>
  <c r="U146" i="256"/>
  <c r="S146" i="256"/>
  <c r="T146" i="256"/>
  <c r="R146" i="256"/>
  <c r="Q146" i="256"/>
  <c r="P146" i="256"/>
  <c r="T145" i="256"/>
  <c r="U145" i="256"/>
  <c r="S145" i="256"/>
  <c r="Q145" i="256"/>
  <c r="P144" i="256"/>
  <c r="Q144" i="256"/>
  <c r="R144" i="256"/>
  <c r="U144" i="256"/>
  <c r="T144" i="256"/>
  <c r="S144" i="256"/>
  <c r="U162" i="256"/>
  <c r="G144" i="256"/>
  <c r="P143" i="256"/>
  <c r="P142" i="256"/>
  <c r="Q142" i="256"/>
  <c r="R142" i="256"/>
  <c r="S142" i="256"/>
  <c r="Q139" i="256"/>
  <c r="P139" i="256"/>
  <c r="U139" i="256"/>
  <c r="T139" i="256"/>
  <c r="S139" i="256"/>
  <c r="R139" i="256"/>
  <c r="U138" i="256"/>
  <c r="T138" i="256"/>
  <c r="S138" i="256"/>
  <c r="R138" i="256"/>
  <c r="Q138" i="256"/>
  <c r="P138" i="256"/>
  <c r="S163" i="256"/>
  <c r="G137" i="256"/>
  <c r="T136" i="256"/>
  <c r="S136" i="256"/>
  <c r="R136" i="256"/>
  <c r="Q136" i="256"/>
  <c r="P136" i="256"/>
  <c r="T135" i="256"/>
  <c r="R135" i="256"/>
  <c r="Q134" i="256"/>
  <c r="P134" i="256"/>
  <c r="U134" i="256"/>
  <c r="T134" i="256"/>
  <c r="R134" i="256"/>
  <c r="U133" i="256"/>
  <c r="Q133" i="256"/>
  <c r="R133" i="256"/>
  <c r="S133" i="256"/>
  <c r="T133" i="256"/>
  <c r="P133" i="256"/>
  <c r="P132" i="256"/>
  <c r="Q132" i="256"/>
  <c r="R132" i="256"/>
  <c r="S132" i="256"/>
  <c r="T132" i="256"/>
  <c r="V132" i="256"/>
  <c r="X132" i="256"/>
  <c r="U132" i="256"/>
  <c r="U131" i="256"/>
  <c r="T131" i="256"/>
  <c r="S131" i="256"/>
  <c r="R131" i="256"/>
  <c r="Q131" i="256"/>
  <c r="P131" i="256"/>
  <c r="U130" i="256"/>
  <c r="T130" i="256"/>
  <c r="S130" i="256"/>
  <c r="R130" i="256"/>
  <c r="Q130" i="256"/>
  <c r="P130" i="256"/>
  <c r="U129" i="256"/>
  <c r="T129" i="256"/>
  <c r="R129" i="256"/>
  <c r="Q129" i="256"/>
  <c r="P129" i="256"/>
  <c r="U128" i="256"/>
  <c r="T128" i="256"/>
  <c r="S128" i="256"/>
  <c r="R128" i="256"/>
  <c r="Q128" i="256"/>
  <c r="P128" i="256"/>
  <c r="V128" i="256"/>
  <c r="X128" i="256"/>
  <c r="R127" i="256"/>
  <c r="Q127" i="256"/>
  <c r="P127" i="256"/>
  <c r="T126" i="256"/>
  <c r="U126" i="256"/>
  <c r="S126" i="256"/>
  <c r="R126" i="256"/>
  <c r="V126" i="256"/>
  <c r="X126" i="256"/>
  <c r="Q126" i="256"/>
  <c r="P126" i="256"/>
  <c r="U125" i="256"/>
  <c r="T125" i="256"/>
  <c r="S125" i="256"/>
  <c r="Q125" i="256"/>
  <c r="P125" i="256"/>
  <c r="Q124" i="256"/>
  <c r="T124" i="256"/>
  <c r="S124" i="256"/>
  <c r="R124" i="256"/>
  <c r="P123" i="256"/>
  <c r="Q123" i="256"/>
  <c r="R123" i="256"/>
  <c r="S123" i="256"/>
  <c r="T123" i="256"/>
  <c r="U123" i="256"/>
  <c r="S122" i="256"/>
  <c r="T122" i="256"/>
  <c r="T121" i="256"/>
  <c r="S121" i="256"/>
  <c r="R121" i="256"/>
  <c r="R120" i="256"/>
  <c r="Q120" i="256"/>
  <c r="P120" i="256"/>
  <c r="U120" i="256"/>
  <c r="T120" i="256"/>
  <c r="S120" i="256"/>
  <c r="S119" i="256"/>
  <c r="Q118" i="256"/>
  <c r="S118" i="256"/>
  <c r="T118" i="256"/>
  <c r="U118" i="256"/>
  <c r="R118" i="256"/>
  <c r="U117" i="256"/>
  <c r="R117" i="256"/>
  <c r="Q117" i="256"/>
  <c r="P116" i="256"/>
  <c r="Q116" i="256"/>
  <c r="R116" i="256"/>
  <c r="S116" i="256"/>
  <c r="U116" i="256"/>
  <c r="Q115" i="256"/>
  <c r="R115" i="256"/>
  <c r="S115" i="256"/>
  <c r="T115" i="256"/>
  <c r="U115" i="256"/>
  <c r="P115" i="256"/>
  <c r="Q114" i="256"/>
  <c r="Q113" i="256"/>
  <c r="P113" i="256"/>
  <c r="Q112" i="256"/>
  <c r="R112" i="256"/>
  <c r="T112" i="256"/>
  <c r="S112" i="256"/>
  <c r="U112" i="256"/>
  <c r="P112" i="256"/>
  <c r="S111" i="256"/>
  <c r="P110" i="256"/>
  <c r="R110" i="256"/>
  <c r="S110" i="256"/>
  <c r="T110" i="256"/>
  <c r="U110" i="256"/>
  <c r="Q110" i="256"/>
  <c r="S109" i="256"/>
  <c r="R109" i="256"/>
  <c r="U108" i="256"/>
  <c r="T108" i="256"/>
  <c r="S108" i="256"/>
  <c r="R108" i="256"/>
  <c r="Q108" i="256"/>
  <c r="P108" i="256"/>
  <c r="R107" i="256"/>
  <c r="T107" i="256"/>
  <c r="S107" i="256"/>
  <c r="Q107" i="256"/>
  <c r="P106" i="256"/>
  <c r="U106" i="256"/>
  <c r="T106" i="256"/>
  <c r="S106" i="256"/>
  <c r="R106" i="256"/>
  <c r="Q106" i="256"/>
  <c r="U105" i="256"/>
  <c r="P105" i="256"/>
  <c r="Q105" i="256"/>
  <c r="R105" i="256"/>
  <c r="S105" i="256"/>
  <c r="S103" i="256"/>
  <c r="R103" i="256"/>
  <c r="V103" i="256"/>
  <c r="X103" i="256"/>
  <c r="Q103" i="256"/>
  <c r="P103" i="256"/>
  <c r="U103" i="256"/>
  <c r="T103" i="256"/>
  <c r="R102" i="256"/>
  <c r="U101" i="256"/>
  <c r="T101" i="256"/>
  <c r="S101" i="256"/>
  <c r="P100" i="256"/>
  <c r="Q100" i="256"/>
  <c r="R100" i="256"/>
  <c r="S100" i="256"/>
  <c r="T100" i="256"/>
  <c r="U100" i="256"/>
  <c r="Q99" i="256"/>
  <c r="R99" i="256"/>
  <c r="T99" i="256"/>
  <c r="U99" i="256"/>
  <c r="P96" i="256"/>
  <c r="R96" i="256"/>
  <c r="S96" i="256"/>
  <c r="T96" i="256"/>
  <c r="U96" i="256"/>
  <c r="Q96" i="256"/>
  <c r="P95" i="256"/>
  <c r="Q95" i="256"/>
  <c r="R95" i="256"/>
  <c r="S95" i="256"/>
  <c r="T95" i="256"/>
  <c r="S94" i="256"/>
  <c r="R94" i="256"/>
  <c r="Q94" i="256"/>
  <c r="P94" i="256"/>
  <c r="U94" i="256"/>
  <c r="T94" i="256"/>
  <c r="U93" i="256"/>
  <c r="T93" i="256"/>
  <c r="S93" i="256"/>
  <c r="R93" i="256"/>
  <c r="Q93" i="256"/>
  <c r="P93" i="256"/>
  <c r="Q92" i="256"/>
  <c r="P92" i="256"/>
  <c r="U92" i="256"/>
  <c r="T92" i="256"/>
  <c r="S92" i="256"/>
  <c r="Q91" i="256"/>
  <c r="P91" i="256"/>
  <c r="U91" i="256"/>
  <c r="T91" i="256"/>
  <c r="Q90" i="256"/>
  <c r="U90" i="256"/>
  <c r="T90" i="256"/>
  <c r="S90" i="256"/>
  <c r="P90" i="256"/>
  <c r="R90" i="256"/>
  <c r="S89" i="256"/>
  <c r="T89" i="256"/>
  <c r="P89" i="256"/>
  <c r="Q89" i="256"/>
  <c r="R89" i="256"/>
  <c r="Q88" i="256"/>
  <c r="P88" i="256"/>
  <c r="R88" i="256"/>
  <c r="T88" i="256"/>
  <c r="U88" i="256"/>
  <c r="S88" i="256"/>
  <c r="T87" i="256"/>
  <c r="S87" i="256"/>
  <c r="U87" i="256"/>
  <c r="R87" i="256"/>
  <c r="P87" i="256"/>
  <c r="U86" i="256"/>
  <c r="T86" i="256"/>
  <c r="S86" i="256"/>
  <c r="R86" i="256"/>
  <c r="Q86" i="256"/>
  <c r="P86" i="256"/>
  <c r="U85" i="256"/>
  <c r="Q85" i="256"/>
  <c r="P85" i="256"/>
  <c r="U84" i="256"/>
  <c r="T84" i="256"/>
  <c r="S84" i="256"/>
  <c r="R84" i="256"/>
  <c r="Q84" i="256"/>
  <c r="P84" i="256"/>
  <c r="P83" i="256"/>
  <c r="U83" i="256"/>
  <c r="T83" i="256"/>
  <c r="S83" i="256"/>
  <c r="R83" i="256"/>
  <c r="P82" i="256"/>
  <c r="Q82" i="256"/>
  <c r="R82" i="256"/>
  <c r="S82" i="256"/>
  <c r="T82" i="256"/>
  <c r="U82" i="256"/>
  <c r="U81" i="256"/>
  <c r="Q81" i="256"/>
  <c r="P81" i="256"/>
  <c r="R81" i="256"/>
  <c r="S81" i="256"/>
  <c r="T81" i="256"/>
  <c r="P80" i="256"/>
  <c r="T79" i="256"/>
  <c r="U79" i="256"/>
  <c r="P79" i="256"/>
  <c r="Q79" i="256"/>
  <c r="R79" i="256"/>
  <c r="T78" i="256"/>
  <c r="S78" i="256"/>
  <c r="P78" i="256"/>
  <c r="Q78" i="256"/>
  <c r="U78" i="256"/>
  <c r="S77" i="256"/>
  <c r="T76" i="256"/>
  <c r="Q76" i="256"/>
  <c r="S75" i="256"/>
  <c r="P75" i="256"/>
  <c r="T75" i="256"/>
  <c r="S74" i="256"/>
  <c r="U73" i="256"/>
  <c r="T73" i="256"/>
  <c r="P73" i="256"/>
  <c r="Q73" i="256"/>
  <c r="P72" i="256"/>
  <c r="R72" i="256"/>
  <c r="S72" i="256"/>
  <c r="T72" i="256"/>
  <c r="Q72" i="256"/>
  <c r="P71" i="256"/>
  <c r="Q71" i="256"/>
  <c r="U71" i="256"/>
  <c r="T71" i="256"/>
  <c r="S71" i="256"/>
  <c r="R71" i="256"/>
  <c r="P70" i="256"/>
  <c r="U70" i="256"/>
  <c r="Q70" i="256"/>
  <c r="R70" i="256"/>
  <c r="S70" i="256"/>
  <c r="R69" i="256"/>
  <c r="P69" i="256"/>
  <c r="U69" i="256"/>
  <c r="T69" i="256"/>
  <c r="S69" i="256"/>
  <c r="U68" i="256"/>
  <c r="T68" i="256"/>
  <c r="S68" i="256"/>
  <c r="R68" i="256"/>
  <c r="Q68" i="256"/>
  <c r="P68" i="256"/>
  <c r="T67" i="256"/>
  <c r="P66" i="256"/>
  <c r="U66" i="256"/>
  <c r="T66" i="256"/>
  <c r="T65" i="256"/>
  <c r="Q65" i="256"/>
  <c r="R65" i="256"/>
  <c r="S65" i="256"/>
  <c r="S63" i="256"/>
  <c r="R63" i="256"/>
  <c r="Q63" i="256"/>
  <c r="U63" i="256"/>
  <c r="T63" i="256"/>
  <c r="P62" i="256"/>
  <c r="T62" i="256"/>
  <c r="S62" i="256"/>
  <c r="R62" i="256"/>
  <c r="S61" i="256"/>
  <c r="U61" i="256"/>
  <c r="T61" i="256"/>
  <c r="P61" i="256"/>
  <c r="Q61" i="256"/>
  <c r="R61" i="256"/>
  <c r="P60" i="256"/>
  <c r="Q60" i="256"/>
  <c r="S60" i="256"/>
  <c r="T60" i="256"/>
  <c r="U60" i="256"/>
  <c r="R60" i="256"/>
  <c r="R59" i="256"/>
  <c r="P59" i="256"/>
  <c r="U59" i="256"/>
  <c r="T59" i="256"/>
  <c r="P58" i="256"/>
  <c r="U58" i="256"/>
  <c r="T58" i="256"/>
  <c r="S58" i="256"/>
  <c r="R58" i="256"/>
  <c r="Q58" i="256"/>
  <c r="U57" i="256"/>
  <c r="P57" i="256"/>
  <c r="Q57" i="256"/>
  <c r="T57" i="256"/>
  <c r="R57" i="256"/>
  <c r="U56" i="256"/>
  <c r="P56" i="256"/>
  <c r="Q56" i="256"/>
  <c r="R56" i="256"/>
  <c r="S56" i="256"/>
  <c r="T56" i="256"/>
  <c r="S55" i="256"/>
  <c r="R55" i="256"/>
  <c r="Q55" i="256"/>
  <c r="P55" i="256"/>
  <c r="U55" i="256"/>
  <c r="T55" i="256"/>
  <c r="U53" i="256"/>
  <c r="Q52" i="256"/>
  <c r="P52" i="256"/>
  <c r="U52" i="256"/>
  <c r="T52" i="256"/>
  <c r="U51" i="256"/>
  <c r="T51" i="256"/>
  <c r="S51" i="256"/>
  <c r="Q51" i="256"/>
  <c r="P51" i="256"/>
  <c r="P50" i="256"/>
  <c r="Q50" i="256"/>
  <c r="S50" i="256"/>
  <c r="T50" i="256"/>
  <c r="S162" i="256"/>
  <c r="G50" i="256"/>
  <c r="U49" i="256"/>
  <c r="T49" i="256"/>
  <c r="S49" i="256"/>
  <c r="R49" i="256"/>
  <c r="Q49" i="256"/>
  <c r="P49" i="256"/>
  <c r="Q48" i="256"/>
  <c r="S46" i="256"/>
  <c r="T46" i="256"/>
  <c r="U46" i="256"/>
  <c r="X46" i="256"/>
  <c r="R46" i="256"/>
  <c r="Q46" i="256"/>
  <c r="S45" i="256"/>
  <c r="R45" i="256"/>
  <c r="Q45" i="256"/>
  <c r="P45" i="256"/>
  <c r="P44" i="256"/>
  <c r="Q44" i="256"/>
  <c r="V44" i="256"/>
  <c r="X44" i="256"/>
  <c r="R44" i="256"/>
  <c r="S44" i="256"/>
  <c r="T44" i="256"/>
  <c r="U44" i="256"/>
  <c r="Q43" i="256"/>
  <c r="P43" i="256"/>
  <c r="U43" i="256"/>
  <c r="S43" i="256"/>
  <c r="T43" i="256"/>
  <c r="R43" i="256"/>
  <c r="R42" i="256"/>
  <c r="Q42" i="256"/>
  <c r="P42" i="256"/>
  <c r="U42" i="256"/>
  <c r="T42" i="256"/>
  <c r="S42" i="256"/>
  <c r="V42" i="256"/>
  <c r="X42" i="256"/>
  <c r="U41" i="256"/>
  <c r="S41" i="256"/>
  <c r="R41" i="256"/>
  <c r="Q41" i="256"/>
  <c r="P41" i="256"/>
  <c r="Q40" i="256"/>
  <c r="Q39" i="256"/>
  <c r="R39" i="256"/>
  <c r="S39" i="256"/>
  <c r="T38" i="256"/>
  <c r="U38" i="256"/>
  <c r="S38" i="256"/>
  <c r="R38" i="256"/>
  <c r="Q38" i="256"/>
  <c r="P38" i="256"/>
  <c r="V38" i="256"/>
  <c r="X38" i="256"/>
  <c r="G38" i="256"/>
  <c r="U37" i="256"/>
  <c r="T37" i="256"/>
  <c r="S37" i="256"/>
  <c r="R37" i="256"/>
  <c r="Q37" i="256"/>
  <c r="P37" i="256"/>
  <c r="U36" i="256"/>
  <c r="P36" i="256"/>
  <c r="R36" i="256"/>
  <c r="S36" i="256"/>
  <c r="Q35" i="256"/>
  <c r="R35" i="256"/>
  <c r="S35" i="256"/>
  <c r="U35" i="256"/>
  <c r="P32" i="256"/>
  <c r="U32" i="256"/>
  <c r="T32" i="256"/>
  <c r="S32" i="256"/>
  <c r="R32" i="256"/>
  <c r="Q32" i="256"/>
  <c r="R31" i="256"/>
  <c r="S31" i="256"/>
  <c r="T31" i="256"/>
  <c r="Q30" i="256"/>
  <c r="P30" i="256"/>
  <c r="U30" i="256"/>
  <c r="T30" i="256"/>
  <c r="S30" i="256"/>
  <c r="R30" i="256"/>
  <c r="T28" i="256"/>
  <c r="S28" i="256"/>
  <c r="R27" i="256"/>
  <c r="T26" i="256"/>
  <c r="R26" i="256"/>
  <c r="Q26" i="256"/>
  <c r="P26" i="256"/>
  <c r="U25" i="256"/>
  <c r="P25" i="256"/>
  <c r="P24" i="256"/>
  <c r="Q24" i="256"/>
  <c r="U24" i="256"/>
  <c r="T24" i="256"/>
  <c r="P23" i="256"/>
  <c r="R23" i="256"/>
  <c r="S23" i="256"/>
  <c r="T23" i="256"/>
  <c r="U23" i="256"/>
  <c r="R160" i="256"/>
  <c r="G23" i="256"/>
  <c r="U22" i="256"/>
  <c r="T22" i="256"/>
  <c r="S22" i="256"/>
  <c r="R22" i="256"/>
  <c r="Q22" i="256"/>
  <c r="P22" i="256"/>
  <c r="T21" i="256"/>
  <c r="S21" i="256"/>
  <c r="Q21" i="256"/>
  <c r="P21" i="256"/>
  <c r="S20" i="256"/>
  <c r="Q20" i="256"/>
  <c r="U20" i="256"/>
  <c r="S19" i="256"/>
  <c r="R19" i="256"/>
  <c r="Q19" i="256"/>
  <c r="P19" i="256"/>
  <c r="T18" i="256"/>
  <c r="S18" i="256"/>
  <c r="R18" i="256"/>
  <c r="P18" i="256"/>
  <c r="R17" i="256"/>
  <c r="P17" i="256"/>
  <c r="Q17" i="256"/>
  <c r="V17" i="256"/>
  <c r="X17" i="256"/>
  <c r="U17" i="256"/>
  <c r="T17" i="256"/>
  <c r="P16" i="256"/>
  <c r="Q16" i="256"/>
  <c r="R16" i="256"/>
  <c r="S16" i="256"/>
  <c r="T16" i="256"/>
  <c r="U16" i="256"/>
  <c r="R15" i="256"/>
  <c r="P15" i="256"/>
  <c r="G14" i="256"/>
  <c r="U13" i="256"/>
  <c r="P12" i="256"/>
  <c r="U12" i="256"/>
  <c r="T12" i="256"/>
  <c r="S12" i="256"/>
  <c r="U11" i="256"/>
  <c r="T11" i="256"/>
  <c r="R11" i="256"/>
  <c r="Q11" i="256"/>
  <c r="P11" i="256"/>
  <c r="R10" i="256"/>
  <c r="U10" i="256"/>
  <c r="T10" i="256"/>
  <c r="S10" i="256"/>
  <c r="Q10" i="256"/>
  <c r="P10" i="256"/>
  <c r="T9" i="256"/>
  <c r="S9" i="256"/>
  <c r="R9" i="256"/>
  <c r="Q9" i="256"/>
  <c r="G7" i="256"/>
  <c r="U6" i="256"/>
  <c r="T6" i="256"/>
  <c r="S6" i="256"/>
  <c r="R6" i="256"/>
  <c r="P6" i="256"/>
  <c r="G6" i="256"/>
  <c r="P5" i="256"/>
  <c r="V5" i="256"/>
  <c r="X5" i="256"/>
  <c r="U5" i="256"/>
  <c r="T5" i="256"/>
  <c r="S5" i="256"/>
  <c r="R5" i="256"/>
  <c r="Q5" i="256"/>
  <c r="G5" i="256"/>
  <c r="S4" i="256"/>
  <c r="G4" i="256"/>
  <c r="U3" i="256"/>
  <c r="T3" i="256"/>
  <c r="S3" i="256"/>
  <c r="R3" i="256"/>
  <c r="Q3" i="256"/>
  <c r="P3" i="256"/>
  <c r="G3" i="256"/>
  <c r="U2" i="256"/>
  <c r="S2" i="256"/>
  <c r="R2" i="256"/>
  <c r="Q2" i="256"/>
  <c r="O162" i="256"/>
  <c r="Q162" i="256"/>
  <c r="G2" i="256"/>
  <c r="A157" i="253"/>
  <c r="F157" i="253"/>
  <c r="U2" i="253"/>
  <c r="T2" i="253"/>
  <c r="S2" i="253"/>
  <c r="R2" i="253"/>
  <c r="Q2" i="253"/>
  <c r="P2" i="253"/>
  <c r="G3" i="253"/>
  <c r="G4" i="253"/>
  <c r="G5" i="253"/>
  <c r="U5" i="253"/>
  <c r="U6" i="253"/>
  <c r="T6" i="253"/>
  <c r="Q6" i="253"/>
  <c r="P6" i="253"/>
  <c r="G7" i="253"/>
  <c r="T7" i="253"/>
  <c r="P8" i="253"/>
  <c r="U9" i="253"/>
  <c r="T9" i="253"/>
  <c r="S9" i="253"/>
  <c r="R9" i="253"/>
  <c r="Q9" i="253"/>
  <c r="P9" i="253"/>
  <c r="T11" i="253"/>
  <c r="U12" i="253"/>
  <c r="T12" i="253"/>
  <c r="S12" i="253"/>
  <c r="R12" i="253"/>
  <c r="Q12" i="253"/>
  <c r="P12" i="253"/>
  <c r="V12" i="253"/>
  <c r="X12" i="253"/>
  <c r="S13" i="253"/>
  <c r="R13" i="253"/>
  <c r="Q13" i="253"/>
  <c r="P13" i="253"/>
  <c r="G14" i="253"/>
  <c r="S14" i="253"/>
  <c r="U15" i="253"/>
  <c r="T15" i="253"/>
  <c r="S15" i="253"/>
  <c r="R15" i="253"/>
  <c r="Q15" i="253"/>
  <c r="P15" i="253"/>
  <c r="U16" i="253"/>
  <c r="T16" i="253"/>
  <c r="V16" i="253"/>
  <c r="X16" i="253"/>
  <c r="R16" i="253"/>
  <c r="Q16" i="253"/>
  <c r="P16" i="253"/>
  <c r="G17" i="253"/>
  <c r="U17" i="253"/>
  <c r="T17" i="253"/>
  <c r="S17" i="253"/>
  <c r="R17" i="253"/>
  <c r="P17" i="253"/>
  <c r="U18" i="253"/>
  <c r="T18" i="253"/>
  <c r="S18" i="253"/>
  <c r="R18" i="253"/>
  <c r="Q18" i="253"/>
  <c r="P18" i="253"/>
  <c r="Q19" i="253"/>
  <c r="T20" i="253"/>
  <c r="S20" i="253"/>
  <c r="R20" i="253"/>
  <c r="P20" i="253"/>
  <c r="U21" i="253"/>
  <c r="T21" i="253"/>
  <c r="S21" i="253"/>
  <c r="R21" i="253"/>
  <c r="Q21" i="253"/>
  <c r="P21" i="253"/>
  <c r="R160" i="253"/>
  <c r="G23" i="253"/>
  <c r="U23" i="253"/>
  <c r="T23" i="253"/>
  <c r="S23" i="253"/>
  <c r="R23" i="253"/>
  <c r="Q23" i="253"/>
  <c r="T24" i="253"/>
  <c r="R24" i="253"/>
  <c r="P24" i="253"/>
  <c r="U26" i="253"/>
  <c r="T26" i="253"/>
  <c r="S26" i="253"/>
  <c r="R26" i="253"/>
  <c r="V26" i="253"/>
  <c r="X26" i="253"/>
  <c r="Q26" i="253"/>
  <c r="P26" i="253"/>
  <c r="T27" i="253"/>
  <c r="S27" i="253"/>
  <c r="R27" i="253"/>
  <c r="Q27" i="253"/>
  <c r="P27" i="253"/>
  <c r="G28" i="253"/>
  <c r="U28" i="253"/>
  <c r="T28" i="253"/>
  <c r="S28" i="253"/>
  <c r="Q28" i="253"/>
  <c r="P28" i="253"/>
  <c r="U30" i="253"/>
  <c r="T30" i="253"/>
  <c r="S30" i="253"/>
  <c r="R30" i="253"/>
  <c r="U31" i="253"/>
  <c r="T31" i="253"/>
  <c r="S31" i="253"/>
  <c r="R31" i="253"/>
  <c r="R32" i="253"/>
  <c r="Q32" i="253"/>
  <c r="P32" i="253"/>
  <c r="U33" i="253"/>
  <c r="T33" i="253"/>
  <c r="S33" i="253"/>
  <c r="R33" i="253"/>
  <c r="Q33" i="253"/>
  <c r="P33" i="253"/>
  <c r="V33" i="253"/>
  <c r="X33" i="253"/>
  <c r="U34" i="253"/>
  <c r="T34" i="253"/>
  <c r="S34" i="253"/>
  <c r="R34" i="253"/>
  <c r="Q34" i="253"/>
  <c r="P34" i="253"/>
  <c r="T35" i="253"/>
  <c r="T36" i="253"/>
  <c r="S36" i="253"/>
  <c r="U37" i="253"/>
  <c r="T37" i="253"/>
  <c r="S37" i="253"/>
  <c r="R37" i="253"/>
  <c r="Q37" i="253"/>
  <c r="V37" i="253"/>
  <c r="X37" i="253"/>
  <c r="P37" i="253"/>
  <c r="U38" i="253"/>
  <c r="T38" i="253"/>
  <c r="S38" i="253"/>
  <c r="R38" i="253"/>
  <c r="P38" i="253"/>
  <c r="U39" i="253"/>
  <c r="T39" i="253"/>
  <c r="S39" i="253"/>
  <c r="Q39" i="253"/>
  <c r="P39" i="253"/>
  <c r="U40" i="253"/>
  <c r="T40" i="253"/>
  <c r="S40" i="253"/>
  <c r="R40" i="253"/>
  <c r="Q40" i="253"/>
  <c r="V40" i="253"/>
  <c r="X40" i="253"/>
  <c r="P40" i="253"/>
  <c r="U41" i="253"/>
  <c r="T41" i="253"/>
  <c r="S41" i="253"/>
  <c r="R41" i="253"/>
  <c r="Q41" i="253"/>
  <c r="V41" i="253"/>
  <c r="X41" i="253"/>
  <c r="P41" i="253"/>
  <c r="U43" i="253"/>
  <c r="T43" i="253"/>
  <c r="S43" i="253"/>
  <c r="R43" i="253"/>
  <c r="P43" i="253"/>
  <c r="U44" i="253"/>
  <c r="T44" i="253"/>
  <c r="S44" i="253"/>
  <c r="R44" i="253"/>
  <c r="Q44" i="253"/>
  <c r="V44" i="253"/>
  <c r="X44" i="253"/>
  <c r="P44" i="253"/>
  <c r="U45" i="253"/>
  <c r="T45" i="253"/>
  <c r="S45" i="253"/>
  <c r="R45" i="253"/>
  <c r="Q45" i="253"/>
  <c r="P45" i="253"/>
  <c r="X46" i="253"/>
  <c r="U46" i="253"/>
  <c r="T46" i="253"/>
  <c r="S46" i="253"/>
  <c r="R46" i="253"/>
  <c r="Q46" i="253"/>
  <c r="P46" i="253"/>
  <c r="T47" i="253"/>
  <c r="S47" i="253"/>
  <c r="R47" i="253"/>
  <c r="Q47" i="253"/>
  <c r="P47" i="253"/>
  <c r="S48" i="253"/>
  <c r="R48" i="253"/>
  <c r="U49" i="253"/>
  <c r="T49" i="253"/>
  <c r="S49" i="253"/>
  <c r="R49" i="253"/>
  <c r="Q49" i="253"/>
  <c r="P49" i="253"/>
  <c r="V49" i="253"/>
  <c r="X49" i="253"/>
  <c r="S162" i="253"/>
  <c r="G50" i="253"/>
  <c r="P50" i="253"/>
  <c r="Q51" i="253"/>
  <c r="P51" i="253"/>
  <c r="U52" i="253"/>
  <c r="T52" i="253"/>
  <c r="S52" i="253"/>
  <c r="R52" i="253"/>
  <c r="Q52" i="253"/>
  <c r="P52" i="253"/>
  <c r="U53" i="253"/>
  <c r="T53" i="253"/>
  <c r="S53" i="253"/>
  <c r="R53" i="253"/>
  <c r="V53" i="253"/>
  <c r="X53" i="253"/>
  <c r="Q53" i="253"/>
  <c r="P53" i="253"/>
  <c r="U54" i="253"/>
  <c r="T54" i="253"/>
  <c r="S54" i="253"/>
  <c r="V54" i="253"/>
  <c r="X54" i="253"/>
  <c r="R54" i="253"/>
  <c r="Q54" i="253"/>
  <c r="P54" i="253"/>
  <c r="U55" i="253"/>
  <c r="T55" i="253"/>
  <c r="S55" i="253"/>
  <c r="U56" i="253"/>
  <c r="T56" i="253"/>
  <c r="S56" i="253"/>
  <c r="R56" i="253"/>
  <c r="Q56" i="253"/>
  <c r="P56" i="253"/>
  <c r="U57" i="253"/>
  <c r="S57" i="253"/>
  <c r="R57" i="253"/>
  <c r="Q57" i="253"/>
  <c r="P57" i="253"/>
  <c r="U59" i="253"/>
  <c r="T59" i="253"/>
  <c r="S59" i="253"/>
  <c r="R59" i="253"/>
  <c r="Q59" i="253"/>
  <c r="U60" i="253"/>
  <c r="T60" i="253"/>
  <c r="S60" i="253"/>
  <c r="R60" i="253"/>
  <c r="Q60" i="253"/>
  <c r="P60" i="253"/>
  <c r="V60" i="253"/>
  <c r="X60" i="253"/>
  <c r="P61" i="253"/>
  <c r="U62" i="253"/>
  <c r="T62" i="253"/>
  <c r="R62" i="253"/>
  <c r="Q62" i="253"/>
  <c r="P62" i="253"/>
  <c r="U63" i="253"/>
  <c r="S64" i="253"/>
  <c r="Q64" i="253"/>
  <c r="U65" i="253"/>
  <c r="T65" i="253"/>
  <c r="S65" i="253"/>
  <c r="R65" i="253"/>
  <c r="Q65" i="253"/>
  <c r="P65" i="253"/>
  <c r="V65" i="253"/>
  <c r="X65" i="253"/>
  <c r="T66" i="253"/>
  <c r="U67" i="253"/>
  <c r="T67" i="253"/>
  <c r="S67" i="253"/>
  <c r="R67" i="253"/>
  <c r="P67" i="253"/>
  <c r="U68" i="253"/>
  <c r="T68" i="253"/>
  <c r="S68" i="253"/>
  <c r="R69" i="253"/>
  <c r="P70" i="253"/>
  <c r="Q71" i="253"/>
  <c r="P71" i="253"/>
  <c r="U72" i="253"/>
  <c r="T72" i="253"/>
  <c r="S72" i="253"/>
  <c r="R72" i="253"/>
  <c r="Q72" i="253"/>
  <c r="P72" i="253"/>
  <c r="U73" i="253"/>
  <c r="T73" i="253"/>
  <c r="S73" i="253"/>
  <c r="Q73" i="253"/>
  <c r="P73" i="253"/>
  <c r="U74" i="253"/>
  <c r="T74" i="253"/>
  <c r="S74" i="253"/>
  <c r="R74" i="253"/>
  <c r="Q74" i="253"/>
  <c r="P74" i="253"/>
  <c r="V74" i="253"/>
  <c r="X74" i="253"/>
  <c r="U75" i="253"/>
  <c r="T75" i="253"/>
  <c r="S75" i="253"/>
  <c r="Q75" i="253"/>
  <c r="P75" i="253"/>
  <c r="Q76" i="253"/>
  <c r="U78" i="253"/>
  <c r="T78" i="253"/>
  <c r="S78" i="253"/>
  <c r="R78" i="253"/>
  <c r="Q78" i="253"/>
  <c r="P78" i="253"/>
  <c r="U79" i="253"/>
  <c r="T79" i="253"/>
  <c r="S79" i="253"/>
  <c r="R79" i="253"/>
  <c r="Q79" i="253"/>
  <c r="P79" i="253"/>
  <c r="U80" i="253"/>
  <c r="T80" i="253"/>
  <c r="S80" i="253"/>
  <c r="V80" i="253"/>
  <c r="X80" i="253"/>
  <c r="R80" i="253"/>
  <c r="P80" i="253"/>
  <c r="U81" i="253"/>
  <c r="T81" i="253"/>
  <c r="S81" i="253"/>
  <c r="R81" i="253"/>
  <c r="Q81" i="253"/>
  <c r="P81" i="253"/>
  <c r="T83" i="253"/>
  <c r="R83" i="253"/>
  <c r="T84" i="253"/>
  <c r="S84" i="253"/>
  <c r="U85" i="253"/>
  <c r="T85" i="253"/>
  <c r="S85" i="253"/>
  <c r="R85" i="253"/>
  <c r="Q85" i="253"/>
  <c r="P85" i="253"/>
  <c r="V85" i="253"/>
  <c r="X85" i="253"/>
  <c r="U86" i="253"/>
  <c r="T86" i="253"/>
  <c r="S86" i="253"/>
  <c r="R86" i="253"/>
  <c r="Q86" i="253"/>
  <c r="P86" i="253"/>
  <c r="V86" i="253"/>
  <c r="X86" i="253"/>
  <c r="U87" i="253"/>
  <c r="T88" i="253"/>
  <c r="S88" i="253"/>
  <c r="R88" i="253"/>
  <c r="Q88" i="253"/>
  <c r="P88" i="253"/>
  <c r="U89" i="253"/>
  <c r="T89" i="253"/>
  <c r="S89" i="253"/>
  <c r="R89" i="253"/>
  <c r="Q89" i="253"/>
  <c r="P89" i="253"/>
  <c r="U90" i="253"/>
  <c r="T90" i="253"/>
  <c r="S90" i="253"/>
  <c r="R90" i="253"/>
  <c r="P90" i="253"/>
  <c r="V90" i="253"/>
  <c r="X90" i="253"/>
  <c r="U92" i="253"/>
  <c r="T92" i="253"/>
  <c r="S92" i="253"/>
  <c r="R92" i="253"/>
  <c r="Q92" i="253"/>
  <c r="P92" i="253"/>
  <c r="U93" i="253"/>
  <c r="T93" i="253"/>
  <c r="S93" i="253"/>
  <c r="R93" i="253"/>
  <c r="Q93" i="253"/>
  <c r="P93" i="253"/>
  <c r="V93" i="253"/>
  <c r="X93" i="253"/>
  <c r="T95" i="253"/>
  <c r="S95" i="253"/>
  <c r="P95" i="253"/>
  <c r="U96" i="253"/>
  <c r="T96" i="253"/>
  <c r="S96" i="253"/>
  <c r="P96" i="253"/>
  <c r="T97" i="253"/>
  <c r="U98" i="253"/>
  <c r="T98" i="253"/>
  <c r="S98" i="253"/>
  <c r="R98" i="253"/>
  <c r="Q98" i="253"/>
  <c r="P98" i="253"/>
  <c r="V98" i="253"/>
  <c r="X98" i="253"/>
  <c r="T99" i="253"/>
  <c r="U101" i="253"/>
  <c r="S101" i="253"/>
  <c r="U102" i="253"/>
  <c r="T102" i="253"/>
  <c r="S102" i="253"/>
  <c r="R102" i="253"/>
  <c r="Q102" i="253"/>
  <c r="P102" i="253"/>
  <c r="Q103" i="253"/>
  <c r="U104" i="253"/>
  <c r="T104" i="253"/>
  <c r="S104" i="253"/>
  <c r="R104" i="253"/>
  <c r="Q104" i="253"/>
  <c r="P104" i="253"/>
  <c r="U105" i="253"/>
  <c r="T105" i="253"/>
  <c r="S105" i="253"/>
  <c r="R105" i="253"/>
  <c r="P105" i="253"/>
  <c r="V105" i="253"/>
  <c r="X105" i="253"/>
  <c r="T106" i="253"/>
  <c r="S106" i="253"/>
  <c r="T108" i="253"/>
  <c r="S108" i="253"/>
  <c r="R108" i="253"/>
  <c r="Q108" i="253"/>
  <c r="P108" i="253"/>
  <c r="V108" i="253"/>
  <c r="X108" i="253"/>
  <c r="T109" i="253"/>
  <c r="S109" i="253"/>
  <c r="R109" i="253"/>
  <c r="Q109" i="253"/>
  <c r="P109" i="253"/>
  <c r="V109" i="253"/>
  <c r="X109" i="253"/>
  <c r="U110" i="253"/>
  <c r="T110" i="253"/>
  <c r="S110" i="253"/>
  <c r="R110" i="253"/>
  <c r="Q110" i="253"/>
  <c r="P110" i="253"/>
  <c r="R111" i="253"/>
  <c r="U113" i="253"/>
  <c r="T113" i="253"/>
  <c r="S113" i="253"/>
  <c r="R113" i="253"/>
  <c r="Q113" i="253"/>
  <c r="P113" i="253"/>
  <c r="U115" i="253"/>
  <c r="S115" i="253"/>
  <c r="R115" i="253"/>
  <c r="P115" i="253"/>
  <c r="U116" i="253"/>
  <c r="T116" i="253"/>
  <c r="S116" i="253"/>
  <c r="R116" i="253"/>
  <c r="Q116" i="253"/>
  <c r="P116" i="253"/>
  <c r="P163" i="253"/>
  <c r="G117" i="253"/>
  <c r="S117" i="253"/>
  <c r="U118" i="253"/>
  <c r="T118" i="253"/>
  <c r="S118" i="253"/>
  <c r="R118" i="253"/>
  <c r="Q118" i="253"/>
  <c r="U119" i="253"/>
  <c r="T119" i="253"/>
  <c r="S119" i="253"/>
  <c r="R119" i="253"/>
  <c r="Q119" i="253"/>
  <c r="P119" i="253"/>
  <c r="P120" i="253"/>
  <c r="U121" i="253"/>
  <c r="R121" i="253"/>
  <c r="Q121" i="253"/>
  <c r="P121" i="253"/>
  <c r="U122" i="253"/>
  <c r="T122" i="253"/>
  <c r="S122" i="253"/>
  <c r="R122" i="253"/>
  <c r="Q122" i="253"/>
  <c r="P122" i="253"/>
  <c r="P123" i="253"/>
  <c r="U124" i="253"/>
  <c r="T124" i="253"/>
  <c r="S124" i="253"/>
  <c r="R124" i="253"/>
  <c r="Q124" i="253"/>
  <c r="P124" i="253"/>
  <c r="U125" i="253"/>
  <c r="T125" i="253"/>
  <c r="R125" i="253"/>
  <c r="P126" i="253"/>
  <c r="U127" i="253"/>
  <c r="T127" i="253"/>
  <c r="S127" i="253"/>
  <c r="R127" i="253"/>
  <c r="Q127" i="253"/>
  <c r="P127" i="253"/>
  <c r="U128" i="253"/>
  <c r="T128" i="253"/>
  <c r="S128" i="253"/>
  <c r="V128" i="253"/>
  <c r="X128" i="253"/>
  <c r="R128" i="253"/>
  <c r="Q128" i="253"/>
  <c r="P128" i="253"/>
  <c r="T129" i="253"/>
  <c r="S129" i="253"/>
  <c r="U130" i="253"/>
  <c r="T130" i="253"/>
  <c r="R130" i="253"/>
  <c r="Q130" i="253"/>
  <c r="P130" i="253"/>
  <c r="U131" i="253"/>
  <c r="R131" i="253"/>
  <c r="Q131" i="253"/>
  <c r="P131" i="253"/>
  <c r="P162" i="253"/>
  <c r="G132" i="253"/>
  <c r="T132" i="253"/>
  <c r="U133" i="253"/>
  <c r="T133" i="253"/>
  <c r="S133" i="253"/>
  <c r="P133" i="253"/>
  <c r="Q134" i="253"/>
  <c r="P134" i="253"/>
  <c r="T135" i="253"/>
  <c r="S135" i="253"/>
  <c r="T136" i="253"/>
  <c r="S136" i="253"/>
  <c r="R136" i="253"/>
  <c r="Q136" i="253"/>
  <c r="P136" i="253"/>
  <c r="S163" i="253"/>
  <c r="G137" i="253"/>
  <c r="U137" i="253"/>
  <c r="T137" i="253"/>
  <c r="S137" i="253"/>
  <c r="V137" i="253"/>
  <c r="X137" i="253"/>
  <c r="R137" i="253"/>
  <c r="Q137" i="253"/>
  <c r="P137" i="253"/>
  <c r="U138" i="253"/>
  <c r="R138" i="253"/>
  <c r="Q138" i="253"/>
  <c r="P138" i="253"/>
  <c r="P139" i="253"/>
  <c r="U140" i="253"/>
  <c r="T140" i="253"/>
  <c r="S140" i="253"/>
  <c r="R140" i="253"/>
  <c r="Q140" i="253"/>
  <c r="U141" i="253"/>
  <c r="T141" i="253"/>
  <c r="S141" i="253"/>
  <c r="R141" i="253"/>
  <c r="Q141" i="253"/>
  <c r="P141" i="253"/>
  <c r="R142" i="253"/>
  <c r="Q142" i="253"/>
  <c r="U143" i="253"/>
  <c r="R143" i="253"/>
  <c r="U144" i="253"/>
  <c r="T144" i="253"/>
  <c r="S144" i="253"/>
  <c r="R144" i="253"/>
  <c r="Q144" i="253"/>
  <c r="P144" i="253"/>
  <c r="U145" i="253"/>
  <c r="T145" i="253"/>
  <c r="S145" i="253"/>
  <c r="R145" i="253"/>
  <c r="Q145" i="253"/>
  <c r="U146" i="253"/>
  <c r="U147" i="253"/>
  <c r="T147" i="253"/>
  <c r="R147" i="253"/>
  <c r="Q147" i="253"/>
  <c r="P147" i="253"/>
  <c r="U148" i="253"/>
  <c r="U149" i="253"/>
  <c r="T149" i="253"/>
  <c r="S149" i="253"/>
  <c r="R149" i="253"/>
  <c r="Q149" i="253"/>
  <c r="P149" i="253"/>
  <c r="U150" i="253"/>
  <c r="T150" i="253"/>
  <c r="S150" i="253"/>
  <c r="R150" i="253"/>
  <c r="Q150" i="253"/>
  <c r="P150" i="253"/>
  <c r="U153" i="253"/>
  <c r="S153" i="253"/>
  <c r="R153" i="253"/>
  <c r="Q153" i="253"/>
  <c r="P153" i="253"/>
  <c r="U154" i="253"/>
  <c r="T154" i="253"/>
  <c r="S154" i="253"/>
  <c r="R154" i="253"/>
  <c r="Q154" i="253"/>
  <c r="P154" i="253"/>
  <c r="G2" i="252"/>
  <c r="U2" i="252"/>
  <c r="T2" i="252"/>
  <c r="U3" i="252"/>
  <c r="T3" i="252"/>
  <c r="S3" i="252"/>
  <c r="R3" i="252"/>
  <c r="Q3" i="252"/>
  <c r="P3" i="252"/>
  <c r="U4" i="252"/>
  <c r="S4" i="252"/>
  <c r="Q4" i="252"/>
  <c r="P4" i="252"/>
  <c r="G5" i="252"/>
  <c r="U5" i="252"/>
  <c r="T5" i="252"/>
  <c r="S5" i="252"/>
  <c r="R5" i="252"/>
  <c r="Q5" i="252"/>
  <c r="P5" i="252"/>
  <c r="G6" i="252"/>
  <c r="U6" i="252"/>
  <c r="T6" i="252"/>
  <c r="S6" i="252"/>
  <c r="R6" i="252"/>
  <c r="Q6" i="252"/>
  <c r="P6" i="252"/>
  <c r="T7" i="252"/>
  <c r="U8" i="252"/>
  <c r="T8" i="252"/>
  <c r="S8" i="252"/>
  <c r="R8" i="252"/>
  <c r="Q8" i="252"/>
  <c r="P8" i="252"/>
  <c r="P162" i="252"/>
  <c r="G9" i="252"/>
  <c r="U9" i="252"/>
  <c r="T9" i="252"/>
  <c r="S9" i="252"/>
  <c r="R9" i="252"/>
  <c r="Q9" i="252"/>
  <c r="P9" i="252"/>
  <c r="U10" i="252"/>
  <c r="T10" i="252"/>
  <c r="S10" i="252"/>
  <c r="R10" i="252"/>
  <c r="Q10" i="252"/>
  <c r="P10" i="252"/>
  <c r="V10" i="252"/>
  <c r="X10" i="252"/>
  <c r="U11" i="252"/>
  <c r="T11" i="252"/>
  <c r="S11" i="252"/>
  <c r="Q11" i="252"/>
  <c r="P11" i="252"/>
  <c r="T160" i="252"/>
  <c r="G12" i="252"/>
  <c r="S12" i="252"/>
  <c r="R12" i="252"/>
  <c r="Q12" i="252"/>
  <c r="U13" i="252"/>
  <c r="T13" i="252"/>
  <c r="S13" i="252"/>
  <c r="R13" i="252"/>
  <c r="Q13" i="252"/>
  <c r="P13" i="252"/>
  <c r="R14" i="252"/>
  <c r="U15" i="252"/>
  <c r="T15" i="252"/>
  <c r="S15" i="252"/>
  <c r="U16" i="252"/>
  <c r="T16" i="252"/>
  <c r="S16" i="252"/>
  <c r="R16" i="252"/>
  <c r="Q16" i="252"/>
  <c r="U17" i="252"/>
  <c r="T17" i="252"/>
  <c r="S17" i="252"/>
  <c r="R17" i="252"/>
  <c r="Q17" i="252"/>
  <c r="P17" i="252"/>
  <c r="U18" i="252"/>
  <c r="T18" i="252"/>
  <c r="S18" i="252"/>
  <c r="R18" i="252"/>
  <c r="Q18" i="252"/>
  <c r="P18" i="252"/>
  <c r="T19" i="252"/>
  <c r="U20" i="252"/>
  <c r="T20" i="252"/>
  <c r="S20" i="252"/>
  <c r="R20" i="252"/>
  <c r="Q20" i="252"/>
  <c r="P20" i="252"/>
  <c r="Q21" i="252"/>
  <c r="U22" i="252"/>
  <c r="T22" i="252"/>
  <c r="S22" i="252"/>
  <c r="R22" i="252"/>
  <c r="Q22" i="252"/>
  <c r="P22" i="252"/>
  <c r="O160" i="252"/>
  <c r="G23" i="252"/>
  <c r="U23" i="252"/>
  <c r="T23" i="252"/>
  <c r="S23" i="252"/>
  <c r="R23" i="252"/>
  <c r="Q23" i="252"/>
  <c r="P23" i="252"/>
  <c r="V23" i="252"/>
  <c r="X23" i="252"/>
  <c r="U24" i="252"/>
  <c r="T24" i="252"/>
  <c r="S24" i="252"/>
  <c r="R24" i="252"/>
  <c r="Q24" i="252"/>
  <c r="P24" i="252"/>
  <c r="S25" i="252"/>
  <c r="S27" i="252"/>
  <c r="R27" i="252"/>
  <c r="P27" i="252"/>
  <c r="G28" i="252"/>
  <c r="S28" i="252"/>
  <c r="R28" i="252"/>
  <c r="Q28" i="252"/>
  <c r="P28" i="252"/>
  <c r="Q29" i="252"/>
  <c r="U30" i="252"/>
  <c r="T30" i="252"/>
  <c r="S30" i="252"/>
  <c r="R30" i="252"/>
  <c r="U31" i="252"/>
  <c r="T31" i="252"/>
  <c r="S31" i="252"/>
  <c r="R31" i="252"/>
  <c r="Q31" i="252"/>
  <c r="U32" i="252"/>
  <c r="T32" i="252"/>
  <c r="S32" i="252"/>
  <c r="R32" i="252"/>
  <c r="Q32" i="252"/>
  <c r="V32" i="252"/>
  <c r="X32" i="252"/>
  <c r="P32" i="252"/>
  <c r="U33" i="252"/>
  <c r="R33" i="252"/>
  <c r="Q33" i="252"/>
  <c r="P33" i="252"/>
  <c r="U34" i="252"/>
  <c r="U36" i="252"/>
  <c r="T36" i="252"/>
  <c r="S36" i="252"/>
  <c r="R36" i="252"/>
  <c r="Q36" i="252"/>
  <c r="P36" i="252"/>
  <c r="V36" i="252"/>
  <c r="X36" i="252"/>
  <c r="U37" i="252"/>
  <c r="T37" i="252"/>
  <c r="S37" i="252"/>
  <c r="R37" i="252"/>
  <c r="Q37" i="252"/>
  <c r="P37" i="252"/>
  <c r="G38" i="252"/>
  <c r="U38" i="252"/>
  <c r="T38" i="252"/>
  <c r="S38" i="252"/>
  <c r="R38" i="252"/>
  <c r="Q38" i="252"/>
  <c r="P38" i="252"/>
  <c r="U39" i="252"/>
  <c r="T39" i="252"/>
  <c r="S39" i="252"/>
  <c r="R39" i="252"/>
  <c r="Q39" i="252"/>
  <c r="P39" i="252"/>
  <c r="V39" i="252"/>
  <c r="X39" i="252"/>
  <c r="U40" i="252"/>
  <c r="T40" i="252"/>
  <c r="V40" i="252"/>
  <c r="S40" i="252"/>
  <c r="Q40" i="252"/>
  <c r="P40" i="252"/>
  <c r="X40" i="252"/>
  <c r="U41" i="252"/>
  <c r="T41" i="252"/>
  <c r="S41" i="252"/>
  <c r="R41" i="252"/>
  <c r="Q41" i="252"/>
  <c r="P41" i="252"/>
  <c r="T42" i="252"/>
  <c r="S42" i="252"/>
  <c r="R42" i="252"/>
  <c r="Q42" i="252"/>
  <c r="P42" i="252"/>
  <c r="U43" i="252"/>
  <c r="T43" i="252"/>
  <c r="S43" i="252"/>
  <c r="R43" i="252"/>
  <c r="Q43" i="252"/>
  <c r="P43" i="252"/>
  <c r="V43" i="252"/>
  <c r="X43" i="252"/>
  <c r="U44" i="252"/>
  <c r="T44" i="252"/>
  <c r="S44" i="252"/>
  <c r="R44" i="252"/>
  <c r="P44" i="252"/>
  <c r="X46" i="252"/>
  <c r="U46" i="252"/>
  <c r="P46" i="252"/>
  <c r="U47" i="252"/>
  <c r="S47" i="252"/>
  <c r="R47" i="252"/>
  <c r="Q47" i="252"/>
  <c r="P47" i="252"/>
  <c r="T48" i="252"/>
  <c r="S48" i="252"/>
  <c r="R48" i="252"/>
  <c r="Q48" i="252"/>
  <c r="P48" i="252"/>
  <c r="U49" i="252"/>
  <c r="T49" i="252"/>
  <c r="S49" i="252"/>
  <c r="R49" i="252"/>
  <c r="Q49" i="252"/>
  <c r="P49" i="252"/>
  <c r="S162" i="252"/>
  <c r="G50" i="252"/>
  <c r="U50" i="252"/>
  <c r="T50" i="252"/>
  <c r="S50" i="252"/>
  <c r="R50" i="252"/>
  <c r="Q50" i="252"/>
  <c r="P50" i="252"/>
  <c r="U51" i="252"/>
  <c r="T51" i="252"/>
  <c r="S51" i="252"/>
  <c r="R51" i="252"/>
  <c r="Q51" i="252"/>
  <c r="P51" i="252"/>
  <c r="U53" i="252"/>
  <c r="T53" i="252"/>
  <c r="S53" i="252"/>
  <c r="R53" i="252"/>
  <c r="Q53" i="252"/>
  <c r="P53" i="252"/>
  <c r="T54" i="252"/>
  <c r="U55" i="252"/>
  <c r="T55" i="252"/>
  <c r="R55" i="252"/>
  <c r="Q55" i="252"/>
  <c r="P55" i="252"/>
  <c r="V55" i="252"/>
  <c r="X55" i="252"/>
  <c r="U56" i="252"/>
  <c r="T56" i="252"/>
  <c r="R56" i="252"/>
  <c r="P56" i="252"/>
  <c r="U57" i="252"/>
  <c r="T57" i="252"/>
  <c r="S57" i="252"/>
  <c r="R57" i="252"/>
  <c r="Q57" i="252"/>
  <c r="P57" i="252"/>
  <c r="P59" i="252"/>
  <c r="U60" i="252"/>
  <c r="T60" i="252"/>
  <c r="R60" i="252"/>
  <c r="Q60" i="252"/>
  <c r="P60" i="252"/>
  <c r="U61" i="252"/>
  <c r="T61" i="252"/>
  <c r="S61" i="252"/>
  <c r="R61" i="252"/>
  <c r="Q61" i="252"/>
  <c r="P61" i="252"/>
  <c r="U162" i="252"/>
  <c r="G62" i="252"/>
  <c r="S62" i="252"/>
  <c r="R63" i="252"/>
  <c r="Q63" i="252"/>
  <c r="P63" i="252"/>
  <c r="U64" i="252"/>
  <c r="S64" i="252"/>
  <c r="V64" i="252"/>
  <c r="X64" i="252"/>
  <c r="R64" i="252"/>
  <c r="Q64" i="252"/>
  <c r="P64" i="252"/>
  <c r="T65" i="252"/>
  <c r="S65" i="252"/>
  <c r="R65" i="252"/>
  <c r="Q65" i="252"/>
  <c r="P65" i="252"/>
  <c r="U66" i="252"/>
  <c r="T66" i="252"/>
  <c r="S66" i="252"/>
  <c r="R66" i="252"/>
  <c r="Q66" i="252"/>
  <c r="U67" i="252"/>
  <c r="T67" i="252"/>
  <c r="S67" i="252"/>
  <c r="R67" i="252"/>
  <c r="P67" i="252"/>
  <c r="Q68" i="252"/>
  <c r="P160" i="252"/>
  <c r="G69" i="252"/>
  <c r="U69" i="252"/>
  <c r="T69" i="252"/>
  <c r="S69" i="252"/>
  <c r="R69" i="252"/>
  <c r="Q69" i="252"/>
  <c r="P69" i="252"/>
  <c r="U70" i="252"/>
  <c r="T70" i="252"/>
  <c r="S70" i="252"/>
  <c r="R70" i="252"/>
  <c r="Q70" i="252"/>
  <c r="P70" i="252"/>
  <c r="S71" i="252"/>
  <c r="Q71" i="252"/>
  <c r="P71" i="252"/>
  <c r="U72" i="252"/>
  <c r="T72" i="252"/>
  <c r="S72" i="252"/>
  <c r="R72" i="252"/>
  <c r="Q72" i="252"/>
  <c r="P72" i="252"/>
  <c r="V72" i="252"/>
  <c r="X72" i="252"/>
  <c r="U73" i="252"/>
  <c r="T73" i="252"/>
  <c r="S73" i="252"/>
  <c r="R73" i="252"/>
  <c r="U74" i="252"/>
  <c r="T74" i="252"/>
  <c r="S74" i="252"/>
  <c r="R74" i="252"/>
  <c r="Q74" i="252"/>
  <c r="P74" i="252"/>
  <c r="U75" i="252"/>
  <c r="T75" i="252"/>
  <c r="S75" i="252"/>
  <c r="R75" i="252"/>
  <c r="Q75" i="252"/>
  <c r="P75" i="252"/>
  <c r="U76" i="252"/>
  <c r="T76" i="252"/>
  <c r="S76" i="252"/>
  <c r="R76" i="252"/>
  <c r="Q76" i="252"/>
  <c r="P76" i="252"/>
  <c r="U77" i="252"/>
  <c r="T77" i="252"/>
  <c r="S77" i="252"/>
  <c r="R77" i="252"/>
  <c r="Q77" i="252"/>
  <c r="P77" i="252"/>
  <c r="U78" i="252"/>
  <c r="T78" i="252"/>
  <c r="S78" i="252"/>
  <c r="R78" i="252"/>
  <c r="Q78" i="252"/>
  <c r="P78" i="252"/>
  <c r="U79" i="252"/>
  <c r="T79" i="252"/>
  <c r="S79" i="252"/>
  <c r="R79" i="252"/>
  <c r="Q79" i="252"/>
  <c r="P79" i="252"/>
  <c r="U80" i="252"/>
  <c r="T80" i="252"/>
  <c r="S80" i="252"/>
  <c r="R80" i="252"/>
  <c r="Q80" i="252"/>
  <c r="P80" i="252"/>
  <c r="U81" i="252"/>
  <c r="T81" i="252"/>
  <c r="S81" i="252"/>
  <c r="R81" i="252"/>
  <c r="Q81" i="252"/>
  <c r="P81" i="252"/>
  <c r="U82" i="252"/>
  <c r="T82" i="252"/>
  <c r="R82" i="252"/>
  <c r="Q82" i="252"/>
  <c r="P82" i="252"/>
  <c r="U83" i="252"/>
  <c r="T83" i="252"/>
  <c r="S83" i="252"/>
  <c r="R83" i="252"/>
  <c r="Q83" i="252"/>
  <c r="P83" i="252"/>
  <c r="V83" i="252"/>
  <c r="X83" i="252"/>
  <c r="U84" i="252"/>
  <c r="T84" i="252"/>
  <c r="U85" i="252"/>
  <c r="T85" i="252"/>
  <c r="S85" i="252"/>
  <c r="R85" i="252"/>
  <c r="Q85" i="252"/>
  <c r="P85" i="252"/>
  <c r="U86" i="252"/>
  <c r="T86" i="252"/>
  <c r="S86" i="252"/>
  <c r="Q86" i="252"/>
  <c r="P86" i="252"/>
  <c r="U88" i="252"/>
  <c r="T88" i="252"/>
  <c r="S88" i="252"/>
  <c r="R88" i="252"/>
  <c r="Q88" i="252"/>
  <c r="P88" i="252"/>
  <c r="R89" i="252"/>
  <c r="U90" i="252"/>
  <c r="T90" i="252"/>
  <c r="S90" i="252"/>
  <c r="R90" i="252"/>
  <c r="Q90" i="252"/>
  <c r="P90" i="252"/>
  <c r="P91" i="252"/>
  <c r="U92" i="252"/>
  <c r="T92" i="252"/>
  <c r="R92" i="252"/>
  <c r="Q92" i="252"/>
  <c r="P92" i="252"/>
  <c r="U93" i="252"/>
  <c r="T93" i="252"/>
  <c r="S93" i="252"/>
  <c r="R93" i="252"/>
  <c r="Q93" i="252"/>
  <c r="P93" i="252"/>
  <c r="U94" i="252"/>
  <c r="T94" i="252"/>
  <c r="S94" i="252"/>
  <c r="R94" i="252"/>
  <c r="Q94" i="252"/>
  <c r="P94" i="252"/>
  <c r="P95" i="252"/>
  <c r="U96" i="252"/>
  <c r="T96" i="252"/>
  <c r="S96" i="252"/>
  <c r="R96" i="252"/>
  <c r="Q96" i="252"/>
  <c r="P96" i="252"/>
  <c r="P97" i="252"/>
  <c r="U98" i="252"/>
  <c r="U99" i="252"/>
  <c r="T99" i="252"/>
  <c r="S99" i="252"/>
  <c r="R99" i="252"/>
  <c r="Q99" i="252"/>
  <c r="P99" i="252"/>
  <c r="Q100" i="252"/>
  <c r="U101" i="252"/>
  <c r="T101" i="252"/>
  <c r="S101" i="252"/>
  <c r="R101" i="252"/>
  <c r="Q101" i="252"/>
  <c r="P101" i="252"/>
  <c r="U102" i="252"/>
  <c r="T102" i="252"/>
  <c r="R102" i="252"/>
  <c r="Q102" i="252"/>
  <c r="P102" i="252"/>
  <c r="U104" i="252"/>
  <c r="T104" i="252"/>
  <c r="S104" i="252"/>
  <c r="R104" i="252"/>
  <c r="U105" i="252"/>
  <c r="T105" i="252"/>
  <c r="S105" i="252"/>
  <c r="R105" i="252"/>
  <c r="Q105" i="252"/>
  <c r="P105" i="252"/>
  <c r="U106" i="252"/>
  <c r="T106" i="252"/>
  <c r="S106" i="252"/>
  <c r="Q106" i="252"/>
  <c r="P106" i="252"/>
  <c r="U107" i="252"/>
  <c r="T107" i="252"/>
  <c r="S107" i="252"/>
  <c r="R107" i="252"/>
  <c r="Q107" i="252"/>
  <c r="P107" i="252"/>
  <c r="U108" i="252"/>
  <c r="T108" i="252"/>
  <c r="S108" i="252"/>
  <c r="R108" i="252"/>
  <c r="Q108" i="252"/>
  <c r="P108" i="252"/>
  <c r="V108" i="252"/>
  <c r="X108" i="252"/>
  <c r="U109" i="252"/>
  <c r="T109" i="252"/>
  <c r="S109" i="252"/>
  <c r="R109" i="252"/>
  <c r="Q109" i="252"/>
  <c r="P109" i="252"/>
  <c r="U110" i="252"/>
  <c r="T110" i="252"/>
  <c r="S110" i="252"/>
  <c r="R110" i="252"/>
  <c r="Q110" i="252"/>
  <c r="P110" i="252"/>
  <c r="U111" i="252"/>
  <c r="T111" i="252"/>
  <c r="S111" i="252"/>
  <c r="R111" i="252"/>
  <c r="V111" i="252"/>
  <c r="X111" i="252"/>
  <c r="Q111" i="252"/>
  <c r="P111" i="252"/>
  <c r="U112" i="252"/>
  <c r="T112" i="252"/>
  <c r="R112" i="252"/>
  <c r="Q112" i="252"/>
  <c r="P112" i="252"/>
  <c r="U114" i="252"/>
  <c r="T114" i="252"/>
  <c r="S114" i="252"/>
  <c r="R114" i="252"/>
  <c r="Q114" i="252"/>
  <c r="P114" i="252"/>
  <c r="U115" i="252"/>
  <c r="T115" i="252"/>
  <c r="S115" i="252"/>
  <c r="R115" i="252"/>
  <c r="Q115" i="252"/>
  <c r="P115" i="252"/>
  <c r="U117" i="252"/>
  <c r="T117" i="252"/>
  <c r="S117" i="252"/>
  <c r="R117" i="252"/>
  <c r="Q117" i="252"/>
  <c r="P117" i="252"/>
  <c r="V117" i="252"/>
  <c r="X117" i="252"/>
  <c r="U118" i="252"/>
  <c r="T118" i="252"/>
  <c r="S118" i="252"/>
  <c r="R118" i="252"/>
  <c r="Q118" i="252"/>
  <c r="P118" i="252"/>
  <c r="V118" i="252"/>
  <c r="X118" i="252"/>
  <c r="U119" i="252"/>
  <c r="T119" i="252"/>
  <c r="S119" i="252"/>
  <c r="R119" i="252"/>
  <c r="Q119" i="252"/>
  <c r="P119" i="252"/>
  <c r="U120" i="252"/>
  <c r="T120" i="252"/>
  <c r="S120" i="252"/>
  <c r="R120" i="252"/>
  <c r="Q120" i="252"/>
  <c r="V120" i="252"/>
  <c r="X120" i="252"/>
  <c r="P120" i="252"/>
  <c r="T122" i="252"/>
  <c r="S122" i="252"/>
  <c r="R122" i="252"/>
  <c r="V122" i="252"/>
  <c r="X122" i="252"/>
  <c r="Q122" i="252"/>
  <c r="P122" i="252"/>
  <c r="U123" i="252"/>
  <c r="T123" i="252"/>
  <c r="S123" i="252"/>
  <c r="V123" i="252"/>
  <c r="X123" i="252"/>
  <c r="R123" i="252"/>
  <c r="Q123" i="252"/>
  <c r="P123" i="252"/>
  <c r="Q124" i="252"/>
  <c r="U125" i="252"/>
  <c r="T125" i="252"/>
  <c r="S125" i="252"/>
  <c r="R125" i="252"/>
  <c r="Q125" i="252"/>
  <c r="P125" i="252"/>
  <c r="U126" i="252"/>
  <c r="T126" i="252"/>
  <c r="S126" i="252"/>
  <c r="R126" i="252"/>
  <c r="Q126" i="252"/>
  <c r="V126" i="252"/>
  <c r="X126" i="252"/>
  <c r="P126" i="252"/>
  <c r="U128" i="252"/>
  <c r="T128" i="252"/>
  <c r="S128" i="252"/>
  <c r="R128" i="252"/>
  <c r="Q128" i="252"/>
  <c r="P128" i="252"/>
  <c r="V128" i="252"/>
  <c r="X128" i="252"/>
  <c r="U129" i="252"/>
  <c r="T129" i="252"/>
  <c r="S129" i="252"/>
  <c r="R129" i="252"/>
  <c r="Q129" i="252"/>
  <c r="P129" i="252"/>
  <c r="U130" i="252"/>
  <c r="T130" i="252"/>
  <c r="S130" i="252"/>
  <c r="R130" i="252"/>
  <c r="Q130" i="252"/>
  <c r="P130" i="252"/>
  <c r="U132" i="252"/>
  <c r="T132" i="252"/>
  <c r="S132" i="252"/>
  <c r="R132" i="252"/>
  <c r="Q132" i="252"/>
  <c r="P132" i="252"/>
  <c r="V132" i="252"/>
  <c r="X132" i="252"/>
  <c r="U133" i="252"/>
  <c r="T133" i="252"/>
  <c r="S133" i="252"/>
  <c r="R133" i="252"/>
  <c r="Q133" i="252"/>
  <c r="P133" i="252"/>
  <c r="V133" i="252"/>
  <c r="X133" i="252"/>
  <c r="U134" i="252"/>
  <c r="T134" i="252"/>
  <c r="S134" i="252"/>
  <c r="R134" i="252"/>
  <c r="P134" i="252"/>
  <c r="V134" i="252"/>
  <c r="X134" i="252"/>
  <c r="U135" i="252"/>
  <c r="T135" i="252"/>
  <c r="S135" i="252"/>
  <c r="R135" i="252"/>
  <c r="Q135" i="252"/>
  <c r="P135" i="252"/>
  <c r="R136" i="252"/>
  <c r="G137" i="252"/>
  <c r="U137" i="252"/>
  <c r="T137" i="252"/>
  <c r="S137" i="252"/>
  <c r="R137" i="252"/>
  <c r="Q137" i="252"/>
  <c r="V137" i="252"/>
  <c r="X137" i="252"/>
  <c r="P137" i="252"/>
  <c r="P138" i="252"/>
  <c r="U139" i="252"/>
  <c r="T139" i="252"/>
  <c r="R139" i="252"/>
  <c r="Q139" i="252"/>
  <c r="P139" i="252"/>
  <c r="U141" i="252"/>
  <c r="T141" i="252"/>
  <c r="S141" i="252"/>
  <c r="R141" i="252"/>
  <c r="Q141" i="252"/>
  <c r="P141" i="252"/>
  <c r="S143" i="252"/>
  <c r="U144" i="252"/>
  <c r="T144" i="252"/>
  <c r="R144" i="252"/>
  <c r="Q144" i="252"/>
  <c r="P144" i="252"/>
  <c r="V144" i="252"/>
  <c r="X144" i="252"/>
  <c r="S145" i="252"/>
  <c r="R145" i="252"/>
  <c r="Q145" i="252"/>
  <c r="P145" i="252"/>
  <c r="U146" i="252"/>
  <c r="T146" i="252"/>
  <c r="S146" i="252"/>
  <c r="R146" i="252"/>
  <c r="Q146" i="252"/>
  <c r="P146" i="252"/>
  <c r="U147" i="252"/>
  <c r="T147" i="252"/>
  <c r="S147" i="252"/>
  <c r="R147" i="252"/>
  <c r="U148" i="252"/>
  <c r="T148" i="252"/>
  <c r="S148" i="252"/>
  <c r="Q148" i="252"/>
  <c r="P148" i="252"/>
  <c r="U149" i="252"/>
  <c r="T149" i="252"/>
  <c r="R149" i="252"/>
  <c r="Q149" i="252"/>
  <c r="P149" i="252"/>
  <c r="U150" i="252"/>
  <c r="T150" i="252"/>
  <c r="S150" i="252"/>
  <c r="R150" i="252"/>
  <c r="Q150" i="252"/>
  <c r="P150" i="252"/>
  <c r="V150" i="252"/>
  <c r="X150" i="252"/>
  <c r="U152" i="252"/>
  <c r="T152" i="252"/>
  <c r="S152" i="252"/>
  <c r="R152" i="252"/>
  <c r="Q152" i="252"/>
  <c r="P152" i="252"/>
  <c r="U153" i="252"/>
  <c r="T153" i="252"/>
  <c r="S153" i="252"/>
  <c r="R153" i="252"/>
  <c r="Q153" i="252"/>
  <c r="P153" i="252"/>
  <c r="U154" i="252"/>
  <c r="T154" i="252"/>
  <c r="R154" i="252"/>
  <c r="Q154" i="252"/>
  <c r="P154" i="252"/>
  <c r="U155" i="252"/>
  <c r="T155" i="252"/>
  <c r="S155" i="252"/>
  <c r="R155" i="252"/>
  <c r="Q155" i="252"/>
  <c r="P155" i="252"/>
  <c r="U162" i="251"/>
  <c r="O160" i="251"/>
  <c r="A157" i="251"/>
  <c r="G2" i="251"/>
  <c r="U2" i="251"/>
  <c r="T2" i="251"/>
  <c r="S2" i="251"/>
  <c r="R2" i="251"/>
  <c r="Q2" i="251"/>
  <c r="P2" i="251"/>
  <c r="T161" i="251"/>
  <c r="O161" i="251"/>
  <c r="G3" i="251"/>
  <c r="U3" i="251"/>
  <c r="T3" i="251"/>
  <c r="S3" i="251"/>
  <c r="R3" i="251"/>
  <c r="Q3" i="251"/>
  <c r="P3" i="251"/>
  <c r="V3" i="251"/>
  <c r="X3" i="251"/>
  <c r="U161" i="251"/>
  <c r="G4" i="251"/>
  <c r="U4" i="251"/>
  <c r="T4" i="251"/>
  <c r="S4" i="251"/>
  <c r="R4" i="251"/>
  <c r="Q4" i="251"/>
  <c r="P4" i="251"/>
  <c r="V4" i="251"/>
  <c r="X4" i="251"/>
  <c r="O163" i="251"/>
  <c r="G5" i="251"/>
  <c r="U5" i="251"/>
  <c r="T5" i="251"/>
  <c r="S5" i="251"/>
  <c r="R5" i="251"/>
  <c r="Q5" i="251"/>
  <c r="P5" i="251"/>
  <c r="V5" i="251"/>
  <c r="X5" i="251"/>
  <c r="T160" i="251"/>
  <c r="S160" i="251"/>
  <c r="G6" i="251"/>
  <c r="U6" i="251"/>
  <c r="T6" i="251"/>
  <c r="S6" i="251"/>
  <c r="R6" i="251"/>
  <c r="Q6" i="251"/>
  <c r="P6" i="251"/>
  <c r="V6" i="251"/>
  <c r="X6" i="251"/>
  <c r="P163" i="251"/>
  <c r="G7" i="251"/>
  <c r="U7" i="251"/>
  <c r="T7" i="251"/>
  <c r="S7" i="251"/>
  <c r="R7" i="251"/>
  <c r="Q7" i="251"/>
  <c r="P7" i="251"/>
  <c r="V7" i="251"/>
  <c r="X7" i="251"/>
  <c r="S161" i="251"/>
  <c r="G8" i="251"/>
  <c r="U8" i="251"/>
  <c r="T8" i="251"/>
  <c r="S8" i="251"/>
  <c r="R8" i="251"/>
  <c r="Q8" i="251"/>
  <c r="P8" i="251"/>
  <c r="V8" i="251"/>
  <c r="X8" i="251"/>
  <c r="U9" i="251"/>
  <c r="T9" i="251"/>
  <c r="S9" i="251"/>
  <c r="R9" i="251"/>
  <c r="Q9" i="251"/>
  <c r="P9" i="251"/>
  <c r="V9" i="251"/>
  <c r="X9" i="251"/>
  <c r="U10" i="251"/>
  <c r="T10" i="251"/>
  <c r="S10" i="251"/>
  <c r="R10" i="251"/>
  <c r="Q10" i="251"/>
  <c r="P10" i="251"/>
  <c r="V10" i="251"/>
  <c r="X10" i="251"/>
  <c r="U11" i="251"/>
  <c r="T11" i="251"/>
  <c r="S11" i="251"/>
  <c r="R11" i="251"/>
  <c r="Q11" i="251"/>
  <c r="P11" i="251"/>
  <c r="V11" i="251"/>
  <c r="X11" i="251"/>
  <c r="U12" i="251"/>
  <c r="T12" i="251"/>
  <c r="S12" i="251"/>
  <c r="R12" i="251"/>
  <c r="Q12" i="251"/>
  <c r="P12" i="251"/>
  <c r="V12" i="251"/>
  <c r="X12" i="251"/>
  <c r="O162" i="251"/>
  <c r="Q162" i="251"/>
  <c r="U160" i="251"/>
  <c r="G13" i="251"/>
  <c r="U13" i="251"/>
  <c r="T13" i="251"/>
  <c r="S13" i="251"/>
  <c r="R13" i="251"/>
  <c r="Q13" i="251"/>
  <c r="P13" i="251"/>
  <c r="V13" i="251"/>
  <c r="X13" i="251"/>
  <c r="U14" i="251"/>
  <c r="T14" i="251"/>
  <c r="S14" i="251"/>
  <c r="R14" i="251"/>
  <c r="Q14" i="251"/>
  <c r="P14" i="251"/>
  <c r="V14" i="251"/>
  <c r="X14" i="251"/>
  <c r="R161" i="251"/>
  <c r="G15" i="251"/>
  <c r="U15" i="251"/>
  <c r="T15" i="251"/>
  <c r="S15" i="251"/>
  <c r="R15" i="251"/>
  <c r="Q15" i="251"/>
  <c r="P15" i="251"/>
  <c r="V15" i="251"/>
  <c r="X15" i="251"/>
  <c r="U16" i="251"/>
  <c r="T16" i="251"/>
  <c r="S16" i="251"/>
  <c r="R16" i="251"/>
  <c r="Q16" i="251"/>
  <c r="P16" i="251"/>
  <c r="V16" i="251"/>
  <c r="X16" i="251"/>
  <c r="U17" i="251"/>
  <c r="T17" i="251"/>
  <c r="S17" i="251"/>
  <c r="R17" i="251"/>
  <c r="Q17" i="251"/>
  <c r="P17" i="251"/>
  <c r="V17" i="251"/>
  <c r="X17" i="251"/>
  <c r="U18" i="251"/>
  <c r="T18" i="251"/>
  <c r="S18" i="251"/>
  <c r="R18" i="251"/>
  <c r="Q18" i="251"/>
  <c r="P18" i="251"/>
  <c r="V18" i="251"/>
  <c r="X18" i="251"/>
  <c r="U19" i="251"/>
  <c r="T19" i="251"/>
  <c r="S19" i="251"/>
  <c r="R19" i="251"/>
  <c r="Q19" i="251"/>
  <c r="P19" i="251"/>
  <c r="V19" i="251"/>
  <c r="X19" i="251"/>
  <c r="U20" i="251"/>
  <c r="T20" i="251"/>
  <c r="S20" i="251"/>
  <c r="R20" i="251"/>
  <c r="Q20" i="251"/>
  <c r="P20" i="251"/>
  <c r="V20" i="251"/>
  <c r="X20" i="251"/>
  <c r="U21" i="251"/>
  <c r="T21" i="251"/>
  <c r="S21" i="251"/>
  <c r="R21" i="251"/>
  <c r="Q21" i="251"/>
  <c r="P21" i="251"/>
  <c r="V21" i="251"/>
  <c r="X21" i="251"/>
  <c r="U22" i="251"/>
  <c r="T22" i="251"/>
  <c r="S22" i="251"/>
  <c r="R22" i="251"/>
  <c r="Q22" i="251"/>
  <c r="P22" i="251"/>
  <c r="V22" i="251"/>
  <c r="X22" i="251"/>
  <c r="R160" i="251"/>
  <c r="R166" i="251"/>
  <c r="G23" i="251"/>
  <c r="U23" i="251"/>
  <c r="T23" i="251"/>
  <c r="S23" i="251"/>
  <c r="R23" i="251"/>
  <c r="Q23" i="251"/>
  <c r="P23" i="251"/>
  <c r="V23" i="251"/>
  <c r="X23" i="251"/>
  <c r="U24" i="251"/>
  <c r="T24" i="251"/>
  <c r="S24" i="251"/>
  <c r="R24" i="251"/>
  <c r="Q24" i="251"/>
  <c r="P24" i="251"/>
  <c r="V24" i="251"/>
  <c r="X24" i="251"/>
  <c r="U25" i="251"/>
  <c r="T25" i="251"/>
  <c r="S25" i="251"/>
  <c r="R25" i="251"/>
  <c r="Q25" i="251"/>
  <c r="P25" i="251"/>
  <c r="V25" i="251"/>
  <c r="X25" i="251"/>
  <c r="U26" i="251"/>
  <c r="T26" i="251"/>
  <c r="S26" i="251"/>
  <c r="R26" i="251"/>
  <c r="Q26" i="251"/>
  <c r="P26" i="251"/>
  <c r="V26" i="251"/>
  <c r="X26" i="251"/>
  <c r="U27" i="251"/>
  <c r="T27" i="251"/>
  <c r="S27" i="251"/>
  <c r="R27" i="251"/>
  <c r="Q27" i="251"/>
  <c r="P27" i="251"/>
  <c r="V27" i="251"/>
  <c r="X27" i="251"/>
  <c r="U28" i="251"/>
  <c r="T28" i="251"/>
  <c r="S28" i="251"/>
  <c r="R28" i="251"/>
  <c r="Q28" i="251"/>
  <c r="P28" i="251"/>
  <c r="V28" i="251"/>
  <c r="X28" i="251"/>
  <c r="U29" i="251"/>
  <c r="T29" i="251"/>
  <c r="S29" i="251"/>
  <c r="R29" i="251"/>
  <c r="Q29" i="251"/>
  <c r="P29" i="251"/>
  <c r="V29" i="251"/>
  <c r="X29" i="251"/>
  <c r="U30" i="251"/>
  <c r="T30" i="251"/>
  <c r="S30" i="251"/>
  <c r="R30" i="251"/>
  <c r="Q30" i="251"/>
  <c r="P30" i="251"/>
  <c r="V30" i="251"/>
  <c r="X30" i="251"/>
  <c r="U31" i="251"/>
  <c r="T31" i="251"/>
  <c r="S31" i="251"/>
  <c r="R31" i="251"/>
  <c r="Q31" i="251"/>
  <c r="P31" i="251"/>
  <c r="V31" i="251"/>
  <c r="X31" i="251"/>
  <c r="U32" i="251"/>
  <c r="T32" i="251"/>
  <c r="S32" i="251"/>
  <c r="R32" i="251"/>
  <c r="Q32" i="251"/>
  <c r="P32" i="251"/>
  <c r="V32" i="251"/>
  <c r="X32" i="251"/>
  <c r="U33" i="251"/>
  <c r="T33" i="251"/>
  <c r="S33" i="251"/>
  <c r="R33" i="251"/>
  <c r="Q33" i="251"/>
  <c r="P33" i="251"/>
  <c r="V33" i="251"/>
  <c r="X33" i="251"/>
  <c r="U34" i="251"/>
  <c r="T34" i="251"/>
  <c r="S34" i="251"/>
  <c r="R34" i="251"/>
  <c r="Q34" i="251"/>
  <c r="P34" i="251"/>
  <c r="V34" i="251"/>
  <c r="X34" i="251"/>
  <c r="P160" i="251"/>
  <c r="G35" i="251"/>
  <c r="U35" i="251"/>
  <c r="T35" i="251"/>
  <c r="S35" i="251"/>
  <c r="R35" i="251"/>
  <c r="Q35" i="251"/>
  <c r="P35" i="251"/>
  <c r="V35" i="251"/>
  <c r="X35" i="251"/>
  <c r="U36" i="251"/>
  <c r="T36" i="251"/>
  <c r="S36" i="251"/>
  <c r="R36" i="251"/>
  <c r="Q36" i="251"/>
  <c r="P36" i="251"/>
  <c r="V36" i="251"/>
  <c r="X36" i="251"/>
  <c r="U37" i="251"/>
  <c r="T37" i="251"/>
  <c r="S37" i="251"/>
  <c r="R37" i="251"/>
  <c r="Q37" i="251"/>
  <c r="P37" i="251"/>
  <c r="V37" i="251"/>
  <c r="X37" i="251"/>
  <c r="U163" i="251"/>
  <c r="G38" i="251"/>
  <c r="U38" i="251"/>
  <c r="T38" i="251"/>
  <c r="S38" i="251"/>
  <c r="R38" i="251"/>
  <c r="Q38" i="251"/>
  <c r="P38" i="251"/>
  <c r="V38" i="251"/>
  <c r="X38" i="251"/>
  <c r="U39" i="251"/>
  <c r="T39" i="251"/>
  <c r="S39" i="251"/>
  <c r="R39" i="251"/>
  <c r="Q39" i="251"/>
  <c r="P39" i="251"/>
  <c r="V39" i="251"/>
  <c r="X39" i="251"/>
  <c r="U40" i="251"/>
  <c r="T40" i="251"/>
  <c r="S40" i="251"/>
  <c r="R40" i="251"/>
  <c r="Q40" i="251"/>
  <c r="P40" i="251"/>
  <c r="V40" i="251"/>
  <c r="X40" i="251"/>
  <c r="U41" i="251"/>
  <c r="T41" i="251"/>
  <c r="S41" i="251"/>
  <c r="R41" i="251"/>
  <c r="Q41" i="251"/>
  <c r="P41" i="251"/>
  <c r="V41" i="251"/>
  <c r="X41" i="251"/>
  <c r="U42" i="251"/>
  <c r="T42" i="251"/>
  <c r="S42" i="251"/>
  <c r="R42" i="251"/>
  <c r="Q42" i="251"/>
  <c r="P42" i="251"/>
  <c r="V42" i="251"/>
  <c r="X42" i="251"/>
  <c r="U43" i="251"/>
  <c r="T43" i="251"/>
  <c r="S43" i="251"/>
  <c r="R43" i="251"/>
  <c r="Q43" i="251"/>
  <c r="P43" i="251"/>
  <c r="V43" i="251"/>
  <c r="X43" i="251"/>
  <c r="U44" i="251"/>
  <c r="T44" i="251"/>
  <c r="S44" i="251"/>
  <c r="R44" i="251"/>
  <c r="Q44" i="251"/>
  <c r="P44" i="251"/>
  <c r="V44" i="251"/>
  <c r="X44" i="251"/>
  <c r="U45" i="251"/>
  <c r="T45" i="251"/>
  <c r="S45" i="251"/>
  <c r="R45" i="251"/>
  <c r="Q45" i="251"/>
  <c r="P45" i="251"/>
  <c r="V45" i="251"/>
  <c r="X45" i="251"/>
  <c r="U46" i="251"/>
  <c r="T46" i="251"/>
  <c r="S46" i="251"/>
  <c r="R46" i="251"/>
  <c r="Q46" i="251"/>
  <c r="P46" i="251"/>
  <c r="V46" i="251"/>
  <c r="X46" i="251"/>
  <c r="U47" i="251"/>
  <c r="T47" i="251"/>
  <c r="S47" i="251"/>
  <c r="R47" i="251"/>
  <c r="Q47" i="251"/>
  <c r="P47" i="251"/>
  <c r="V47" i="251"/>
  <c r="X47" i="251"/>
  <c r="U48" i="251"/>
  <c r="T48" i="251"/>
  <c r="S48" i="251"/>
  <c r="R48" i="251"/>
  <c r="Q48" i="251"/>
  <c r="P48" i="251"/>
  <c r="V48" i="251"/>
  <c r="X48" i="251"/>
  <c r="U49" i="251"/>
  <c r="T49" i="251"/>
  <c r="S49" i="251"/>
  <c r="R49" i="251"/>
  <c r="Q49" i="251"/>
  <c r="P49" i="251"/>
  <c r="V49" i="251"/>
  <c r="X49" i="251"/>
  <c r="U50" i="251"/>
  <c r="T50" i="251"/>
  <c r="S50" i="251"/>
  <c r="R50" i="251"/>
  <c r="Q50" i="251"/>
  <c r="P50" i="251"/>
  <c r="V50" i="251"/>
  <c r="X50" i="251"/>
  <c r="U51" i="251"/>
  <c r="T51" i="251"/>
  <c r="S51" i="251"/>
  <c r="R51" i="251"/>
  <c r="Q51" i="251"/>
  <c r="P51" i="251"/>
  <c r="V51" i="251"/>
  <c r="X51" i="251"/>
  <c r="U52" i="251"/>
  <c r="T52" i="251"/>
  <c r="S52" i="251"/>
  <c r="R52" i="251"/>
  <c r="Q52" i="251"/>
  <c r="P52" i="251"/>
  <c r="V52" i="251"/>
  <c r="X52" i="251"/>
  <c r="U53" i="251"/>
  <c r="T53" i="251"/>
  <c r="S53" i="251"/>
  <c r="R53" i="251"/>
  <c r="Q53" i="251"/>
  <c r="P53" i="251"/>
  <c r="V53" i="251"/>
  <c r="X53" i="251"/>
  <c r="U54" i="251"/>
  <c r="T54" i="251"/>
  <c r="S54" i="251"/>
  <c r="R54" i="251"/>
  <c r="Q54" i="251"/>
  <c r="P54" i="251"/>
  <c r="V54" i="251"/>
  <c r="X54" i="251"/>
  <c r="U55" i="251"/>
  <c r="T55" i="251"/>
  <c r="S55" i="251"/>
  <c r="R55" i="251"/>
  <c r="Q55" i="251"/>
  <c r="P55" i="251"/>
  <c r="V55" i="251"/>
  <c r="X55" i="251"/>
  <c r="U56" i="251"/>
  <c r="T56" i="251"/>
  <c r="S56" i="251"/>
  <c r="R56" i="251"/>
  <c r="Q56" i="251"/>
  <c r="P56" i="251"/>
  <c r="V56" i="251"/>
  <c r="X56" i="251"/>
  <c r="U57" i="251"/>
  <c r="T57" i="251"/>
  <c r="S57" i="251"/>
  <c r="R57" i="251"/>
  <c r="Q57" i="251"/>
  <c r="P57" i="251"/>
  <c r="V57" i="251"/>
  <c r="X57" i="251"/>
  <c r="U58" i="251"/>
  <c r="T58" i="251"/>
  <c r="S58" i="251"/>
  <c r="R58" i="251"/>
  <c r="Q58" i="251"/>
  <c r="P58" i="251"/>
  <c r="V58" i="251"/>
  <c r="X58" i="251"/>
  <c r="U59" i="251"/>
  <c r="T59" i="251"/>
  <c r="S59" i="251"/>
  <c r="R59" i="251"/>
  <c r="Q59" i="251"/>
  <c r="P59" i="251"/>
  <c r="V59" i="251"/>
  <c r="X59" i="251"/>
  <c r="U60" i="251"/>
  <c r="T60" i="251"/>
  <c r="S60" i="251"/>
  <c r="R60" i="251"/>
  <c r="Q60" i="251"/>
  <c r="P60" i="251"/>
  <c r="V60" i="251"/>
  <c r="X60" i="251"/>
  <c r="U61" i="251"/>
  <c r="T61" i="251"/>
  <c r="S61" i="251"/>
  <c r="R61" i="251"/>
  <c r="Q61" i="251"/>
  <c r="P61" i="251"/>
  <c r="V61" i="251"/>
  <c r="X61" i="251"/>
  <c r="U62" i="251"/>
  <c r="T62" i="251"/>
  <c r="S62" i="251"/>
  <c r="R62" i="251"/>
  <c r="Q62" i="251"/>
  <c r="P62" i="251"/>
  <c r="V62" i="251"/>
  <c r="X62" i="251"/>
  <c r="U63" i="251"/>
  <c r="T63" i="251"/>
  <c r="S63" i="251"/>
  <c r="R63" i="251"/>
  <c r="Q63" i="251"/>
  <c r="P63" i="251"/>
  <c r="V63" i="251"/>
  <c r="X63" i="251"/>
  <c r="U64" i="251"/>
  <c r="T64" i="251"/>
  <c r="S64" i="251"/>
  <c r="R64" i="251"/>
  <c r="Q64" i="251"/>
  <c r="P64" i="251"/>
  <c r="V64" i="251"/>
  <c r="X64" i="251"/>
  <c r="U65" i="251"/>
  <c r="T65" i="251"/>
  <c r="S65" i="251"/>
  <c r="R65" i="251"/>
  <c r="Q65" i="251"/>
  <c r="P65" i="251"/>
  <c r="V65" i="251"/>
  <c r="X65" i="251"/>
  <c r="U66" i="251"/>
  <c r="T66" i="251"/>
  <c r="S66" i="251"/>
  <c r="R66" i="251"/>
  <c r="Q66" i="251"/>
  <c r="P66" i="251"/>
  <c r="V66" i="251"/>
  <c r="X66" i="251"/>
  <c r="U67" i="251"/>
  <c r="T67" i="251"/>
  <c r="S67" i="251"/>
  <c r="R67" i="251"/>
  <c r="Q67" i="251"/>
  <c r="P67" i="251"/>
  <c r="V67" i="251"/>
  <c r="X67" i="251"/>
  <c r="U68" i="251"/>
  <c r="T68" i="251"/>
  <c r="S68" i="251"/>
  <c r="R68" i="251"/>
  <c r="Q68" i="251"/>
  <c r="P68" i="251"/>
  <c r="V68" i="251"/>
  <c r="X68" i="251"/>
  <c r="P161" i="251"/>
  <c r="G69" i="251"/>
  <c r="U69" i="251"/>
  <c r="T69" i="251"/>
  <c r="S69" i="251"/>
  <c r="R69" i="251"/>
  <c r="Q69" i="251"/>
  <c r="P69" i="251"/>
  <c r="V69" i="251"/>
  <c r="X69" i="251"/>
  <c r="U70" i="251"/>
  <c r="T70" i="251"/>
  <c r="S70" i="251"/>
  <c r="R70" i="251"/>
  <c r="Q70" i="251"/>
  <c r="P70" i="251"/>
  <c r="V70" i="251"/>
  <c r="X70" i="251"/>
  <c r="U71" i="251"/>
  <c r="T71" i="251"/>
  <c r="S71" i="251"/>
  <c r="R71" i="251"/>
  <c r="Q71" i="251"/>
  <c r="P71" i="251"/>
  <c r="V71" i="251"/>
  <c r="X71" i="251"/>
  <c r="U72" i="251"/>
  <c r="T72" i="251"/>
  <c r="S72" i="251"/>
  <c r="R72" i="251"/>
  <c r="Q72" i="251"/>
  <c r="P72" i="251"/>
  <c r="V72" i="251"/>
  <c r="X72" i="251"/>
  <c r="U73" i="251"/>
  <c r="T73" i="251"/>
  <c r="S73" i="251"/>
  <c r="R73" i="251"/>
  <c r="Q73" i="251"/>
  <c r="P73" i="251"/>
  <c r="V73" i="251"/>
  <c r="X73" i="251"/>
  <c r="U74" i="251"/>
  <c r="T74" i="251"/>
  <c r="S74" i="251"/>
  <c r="R74" i="251"/>
  <c r="Q74" i="251"/>
  <c r="P74" i="251"/>
  <c r="V74" i="251"/>
  <c r="X74" i="251"/>
  <c r="U75" i="251"/>
  <c r="T75" i="251"/>
  <c r="S75" i="251"/>
  <c r="R75" i="251"/>
  <c r="Q75" i="251"/>
  <c r="P75" i="251"/>
  <c r="V75" i="251"/>
  <c r="X75" i="251"/>
  <c r="U76" i="251"/>
  <c r="T76" i="251"/>
  <c r="S76" i="251"/>
  <c r="R76" i="251"/>
  <c r="Q76" i="251"/>
  <c r="P76" i="251"/>
  <c r="V76" i="251"/>
  <c r="X76" i="251"/>
  <c r="U77" i="251"/>
  <c r="T77" i="251"/>
  <c r="S77" i="251"/>
  <c r="R77" i="251"/>
  <c r="Q77" i="251"/>
  <c r="P77" i="251"/>
  <c r="V77" i="251"/>
  <c r="X77" i="251"/>
  <c r="U78" i="251"/>
  <c r="T78" i="251"/>
  <c r="S78" i="251"/>
  <c r="R78" i="251"/>
  <c r="Q78" i="251"/>
  <c r="P78" i="251"/>
  <c r="V78" i="251"/>
  <c r="X78" i="251"/>
  <c r="U79" i="251"/>
  <c r="T79" i="251"/>
  <c r="S79" i="251"/>
  <c r="R79" i="251"/>
  <c r="Q79" i="251"/>
  <c r="P79" i="251"/>
  <c r="V79" i="251"/>
  <c r="X79" i="251"/>
  <c r="U80" i="251"/>
  <c r="T80" i="251"/>
  <c r="S80" i="251"/>
  <c r="R80" i="251"/>
  <c r="Q80" i="251"/>
  <c r="P80" i="251"/>
  <c r="V80" i="251"/>
  <c r="X80" i="251"/>
  <c r="U81" i="251"/>
  <c r="T81" i="251"/>
  <c r="S81" i="251"/>
  <c r="R81" i="251"/>
  <c r="Q81" i="251"/>
  <c r="P81" i="251"/>
  <c r="V81" i="251"/>
  <c r="X81" i="251"/>
  <c r="U82" i="251"/>
  <c r="T82" i="251"/>
  <c r="S82" i="251"/>
  <c r="R82" i="251"/>
  <c r="Q82" i="251"/>
  <c r="P82" i="251"/>
  <c r="V82" i="251"/>
  <c r="X82" i="251"/>
  <c r="U83" i="251"/>
  <c r="T83" i="251"/>
  <c r="S83" i="251"/>
  <c r="R83" i="251"/>
  <c r="Q83" i="251"/>
  <c r="P83" i="251"/>
  <c r="V83" i="251"/>
  <c r="X83" i="251"/>
  <c r="U84" i="251"/>
  <c r="T84" i="251"/>
  <c r="S84" i="251"/>
  <c r="R84" i="251"/>
  <c r="Q84" i="251"/>
  <c r="P84" i="251"/>
  <c r="V84" i="251"/>
  <c r="X84" i="251"/>
  <c r="U85" i="251"/>
  <c r="T85" i="251"/>
  <c r="S85" i="251"/>
  <c r="R85" i="251"/>
  <c r="Q85" i="251"/>
  <c r="P85" i="251"/>
  <c r="V85" i="251"/>
  <c r="X85" i="251"/>
  <c r="U86" i="251"/>
  <c r="T86" i="251"/>
  <c r="S86" i="251"/>
  <c r="R86" i="251"/>
  <c r="Q86" i="251"/>
  <c r="P86" i="251"/>
  <c r="V86" i="251"/>
  <c r="X86" i="251"/>
  <c r="U87" i="251"/>
  <c r="T87" i="251"/>
  <c r="S87" i="251"/>
  <c r="R87" i="251"/>
  <c r="Q87" i="251"/>
  <c r="P87" i="251"/>
  <c r="V87" i="251"/>
  <c r="X87" i="251"/>
  <c r="U88" i="251"/>
  <c r="T88" i="251"/>
  <c r="S88" i="251"/>
  <c r="R88" i="251"/>
  <c r="Q88" i="251"/>
  <c r="P88" i="251"/>
  <c r="V88" i="251"/>
  <c r="X88" i="251"/>
  <c r="U89" i="251"/>
  <c r="T89" i="251"/>
  <c r="S89" i="251"/>
  <c r="R89" i="251"/>
  <c r="Q89" i="251"/>
  <c r="P89" i="251"/>
  <c r="V89" i="251"/>
  <c r="X89" i="251"/>
  <c r="U90" i="251"/>
  <c r="T90" i="251"/>
  <c r="S90" i="251"/>
  <c r="R90" i="251"/>
  <c r="Q90" i="251"/>
  <c r="P90" i="251"/>
  <c r="V90" i="251"/>
  <c r="X90" i="251"/>
  <c r="U91" i="251"/>
  <c r="T91" i="251"/>
  <c r="S91" i="251"/>
  <c r="R91" i="251"/>
  <c r="Q91" i="251"/>
  <c r="P91" i="251"/>
  <c r="V91" i="251"/>
  <c r="X91" i="251"/>
  <c r="U92" i="251"/>
  <c r="T92" i="251"/>
  <c r="S92" i="251"/>
  <c r="R92" i="251"/>
  <c r="Q92" i="251"/>
  <c r="P92" i="251"/>
  <c r="V92" i="251"/>
  <c r="X92" i="251"/>
  <c r="U93" i="251"/>
  <c r="T93" i="251"/>
  <c r="S93" i="251"/>
  <c r="R93" i="251"/>
  <c r="Q93" i="251"/>
  <c r="P93" i="251"/>
  <c r="V93" i="251"/>
  <c r="X93" i="251"/>
  <c r="U94" i="251"/>
  <c r="T94" i="251"/>
  <c r="S94" i="251"/>
  <c r="R94" i="251"/>
  <c r="Q94" i="251"/>
  <c r="P94" i="251"/>
  <c r="V94" i="251"/>
  <c r="X94" i="251"/>
  <c r="U95" i="251"/>
  <c r="T95" i="251"/>
  <c r="S95" i="251"/>
  <c r="R95" i="251"/>
  <c r="Q95" i="251"/>
  <c r="P95" i="251"/>
  <c r="V95" i="251"/>
  <c r="X95" i="251"/>
  <c r="U96" i="251"/>
  <c r="T96" i="251"/>
  <c r="S96" i="251"/>
  <c r="R96" i="251"/>
  <c r="Q96" i="251"/>
  <c r="P96" i="251"/>
  <c r="V96" i="251"/>
  <c r="X96" i="251"/>
  <c r="U97" i="251"/>
  <c r="T97" i="251"/>
  <c r="S97" i="251"/>
  <c r="R97" i="251"/>
  <c r="Q97" i="251"/>
  <c r="P97" i="251"/>
  <c r="V97" i="251"/>
  <c r="X97" i="251"/>
  <c r="U98" i="251"/>
  <c r="T98" i="251"/>
  <c r="S98" i="251"/>
  <c r="R98" i="251"/>
  <c r="Q98" i="251"/>
  <c r="P98" i="251"/>
  <c r="V98" i="251"/>
  <c r="X98" i="251"/>
  <c r="U99" i="251"/>
  <c r="T99" i="251"/>
  <c r="S99" i="251"/>
  <c r="R99" i="251"/>
  <c r="Q99" i="251"/>
  <c r="P99" i="251"/>
  <c r="V99" i="251"/>
  <c r="X99" i="251"/>
  <c r="U100" i="251"/>
  <c r="T100" i="251"/>
  <c r="S100" i="251"/>
  <c r="R100" i="251"/>
  <c r="Q100" i="251"/>
  <c r="P100" i="251"/>
  <c r="V100" i="251"/>
  <c r="X100" i="251"/>
  <c r="U101" i="251"/>
  <c r="T101" i="251"/>
  <c r="S101" i="251"/>
  <c r="R101" i="251"/>
  <c r="Q101" i="251"/>
  <c r="P101" i="251"/>
  <c r="V101" i="251"/>
  <c r="X101" i="251"/>
  <c r="U102" i="251"/>
  <c r="T102" i="251"/>
  <c r="S102" i="251"/>
  <c r="R102" i="251"/>
  <c r="Q102" i="251"/>
  <c r="P102" i="251"/>
  <c r="V102" i="251"/>
  <c r="X102" i="251"/>
  <c r="U103" i="251"/>
  <c r="T103" i="251"/>
  <c r="S103" i="251"/>
  <c r="R103" i="251"/>
  <c r="Q103" i="251"/>
  <c r="P103" i="251"/>
  <c r="V103" i="251"/>
  <c r="X103" i="251"/>
  <c r="U104" i="251"/>
  <c r="T104" i="251"/>
  <c r="S104" i="251"/>
  <c r="R104" i="251"/>
  <c r="Q104" i="251"/>
  <c r="P104" i="251"/>
  <c r="V104" i="251"/>
  <c r="X104" i="251"/>
  <c r="U105" i="251"/>
  <c r="T105" i="251"/>
  <c r="S105" i="251"/>
  <c r="R105" i="251"/>
  <c r="Q105" i="251"/>
  <c r="P105" i="251"/>
  <c r="V105" i="251"/>
  <c r="X105" i="251"/>
  <c r="U106" i="251"/>
  <c r="T106" i="251"/>
  <c r="S106" i="251"/>
  <c r="R106" i="251"/>
  <c r="Q106" i="251"/>
  <c r="P106" i="251"/>
  <c r="V106" i="251"/>
  <c r="X106" i="251"/>
  <c r="U107" i="251"/>
  <c r="T107" i="251"/>
  <c r="S107" i="251"/>
  <c r="R107" i="251"/>
  <c r="Q107" i="251"/>
  <c r="P107" i="251"/>
  <c r="V107" i="251"/>
  <c r="X107" i="251"/>
  <c r="U108" i="251"/>
  <c r="T108" i="251"/>
  <c r="S108" i="251"/>
  <c r="R108" i="251"/>
  <c r="Q108" i="251"/>
  <c r="P108" i="251"/>
  <c r="V108" i="251"/>
  <c r="X108" i="251"/>
  <c r="U109" i="251"/>
  <c r="T109" i="251"/>
  <c r="S109" i="251"/>
  <c r="R109" i="251"/>
  <c r="Q109" i="251"/>
  <c r="P109" i="251"/>
  <c r="V109" i="251"/>
  <c r="X109" i="251"/>
  <c r="U110" i="251"/>
  <c r="T110" i="251"/>
  <c r="S110" i="251"/>
  <c r="R110" i="251"/>
  <c r="Q110" i="251"/>
  <c r="P110" i="251"/>
  <c r="V110" i="251"/>
  <c r="X110" i="251"/>
  <c r="U111" i="251"/>
  <c r="T111" i="251"/>
  <c r="S111" i="251"/>
  <c r="R111" i="251"/>
  <c r="Q111" i="251"/>
  <c r="P111" i="251"/>
  <c r="V111" i="251"/>
  <c r="X111" i="251"/>
  <c r="U112" i="251"/>
  <c r="T112" i="251"/>
  <c r="S112" i="251"/>
  <c r="R112" i="251"/>
  <c r="Q112" i="251"/>
  <c r="P112" i="251"/>
  <c r="V112" i="251"/>
  <c r="X112" i="251"/>
  <c r="T163" i="251"/>
  <c r="G113" i="251"/>
  <c r="U113" i="251"/>
  <c r="T113" i="251"/>
  <c r="S113" i="251"/>
  <c r="R113" i="251"/>
  <c r="Q113" i="251"/>
  <c r="P113" i="251"/>
  <c r="V113" i="251"/>
  <c r="X113" i="251"/>
  <c r="U114" i="251"/>
  <c r="T114" i="251"/>
  <c r="S114" i="251"/>
  <c r="R114" i="251"/>
  <c r="Q114" i="251"/>
  <c r="P114" i="251"/>
  <c r="V114" i="251"/>
  <c r="X114" i="251"/>
  <c r="U115" i="251"/>
  <c r="T115" i="251"/>
  <c r="S115" i="251"/>
  <c r="R115" i="251"/>
  <c r="Q115" i="251"/>
  <c r="P115" i="251"/>
  <c r="V115" i="251"/>
  <c r="X115" i="251"/>
  <c r="U116" i="251"/>
  <c r="T116" i="251"/>
  <c r="S116" i="251"/>
  <c r="R116" i="251"/>
  <c r="Q116" i="251"/>
  <c r="P116" i="251"/>
  <c r="V116" i="251"/>
  <c r="X116" i="251"/>
  <c r="U117" i="251"/>
  <c r="T117" i="251"/>
  <c r="S117" i="251"/>
  <c r="R117" i="251"/>
  <c r="Q117" i="251"/>
  <c r="P117" i="251"/>
  <c r="V117" i="251"/>
  <c r="X117" i="251"/>
  <c r="U118" i="251"/>
  <c r="T118" i="251"/>
  <c r="S118" i="251"/>
  <c r="R118" i="251"/>
  <c r="Q118" i="251"/>
  <c r="P118" i="251"/>
  <c r="V118" i="251"/>
  <c r="X118" i="251"/>
  <c r="U119" i="251"/>
  <c r="T119" i="251"/>
  <c r="S119" i="251"/>
  <c r="R119" i="251"/>
  <c r="Q119" i="251"/>
  <c r="P119" i="251"/>
  <c r="V119" i="251"/>
  <c r="X119" i="251"/>
  <c r="U120" i="251"/>
  <c r="T120" i="251"/>
  <c r="S120" i="251"/>
  <c r="R120" i="251"/>
  <c r="Q120" i="251"/>
  <c r="P120" i="251"/>
  <c r="V120" i="251"/>
  <c r="X120" i="251"/>
  <c r="U121" i="251"/>
  <c r="T121" i="251"/>
  <c r="S121" i="251"/>
  <c r="R121" i="251"/>
  <c r="Q121" i="251"/>
  <c r="P121" i="251"/>
  <c r="V121" i="251"/>
  <c r="X121" i="251"/>
  <c r="U122" i="251"/>
  <c r="T122" i="251"/>
  <c r="S122" i="251"/>
  <c r="R122" i="251"/>
  <c r="Q122" i="251"/>
  <c r="P122" i="251"/>
  <c r="V122" i="251"/>
  <c r="X122" i="251"/>
  <c r="U123" i="251"/>
  <c r="T123" i="251"/>
  <c r="S123" i="251"/>
  <c r="R123" i="251"/>
  <c r="Q123" i="251"/>
  <c r="P123" i="251"/>
  <c r="V123" i="251"/>
  <c r="X123" i="251"/>
  <c r="U124" i="251"/>
  <c r="T124" i="251"/>
  <c r="S124" i="251"/>
  <c r="R124" i="251"/>
  <c r="Q124" i="251"/>
  <c r="P124" i="251"/>
  <c r="V124" i="251"/>
  <c r="X124" i="251"/>
  <c r="U125" i="251"/>
  <c r="T125" i="251"/>
  <c r="S125" i="251"/>
  <c r="R125" i="251"/>
  <c r="Q125" i="251"/>
  <c r="P125" i="251"/>
  <c r="V125" i="251"/>
  <c r="X125" i="251"/>
  <c r="U126" i="251"/>
  <c r="T126" i="251"/>
  <c r="S126" i="251"/>
  <c r="R126" i="251"/>
  <c r="Q126" i="251"/>
  <c r="P126" i="251"/>
  <c r="V126" i="251"/>
  <c r="X126" i="251"/>
  <c r="U127" i="251"/>
  <c r="T127" i="251"/>
  <c r="S127" i="251"/>
  <c r="R127" i="251"/>
  <c r="Q127" i="251"/>
  <c r="P127" i="251"/>
  <c r="V127" i="251"/>
  <c r="X127" i="251"/>
  <c r="U128" i="251"/>
  <c r="T128" i="251"/>
  <c r="S128" i="251"/>
  <c r="R128" i="251"/>
  <c r="Q128" i="251"/>
  <c r="P128" i="251"/>
  <c r="V128" i="251"/>
  <c r="X128" i="251"/>
  <c r="U129" i="251"/>
  <c r="T129" i="251"/>
  <c r="S129" i="251"/>
  <c r="R129" i="251"/>
  <c r="Q129" i="251"/>
  <c r="P129" i="251"/>
  <c r="V129" i="251"/>
  <c r="X129" i="251"/>
  <c r="U130" i="251"/>
  <c r="T130" i="251"/>
  <c r="S130" i="251"/>
  <c r="R130" i="251"/>
  <c r="Q130" i="251"/>
  <c r="P130" i="251"/>
  <c r="V130" i="251"/>
  <c r="X130" i="251"/>
  <c r="U131" i="251"/>
  <c r="T131" i="251"/>
  <c r="S131" i="251"/>
  <c r="R131" i="251"/>
  <c r="Q131" i="251"/>
  <c r="P131" i="251"/>
  <c r="V131" i="251"/>
  <c r="X131" i="251"/>
  <c r="U132" i="251"/>
  <c r="T132" i="251"/>
  <c r="S132" i="251"/>
  <c r="R132" i="251"/>
  <c r="Q132" i="251"/>
  <c r="P132" i="251"/>
  <c r="V132" i="251"/>
  <c r="X132" i="251"/>
  <c r="U133" i="251"/>
  <c r="T133" i="251"/>
  <c r="S133" i="251"/>
  <c r="R133" i="251"/>
  <c r="Q133" i="251"/>
  <c r="P133" i="251"/>
  <c r="V133" i="251"/>
  <c r="X133" i="251"/>
  <c r="S163" i="251"/>
  <c r="G134" i="251"/>
  <c r="U134" i="251"/>
  <c r="T134" i="251"/>
  <c r="S134" i="251"/>
  <c r="R134" i="251"/>
  <c r="Q134" i="251"/>
  <c r="P134" i="251"/>
  <c r="V134" i="251"/>
  <c r="X134" i="251"/>
  <c r="U135" i="251"/>
  <c r="T135" i="251"/>
  <c r="S135" i="251"/>
  <c r="R135" i="251"/>
  <c r="Q135" i="251"/>
  <c r="P135" i="251"/>
  <c r="V135" i="251"/>
  <c r="X135" i="251"/>
  <c r="U136" i="251"/>
  <c r="T136" i="251"/>
  <c r="S136" i="251"/>
  <c r="R136" i="251"/>
  <c r="Q136" i="251"/>
  <c r="P136" i="251"/>
  <c r="V136" i="251"/>
  <c r="X136" i="251"/>
  <c r="U137" i="251"/>
  <c r="T137" i="251"/>
  <c r="S137" i="251"/>
  <c r="R137" i="251"/>
  <c r="Q137" i="251"/>
  <c r="P137" i="251"/>
  <c r="V137" i="251"/>
  <c r="X137" i="251"/>
  <c r="U138" i="251"/>
  <c r="T138" i="251"/>
  <c r="S138" i="251"/>
  <c r="R138" i="251"/>
  <c r="Q138" i="251"/>
  <c r="P138" i="251"/>
  <c r="V138" i="251"/>
  <c r="X138" i="251"/>
  <c r="U139" i="251"/>
  <c r="T139" i="251"/>
  <c r="S139" i="251"/>
  <c r="R139" i="251"/>
  <c r="Q139" i="251"/>
  <c r="P139" i="251"/>
  <c r="V139" i="251"/>
  <c r="X139" i="251"/>
  <c r="U140" i="251"/>
  <c r="T140" i="251"/>
  <c r="S140" i="251"/>
  <c r="R140" i="251"/>
  <c r="Q140" i="251"/>
  <c r="P140" i="251"/>
  <c r="V140" i="251"/>
  <c r="X140" i="251"/>
  <c r="U141" i="251"/>
  <c r="T141" i="251"/>
  <c r="S141" i="251"/>
  <c r="R141" i="251"/>
  <c r="Q141" i="251"/>
  <c r="P141" i="251"/>
  <c r="V141" i="251"/>
  <c r="X141" i="251"/>
  <c r="U142" i="251"/>
  <c r="T142" i="251"/>
  <c r="S142" i="251"/>
  <c r="R142" i="251"/>
  <c r="Q142" i="251"/>
  <c r="P142" i="251"/>
  <c r="V142" i="251"/>
  <c r="X142" i="251"/>
  <c r="U143" i="251"/>
  <c r="T143" i="251"/>
  <c r="S143" i="251"/>
  <c r="R143" i="251"/>
  <c r="Q143" i="251"/>
  <c r="P143" i="251"/>
  <c r="V143" i="251"/>
  <c r="X143" i="251"/>
  <c r="U144" i="251"/>
  <c r="T144" i="251"/>
  <c r="S144" i="251"/>
  <c r="R144" i="251"/>
  <c r="Q144" i="251"/>
  <c r="P144" i="251"/>
  <c r="V144" i="251"/>
  <c r="X144" i="251"/>
  <c r="U145" i="251"/>
  <c r="T145" i="251"/>
  <c r="S145" i="251"/>
  <c r="R145" i="251"/>
  <c r="Q145" i="251"/>
  <c r="P145" i="251"/>
  <c r="V145" i="251"/>
  <c r="X145" i="251"/>
  <c r="U146" i="251"/>
  <c r="T146" i="251"/>
  <c r="S146" i="251"/>
  <c r="R146" i="251"/>
  <c r="Q146" i="251"/>
  <c r="P146" i="251"/>
  <c r="V146" i="251"/>
  <c r="X146" i="251"/>
  <c r="U147" i="251"/>
  <c r="T147" i="251"/>
  <c r="S147" i="251"/>
  <c r="R147" i="251"/>
  <c r="Q147" i="251"/>
  <c r="P147" i="251"/>
  <c r="V147" i="251"/>
  <c r="X147" i="251"/>
  <c r="U148" i="251"/>
  <c r="T148" i="251"/>
  <c r="S148" i="251"/>
  <c r="R148" i="251"/>
  <c r="Q148" i="251"/>
  <c r="P148" i="251"/>
  <c r="V148" i="251"/>
  <c r="X148" i="251"/>
  <c r="U149" i="251"/>
  <c r="T149" i="251"/>
  <c r="S149" i="251"/>
  <c r="R149" i="251"/>
  <c r="Q149" i="251"/>
  <c r="P149" i="251"/>
  <c r="V149" i="251"/>
  <c r="X149" i="251"/>
  <c r="U150" i="251"/>
  <c r="T150" i="251"/>
  <c r="S150" i="251"/>
  <c r="R150" i="251"/>
  <c r="Q150" i="251"/>
  <c r="P150" i="251"/>
  <c r="V150" i="251"/>
  <c r="X150" i="251"/>
  <c r="U151" i="251"/>
  <c r="T151" i="251"/>
  <c r="S151" i="251"/>
  <c r="R151" i="251"/>
  <c r="Q151" i="251"/>
  <c r="P151" i="251"/>
  <c r="V151" i="251"/>
  <c r="X151" i="251"/>
  <c r="U152" i="251"/>
  <c r="T152" i="251"/>
  <c r="S152" i="251"/>
  <c r="R152" i="251"/>
  <c r="Q152" i="251"/>
  <c r="P152" i="251"/>
  <c r="V152" i="251"/>
  <c r="X152" i="251"/>
  <c r="U153" i="251"/>
  <c r="T153" i="251"/>
  <c r="S153" i="251"/>
  <c r="R153" i="251"/>
  <c r="Q153" i="251"/>
  <c r="P153" i="251"/>
  <c r="V153" i="251"/>
  <c r="X153" i="251"/>
  <c r="U154" i="251"/>
  <c r="T154" i="251"/>
  <c r="S154" i="251"/>
  <c r="R154" i="251"/>
  <c r="Q154" i="251"/>
  <c r="P154" i="251"/>
  <c r="V154" i="251"/>
  <c r="X154" i="251"/>
  <c r="U155" i="251"/>
  <c r="T155" i="251"/>
  <c r="S155" i="251"/>
  <c r="R155" i="251"/>
  <c r="Q155" i="251"/>
  <c r="P155" i="251"/>
  <c r="V155" i="251"/>
  <c r="X155" i="251"/>
  <c r="F157" i="251"/>
  <c r="U160" i="250"/>
  <c r="O160" i="250"/>
  <c r="A156" i="250"/>
  <c r="G2" i="250"/>
  <c r="U2" i="250"/>
  <c r="T2" i="250"/>
  <c r="S2" i="250"/>
  <c r="R2" i="250"/>
  <c r="Q2" i="250"/>
  <c r="P2" i="250"/>
  <c r="T160" i="250"/>
  <c r="G3" i="250"/>
  <c r="T3" i="250"/>
  <c r="S3" i="250"/>
  <c r="R3" i="250"/>
  <c r="Q3" i="250"/>
  <c r="V3" i="250"/>
  <c r="X3" i="250"/>
  <c r="U4" i="250"/>
  <c r="T4" i="250"/>
  <c r="S4" i="250"/>
  <c r="R4" i="250"/>
  <c r="Q4" i="250"/>
  <c r="P4" i="250"/>
  <c r="V4" i="250"/>
  <c r="X4" i="250"/>
  <c r="O162" i="250"/>
  <c r="G5" i="250"/>
  <c r="U5" i="250"/>
  <c r="T5" i="250"/>
  <c r="S5" i="250"/>
  <c r="R5" i="250"/>
  <c r="Q5" i="250"/>
  <c r="P5" i="250"/>
  <c r="V5" i="250"/>
  <c r="X5" i="250"/>
  <c r="T159" i="250"/>
  <c r="T165" i="250"/>
  <c r="N156" i="250"/>
  <c r="T164" i="250"/>
  <c r="S159" i="250"/>
  <c r="G6" i="250"/>
  <c r="U6" i="250"/>
  <c r="T6" i="250"/>
  <c r="S6" i="250"/>
  <c r="R6" i="250"/>
  <c r="Q6" i="250"/>
  <c r="P6" i="250"/>
  <c r="V6" i="250"/>
  <c r="X6" i="250"/>
  <c r="P162" i="250"/>
  <c r="G7" i="250"/>
  <c r="U7" i="250"/>
  <c r="T7" i="250"/>
  <c r="S7" i="250"/>
  <c r="R7" i="250"/>
  <c r="Q7" i="250"/>
  <c r="P7" i="250"/>
  <c r="V7" i="250"/>
  <c r="X7" i="250"/>
  <c r="S160" i="250"/>
  <c r="G8" i="250"/>
  <c r="U8" i="250"/>
  <c r="T8" i="250"/>
  <c r="S8" i="250"/>
  <c r="R8" i="250"/>
  <c r="Q8" i="250"/>
  <c r="P8" i="250"/>
  <c r="V8" i="250"/>
  <c r="X8" i="250"/>
  <c r="P159" i="250"/>
  <c r="G9" i="250"/>
  <c r="U9" i="250"/>
  <c r="T9" i="250"/>
  <c r="S9" i="250"/>
  <c r="R9" i="250"/>
  <c r="Q9" i="250"/>
  <c r="P9" i="250"/>
  <c r="V9" i="250"/>
  <c r="X9" i="250"/>
  <c r="U10" i="250"/>
  <c r="T10" i="250"/>
  <c r="S10" i="250"/>
  <c r="R10" i="250"/>
  <c r="Q10" i="250"/>
  <c r="P10" i="250"/>
  <c r="V10" i="250"/>
  <c r="X10" i="250"/>
  <c r="U11" i="250"/>
  <c r="T11" i="250"/>
  <c r="S11" i="250"/>
  <c r="R11" i="250"/>
  <c r="Q11" i="250"/>
  <c r="P11" i="250"/>
  <c r="V11" i="250"/>
  <c r="X11" i="250"/>
  <c r="U12" i="250"/>
  <c r="T12" i="250"/>
  <c r="S12" i="250"/>
  <c r="R12" i="250"/>
  <c r="Q12" i="250"/>
  <c r="P12" i="250"/>
  <c r="V12" i="250"/>
  <c r="X12" i="250"/>
  <c r="U13" i="250"/>
  <c r="T13" i="250"/>
  <c r="S13" i="250"/>
  <c r="R13" i="250"/>
  <c r="Q13" i="250"/>
  <c r="P13" i="250"/>
  <c r="V13" i="250"/>
  <c r="X13" i="250"/>
  <c r="U14" i="250"/>
  <c r="T14" i="250"/>
  <c r="S14" i="250"/>
  <c r="R14" i="250"/>
  <c r="Q14" i="250"/>
  <c r="P14" i="250"/>
  <c r="V14" i="250"/>
  <c r="X14" i="250"/>
  <c r="U15" i="250"/>
  <c r="T15" i="250"/>
  <c r="S15" i="250"/>
  <c r="R15" i="250"/>
  <c r="Q15" i="250"/>
  <c r="P15" i="250"/>
  <c r="V15" i="250"/>
  <c r="X15" i="250"/>
  <c r="U16" i="250"/>
  <c r="T16" i="250"/>
  <c r="S16" i="250"/>
  <c r="R16" i="250"/>
  <c r="Q16" i="250"/>
  <c r="P16" i="250"/>
  <c r="V16" i="250"/>
  <c r="X16" i="250"/>
  <c r="U17" i="250"/>
  <c r="T17" i="250"/>
  <c r="S17" i="250"/>
  <c r="R17" i="250"/>
  <c r="Q17" i="250"/>
  <c r="P17" i="250"/>
  <c r="V17" i="250"/>
  <c r="X17" i="250"/>
  <c r="U18" i="250"/>
  <c r="T18" i="250"/>
  <c r="S18" i="250"/>
  <c r="R18" i="250"/>
  <c r="Q18" i="250"/>
  <c r="P18" i="250"/>
  <c r="V18" i="250"/>
  <c r="X18" i="250"/>
  <c r="U19" i="250"/>
  <c r="T19" i="250"/>
  <c r="S19" i="250"/>
  <c r="R19" i="250"/>
  <c r="Q19" i="250"/>
  <c r="P19" i="250"/>
  <c r="V19" i="250"/>
  <c r="X19" i="250"/>
  <c r="U159" i="250"/>
  <c r="G20" i="250"/>
  <c r="U20" i="250"/>
  <c r="T20" i="250"/>
  <c r="S20" i="250"/>
  <c r="R20" i="250"/>
  <c r="Q20" i="250"/>
  <c r="P20" i="250"/>
  <c r="V20" i="250"/>
  <c r="X20" i="250"/>
  <c r="U21" i="250"/>
  <c r="T21" i="250"/>
  <c r="S21" i="250"/>
  <c r="R21" i="250"/>
  <c r="Q21" i="250"/>
  <c r="P21" i="250"/>
  <c r="V21" i="250"/>
  <c r="X21" i="250"/>
  <c r="U22" i="250"/>
  <c r="T22" i="250"/>
  <c r="S22" i="250"/>
  <c r="R22" i="250"/>
  <c r="Q22" i="250"/>
  <c r="P22" i="250"/>
  <c r="V22" i="250"/>
  <c r="X22" i="250"/>
  <c r="R159" i="250"/>
  <c r="G23" i="250"/>
  <c r="U23" i="250"/>
  <c r="T23" i="250"/>
  <c r="S23" i="250"/>
  <c r="R23" i="250"/>
  <c r="Q23" i="250"/>
  <c r="P23" i="250"/>
  <c r="V23" i="250"/>
  <c r="X23" i="250"/>
  <c r="R160" i="250"/>
  <c r="G24" i="250"/>
  <c r="U24" i="250"/>
  <c r="T24" i="250"/>
  <c r="S24" i="250"/>
  <c r="R24" i="250"/>
  <c r="Q24" i="250"/>
  <c r="P24" i="250"/>
  <c r="V24" i="250"/>
  <c r="X24" i="250"/>
  <c r="U25" i="250"/>
  <c r="T25" i="250"/>
  <c r="S25" i="250"/>
  <c r="R25" i="250"/>
  <c r="Q25" i="250"/>
  <c r="P25" i="250"/>
  <c r="V25" i="250"/>
  <c r="X25" i="250"/>
  <c r="U26" i="250"/>
  <c r="T26" i="250"/>
  <c r="S26" i="250"/>
  <c r="R26" i="250"/>
  <c r="Q26" i="250"/>
  <c r="P26" i="250"/>
  <c r="V26" i="250"/>
  <c r="X26" i="250"/>
  <c r="U27" i="250"/>
  <c r="T27" i="250"/>
  <c r="S27" i="250"/>
  <c r="R27" i="250"/>
  <c r="Q27" i="250"/>
  <c r="P27" i="250"/>
  <c r="V27" i="250"/>
  <c r="X27" i="250"/>
  <c r="U28" i="250"/>
  <c r="T28" i="250"/>
  <c r="S28" i="250"/>
  <c r="R28" i="250"/>
  <c r="Q28" i="250"/>
  <c r="P28" i="250"/>
  <c r="V28" i="250"/>
  <c r="X28" i="250"/>
  <c r="U29" i="250"/>
  <c r="T29" i="250"/>
  <c r="S29" i="250"/>
  <c r="R29" i="250"/>
  <c r="Q29" i="250"/>
  <c r="P29" i="250"/>
  <c r="V29" i="250"/>
  <c r="X29" i="250"/>
  <c r="U30" i="250"/>
  <c r="T30" i="250"/>
  <c r="S30" i="250"/>
  <c r="R30" i="250"/>
  <c r="Q30" i="250"/>
  <c r="P30" i="250"/>
  <c r="V30" i="250"/>
  <c r="X30" i="250"/>
  <c r="U31" i="250"/>
  <c r="T31" i="250"/>
  <c r="S31" i="250"/>
  <c r="R31" i="250"/>
  <c r="Q31" i="250"/>
  <c r="P31" i="250"/>
  <c r="V31" i="250"/>
  <c r="X31" i="250"/>
  <c r="U32" i="250"/>
  <c r="T32" i="250"/>
  <c r="S32" i="250"/>
  <c r="R32" i="250"/>
  <c r="Q32" i="250"/>
  <c r="P32" i="250"/>
  <c r="V32" i="250"/>
  <c r="X32" i="250"/>
  <c r="U33" i="250"/>
  <c r="T33" i="250"/>
  <c r="S33" i="250"/>
  <c r="R33" i="250"/>
  <c r="Q33" i="250"/>
  <c r="P33" i="250"/>
  <c r="V33" i="250"/>
  <c r="X33" i="250"/>
  <c r="U34" i="250"/>
  <c r="T34" i="250"/>
  <c r="S34" i="250"/>
  <c r="R34" i="250"/>
  <c r="Q34" i="250"/>
  <c r="P34" i="250"/>
  <c r="V34" i="250"/>
  <c r="X34" i="250"/>
  <c r="U35" i="250"/>
  <c r="T35" i="250"/>
  <c r="S35" i="250"/>
  <c r="R35" i="250"/>
  <c r="Q35" i="250"/>
  <c r="P35" i="250"/>
  <c r="V35" i="250"/>
  <c r="X35" i="250"/>
  <c r="U36" i="250"/>
  <c r="T36" i="250"/>
  <c r="S36" i="250"/>
  <c r="R36" i="250"/>
  <c r="Q36" i="250"/>
  <c r="P36" i="250"/>
  <c r="V36" i="250"/>
  <c r="X36" i="250"/>
  <c r="U162" i="250"/>
  <c r="G37" i="250"/>
  <c r="U37" i="250"/>
  <c r="T37" i="250"/>
  <c r="S37" i="250"/>
  <c r="R37" i="250"/>
  <c r="Q37" i="250"/>
  <c r="P37" i="250"/>
  <c r="V37" i="250"/>
  <c r="X37" i="250"/>
  <c r="U38" i="250"/>
  <c r="T38" i="250"/>
  <c r="S38" i="250"/>
  <c r="R38" i="250"/>
  <c r="Q38" i="250"/>
  <c r="P38" i="250"/>
  <c r="V38" i="250"/>
  <c r="X38" i="250"/>
  <c r="U39" i="250"/>
  <c r="T39" i="250"/>
  <c r="S39" i="250"/>
  <c r="R39" i="250"/>
  <c r="Q39" i="250"/>
  <c r="P39" i="250"/>
  <c r="V39" i="250"/>
  <c r="X39" i="250"/>
  <c r="U40" i="250"/>
  <c r="T40" i="250"/>
  <c r="S40" i="250"/>
  <c r="R40" i="250"/>
  <c r="Q40" i="250"/>
  <c r="P40" i="250"/>
  <c r="V40" i="250"/>
  <c r="X40" i="250"/>
  <c r="U41" i="250"/>
  <c r="T41" i="250"/>
  <c r="S41" i="250"/>
  <c r="R41" i="250"/>
  <c r="Q41" i="250"/>
  <c r="P41" i="250"/>
  <c r="V41" i="250"/>
  <c r="X41" i="250"/>
  <c r="U42" i="250"/>
  <c r="T42" i="250"/>
  <c r="S42" i="250"/>
  <c r="R42" i="250"/>
  <c r="Q42" i="250"/>
  <c r="P42" i="250"/>
  <c r="V42" i="250"/>
  <c r="X42" i="250"/>
  <c r="U43" i="250"/>
  <c r="T43" i="250"/>
  <c r="S43" i="250"/>
  <c r="R43" i="250"/>
  <c r="Q43" i="250"/>
  <c r="P43" i="250"/>
  <c r="V43" i="250"/>
  <c r="X43" i="250"/>
  <c r="U44" i="250"/>
  <c r="T44" i="250"/>
  <c r="S44" i="250"/>
  <c r="R44" i="250"/>
  <c r="Q44" i="250"/>
  <c r="P44" i="250"/>
  <c r="V44" i="250"/>
  <c r="X44" i="250"/>
  <c r="U45" i="250"/>
  <c r="T45" i="250"/>
  <c r="S45" i="250"/>
  <c r="R45" i="250"/>
  <c r="Q45" i="250"/>
  <c r="P45" i="250"/>
  <c r="V45" i="250"/>
  <c r="X45" i="250"/>
  <c r="U46" i="250"/>
  <c r="T46" i="250"/>
  <c r="S46" i="250"/>
  <c r="R46" i="250"/>
  <c r="Q46" i="250"/>
  <c r="P46" i="250"/>
  <c r="V46" i="250"/>
  <c r="X46" i="250"/>
  <c r="U47" i="250"/>
  <c r="T47" i="250"/>
  <c r="S47" i="250"/>
  <c r="R47" i="250"/>
  <c r="Q47" i="250"/>
  <c r="P47" i="250"/>
  <c r="V47" i="250"/>
  <c r="X47" i="250"/>
  <c r="U48" i="250"/>
  <c r="T48" i="250"/>
  <c r="S48" i="250"/>
  <c r="R48" i="250"/>
  <c r="Q48" i="250"/>
  <c r="P48" i="250"/>
  <c r="V48" i="250"/>
  <c r="X48" i="250"/>
  <c r="U49" i="250"/>
  <c r="T49" i="250"/>
  <c r="S49" i="250"/>
  <c r="R49" i="250"/>
  <c r="Q49" i="250"/>
  <c r="P49" i="250"/>
  <c r="V49" i="250"/>
  <c r="X49" i="250"/>
  <c r="U50" i="250"/>
  <c r="T50" i="250"/>
  <c r="S50" i="250"/>
  <c r="R50" i="250"/>
  <c r="Q50" i="250"/>
  <c r="P50" i="250"/>
  <c r="V50" i="250"/>
  <c r="X50" i="250"/>
  <c r="U51" i="250"/>
  <c r="T51" i="250"/>
  <c r="S51" i="250"/>
  <c r="R51" i="250"/>
  <c r="Q51" i="250"/>
  <c r="P51" i="250"/>
  <c r="V51" i="250"/>
  <c r="X51" i="250"/>
  <c r="U52" i="250"/>
  <c r="T52" i="250"/>
  <c r="S52" i="250"/>
  <c r="R52" i="250"/>
  <c r="Q52" i="250"/>
  <c r="P52" i="250"/>
  <c r="V52" i="250"/>
  <c r="X52" i="250"/>
  <c r="U53" i="250"/>
  <c r="T53" i="250"/>
  <c r="S53" i="250"/>
  <c r="R53" i="250"/>
  <c r="Q53" i="250"/>
  <c r="P53" i="250"/>
  <c r="V53" i="250"/>
  <c r="X53" i="250"/>
  <c r="U54" i="250"/>
  <c r="T54" i="250"/>
  <c r="S54" i="250"/>
  <c r="R54" i="250"/>
  <c r="Q54" i="250"/>
  <c r="P54" i="250"/>
  <c r="V54" i="250"/>
  <c r="X54" i="250"/>
  <c r="U55" i="250"/>
  <c r="T55" i="250"/>
  <c r="S55" i="250"/>
  <c r="R55" i="250"/>
  <c r="Q55" i="250"/>
  <c r="P55" i="250"/>
  <c r="V55" i="250"/>
  <c r="X55" i="250"/>
  <c r="U56" i="250"/>
  <c r="T56" i="250"/>
  <c r="S56" i="250"/>
  <c r="R56" i="250"/>
  <c r="Q56" i="250"/>
  <c r="P56" i="250"/>
  <c r="V56" i="250"/>
  <c r="X56" i="250"/>
  <c r="U57" i="250"/>
  <c r="T57" i="250"/>
  <c r="S57" i="250"/>
  <c r="R57" i="250"/>
  <c r="Q57" i="250"/>
  <c r="P57" i="250"/>
  <c r="V57" i="250"/>
  <c r="X57" i="250"/>
  <c r="U58" i="250"/>
  <c r="T58" i="250"/>
  <c r="S58" i="250"/>
  <c r="R58" i="250"/>
  <c r="Q58" i="250"/>
  <c r="P58" i="250"/>
  <c r="V58" i="250"/>
  <c r="X58" i="250"/>
  <c r="U59" i="250"/>
  <c r="T59" i="250"/>
  <c r="S59" i="250"/>
  <c r="R59" i="250"/>
  <c r="Q59" i="250"/>
  <c r="P59" i="250"/>
  <c r="V59" i="250"/>
  <c r="X59" i="250"/>
  <c r="U60" i="250"/>
  <c r="T60" i="250"/>
  <c r="S60" i="250"/>
  <c r="R60" i="250"/>
  <c r="Q60" i="250"/>
  <c r="P60" i="250"/>
  <c r="V60" i="250"/>
  <c r="X60" i="250"/>
  <c r="U61" i="250"/>
  <c r="T61" i="250"/>
  <c r="S61" i="250"/>
  <c r="R61" i="250"/>
  <c r="Q61" i="250"/>
  <c r="P61" i="250"/>
  <c r="V61" i="250"/>
  <c r="X61" i="250"/>
  <c r="U62" i="250"/>
  <c r="T62" i="250"/>
  <c r="S62" i="250"/>
  <c r="R62" i="250"/>
  <c r="Q62" i="250"/>
  <c r="P62" i="250"/>
  <c r="V62" i="250"/>
  <c r="X62" i="250"/>
  <c r="U63" i="250"/>
  <c r="T63" i="250"/>
  <c r="S63" i="250"/>
  <c r="R63" i="250"/>
  <c r="Q63" i="250"/>
  <c r="P63" i="250"/>
  <c r="V63" i="250"/>
  <c r="X63" i="250"/>
  <c r="U64" i="250"/>
  <c r="T64" i="250"/>
  <c r="S64" i="250"/>
  <c r="R64" i="250"/>
  <c r="Q64" i="250"/>
  <c r="P64" i="250"/>
  <c r="V64" i="250"/>
  <c r="X64" i="250"/>
  <c r="U65" i="250"/>
  <c r="T65" i="250"/>
  <c r="S65" i="250"/>
  <c r="R65" i="250"/>
  <c r="Q65" i="250"/>
  <c r="P65" i="250"/>
  <c r="V65" i="250"/>
  <c r="X65" i="250"/>
  <c r="U66" i="250"/>
  <c r="T66" i="250"/>
  <c r="S66" i="250"/>
  <c r="R66" i="250"/>
  <c r="Q66" i="250"/>
  <c r="P66" i="250"/>
  <c r="V66" i="250"/>
  <c r="X66" i="250"/>
  <c r="P160" i="250"/>
  <c r="G67" i="250"/>
  <c r="U67" i="250"/>
  <c r="T67" i="250"/>
  <c r="S67" i="250"/>
  <c r="R67" i="250"/>
  <c r="Q67" i="250"/>
  <c r="P67" i="250"/>
  <c r="V67" i="250"/>
  <c r="X67" i="250"/>
  <c r="U68" i="250"/>
  <c r="T68" i="250"/>
  <c r="S68" i="250"/>
  <c r="R68" i="250"/>
  <c r="Q68" i="250"/>
  <c r="P68" i="250"/>
  <c r="V68" i="250"/>
  <c r="X68" i="250"/>
  <c r="U69" i="250"/>
  <c r="T69" i="250"/>
  <c r="S69" i="250"/>
  <c r="R69" i="250"/>
  <c r="Q69" i="250"/>
  <c r="P69" i="250"/>
  <c r="V69" i="250"/>
  <c r="X69" i="250"/>
  <c r="U70" i="250"/>
  <c r="T70" i="250"/>
  <c r="S70" i="250"/>
  <c r="R70" i="250"/>
  <c r="Q70" i="250"/>
  <c r="P70" i="250"/>
  <c r="V70" i="250"/>
  <c r="X70" i="250"/>
  <c r="U71" i="250"/>
  <c r="T71" i="250"/>
  <c r="S71" i="250"/>
  <c r="R71" i="250"/>
  <c r="Q71" i="250"/>
  <c r="P71" i="250"/>
  <c r="V71" i="250"/>
  <c r="X71" i="250"/>
  <c r="U72" i="250"/>
  <c r="T72" i="250"/>
  <c r="S72" i="250"/>
  <c r="R72" i="250"/>
  <c r="Q72" i="250"/>
  <c r="P72" i="250"/>
  <c r="V72" i="250"/>
  <c r="X72" i="250"/>
  <c r="U73" i="250"/>
  <c r="T73" i="250"/>
  <c r="S73" i="250"/>
  <c r="R73" i="250"/>
  <c r="Q73" i="250"/>
  <c r="P73" i="250"/>
  <c r="V73" i="250"/>
  <c r="X73" i="250"/>
  <c r="U74" i="250"/>
  <c r="T74" i="250"/>
  <c r="S74" i="250"/>
  <c r="R74" i="250"/>
  <c r="Q74" i="250"/>
  <c r="P74" i="250"/>
  <c r="V74" i="250"/>
  <c r="X74" i="250"/>
  <c r="U75" i="250"/>
  <c r="T75" i="250"/>
  <c r="S75" i="250"/>
  <c r="R75" i="250"/>
  <c r="Q75" i="250"/>
  <c r="P75" i="250"/>
  <c r="V75" i="250"/>
  <c r="X75" i="250"/>
  <c r="U76" i="250"/>
  <c r="T76" i="250"/>
  <c r="S76" i="250"/>
  <c r="R76" i="250"/>
  <c r="Q76" i="250"/>
  <c r="P76" i="250"/>
  <c r="V76" i="250"/>
  <c r="X76" i="250"/>
  <c r="U77" i="250"/>
  <c r="T77" i="250"/>
  <c r="S77" i="250"/>
  <c r="R77" i="250"/>
  <c r="Q77" i="250"/>
  <c r="P77" i="250"/>
  <c r="V77" i="250"/>
  <c r="X77" i="250"/>
  <c r="U78" i="250"/>
  <c r="T78" i="250"/>
  <c r="S78" i="250"/>
  <c r="R78" i="250"/>
  <c r="Q78" i="250"/>
  <c r="P78" i="250"/>
  <c r="V78" i="250"/>
  <c r="X78" i="250"/>
  <c r="U79" i="250"/>
  <c r="T79" i="250"/>
  <c r="S79" i="250"/>
  <c r="R79" i="250"/>
  <c r="Q79" i="250"/>
  <c r="P79" i="250"/>
  <c r="V79" i="250"/>
  <c r="X79" i="250"/>
  <c r="U80" i="250"/>
  <c r="T80" i="250"/>
  <c r="S80" i="250"/>
  <c r="R80" i="250"/>
  <c r="Q80" i="250"/>
  <c r="P80" i="250"/>
  <c r="V80" i="250"/>
  <c r="X80" i="250"/>
  <c r="U81" i="250"/>
  <c r="T81" i="250"/>
  <c r="S81" i="250"/>
  <c r="R81" i="250"/>
  <c r="Q81" i="250"/>
  <c r="P81" i="250"/>
  <c r="V81" i="250"/>
  <c r="X81" i="250"/>
  <c r="U82" i="250"/>
  <c r="T82" i="250"/>
  <c r="S82" i="250"/>
  <c r="R82" i="250"/>
  <c r="Q82" i="250"/>
  <c r="V82" i="250"/>
  <c r="X82" i="250"/>
  <c r="U83" i="250"/>
  <c r="T83" i="250"/>
  <c r="S83" i="250"/>
  <c r="R83" i="250"/>
  <c r="Q83" i="250"/>
  <c r="P83" i="250"/>
  <c r="V83" i="250"/>
  <c r="X83" i="250"/>
  <c r="U84" i="250"/>
  <c r="T84" i="250"/>
  <c r="S84" i="250"/>
  <c r="R84" i="250"/>
  <c r="Q84" i="250"/>
  <c r="P84" i="250"/>
  <c r="V84" i="250"/>
  <c r="X84" i="250"/>
  <c r="O161" i="250"/>
  <c r="Q161" i="250"/>
  <c r="G85" i="250"/>
  <c r="U85" i="250"/>
  <c r="T85" i="250"/>
  <c r="S85" i="250"/>
  <c r="R85" i="250"/>
  <c r="Q85" i="250"/>
  <c r="P85" i="250"/>
  <c r="V85" i="250"/>
  <c r="X85" i="250"/>
  <c r="U86" i="250"/>
  <c r="T86" i="250"/>
  <c r="S86" i="250"/>
  <c r="R86" i="250"/>
  <c r="Q86" i="250"/>
  <c r="P86" i="250"/>
  <c r="V86" i="250"/>
  <c r="X86" i="250"/>
  <c r="U87" i="250"/>
  <c r="T87" i="250"/>
  <c r="S87" i="250"/>
  <c r="R87" i="250"/>
  <c r="Q87" i="250"/>
  <c r="P87" i="250"/>
  <c r="V87" i="250"/>
  <c r="X87" i="250"/>
  <c r="U88" i="250"/>
  <c r="T88" i="250"/>
  <c r="S88" i="250"/>
  <c r="R88" i="250"/>
  <c r="Q88" i="250"/>
  <c r="P88" i="250"/>
  <c r="V88" i="250"/>
  <c r="X88" i="250"/>
  <c r="U89" i="250"/>
  <c r="T89" i="250"/>
  <c r="S89" i="250"/>
  <c r="R89" i="250"/>
  <c r="Q89" i="250"/>
  <c r="P89" i="250"/>
  <c r="V89" i="250"/>
  <c r="X89" i="250"/>
  <c r="U90" i="250"/>
  <c r="T90" i="250"/>
  <c r="S90" i="250"/>
  <c r="R90" i="250"/>
  <c r="Q90" i="250"/>
  <c r="P90" i="250"/>
  <c r="V90" i="250"/>
  <c r="X90" i="250"/>
  <c r="U161" i="250"/>
  <c r="O159" i="250"/>
  <c r="G91" i="250"/>
  <c r="U91" i="250"/>
  <c r="T91" i="250"/>
  <c r="S91" i="250"/>
  <c r="R91" i="250"/>
  <c r="Q91" i="250"/>
  <c r="P91" i="250"/>
  <c r="V91" i="250"/>
  <c r="X91" i="250"/>
  <c r="U92" i="250"/>
  <c r="T92" i="250"/>
  <c r="S92" i="250"/>
  <c r="R92" i="250"/>
  <c r="Q92" i="250"/>
  <c r="P92" i="250"/>
  <c r="V92" i="250"/>
  <c r="U93" i="250"/>
  <c r="T93" i="250"/>
  <c r="S93" i="250"/>
  <c r="R93" i="250"/>
  <c r="Q93" i="250"/>
  <c r="P93" i="250"/>
  <c r="V93" i="250"/>
  <c r="X93" i="250"/>
  <c r="U94" i="250"/>
  <c r="T94" i="250"/>
  <c r="S94" i="250"/>
  <c r="R94" i="250"/>
  <c r="Q94" i="250"/>
  <c r="P94" i="250"/>
  <c r="V94" i="250"/>
  <c r="X94" i="250"/>
  <c r="U95" i="250"/>
  <c r="T95" i="250"/>
  <c r="S95" i="250"/>
  <c r="R95" i="250"/>
  <c r="Q95" i="250"/>
  <c r="P95" i="250"/>
  <c r="V95" i="250"/>
  <c r="X95" i="250"/>
  <c r="U96" i="250"/>
  <c r="T96" i="250"/>
  <c r="S96" i="250"/>
  <c r="R96" i="250"/>
  <c r="Q96" i="250"/>
  <c r="P96" i="250"/>
  <c r="V96" i="250"/>
  <c r="X96" i="250"/>
  <c r="U97" i="250"/>
  <c r="T97" i="250"/>
  <c r="S97" i="250"/>
  <c r="R97" i="250"/>
  <c r="Q97" i="250"/>
  <c r="P97" i="250"/>
  <c r="V97" i="250"/>
  <c r="X97" i="250"/>
  <c r="U98" i="250"/>
  <c r="T98" i="250"/>
  <c r="S98" i="250"/>
  <c r="R98" i="250"/>
  <c r="Q98" i="250"/>
  <c r="P98" i="250"/>
  <c r="V98" i="250"/>
  <c r="X98" i="250"/>
  <c r="U99" i="250"/>
  <c r="T99" i="250"/>
  <c r="S99" i="250"/>
  <c r="R99" i="250"/>
  <c r="Q99" i="250"/>
  <c r="P99" i="250"/>
  <c r="V99" i="250"/>
  <c r="X99" i="250"/>
  <c r="U100" i="250"/>
  <c r="T100" i="250"/>
  <c r="S100" i="250"/>
  <c r="R100" i="250"/>
  <c r="Q100" i="250"/>
  <c r="P100" i="250"/>
  <c r="V100" i="250"/>
  <c r="X100" i="250"/>
  <c r="U101" i="250"/>
  <c r="T101" i="250"/>
  <c r="S101" i="250"/>
  <c r="R101" i="250"/>
  <c r="Q101" i="250"/>
  <c r="P101" i="250"/>
  <c r="V101" i="250"/>
  <c r="X101" i="250"/>
  <c r="U102" i="250"/>
  <c r="T102" i="250"/>
  <c r="S102" i="250"/>
  <c r="R102" i="250"/>
  <c r="Q102" i="250"/>
  <c r="P102" i="250"/>
  <c r="V102" i="250"/>
  <c r="X102" i="250"/>
  <c r="U103" i="250"/>
  <c r="T103" i="250"/>
  <c r="S103" i="250"/>
  <c r="R103" i="250"/>
  <c r="Q103" i="250"/>
  <c r="P103" i="250"/>
  <c r="V103" i="250"/>
  <c r="X103" i="250"/>
  <c r="U104" i="250"/>
  <c r="T104" i="250"/>
  <c r="S104" i="250"/>
  <c r="R104" i="250"/>
  <c r="Q104" i="250"/>
  <c r="P104" i="250"/>
  <c r="V104" i="250"/>
  <c r="X104" i="250"/>
  <c r="U105" i="250"/>
  <c r="T105" i="250"/>
  <c r="S105" i="250"/>
  <c r="R105" i="250"/>
  <c r="Q105" i="250"/>
  <c r="P105" i="250"/>
  <c r="V105" i="250"/>
  <c r="X105" i="250"/>
  <c r="U106" i="250"/>
  <c r="T106" i="250"/>
  <c r="S106" i="250"/>
  <c r="R106" i="250"/>
  <c r="Q106" i="250"/>
  <c r="P106" i="250"/>
  <c r="V106" i="250"/>
  <c r="X106" i="250"/>
  <c r="U107" i="250"/>
  <c r="T107" i="250"/>
  <c r="S107" i="250"/>
  <c r="R107" i="250"/>
  <c r="Q107" i="250"/>
  <c r="P107" i="250"/>
  <c r="V107" i="250"/>
  <c r="X107" i="250"/>
  <c r="X108" i="250"/>
  <c r="U108" i="250"/>
  <c r="T108" i="250"/>
  <c r="S108" i="250"/>
  <c r="Q108" i="250"/>
  <c r="P108" i="250"/>
  <c r="T109" i="250"/>
  <c r="S109" i="250"/>
  <c r="Q109" i="250"/>
  <c r="V109" i="250"/>
  <c r="X109" i="250"/>
  <c r="U110" i="250"/>
  <c r="T110" i="250"/>
  <c r="S110" i="250"/>
  <c r="R110" i="250"/>
  <c r="Q110" i="250"/>
  <c r="P110" i="250"/>
  <c r="V110" i="250"/>
  <c r="X110" i="250"/>
  <c r="U111" i="250"/>
  <c r="T111" i="250"/>
  <c r="S111" i="250"/>
  <c r="R111" i="250"/>
  <c r="Q111" i="250"/>
  <c r="P111" i="250"/>
  <c r="V111" i="250"/>
  <c r="X111" i="250"/>
  <c r="U112" i="250"/>
  <c r="T112" i="250"/>
  <c r="S112" i="250"/>
  <c r="R112" i="250"/>
  <c r="Q112" i="250"/>
  <c r="P112" i="250"/>
  <c r="V112" i="250"/>
  <c r="X112" i="250"/>
  <c r="U113" i="250"/>
  <c r="T113" i="250"/>
  <c r="S113" i="250"/>
  <c r="R113" i="250"/>
  <c r="Q113" i="250"/>
  <c r="P113" i="250"/>
  <c r="V113" i="250"/>
  <c r="X113" i="250"/>
  <c r="U115" i="250"/>
  <c r="T115" i="250"/>
  <c r="S115" i="250"/>
  <c r="R115" i="250"/>
  <c r="Q115" i="250"/>
  <c r="P115" i="250"/>
  <c r="V115" i="250"/>
  <c r="X115" i="250"/>
  <c r="U116" i="250"/>
  <c r="T116" i="250"/>
  <c r="S116" i="250"/>
  <c r="R116" i="250"/>
  <c r="Q116" i="250"/>
  <c r="P116" i="250"/>
  <c r="V116" i="250"/>
  <c r="X116" i="250"/>
  <c r="U117" i="250"/>
  <c r="T117" i="250"/>
  <c r="S117" i="250"/>
  <c r="R117" i="250"/>
  <c r="Q117" i="250"/>
  <c r="P117" i="250"/>
  <c r="V117" i="250"/>
  <c r="X117" i="250"/>
  <c r="U118" i="250"/>
  <c r="T118" i="250"/>
  <c r="S118" i="250"/>
  <c r="R118" i="250"/>
  <c r="Q118" i="250"/>
  <c r="P118" i="250"/>
  <c r="V118" i="250"/>
  <c r="X118" i="250"/>
  <c r="U119" i="250"/>
  <c r="T119" i="250"/>
  <c r="S119" i="250"/>
  <c r="R119" i="250"/>
  <c r="Q119" i="250"/>
  <c r="P119" i="250"/>
  <c r="V119" i="250"/>
  <c r="X119" i="250"/>
  <c r="U120" i="250"/>
  <c r="T120" i="250"/>
  <c r="S120" i="250"/>
  <c r="R120" i="250"/>
  <c r="Q120" i="250"/>
  <c r="P120" i="250"/>
  <c r="V120" i="250"/>
  <c r="X120" i="250"/>
  <c r="U121" i="250"/>
  <c r="T121" i="250"/>
  <c r="S121" i="250"/>
  <c r="R121" i="250"/>
  <c r="Q121" i="250"/>
  <c r="P121" i="250"/>
  <c r="V121" i="250"/>
  <c r="X121" i="250"/>
  <c r="T122" i="250"/>
  <c r="S122" i="250"/>
  <c r="R122" i="250"/>
  <c r="Q122" i="250"/>
  <c r="P122" i="250"/>
  <c r="V122" i="250"/>
  <c r="X122" i="250"/>
  <c r="U123" i="250"/>
  <c r="T123" i="250"/>
  <c r="S123" i="250"/>
  <c r="R123" i="250"/>
  <c r="Q123" i="250"/>
  <c r="P123" i="250"/>
  <c r="V123" i="250"/>
  <c r="X123" i="250"/>
  <c r="U124" i="250"/>
  <c r="T124" i="250"/>
  <c r="S124" i="250"/>
  <c r="R124" i="250"/>
  <c r="Q124" i="250"/>
  <c r="P124" i="250"/>
  <c r="V124" i="250"/>
  <c r="X124" i="250"/>
  <c r="U125" i="250"/>
  <c r="T125" i="250"/>
  <c r="S125" i="250"/>
  <c r="R125" i="250"/>
  <c r="Q125" i="250"/>
  <c r="P125" i="250"/>
  <c r="V125" i="250"/>
  <c r="X125" i="250"/>
  <c r="U126" i="250"/>
  <c r="T126" i="250"/>
  <c r="S126" i="250"/>
  <c r="R126" i="250"/>
  <c r="Q126" i="250"/>
  <c r="P126" i="250"/>
  <c r="V126" i="250"/>
  <c r="X126" i="250"/>
  <c r="U128" i="250"/>
  <c r="T128" i="250"/>
  <c r="S128" i="250"/>
  <c r="R128" i="250"/>
  <c r="Q128" i="250"/>
  <c r="P128" i="250"/>
  <c r="V128" i="250"/>
  <c r="X128" i="250"/>
  <c r="U129" i="250"/>
  <c r="T129" i="250"/>
  <c r="S129" i="250"/>
  <c r="R129" i="250"/>
  <c r="Q129" i="250"/>
  <c r="P129" i="250"/>
  <c r="V129" i="250"/>
  <c r="X129" i="250"/>
  <c r="U130" i="250"/>
  <c r="T130" i="250"/>
  <c r="S130" i="250"/>
  <c r="R130" i="250"/>
  <c r="Q130" i="250"/>
  <c r="P130" i="250"/>
  <c r="V130" i="250"/>
  <c r="X130" i="250"/>
  <c r="U131" i="250"/>
  <c r="T131" i="250"/>
  <c r="S131" i="250"/>
  <c r="R131" i="250"/>
  <c r="Q131" i="250"/>
  <c r="P131" i="250"/>
  <c r="V131" i="250"/>
  <c r="X131" i="250"/>
  <c r="U132" i="250"/>
  <c r="T132" i="250"/>
  <c r="S132" i="250"/>
  <c r="R132" i="250"/>
  <c r="Q132" i="250"/>
  <c r="P132" i="250"/>
  <c r="V132" i="250"/>
  <c r="X132" i="250"/>
  <c r="U133" i="250"/>
  <c r="T133" i="250"/>
  <c r="S133" i="250"/>
  <c r="R133" i="250"/>
  <c r="Q133" i="250"/>
  <c r="P133" i="250"/>
  <c r="V133" i="250"/>
  <c r="X133" i="250"/>
  <c r="U134" i="250"/>
  <c r="T134" i="250"/>
  <c r="S134" i="250"/>
  <c r="R134" i="250"/>
  <c r="Q134" i="250"/>
  <c r="P134" i="250"/>
  <c r="V134" i="250"/>
  <c r="X134" i="250"/>
  <c r="U135" i="250"/>
  <c r="T135" i="250"/>
  <c r="S135" i="250"/>
  <c r="R135" i="250"/>
  <c r="Q135" i="250"/>
  <c r="P135" i="250"/>
  <c r="V135" i="250"/>
  <c r="X135" i="250"/>
  <c r="U136" i="250"/>
  <c r="T136" i="250"/>
  <c r="S136" i="250"/>
  <c r="R136" i="250"/>
  <c r="Q136" i="250"/>
  <c r="P136" i="250"/>
  <c r="V136" i="250"/>
  <c r="X136" i="250"/>
  <c r="U137" i="250"/>
  <c r="T137" i="250"/>
  <c r="S137" i="250"/>
  <c r="R137" i="250"/>
  <c r="Q137" i="250"/>
  <c r="P137" i="250"/>
  <c r="V137" i="250"/>
  <c r="X137" i="250"/>
  <c r="U138" i="250"/>
  <c r="T138" i="250"/>
  <c r="S138" i="250"/>
  <c r="R138" i="250"/>
  <c r="Q138" i="250"/>
  <c r="P138" i="250"/>
  <c r="V138" i="250"/>
  <c r="X138" i="250"/>
  <c r="U139" i="250"/>
  <c r="T139" i="250"/>
  <c r="S139" i="250"/>
  <c r="R139" i="250"/>
  <c r="Q139" i="250"/>
  <c r="P139" i="250"/>
  <c r="V139" i="250"/>
  <c r="X139" i="250"/>
  <c r="X140" i="250"/>
  <c r="T140" i="250"/>
  <c r="S140" i="250"/>
  <c r="Q140" i="250"/>
  <c r="P140" i="250"/>
  <c r="U141" i="250"/>
  <c r="T141" i="250"/>
  <c r="S141" i="250"/>
  <c r="R141" i="250"/>
  <c r="Q141" i="250"/>
  <c r="P141" i="250"/>
  <c r="V141" i="250"/>
  <c r="X141" i="250"/>
  <c r="U142" i="250"/>
  <c r="T142" i="250"/>
  <c r="S142" i="250"/>
  <c r="R142" i="250"/>
  <c r="Q142" i="250"/>
  <c r="P142" i="250"/>
  <c r="V142" i="250"/>
  <c r="X142" i="250"/>
  <c r="U143" i="250"/>
  <c r="T143" i="250"/>
  <c r="S143" i="250"/>
  <c r="R143" i="250"/>
  <c r="Q143" i="250"/>
  <c r="P143" i="250"/>
  <c r="V143" i="250"/>
  <c r="X143" i="250"/>
  <c r="U144" i="250"/>
  <c r="T144" i="250"/>
  <c r="S144" i="250"/>
  <c r="R144" i="250"/>
  <c r="Q144" i="250"/>
  <c r="P144" i="250"/>
  <c r="V144" i="250"/>
  <c r="X144" i="250"/>
  <c r="U145" i="250"/>
  <c r="T145" i="250"/>
  <c r="S145" i="250"/>
  <c r="R145" i="250"/>
  <c r="Q145" i="250"/>
  <c r="P145" i="250"/>
  <c r="V145" i="250"/>
  <c r="X145" i="250"/>
  <c r="U146" i="250"/>
  <c r="T146" i="250"/>
  <c r="S146" i="250"/>
  <c r="R146" i="250"/>
  <c r="Q146" i="250"/>
  <c r="P146" i="250"/>
  <c r="V146" i="250"/>
  <c r="X146" i="250"/>
  <c r="U147" i="250"/>
  <c r="T147" i="250"/>
  <c r="S147" i="250"/>
  <c r="R147" i="250"/>
  <c r="Q147" i="250"/>
  <c r="P147" i="250"/>
  <c r="V147" i="250"/>
  <c r="X147" i="250"/>
  <c r="U148" i="250"/>
  <c r="T148" i="250"/>
  <c r="S148" i="250"/>
  <c r="R148" i="250"/>
  <c r="Q148" i="250"/>
  <c r="P148" i="250"/>
  <c r="V148" i="250"/>
  <c r="X148" i="250"/>
  <c r="S162" i="250"/>
  <c r="G149" i="250"/>
  <c r="U149" i="250"/>
  <c r="T149" i="250"/>
  <c r="S149" i="250"/>
  <c r="R149" i="250"/>
  <c r="Q149" i="250"/>
  <c r="P149" i="250"/>
  <c r="V149" i="250"/>
  <c r="X149" i="250"/>
  <c r="T150" i="250"/>
  <c r="S150" i="250"/>
  <c r="Q150" i="250"/>
  <c r="P150" i="250"/>
  <c r="U151" i="250"/>
  <c r="T151" i="250"/>
  <c r="S151" i="250"/>
  <c r="R151" i="250"/>
  <c r="Q151" i="250"/>
  <c r="P151" i="250"/>
  <c r="V151" i="250"/>
  <c r="X151" i="250"/>
  <c r="T152" i="250"/>
  <c r="R152" i="250"/>
  <c r="Q152" i="250"/>
  <c r="P152" i="250"/>
  <c r="U153" i="250"/>
  <c r="T153" i="250"/>
  <c r="S153" i="250"/>
  <c r="R153" i="250"/>
  <c r="Q153" i="250"/>
  <c r="P153" i="250"/>
  <c r="U154" i="250"/>
  <c r="T154" i="250"/>
  <c r="S154" i="250"/>
  <c r="R154" i="250"/>
  <c r="Q154" i="250"/>
  <c r="D160" i="250"/>
  <c r="F156" i="250"/>
  <c r="T43" i="247"/>
  <c r="R31" i="247"/>
  <c r="S31" i="247"/>
  <c r="T31" i="247"/>
  <c r="U31" i="247"/>
  <c r="Q146" i="247"/>
  <c r="S133" i="247"/>
  <c r="U133" i="247"/>
  <c r="U48" i="247"/>
  <c r="T48" i="247"/>
  <c r="S48" i="247"/>
  <c r="U6" i="247"/>
  <c r="T6" i="247"/>
  <c r="P132" i="247"/>
  <c r="U132" i="247"/>
  <c r="T132" i="247"/>
  <c r="S132" i="247"/>
  <c r="R132" i="247"/>
  <c r="Q132" i="247"/>
  <c r="T69" i="247"/>
  <c r="U69" i="247"/>
  <c r="R69" i="247"/>
  <c r="U116" i="247"/>
  <c r="T116" i="247"/>
  <c r="P69" i="247"/>
  <c r="Q69" i="247"/>
  <c r="S6" i="247"/>
  <c r="V6" i="247"/>
  <c r="X6" i="247"/>
  <c r="U83" i="247"/>
  <c r="R83" i="247"/>
  <c r="Q83" i="247"/>
  <c r="Q109" i="247"/>
  <c r="T91" i="247"/>
  <c r="U91" i="247"/>
  <c r="Q91" i="247"/>
  <c r="O159" i="247"/>
  <c r="U58" i="247"/>
  <c r="T58" i="247"/>
  <c r="U38" i="247"/>
  <c r="T38" i="247"/>
  <c r="S38" i="247"/>
  <c r="R38" i="247"/>
  <c r="Q38" i="247"/>
  <c r="P38" i="247"/>
  <c r="U77" i="247"/>
  <c r="T77" i="247"/>
  <c r="S77" i="247"/>
  <c r="R77" i="247"/>
  <c r="Q77" i="247"/>
  <c r="Q58" i="247"/>
  <c r="R58" i="247"/>
  <c r="P77" i="247"/>
  <c r="V77" i="247"/>
  <c r="X77" i="247"/>
  <c r="S58" i="247"/>
  <c r="P8" i="247"/>
  <c r="V8" i="247"/>
  <c r="X8" i="247"/>
  <c r="V28" i="247"/>
  <c r="X28" i="247"/>
  <c r="Q8" i="247"/>
  <c r="T47" i="247"/>
  <c r="S47" i="247"/>
  <c r="R47" i="247"/>
  <c r="Q47" i="247"/>
  <c r="P47" i="247"/>
  <c r="Q101" i="247"/>
  <c r="U101" i="247"/>
  <c r="T101" i="247"/>
  <c r="S101" i="247"/>
  <c r="R101" i="247"/>
  <c r="P101" i="247"/>
  <c r="V101" i="247"/>
  <c r="X101" i="247"/>
  <c r="T8" i="247"/>
  <c r="T142" i="247"/>
  <c r="U33" i="247"/>
  <c r="T33" i="247"/>
  <c r="S33" i="247"/>
  <c r="S64" i="247"/>
  <c r="U64" i="247"/>
  <c r="T64" i="247"/>
  <c r="P122" i="247"/>
  <c r="V122" i="247"/>
  <c r="X122" i="247"/>
  <c r="P78" i="247"/>
  <c r="U97" i="247"/>
  <c r="T97" i="247"/>
  <c r="S97" i="247"/>
  <c r="Q122" i="247"/>
  <c r="V127" i="247"/>
  <c r="X127" i="247"/>
  <c r="P9" i="247"/>
  <c r="U59" i="247"/>
  <c r="T59" i="247"/>
  <c r="S59" i="247"/>
  <c r="P64" i="247"/>
  <c r="V64" i="247"/>
  <c r="X64" i="247"/>
  <c r="Q78" i="247"/>
  <c r="R122" i="247"/>
  <c r="P7" i="247"/>
  <c r="P33" i="247"/>
  <c r="P59" i="247"/>
  <c r="R78" i="247"/>
  <c r="S122" i="247"/>
  <c r="P162" i="247"/>
  <c r="Q7" i="247"/>
  <c r="V7" i="247"/>
  <c r="X7" i="247"/>
  <c r="P16" i="247"/>
  <c r="P26" i="247"/>
  <c r="Q33" i="247"/>
  <c r="Q59" i="247"/>
  <c r="U78" i="247"/>
  <c r="P97" i="247"/>
  <c r="R7" i="247"/>
  <c r="Q16" i="247"/>
  <c r="Q26" i="247"/>
  <c r="V26" i="247"/>
  <c r="X26" i="247"/>
  <c r="R33" i="247"/>
  <c r="V33" i="247"/>
  <c r="X33" i="247"/>
  <c r="P39" i="247"/>
  <c r="V39" i="247"/>
  <c r="X39" i="247"/>
  <c r="R59" i="247"/>
  <c r="P88" i="247"/>
  <c r="S93" i="247"/>
  <c r="U93" i="247"/>
  <c r="Q97" i="247"/>
  <c r="P111" i="247"/>
  <c r="R129" i="247"/>
  <c r="U129" i="247"/>
  <c r="T129" i="247"/>
  <c r="S129" i="247"/>
  <c r="S7" i="247"/>
  <c r="P20" i="247"/>
  <c r="R26" i="247"/>
  <c r="Q39" i="247"/>
  <c r="Q88" i="247"/>
  <c r="Q93" i="247"/>
  <c r="R97" i="247"/>
  <c r="S111" i="247"/>
  <c r="P129" i="247"/>
  <c r="P145" i="247"/>
  <c r="V145" i="247"/>
  <c r="X145" i="247"/>
  <c r="T7" i="247"/>
  <c r="S20" i="247"/>
  <c r="S26" i="247"/>
  <c r="R39" i="247"/>
  <c r="R88" i="247"/>
  <c r="T93" i="247"/>
  <c r="T111" i="247"/>
  <c r="Q145" i="247"/>
  <c r="T20" i="247"/>
  <c r="T26" i="247"/>
  <c r="U39" i="247"/>
  <c r="R45" i="247"/>
  <c r="S66" i="247"/>
  <c r="Q79" i="247"/>
  <c r="P84" i="247"/>
  <c r="S88" i="247"/>
  <c r="U111" i="247"/>
  <c r="R145" i="247"/>
  <c r="S45" i="247"/>
  <c r="U51" i="247"/>
  <c r="T51" i="247"/>
  <c r="V51" i="247"/>
  <c r="X51" i="247"/>
  <c r="T66" i="247"/>
  <c r="R79" i="247"/>
  <c r="S84" i="247"/>
  <c r="T88" i="247"/>
  <c r="R159" i="247"/>
  <c r="S145" i="247"/>
  <c r="P35" i="247"/>
  <c r="T45" i="247"/>
  <c r="P51" i="247"/>
  <c r="P76" i="247"/>
  <c r="V76" i="247"/>
  <c r="X76" i="247"/>
  <c r="S79" i="247"/>
  <c r="T84" i="247"/>
  <c r="P140" i="247"/>
  <c r="T145" i="247"/>
  <c r="P152" i="247"/>
  <c r="U45" i="247"/>
  <c r="Q51" i="247"/>
  <c r="R61" i="247"/>
  <c r="R76" i="247"/>
  <c r="U84" i="247"/>
  <c r="P108" i="247"/>
  <c r="P134" i="247"/>
  <c r="T140" i="247"/>
  <c r="Q152" i="247"/>
  <c r="S61" i="247"/>
  <c r="P72" i="247"/>
  <c r="S76" i="247"/>
  <c r="S108" i="247"/>
  <c r="P112" i="247"/>
  <c r="V121" i="247"/>
  <c r="X121" i="247"/>
  <c r="Q131" i="247"/>
  <c r="Q134" i="247"/>
  <c r="X140" i="247"/>
  <c r="R152" i="247"/>
  <c r="U61" i="247"/>
  <c r="Q72" i="247"/>
  <c r="T76" i="247"/>
  <c r="Q95" i="247"/>
  <c r="V95" i="247"/>
  <c r="X95" i="247"/>
  <c r="T108" i="247"/>
  <c r="R112" i="247"/>
  <c r="T115" i="247"/>
  <c r="S115" i="247"/>
  <c r="R115" i="247"/>
  <c r="Q115" i="247"/>
  <c r="P115" i="247"/>
  <c r="V115" i="247"/>
  <c r="X115" i="247"/>
  <c r="R131" i="247"/>
  <c r="R134" i="247"/>
  <c r="U146" i="247"/>
  <c r="T146" i="247"/>
  <c r="S146" i="247"/>
  <c r="V146" i="247"/>
  <c r="X146" i="247"/>
  <c r="Q143" i="247"/>
  <c r="P27" i="247"/>
  <c r="Q102" i="247"/>
  <c r="V102" i="247"/>
  <c r="X102" i="247"/>
  <c r="P133" i="247"/>
  <c r="T143" i="247"/>
  <c r="S5" i="247"/>
  <c r="U161" i="247"/>
  <c r="Q27" i="247"/>
  <c r="P43" i="247"/>
  <c r="P57" i="247"/>
  <c r="Q86" i="247"/>
  <c r="P89" i="247"/>
  <c r="R102" i="247"/>
  <c r="Q110" i="247"/>
  <c r="Q133" i="247"/>
  <c r="U143" i="247"/>
  <c r="T5" i="247"/>
  <c r="R27" i="247"/>
  <c r="S43" i="247"/>
  <c r="S57" i="247"/>
  <c r="R82" i="247"/>
  <c r="R86" i="247"/>
  <c r="V86" i="247"/>
  <c r="X86" i="247"/>
  <c r="Q89" i="247"/>
  <c r="S102" i="247"/>
  <c r="P107" i="247"/>
  <c r="V132" i="247"/>
  <c r="X132" i="247"/>
  <c r="R60" i="247"/>
  <c r="U60" i="247"/>
  <c r="P60" i="247"/>
  <c r="Q60" i="247"/>
  <c r="O161" i="247"/>
  <c r="Q161" i="247"/>
  <c r="P12" i="247"/>
  <c r="Q12" i="247"/>
  <c r="R12" i="247"/>
  <c r="S12" i="247"/>
  <c r="T12" i="247"/>
  <c r="U118" i="247"/>
  <c r="P126" i="247"/>
  <c r="P100" i="247"/>
  <c r="S100" i="247"/>
  <c r="T100" i="247"/>
  <c r="U100" i="247"/>
  <c r="P147" i="247"/>
  <c r="Q147" i="247"/>
  <c r="R147" i="247"/>
  <c r="U147" i="247"/>
  <c r="P5" i="247"/>
  <c r="S94" i="247"/>
  <c r="P94" i="247"/>
  <c r="T94" i="247"/>
  <c r="P50" i="247"/>
  <c r="T50" i="247"/>
  <c r="U50" i="247"/>
  <c r="P144" i="247"/>
  <c r="R144" i="247"/>
  <c r="S144" i="247"/>
  <c r="T144" i="247"/>
  <c r="U144" i="247"/>
  <c r="S90" i="247"/>
  <c r="P48" i="247"/>
  <c r="Q45" i="247"/>
  <c r="Q46" i="247"/>
  <c r="V131" i="247"/>
  <c r="X131" i="247"/>
  <c r="P22" i="247"/>
  <c r="Q22" i="247"/>
  <c r="T22" i="247"/>
  <c r="U22" i="247"/>
  <c r="Q44" i="247"/>
  <c r="T44" i="247"/>
  <c r="U44" i="247"/>
  <c r="P44" i="247"/>
  <c r="R44" i="247"/>
  <c r="G120" i="247"/>
  <c r="P120" i="247"/>
  <c r="R120" i="247"/>
  <c r="S120" i="247"/>
  <c r="T120" i="247"/>
  <c r="U120" i="247"/>
  <c r="P130" i="247"/>
  <c r="R130" i="247"/>
  <c r="S130" i="247"/>
  <c r="T130" i="247"/>
  <c r="U130" i="247"/>
  <c r="T160" i="247"/>
  <c r="P23" i="247"/>
  <c r="Q23" i="247"/>
  <c r="P151" i="247"/>
  <c r="Q151" i="247"/>
  <c r="R151" i="247"/>
  <c r="S151" i="247"/>
  <c r="G13" i="247"/>
  <c r="P13" i="247"/>
  <c r="Q13" i="247"/>
  <c r="T13" i="247"/>
  <c r="U13" i="247"/>
  <c r="P116" i="247"/>
  <c r="P21" i="247"/>
  <c r="R21" i="247"/>
  <c r="P36" i="247"/>
  <c r="T36" i="247"/>
  <c r="U36" i="247"/>
  <c r="Q68" i="247"/>
  <c r="T68" i="247"/>
  <c r="U68" i="247"/>
  <c r="P68" i="247"/>
  <c r="R68" i="247"/>
  <c r="P159" i="247"/>
  <c r="P85" i="247"/>
  <c r="R85" i="247"/>
  <c r="S85" i="247"/>
  <c r="T85" i="247"/>
  <c r="U85" i="247"/>
  <c r="G85" i="247"/>
  <c r="P93" i="247"/>
  <c r="Q14" i="247"/>
  <c r="S14" i="247"/>
  <c r="P14" i="247"/>
  <c r="Q6" i="247"/>
  <c r="P6" i="247"/>
  <c r="R6" i="247"/>
  <c r="U153" i="247"/>
  <c r="Q153" i="247"/>
  <c r="T153" i="247"/>
  <c r="Q99" i="247"/>
  <c r="P99" i="247"/>
  <c r="U99" i="247"/>
  <c r="T99" i="247"/>
  <c r="R99" i="247"/>
  <c r="S99" i="247"/>
  <c r="Q17" i="247"/>
  <c r="P17" i="247"/>
  <c r="U17" i="247"/>
  <c r="T17" i="247"/>
  <c r="S17" i="247"/>
  <c r="R17" i="247"/>
  <c r="Q24" i="247"/>
  <c r="P24" i="247"/>
  <c r="U24" i="247"/>
  <c r="T24" i="247"/>
  <c r="S24" i="247"/>
  <c r="R24" i="247"/>
  <c r="U159" i="247"/>
  <c r="T159" i="247"/>
  <c r="G3" i="247"/>
  <c r="O160" i="247"/>
  <c r="U3" i="247"/>
  <c r="T3" i="247"/>
  <c r="S3" i="247"/>
  <c r="Q3" i="247"/>
  <c r="R3" i="247"/>
  <c r="U80" i="247"/>
  <c r="T80" i="247"/>
  <c r="R80" i="247"/>
  <c r="Q80" i="247"/>
  <c r="P80" i="247"/>
  <c r="R49" i="247"/>
  <c r="U49" i="247"/>
  <c r="P70" i="247"/>
  <c r="S80" i="247"/>
  <c r="Q139" i="247"/>
  <c r="P139" i="247"/>
  <c r="T139" i="247"/>
  <c r="S139" i="247"/>
  <c r="R139" i="247"/>
  <c r="P54" i="247"/>
  <c r="P123" i="247"/>
  <c r="T148" i="247"/>
  <c r="S148" i="247"/>
  <c r="R148" i="247"/>
  <c r="U148" i="247"/>
  <c r="R70" i="247"/>
  <c r="U105" i="247"/>
  <c r="T105" i="247"/>
  <c r="S105" i="247"/>
  <c r="Q105" i="247"/>
  <c r="P105" i="247"/>
  <c r="R54" i="247"/>
  <c r="S70" i="247"/>
  <c r="R81" i="247"/>
  <c r="U81" i="247"/>
  <c r="S49" i="247"/>
  <c r="U54" i="247"/>
  <c r="T65" i="247"/>
  <c r="S52" i="247"/>
  <c r="P119" i="247"/>
  <c r="S119" i="247"/>
  <c r="R119" i="247"/>
  <c r="Q124" i="247"/>
  <c r="U136" i="247"/>
  <c r="T136" i="247"/>
  <c r="S136" i="247"/>
  <c r="R136" i="247"/>
  <c r="P136" i="247"/>
  <c r="Q136" i="247"/>
  <c r="U11" i="247"/>
  <c r="T11" i="247"/>
  <c r="P11" i="247"/>
  <c r="Q32" i="247"/>
  <c r="R35" i="247"/>
  <c r="V35" i="247"/>
  <c r="X35" i="247"/>
  <c r="U35" i="247"/>
  <c r="P40" i="247"/>
  <c r="V40" i="247"/>
  <c r="X40" i="247"/>
  <c r="T52" i="247"/>
  <c r="Q74" i="247"/>
  <c r="U74" i="247"/>
  <c r="T74" i="247"/>
  <c r="T81" i="247"/>
  <c r="Q92" i="247"/>
  <c r="T103" i="247"/>
  <c r="R103" i="247"/>
  <c r="S103" i="247"/>
  <c r="O162" i="247"/>
  <c r="S16" i="247"/>
  <c r="R16" i="247"/>
  <c r="Q30" i="247"/>
  <c r="Q40" i="247"/>
  <c r="U52" i="247"/>
  <c r="P63" i="247"/>
  <c r="Q66" i="247"/>
  <c r="P66" i="247"/>
  <c r="U87" i="247"/>
  <c r="S87" i="247"/>
  <c r="T87" i="247"/>
  <c r="P87" i="247"/>
  <c r="Q119" i="247"/>
  <c r="G6" i="247"/>
  <c r="P49" i="247"/>
  <c r="U25" i="247"/>
  <c r="Q25" i="247"/>
  <c r="P25" i="247"/>
  <c r="P92" i="247"/>
  <c r="T92" i="247"/>
  <c r="S92" i="247"/>
  <c r="Q18" i="247"/>
  <c r="S25" i="247"/>
  <c r="R30" i="247"/>
  <c r="Q63" i="247"/>
  <c r="U92" i="247"/>
  <c r="T119" i="247"/>
  <c r="S150" i="247"/>
  <c r="Q150" i="247"/>
  <c r="P150" i="247"/>
  <c r="T150" i="247"/>
  <c r="G9" i="247"/>
  <c r="S159" i="247"/>
  <c r="Q11" i="247"/>
  <c r="S23" i="247"/>
  <c r="R23" i="247"/>
  <c r="T25" i="247"/>
  <c r="Q35" i="247"/>
  <c r="S40" i="247"/>
  <c r="S63" i="247"/>
  <c r="R66" i="247"/>
  <c r="R74" i="247"/>
  <c r="P79" i="247"/>
  <c r="V79" i="247"/>
  <c r="X79" i="247"/>
  <c r="R87" i="247"/>
  <c r="Q103" i="247"/>
  <c r="V114" i="247"/>
  <c r="X114" i="247"/>
  <c r="U119" i="247"/>
  <c r="U125" i="247"/>
  <c r="T125" i="247"/>
  <c r="S125" i="247"/>
  <c r="R125" i="247"/>
  <c r="Q125" i="247"/>
  <c r="P125" i="247"/>
  <c r="Q128" i="247"/>
  <c r="P128" i="247"/>
  <c r="T128" i="247"/>
  <c r="S128" i="247"/>
  <c r="R128" i="247"/>
  <c r="S137" i="247"/>
  <c r="R137" i="247"/>
  <c r="Q137" i="247"/>
  <c r="U137" i="247"/>
  <c r="T137" i="247"/>
  <c r="R141" i="247"/>
  <c r="Q141" i="247"/>
  <c r="P141" i="247"/>
  <c r="U141" i="247"/>
  <c r="T141" i="247"/>
  <c r="S141" i="247"/>
  <c r="A156" i="247"/>
  <c r="F156" i="247"/>
  <c r="T67" i="247"/>
  <c r="U67" i="247"/>
  <c r="Q67" i="247"/>
  <c r="P67" i="247"/>
  <c r="R10" i="247"/>
  <c r="U135" i="247"/>
  <c r="T135" i="247"/>
  <c r="S135" i="247"/>
  <c r="Q42" i="247"/>
  <c r="U42" i="247"/>
  <c r="T42" i="247"/>
  <c r="Q49" i="247"/>
  <c r="R160" i="247"/>
  <c r="U37" i="247"/>
  <c r="R37" i="247"/>
  <c r="Q37" i="247"/>
  <c r="U124" i="247"/>
  <c r="T124" i="247"/>
  <c r="S124" i="247"/>
  <c r="T49" i="247"/>
  <c r="S162" i="247"/>
  <c r="U18" i="247"/>
  <c r="T18" i="247"/>
  <c r="P18" i="247"/>
  <c r="S37" i="247"/>
  <c r="U65" i="247"/>
  <c r="S81" i="247"/>
  <c r="Q106" i="247"/>
  <c r="P106" i="247"/>
  <c r="U106" i="247"/>
  <c r="T106" i="247"/>
  <c r="R2" i="247"/>
  <c r="U2" i="247"/>
  <c r="R40" i="247"/>
  <c r="U98" i="247"/>
  <c r="T98" i="247"/>
  <c r="S98" i="247"/>
  <c r="Q98" i="247"/>
  <c r="P98" i="247"/>
  <c r="S106" i="247"/>
  <c r="P2" i="247"/>
  <c r="S9" i="247"/>
  <c r="R9" i="247"/>
  <c r="R11" i="247"/>
  <c r="S18" i="247"/>
  <c r="S35" i="247"/>
  <c r="U40" i="247"/>
  <c r="T53" i="247"/>
  <c r="S53" i="247"/>
  <c r="R53" i="247"/>
  <c r="P56" i="247"/>
  <c r="T56" i="247"/>
  <c r="S56" i="247"/>
  <c r="S74" i="247"/>
  <c r="R90" i="247"/>
  <c r="U90" i="247"/>
  <c r="U103" i="247"/>
  <c r="U162" i="247"/>
  <c r="R105" i="247"/>
  <c r="T54" i="247"/>
  <c r="S2" i="247"/>
  <c r="R14" i="247"/>
  <c r="U14" i="247"/>
  <c r="Q21" i="247"/>
  <c r="U21" i="247"/>
  <c r="T21" i="247"/>
  <c r="U96" i="247"/>
  <c r="S96" i="247"/>
  <c r="T96" i="247"/>
  <c r="P96" i="247"/>
  <c r="S104" i="247"/>
  <c r="R104" i="247"/>
  <c r="V112" i="247"/>
  <c r="X112" i="247"/>
  <c r="Q10" i="247"/>
  <c r="P10" i="247"/>
  <c r="S67" i="247"/>
  <c r="S10" i="247"/>
  <c r="Q54" i="247"/>
  <c r="U62" i="247"/>
  <c r="T62" i="247"/>
  <c r="R62" i="247"/>
  <c r="Q62" i="247"/>
  <c r="P62" i="247"/>
  <c r="Q4" i="247"/>
  <c r="U4" i="247"/>
  <c r="T4" i="247"/>
  <c r="U73" i="247"/>
  <c r="T73" i="247"/>
  <c r="S73" i="247"/>
  <c r="Q73" i="247"/>
  <c r="P73" i="247"/>
  <c r="V73" i="247"/>
  <c r="X73" i="247"/>
  <c r="P42" i="247"/>
  <c r="T70" i="247"/>
  <c r="Q135" i="247"/>
  <c r="R135" i="247"/>
  <c r="R4" i="247"/>
  <c r="Q81" i="247"/>
  <c r="U55" i="247"/>
  <c r="T55" i="247"/>
  <c r="S55" i="247"/>
  <c r="Q55" i="247"/>
  <c r="P55" i="247"/>
  <c r="Q2" i="247"/>
  <c r="R98" i="247"/>
  <c r="T2" i="247"/>
  <c r="T9" i="247"/>
  <c r="U16" i="247"/>
  <c r="U23" i="247"/>
  <c r="U41" i="247"/>
  <c r="T41" i="247"/>
  <c r="S41" i="247"/>
  <c r="Q41" i="247"/>
  <c r="P41" i="247"/>
  <c r="Q53" i="247"/>
  <c r="V53" i="247"/>
  <c r="X53" i="247"/>
  <c r="Q56" i="247"/>
  <c r="P61" i="247"/>
  <c r="U79" i="247"/>
  <c r="P90" i="247"/>
  <c r="Q96" i="247"/>
  <c r="R117" i="247"/>
  <c r="Q117" i="247"/>
  <c r="P117" i="247"/>
  <c r="U117" i="247"/>
  <c r="T117" i="247"/>
  <c r="S126" i="247"/>
  <c r="R126" i="247"/>
  <c r="Q126" i="247"/>
  <c r="U126" i="247"/>
  <c r="V134" i="247"/>
  <c r="X134" i="247"/>
  <c r="U138" i="247"/>
  <c r="T138" i="247"/>
  <c r="S138" i="247"/>
  <c r="R138" i="247"/>
  <c r="Q138" i="247"/>
  <c r="P138" i="247"/>
  <c r="U123" i="247"/>
  <c r="T123" i="247"/>
  <c r="R123" i="247"/>
  <c r="S123" i="247"/>
  <c r="U29" i="247"/>
  <c r="S29" i="247"/>
  <c r="T29" i="247"/>
  <c r="Q29" i="247"/>
  <c r="P29" i="247"/>
  <c r="V29" i="247"/>
  <c r="X29" i="247"/>
  <c r="Q70" i="247"/>
  <c r="S160" i="247"/>
  <c r="U160" i="247"/>
  <c r="G8" i="247"/>
  <c r="T10" i="247"/>
  <c r="T15" i="247"/>
  <c r="R15" i="247"/>
  <c r="S15" i="247"/>
  <c r="P15" i="247"/>
  <c r="U34" i="247"/>
  <c r="T34" i="247"/>
  <c r="R34" i="247"/>
  <c r="P34" i="247"/>
  <c r="Q34" i="247"/>
  <c r="S65" i="247"/>
  <c r="R65" i="247"/>
  <c r="P135" i="247"/>
  <c r="U139" i="247"/>
  <c r="P148" i="247"/>
  <c r="G4" i="247"/>
  <c r="Q148" i="247"/>
  <c r="P4" i="247"/>
  <c r="U15" i="247"/>
  <c r="U32" i="247"/>
  <c r="T32" i="247"/>
  <c r="S32" i="247"/>
  <c r="P32" i="247"/>
  <c r="S34" i="247"/>
  <c r="R42" i="247"/>
  <c r="Q52" i="247"/>
  <c r="Q65" i="247"/>
  <c r="P81" i="247"/>
  <c r="P30" i="247"/>
  <c r="T30" i="247"/>
  <c r="S30" i="247"/>
  <c r="P37" i="247"/>
  <c r="R52" i="247"/>
  <c r="P124" i="247"/>
  <c r="U149" i="247"/>
  <c r="T149" i="247"/>
  <c r="S149" i="247"/>
  <c r="R149" i="247"/>
  <c r="Q149" i="247"/>
  <c r="P149" i="247"/>
  <c r="V149" i="247"/>
  <c r="X149" i="247"/>
  <c r="R63" i="247"/>
  <c r="U63" i="247"/>
  <c r="S11" i="247"/>
  <c r="U9" i="247"/>
  <c r="U46" i="247"/>
  <c r="T46" i="247"/>
  <c r="S46" i="247"/>
  <c r="P46" i="247"/>
  <c r="S51" i="247"/>
  <c r="R51" i="247"/>
  <c r="U53" i="247"/>
  <c r="R56" i="247"/>
  <c r="Q61" i="247"/>
  <c r="P83" i="247"/>
  <c r="T83" i="247"/>
  <c r="S83" i="247"/>
  <c r="Q90" i="247"/>
  <c r="R96" i="247"/>
  <c r="P110" i="247"/>
  <c r="T110" i="247"/>
  <c r="S110" i="247"/>
  <c r="P58" i="247"/>
  <c r="V58" i="247"/>
  <c r="X58" i="247"/>
  <c r="Q94" i="247"/>
  <c r="R143" i="247"/>
  <c r="R153" i="247"/>
  <c r="R94" i="247"/>
  <c r="S143" i="247"/>
  <c r="S153" i="247"/>
  <c r="P160" i="247"/>
  <c r="R13" i="247"/>
  <c r="V13" i="247"/>
  <c r="X13" i="247"/>
  <c r="Q20" i="247"/>
  <c r="S27" i="247"/>
  <c r="S39" i="247"/>
  <c r="Q48" i="247"/>
  <c r="S60" i="247"/>
  <c r="S69" i="247"/>
  <c r="R71" i="247"/>
  <c r="V71" i="247"/>
  <c r="X71" i="247"/>
  <c r="S78" i="247"/>
  <c r="R89" i="247"/>
  <c r="V89" i="247"/>
  <c r="X89" i="247"/>
  <c r="Q116" i="247"/>
  <c r="R20" i="247"/>
  <c r="V20" i="247"/>
  <c r="X20" i="247"/>
  <c r="R48" i="247"/>
  <c r="Q82" i="247"/>
  <c r="P91" i="247"/>
  <c r="R116" i="247"/>
  <c r="P118" i="247"/>
  <c r="S147" i="247"/>
  <c r="T151" i="247"/>
  <c r="Q154" i="247"/>
  <c r="S116" i="247"/>
  <c r="Q118" i="247"/>
  <c r="P142" i="247"/>
  <c r="R154" i="247"/>
  <c r="Q36" i="247"/>
  <c r="Q50" i="247"/>
  <c r="V50" i="247"/>
  <c r="X50" i="247"/>
  <c r="Q64" i="247"/>
  <c r="S82" i="247"/>
  <c r="R91" i="247"/>
  <c r="R118" i="247"/>
  <c r="Q142" i="247"/>
  <c r="S154" i="247"/>
  <c r="Q5" i="247"/>
  <c r="V5" i="247"/>
  <c r="X5" i="247"/>
  <c r="R8" i="247"/>
  <c r="R22" i="247"/>
  <c r="P31" i="247"/>
  <c r="V31" i="247"/>
  <c r="X31" i="247"/>
  <c r="R36" i="247"/>
  <c r="Q43" i="247"/>
  <c r="R50" i="247"/>
  <c r="Q57" i="247"/>
  <c r="R64" i="247"/>
  <c r="Q75" i="247"/>
  <c r="V75" i="247"/>
  <c r="X75" i="247"/>
  <c r="T82" i="247"/>
  <c r="Q84" i="247"/>
  <c r="S91" i="247"/>
  <c r="R93" i="247"/>
  <c r="Q100" i="247"/>
  <c r="Q107" i="247"/>
  <c r="S109" i="247"/>
  <c r="V109" i="247"/>
  <c r="X109" i="247"/>
  <c r="Q111" i="247"/>
  <c r="S118" i="247"/>
  <c r="Q129" i="247"/>
  <c r="V129" i="247"/>
  <c r="X129" i="247"/>
  <c r="Q140" i="247"/>
  <c r="R142" i="247"/>
  <c r="T154" i="247"/>
  <c r="Q118" i="246"/>
  <c r="S118" i="246"/>
  <c r="T118" i="246"/>
  <c r="U118" i="246"/>
  <c r="P118" i="246"/>
  <c r="S138" i="246"/>
  <c r="R35" i="246"/>
  <c r="S34" i="246"/>
  <c r="P34" i="246"/>
  <c r="Q34" i="246"/>
  <c r="R34" i="246"/>
  <c r="T34" i="246"/>
  <c r="R96" i="246"/>
  <c r="T85" i="246"/>
  <c r="X140" i="246"/>
  <c r="R27" i="246"/>
  <c r="S27" i="246"/>
  <c r="T27" i="246"/>
  <c r="U27" i="246"/>
  <c r="S153" i="246"/>
  <c r="Q153" i="246"/>
  <c r="T153" i="246"/>
  <c r="R153" i="246"/>
  <c r="R154" i="246"/>
  <c r="S154" i="246"/>
  <c r="Q154" i="246"/>
  <c r="P63" i="246"/>
  <c r="Q63" i="246"/>
  <c r="V134" i="246"/>
  <c r="X134" i="246"/>
  <c r="T112" i="246"/>
  <c r="U112" i="246"/>
  <c r="P68" i="246"/>
  <c r="Q68" i="246"/>
  <c r="R68" i="246"/>
  <c r="S68" i="246"/>
  <c r="T68" i="246"/>
  <c r="P91" i="246"/>
  <c r="Q91" i="246"/>
  <c r="R91" i="246"/>
  <c r="G7" i="246"/>
  <c r="P7" i="246"/>
  <c r="Q7" i="246"/>
  <c r="R7" i="246"/>
  <c r="S7" i="246"/>
  <c r="T7" i="246"/>
  <c r="P125" i="246"/>
  <c r="Q125" i="246"/>
  <c r="R125" i="246"/>
  <c r="S125" i="246"/>
  <c r="V50" i="246"/>
  <c r="X50" i="246"/>
  <c r="P144" i="246"/>
  <c r="Q144" i="246"/>
  <c r="R144" i="246"/>
  <c r="S144" i="246"/>
  <c r="P48" i="246"/>
  <c r="Q48" i="246"/>
  <c r="R38" i="246"/>
  <c r="S73" i="246"/>
  <c r="T73" i="246"/>
  <c r="U73" i="246"/>
  <c r="P73" i="246"/>
  <c r="R73" i="246"/>
  <c r="Q71" i="246"/>
  <c r="R71" i="246"/>
  <c r="S71" i="246"/>
  <c r="T71" i="246"/>
  <c r="U71" i="246"/>
  <c r="P159" i="246"/>
  <c r="Q143" i="246"/>
  <c r="S143" i="246"/>
  <c r="T143" i="246"/>
  <c r="U143" i="246"/>
  <c r="P80" i="246"/>
  <c r="Q80" i="246"/>
  <c r="R80" i="246"/>
  <c r="S80" i="246"/>
  <c r="T80" i="246"/>
  <c r="R88" i="246"/>
  <c r="U88" i="246"/>
  <c r="P15" i="246"/>
  <c r="S15" i="246"/>
  <c r="T15" i="246"/>
  <c r="U15" i="246"/>
  <c r="R69" i="246"/>
  <c r="S69" i="246"/>
  <c r="T69" i="246"/>
  <c r="U69" i="246"/>
  <c r="U162" i="246"/>
  <c r="P124" i="246"/>
  <c r="Q124" i="246"/>
  <c r="R124" i="246"/>
  <c r="P120" i="246"/>
  <c r="Q120" i="246"/>
  <c r="Q113" i="246"/>
  <c r="T113" i="246"/>
  <c r="U113" i="246"/>
  <c r="P20" i="246"/>
  <c r="Q20" i="246"/>
  <c r="R20" i="246"/>
  <c r="S20" i="246"/>
  <c r="T20" i="246"/>
  <c r="V116" i="246"/>
  <c r="X116" i="246"/>
  <c r="Q21" i="246"/>
  <c r="Q161" i="246"/>
  <c r="O160" i="246"/>
  <c r="U160" i="246"/>
  <c r="U36" i="246"/>
  <c r="T36" i="246"/>
  <c r="S36" i="246"/>
  <c r="R36" i="246"/>
  <c r="Q36" i="246"/>
  <c r="P36" i="246"/>
  <c r="U135" i="246"/>
  <c r="T135" i="246"/>
  <c r="S135" i="246"/>
  <c r="Q135" i="246"/>
  <c r="R135" i="246"/>
  <c r="V42" i="246"/>
  <c r="X42" i="246"/>
  <c r="P61" i="246"/>
  <c r="T152" i="246"/>
  <c r="R152" i="246"/>
  <c r="P84" i="246"/>
  <c r="P152" i="246"/>
  <c r="T43" i="246"/>
  <c r="S43" i="246"/>
  <c r="Q43" i="246"/>
  <c r="P43" i="246"/>
  <c r="V43" i="246"/>
  <c r="X43" i="246"/>
  <c r="Q152" i="246"/>
  <c r="T28" i="246"/>
  <c r="S28" i="246"/>
  <c r="Q28" i="246"/>
  <c r="P28" i="246"/>
  <c r="U28" i="246"/>
  <c r="T31" i="246"/>
  <c r="Q31" i="246"/>
  <c r="P31" i="246"/>
  <c r="U31" i="246"/>
  <c r="S31" i="246"/>
  <c r="R31" i="246"/>
  <c r="R40" i="246"/>
  <c r="U81" i="246"/>
  <c r="T81" i="246"/>
  <c r="S40" i="246"/>
  <c r="T40" i="246"/>
  <c r="U43" i="246"/>
  <c r="U59" i="246"/>
  <c r="R59" i="246"/>
  <c r="Q59" i="246"/>
  <c r="T59" i="246"/>
  <c r="S59" i="246"/>
  <c r="Q74" i="246"/>
  <c r="U84" i="246"/>
  <c r="S160" i="246"/>
  <c r="U9" i="246"/>
  <c r="T9" i="246"/>
  <c r="S9" i="246"/>
  <c r="R9" i="246"/>
  <c r="Q9" i="246"/>
  <c r="U4" i="246"/>
  <c r="T4" i="246"/>
  <c r="S4" i="246"/>
  <c r="R4" i="246"/>
  <c r="Q4" i="246"/>
  <c r="U35" i="246"/>
  <c r="T35" i="246"/>
  <c r="S81" i="246"/>
  <c r="P102" i="246"/>
  <c r="Q104" i="246"/>
  <c r="U77" i="246"/>
  <c r="Q77" i="246"/>
  <c r="T77" i="246"/>
  <c r="S77" i="246"/>
  <c r="R77" i="246"/>
  <c r="U149" i="246"/>
  <c r="T149" i="246"/>
  <c r="U12" i="246"/>
  <c r="T12" i="246"/>
  <c r="S12" i="246"/>
  <c r="P149" i="246"/>
  <c r="R43" i="246"/>
  <c r="Q149" i="246"/>
  <c r="R149" i="246"/>
  <c r="G53" i="246"/>
  <c r="T162" i="246"/>
  <c r="U138" i="246"/>
  <c r="T138" i="246"/>
  <c r="P59" i="246"/>
  <c r="U79" i="246"/>
  <c r="T79" i="246"/>
  <c r="G4" i="246"/>
  <c r="P9" i="246"/>
  <c r="P66" i="246"/>
  <c r="P79" i="246"/>
  <c r="V79" i="246"/>
  <c r="X79" i="246"/>
  <c r="Q102" i="246"/>
  <c r="Q138" i="246"/>
  <c r="U23" i="246"/>
  <c r="T23" i="246"/>
  <c r="S23" i="246"/>
  <c r="R23" i="246"/>
  <c r="Q23" i="246"/>
  <c r="P23" i="246"/>
  <c r="V23" i="246"/>
  <c r="X23" i="246"/>
  <c r="U49" i="246"/>
  <c r="T49" i="246"/>
  <c r="S49" i="246"/>
  <c r="R49" i="246"/>
  <c r="Q49" i="246"/>
  <c r="U97" i="246"/>
  <c r="T97" i="246"/>
  <c r="S97" i="246"/>
  <c r="V99" i="246"/>
  <c r="X99" i="246"/>
  <c r="U2" i="246"/>
  <c r="S2" i="246"/>
  <c r="R2" i="246"/>
  <c r="Q2" i="246"/>
  <c r="P2" i="246"/>
  <c r="U93" i="246"/>
  <c r="S93" i="246"/>
  <c r="Q93" i="246"/>
  <c r="P93" i="246"/>
  <c r="T93" i="246"/>
  <c r="R93" i="246"/>
  <c r="A156" i="246"/>
  <c r="F156" i="246"/>
  <c r="G2" i="246"/>
  <c r="S61" i="246"/>
  <c r="U61" i="246"/>
  <c r="T61" i="246"/>
  <c r="T2" i="246"/>
  <c r="P97" i="246"/>
  <c r="V97" i="246"/>
  <c r="X97" i="246"/>
  <c r="U100" i="246"/>
  <c r="T100" i="246"/>
  <c r="Q100" i="246"/>
  <c r="P100" i="246"/>
  <c r="S100" i="246"/>
  <c r="R100" i="246"/>
  <c r="P135" i="246"/>
  <c r="Q97" i="246"/>
  <c r="U128" i="246"/>
  <c r="T128" i="246"/>
  <c r="S128" i="246"/>
  <c r="R128" i="246"/>
  <c r="Q128" i="246"/>
  <c r="P128" i="246"/>
  <c r="Q61" i="246"/>
  <c r="P77" i="246"/>
  <c r="R97" i="246"/>
  <c r="T160" i="246"/>
  <c r="Q84" i="246"/>
  <c r="T25" i="246"/>
  <c r="Q40" i="246"/>
  <c r="R84" i="246"/>
  <c r="S95" i="246"/>
  <c r="R95" i="246"/>
  <c r="U95" i="246"/>
  <c r="T95" i="246"/>
  <c r="U74" i="246"/>
  <c r="T74" i="246"/>
  <c r="S74" i="246"/>
  <c r="P74" i="246"/>
  <c r="V74" i="246"/>
  <c r="X74" i="246"/>
  <c r="S84" i="246"/>
  <c r="T119" i="246"/>
  <c r="S119" i="246"/>
  <c r="R119" i="246"/>
  <c r="Q119" i="246"/>
  <c r="P119" i="246"/>
  <c r="P95" i="246"/>
  <c r="U104" i="246"/>
  <c r="T104" i="246"/>
  <c r="S104" i="246"/>
  <c r="V15" i="246"/>
  <c r="X15" i="246"/>
  <c r="P81" i="246"/>
  <c r="V81" i="246"/>
  <c r="X81" i="246"/>
  <c r="Q12" i="246"/>
  <c r="R28" i="246"/>
  <c r="U38" i="246"/>
  <c r="T38" i="246"/>
  <c r="S38" i="246"/>
  <c r="Q81" i="246"/>
  <c r="R126" i="246"/>
  <c r="U126" i="246"/>
  <c r="T126" i="246"/>
  <c r="S126" i="246"/>
  <c r="Q126" i="246"/>
  <c r="P126" i="246"/>
  <c r="R12" i="246"/>
  <c r="R81" i="246"/>
  <c r="P104" i="246"/>
  <c r="P4" i="246"/>
  <c r="P35" i="246"/>
  <c r="Q38" i="246"/>
  <c r="V38" i="246"/>
  <c r="X38" i="246"/>
  <c r="U51" i="246"/>
  <c r="T51" i="246"/>
  <c r="S51" i="246"/>
  <c r="V51" i="246"/>
  <c r="X51" i="246"/>
  <c r="R51" i="246"/>
  <c r="Q51" i="246"/>
  <c r="Q66" i="246"/>
  <c r="Q79" i="246"/>
  <c r="U82" i="246"/>
  <c r="T82" i="246"/>
  <c r="S82" i="246"/>
  <c r="R82" i="246"/>
  <c r="Q82" i="246"/>
  <c r="R102" i="246"/>
  <c r="R138" i="246"/>
  <c r="P49" i="246"/>
  <c r="S25" i="246"/>
  <c r="R25" i="246"/>
  <c r="Q25" i="246"/>
  <c r="P25" i="246"/>
  <c r="V25" i="246"/>
  <c r="X25" i="246"/>
  <c r="V20" i="246"/>
  <c r="X20" i="246"/>
  <c r="T33" i="246"/>
  <c r="V33" i="246"/>
  <c r="X33" i="246"/>
  <c r="U33" i="246"/>
  <c r="U99" i="246"/>
  <c r="T99" i="246"/>
  <c r="S99" i="246"/>
  <c r="R99" i="246"/>
  <c r="Q99" i="246"/>
  <c r="T102" i="246"/>
  <c r="P40" i="246"/>
  <c r="U117" i="246"/>
  <c r="T117" i="246"/>
  <c r="S117" i="246"/>
  <c r="R117" i="246"/>
  <c r="Q117" i="246"/>
  <c r="P117" i="246"/>
  <c r="V117" i="246"/>
  <c r="X117" i="246"/>
  <c r="S35" i="246"/>
  <c r="T66" i="246"/>
  <c r="V114" i="246"/>
  <c r="X114" i="246"/>
  <c r="U90" i="246"/>
  <c r="T90" i="246"/>
  <c r="S90" i="246"/>
  <c r="P105" i="246"/>
  <c r="U133" i="246"/>
  <c r="T133" i="246"/>
  <c r="S133" i="246"/>
  <c r="P10" i="246"/>
  <c r="S18" i="246"/>
  <c r="T44" i="246"/>
  <c r="S44" i="246"/>
  <c r="R44" i="246"/>
  <c r="Q44" i="246"/>
  <c r="P44" i="246"/>
  <c r="P47" i="246"/>
  <c r="Q109" i="246"/>
  <c r="G133" i="246"/>
  <c r="S109" i="246"/>
  <c r="P133" i="246"/>
  <c r="U136" i="246"/>
  <c r="T136" i="246"/>
  <c r="R136" i="246"/>
  <c r="Q136" i="246"/>
  <c r="P136" i="246"/>
  <c r="U64" i="246"/>
  <c r="T64" i="246"/>
  <c r="P57" i="246"/>
  <c r="P160" i="246"/>
  <c r="U16" i="246"/>
  <c r="T16" i="246"/>
  <c r="S16" i="246"/>
  <c r="R16" i="246"/>
  <c r="Q16" i="246"/>
  <c r="R24" i="246"/>
  <c r="V24" i="246"/>
  <c r="X24" i="246"/>
  <c r="Q57" i="246"/>
  <c r="V62" i="246"/>
  <c r="X62" i="246"/>
  <c r="R64" i="246"/>
  <c r="P70" i="246"/>
  <c r="V70" i="246"/>
  <c r="X70" i="246"/>
  <c r="Q75" i="246"/>
  <c r="P88" i="246"/>
  <c r="Q90" i="246"/>
  <c r="R133" i="246"/>
  <c r="S136" i="246"/>
  <c r="T105" i="246"/>
  <c r="S105" i="246"/>
  <c r="R105" i="246"/>
  <c r="Q105" i="246"/>
  <c r="U10" i="246"/>
  <c r="T10" i="246"/>
  <c r="S10" i="246"/>
  <c r="R10" i="246"/>
  <c r="R18" i="246"/>
  <c r="Q18" i="246"/>
  <c r="P18" i="246"/>
  <c r="U47" i="246"/>
  <c r="T47" i="246"/>
  <c r="S47" i="246"/>
  <c r="R159" i="246"/>
  <c r="O159" i="246"/>
  <c r="U18" i="246"/>
  <c r="Q24" i="246"/>
  <c r="U44" i="246"/>
  <c r="R47" i="246"/>
  <c r="Q64" i="246"/>
  <c r="P75" i="246"/>
  <c r="P90" i="246"/>
  <c r="U106" i="246"/>
  <c r="T106" i="246"/>
  <c r="S106" i="246"/>
  <c r="R106" i="246"/>
  <c r="Q106" i="246"/>
  <c r="U115" i="246"/>
  <c r="T115" i="246"/>
  <c r="R115" i="246"/>
  <c r="Q115" i="246"/>
  <c r="P115" i="246"/>
  <c r="V115" i="246"/>
  <c r="X115" i="246"/>
  <c r="Q133" i="246"/>
  <c r="V145" i="246"/>
  <c r="X145" i="246"/>
  <c r="T150" i="246"/>
  <c r="S150" i="246"/>
  <c r="Q150" i="246"/>
  <c r="P150" i="246"/>
  <c r="R11" i="246"/>
  <c r="Q11" i="246"/>
  <c r="P11" i="246"/>
  <c r="V11" i="246"/>
  <c r="X11" i="246"/>
  <c r="S24" i="246"/>
  <c r="R57" i="246"/>
  <c r="S64" i="246"/>
  <c r="Q70" i="246"/>
  <c r="R75" i="246"/>
  <c r="Q88" i="246"/>
  <c r="R90" i="246"/>
  <c r="P106" i="246"/>
  <c r="R160" i="246"/>
  <c r="S159" i="246"/>
  <c r="S75" i="246"/>
  <c r="P16" i="246"/>
  <c r="U19" i="246"/>
  <c r="T19" i="246"/>
  <c r="R19" i="246"/>
  <c r="Q19" i="246"/>
  <c r="P19" i="246"/>
  <c r="U24" i="246"/>
  <c r="T45" i="246"/>
  <c r="S45" i="246"/>
  <c r="R45" i="246"/>
  <c r="Q45" i="246"/>
  <c r="V45" i="246"/>
  <c r="X45" i="246"/>
  <c r="T57" i="246"/>
  <c r="S70" i="246"/>
  <c r="T75" i="246"/>
  <c r="S88" i="246"/>
  <c r="U91" i="246"/>
  <c r="T91" i="246"/>
  <c r="V91" i="246"/>
  <c r="X91" i="246"/>
  <c r="U110" i="246"/>
  <c r="T110" i="246"/>
  <c r="S110" i="246"/>
  <c r="R110" i="246"/>
  <c r="Q110" i="246"/>
  <c r="P110" i="246"/>
  <c r="V110" i="246"/>
  <c r="X110" i="246"/>
  <c r="U131" i="246"/>
  <c r="S131" i="246"/>
  <c r="R131" i="246"/>
  <c r="Q131" i="246"/>
  <c r="P131" i="246"/>
  <c r="V131" i="246"/>
  <c r="X131" i="246"/>
  <c r="S6" i="246"/>
  <c r="R6" i="246"/>
  <c r="Q6" i="246"/>
  <c r="P6" i="246"/>
  <c r="V6" i="246"/>
  <c r="X6" i="246"/>
  <c r="U8" i="246"/>
  <c r="T8" i="246"/>
  <c r="R8" i="246"/>
  <c r="Q8" i="246"/>
  <c r="P8" i="246"/>
  <c r="U14" i="246"/>
  <c r="T14" i="246"/>
  <c r="S14" i="246"/>
  <c r="V14" i="246"/>
  <c r="X14" i="246"/>
  <c r="R32" i="246"/>
  <c r="Q32" i="246"/>
  <c r="P32" i="246"/>
  <c r="V32" i="246"/>
  <c r="X32" i="246"/>
  <c r="U32" i="246"/>
  <c r="T32" i="246"/>
  <c r="S32" i="246"/>
  <c r="U42" i="246"/>
  <c r="T42" i="246"/>
  <c r="S42" i="246"/>
  <c r="G45" i="246"/>
  <c r="V73" i="246"/>
  <c r="X73" i="246"/>
  <c r="U107" i="246"/>
  <c r="T107" i="246"/>
  <c r="V107" i="246"/>
  <c r="X107" i="246"/>
  <c r="U137" i="246"/>
  <c r="T137" i="246"/>
  <c r="S137" i="246"/>
  <c r="R137" i="246"/>
  <c r="Q137" i="246"/>
  <c r="V137" i="246"/>
  <c r="X137" i="246"/>
  <c r="U21" i="246"/>
  <c r="T21" i="246"/>
  <c r="S21" i="246"/>
  <c r="U30" i="246"/>
  <c r="T30" i="246"/>
  <c r="S30" i="246"/>
  <c r="R30" i="246"/>
  <c r="S58" i="246"/>
  <c r="R58" i="246"/>
  <c r="Q58" i="246"/>
  <c r="P58" i="246"/>
  <c r="U159" i="246"/>
  <c r="S94" i="246"/>
  <c r="R94" i="246"/>
  <c r="Q94" i="246"/>
  <c r="P94" i="246"/>
  <c r="U124" i="246"/>
  <c r="T124" i="246"/>
  <c r="V124" i="246"/>
  <c r="X124" i="246"/>
  <c r="T141" i="246"/>
  <c r="S141" i="246"/>
  <c r="R141" i="246"/>
  <c r="Q141" i="246"/>
  <c r="P141" i="246"/>
  <c r="V141" i="246"/>
  <c r="X141" i="246"/>
  <c r="O162" i="246"/>
  <c r="Q162" i="246"/>
  <c r="U56" i="246"/>
  <c r="T56" i="246"/>
  <c r="S56" i="246"/>
  <c r="R56" i="246"/>
  <c r="S67" i="246"/>
  <c r="R67" i="246"/>
  <c r="Q67" i="246"/>
  <c r="P67" i="246"/>
  <c r="T76" i="246"/>
  <c r="S76" i="246"/>
  <c r="R76" i="246"/>
  <c r="Q76" i="246"/>
  <c r="P76" i="246"/>
  <c r="U148" i="246"/>
  <c r="Q148" i="246"/>
  <c r="T148" i="246"/>
  <c r="S148" i="246"/>
  <c r="R148" i="246"/>
  <c r="V148" i="246"/>
  <c r="X148" i="246"/>
  <c r="Q17" i="246"/>
  <c r="V17" i="246"/>
  <c r="X17" i="246"/>
  <c r="P21" i="246"/>
  <c r="V21" i="246"/>
  <c r="X21" i="246"/>
  <c r="P30" i="246"/>
  <c r="T58" i="246"/>
  <c r="T67" i="246"/>
  <c r="S85" i="246"/>
  <c r="R85" i="246"/>
  <c r="Q85" i="246"/>
  <c r="P85" i="246"/>
  <c r="V85" i="246"/>
  <c r="X85" i="246"/>
  <c r="P113" i="246"/>
  <c r="Q129" i="246"/>
  <c r="T146" i="246"/>
  <c r="V146" i="246"/>
  <c r="X146" i="246"/>
  <c r="U146" i="246"/>
  <c r="Q15" i="246"/>
  <c r="P56" i="246"/>
  <c r="U65" i="246"/>
  <c r="T65" i="246"/>
  <c r="S65" i="246"/>
  <c r="R65" i="246"/>
  <c r="Q65" i="246"/>
  <c r="U83" i="246"/>
  <c r="T83" i="246"/>
  <c r="S83" i="246"/>
  <c r="R83" i="246"/>
  <c r="Q83" i="246"/>
  <c r="U92" i="246"/>
  <c r="T92" i="246"/>
  <c r="S92" i="246"/>
  <c r="R92" i="246"/>
  <c r="Q92" i="246"/>
  <c r="T108" i="246"/>
  <c r="S108" i="246"/>
  <c r="Q108" i="246"/>
  <c r="P108" i="246"/>
  <c r="R113" i="246"/>
  <c r="S129" i="246"/>
  <c r="T139" i="246"/>
  <c r="S139" i="246"/>
  <c r="R139" i="246"/>
  <c r="Q139" i="246"/>
  <c r="P139" i="246"/>
  <c r="V139" i="246"/>
  <c r="X139" i="246"/>
  <c r="P54" i="246"/>
  <c r="T37" i="246"/>
  <c r="S37" i="246"/>
  <c r="R37" i="246"/>
  <c r="Q37" i="246"/>
  <c r="P37" i="246"/>
  <c r="V37" i="246"/>
  <c r="X37" i="246"/>
  <c r="Q54" i="246"/>
  <c r="Q56" i="246"/>
  <c r="U63" i="246"/>
  <c r="T63" i="246"/>
  <c r="V63" i="246"/>
  <c r="X63" i="246"/>
  <c r="U108" i="246"/>
  <c r="U161" i="246"/>
  <c r="P101" i="246"/>
  <c r="P112" i="246"/>
  <c r="P130" i="246"/>
  <c r="P46" i="246"/>
  <c r="V46" i="246"/>
  <c r="X46" i="246"/>
  <c r="Q101" i="246"/>
  <c r="Q112" i="246"/>
  <c r="Q130" i="246"/>
  <c r="P143" i="246"/>
  <c r="T159" i="246"/>
  <c r="P27" i="246"/>
  <c r="P39" i="246"/>
  <c r="V39" i="246"/>
  <c r="X39" i="246"/>
  <c r="Q46" i="246"/>
  <c r="P53" i="246"/>
  <c r="V53" i="246"/>
  <c r="X53" i="246"/>
  <c r="P60" i="246"/>
  <c r="V60" i="246"/>
  <c r="X60" i="246"/>
  <c r="P69" i="246"/>
  <c r="V69" i="246"/>
  <c r="X69" i="246"/>
  <c r="P78" i="246"/>
  <c r="V78" i="246"/>
  <c r="X78" i="246"/>
  <c r="P87" i="246"/>
  <c r="V87" i="246"/>
  <c r="X87" i="246"/>
  <c r="P96" i="246"/>
  <c r="V96" i="246"/>
  <c r="X96" i="246"/>
  <c r="R101" i="246"/>
  <c r="R112" i="246"/>
  <c r="R130" i="246"/>
  <c r="P132" i="246"/>
  <c r="V132" i="246"/>
  <c r="X132" i="246"/>
  <c r="V67" i="245"/>
  <c r="X67" i="245"/>
  <c r="P10" i="245"/>
  <c r="P106" i="245"/>
  <c r="Q106" i="245"/>
  <c r="R106" i="245"/>
  <c r="T106" i="245"/>
  <c r="U106" i="245"/>
  <c r="V17" i="245"/>
  <c r="X17" i="245"/>
  <c r="T141" i="245"/>
  <c r="P25" i="245"/>
  <c r="R25" i="245"/>
  <c r="S25" i="245"/>
  <c r="P86" i="245"/>
  <c r="Q86" i="245"/>
  <c r="R86" i="245"/>
  <c r="S86" i="245"/>
  <c r="T86" i="245"/>
  <c r="P11" i="245"/>
  <c r="Q11" i="245"/>
  <c r="P53" i="245"/>
  <c r="Q53" i="245"/>
  <c r="S53" i="245"/>
  <c r="U53" i="245"/>
  <c r="R153" i="245"/>
  <c r="V6" i="245"/>
  <c r="X6" i="245"/>
  <c r="T66" i="245"/>
  <c r="U66" i="245"/>
  <c r="Q61" i="245"/>
  <c r="Q22" i="245"/>
  <c r="R22" i="245"/>
  <c r="S22" i="245"/>
  <c r="T22" i="245"/>
  <c r="V22" i="245"/>
  <c r="X22" i="245"/>
  <c r="Q71" i="245"/>
  <c r="R71" i="245"/>
  <c r="S71" i="245"/>
  <c r="T71" i="245"/>
  <c r="U71" i="245"/>
  <c r="S160" i="245"/>
  <c r="U75" i="245"/>
  <c r="T159" i="245"/>
  <c r="P50" i="245"/>
  <c r="Q50" i="245"/>
  <c r="S50" i="245"/>
  <c r="Q54" i="245"/>
  <c r="R54" i="245"/>
  <c r="P54" i="245"/>
  <c r="V54" i="245"/>
  <c r="X54" i="245"/>
  <c r="U37" i="245"/>
  <c r="Q33" i="245"/>
  <c r="S33" i="245"/>
  <c r="T33" i="245"/>
  <c r="U33" i="245"/>
  <c r="Q64" i="245"/>
  <c r="S64" i="245"/>
  <c r="T64" i="245"/>
  <c r="V64" i="245"/>
  <c r="X64" i="245"/>
  <c r="P64" i="245"/>
  <c r="R64" i="245"/>
  <c r="P20" i="245"/>
  <c r="R20" i="245"/>
  <c r="S20" i="245"/>
  <c r="U20" i="245"/>
  <c r="Q36" i="245"/>
  <c r="R36" i="245"/>
  <c r="S36" i="245"/>
  <c r="T36" i="245"/>
  <c r="V36" i="245"/>
  <c r="X36" i="245"/>
  <c r="U36" i="245"/>
  <c r="Q129" i="245"/>
  <c r="R129" i="245"/>
  <c r="R160" i="245"/>
  <c r="V69" i="245"/>
  <c r="X69" i="245"/>
  <c r="Q159" i="245"/>
  <c r="P9" i="245"/>
  <c r="Q9" i="245"/>
  <c r="R9" i="245"/>
  <c r="S120" i="245"/>
  <c r="T120" i="245"/>
  <c r="P88" i="245"/>
  <c r="R88" i="245"/>
  <c r="U88" i="245"/>
  <c r="Q88" i="245"/>
  <c r="T88" i="245"/>
  <c r="V88" i="245"/>
  <c r="X88" i="245"/>
  <c r="P13" i="245"/>
  <c r="V13" i="245"/>
  <c r="X13" i="245"/>
  <c r="U23" i="245"/>
  <c r="Q23" i="245"/>
  <c r="R72" i="245"/>
  <c r="P72" i="245"/>
  <c r="U72" i="245"/>
  <c r="T72" i="245"/>
  <c r="S72" i="245"/>
  <c r="S138" i="245"/>
  <c r="P138" i="245"/>
  <c r="T160" i="245"/>
  <c r="Q21" i="245"/>
  <c r="R23" i="245"/>
  <c r="R56" i="245"/>
  <c r="Q56" i="245"/>
  <c r="P56" i="245"/>
  <c r="T56" i="245"/>
  <c r="S56" i="245"/>
  <c r="U56" i="245"/>
  <c r="R138" i="245"/>
  <c r="R21" i="245"/>
  <c r="S23" i="245"/>
  <c r="Q32" i="245"/>
  <c r="S32" i="245"/>
  <c r="Q47" i="245"/>
  <c r="R47" i="245"/>
  <c r="U47" i="245"/>
  <c r="R82" i="245"/>
  <c r="U82" i="245"/>
  <c r="S82" i="245"/>
  <c r="T82" i="245"/>
  <c r="Q82" i="245"/>
  <c r="P82" i="245"/>
  <c r="R90" i="245"/>
  <c r="R136" i="245"/>
  <c r="T138" i="245"/>
  <c r="S143" i="245"/>
  <c r="R143" i="245"/>
  <c r="Q143" i="245"/>
  <c r="T143" i="245"/>
  <c r="U143" i="245"/>
  <c r="Q19" i="245"/>
  <c r="S21" i="245"/>
  <c r="T23" i="245"/>
  <c r="R19" i="245"/>
  <c r="T21" i="245"/>
  <c r="P32" i="245"/>
  <c r="S70" i="245"/>
  <c r="Q70" i="245"/>
  <c r="P70" i="245"/>
  <c r="T70" i="245"/>
  <c r="R70" i="245"/>
  <c r="U70" i="245"/>
  <c r="T79" i="245"/>
  <c r="S79" i="245"/>
  <c r="R79" i="245"/>
  <c r="P132" i="245"/>
  <c r="S134" i="245"/>
  <c r="U136" i="245"/>
  <c r="P143" i="245"/>
  <c r="V143" i="245"/>
  <c r="X143" i="245"/>
  <c r="G15" i="245"/>
  <c r="S19" i="245"/>
  <c r="R32" i="245"/>
  <c r="S47" i="245"/>
  <c r="V85" i="245"/>
  <c r="X85" i="245"/>
  <c r="T104" i="245"/>
  <c r="S104" i="245"/>
  <c r="P123" i="245"/>
  <c r="P130" i="245"/>
  <c r="Q132" i="245"/>
  <c r="T134" i="245"/>
  <c r="T162" i="245"/>
  <c r="T32" i="245"/>
  <c r="U45" i="245"/>
  <c r="R45" i="245"/>
  <c r="Q45" i="245"/>
  <c r="T45" i="245"/>
  <c r="T47" i="245"/>
  <c r="P79" i="245"/>
  <c r="S83" i="245"/>
  <c r="T83" i="245"/>
  <c r="R83" i="245"/>
  <c r="V94" i="245"/>
  <c r="X94" i="245"/>
  <c r="Q123" i="245"/>
  <c r="Q130" i="245"/>
  <c r="R132" i="245"/>
  <c r="U134" i="245"/>
  <c r="T144" i="245"/>
  <c r="R144" i="245"/>
  <c r="P144" i="245"/>
  <c r="S144" i="245"/>
  <c r="Q144" i="245"/>
  <c r="U162" i="245"/>
  <c r="U160" i="245"/>
  <c r="V15" i="245"/>
  <c r="X15" i="245"/>
  <c r="V27" i="245"/>
  <c r="X27" i="245"/>
  <c r="U32" i="245"/>
  <c r="Q79" i="245"/>
  <c r="T91" i="245"/>
  <c r="S91" i="245"/>
  <c r="U91" i="245"/>
  <c r="R91" i="245"/>
  <c r="Q91" i="245"/>
  <c r="S109" i="245"/>
  <c r="T109" i="245"/>
  <c r="R123" i="245"/>
  <c r="R130" i="245"/>
  <c r="S132" i="245"/>
  <c r="U11" i="245"/>
  <c r="R11" i="245"/>
  <c r="U13" i="245"/>
  <c r="Q13" i="245"/>
  <c r="T13" i="245"/>
  <c r="S13" i="245"/>
  <c r="P45" i="245"/>
  <c r="U79" i="245"/>
  <c r="P104" i="245"/>
  <c r="Q121" i="245"/>
  <c r="U121" i="245"/>
  <c r="T121" i="245"/>
  <c r="S130" i="245"/>
  <c r="T132" i="245"/>
  <c r="U144" i="245"/>
  <c r="O162" i="245"/>
  <c r="G5" i="245"/>
  <c r="G11" i="245"/>
  <c r="U30" i="245"/>
  <c r="V30" i="245"/>
  <c r="X30" i="245"/>
  <c r="R30" i="245"/>
  <c r="S30" i="245"/>
  <c r="T30" i="245"/>
  <c r="S45" i="245"/>
  <c r="P83" i="245"/>
  <c r="P91" i="245"/>
  <c r="Q104" i="245"/>
  <c r="Q109" i="245"/>
  <c r="P128" i="245"/>
  <c r="T130" i="245"/>
  <c r="S151" i="245"/>
  <c r="R151" i="245"/>
  <c r="T151" i="245"/>
  <c r="Q151" i="245"/>
  <c r="U151" i="245"/>
  <c r="P151" i="245"/>
  <c r="V151" i="245"/>
  <c r="X151" i="245"/>
  <c r="V2" i="245"/>
  <c r="V38" i="245"/>
  <c r="X38" i="245"/>
  <c r="R43" i="245"/>
  <c r="S43" i="245"/>
  <c r="T43" i="245"/>
  <c r="Q43" i="245"/>
  <c r="U43" i="245"/>
  <c r="R68" i="245"/>
  <c r="S68" i="245"/>
  <c r="Q68" i="245"/>
  <c r="T68" i="245"/>
  <c r="U68" i="245"/>
  <c r="P68" i="245"/>
  <c r="U74" i="245"/>
  <c r="P74" i="245"/>
  <c r="V74" i="245"/>
  <c r="X74" i="245"/>
  <c r="Q83" i="245"/>
  <c r="S102" i="245"/>
  <c r="P102" i="245"/>
  <c r="Q102" i="245"/>
  <c r="R104" i="245"/>
  <c r="P121" i="245"/>
  <c r="V121" i="245"/>
  <c r="X121" i="245"/>
  <c r="Q128" i="245"/>
  <c r="U119" i="245"/>
  <c r="R119" i="245"/>
  <c r="T119" i="245"/>
  <c r="Q119" i="245"/>
  <c r="P119" i="245"/>
  <c r="S119" i="245"/>
  <c r="S90" i="245"/>
  <c r="Q90" i="245"/>
  <c r="P90" i="245"/>
  <c r="U96" i="245"/>
  <c r="S96" i="245"/>
  <c r="T96" i="245"/>
  <c r="R96" i="245"/>
  <c r="P96" i="245"/>
  <c r="Q96" i="245"/>
  <c r="P19" i="245"/>
  <c r="U19" i="245"/>
  <c r="P21" i="245"/>
  <c r="V21" i="245"/>
  <c r="X21" i="245"/>
  <c r="P23" i="245"/>
  <c r="V23" i="245"/>
  <c r="X23" i="245"/>
  <c r="Q72" i="245"/>
  <c r="P136" i="245"/>
  <c r="Q138" i="245"/>
  <c r="P140" i="245"/>
  <c r="S146" i="245"/>
  <c r="R146" i="245"/>
  <c r="T146" i="245"/>
  <c r="P146" i="245"/>
  <c r="U146" i="245"/>
  <c r="Q146" i="245"/>
  <c r="R154" i="245"/>
  <c r="Q154" i="245"/>
  <c r="U26" i="245"/>
  <c r="T26" i="245"/>
  <c r="S26" i="245"/>
  <c r="Q26" i="245"/>
  <c r="R26" i="245"/>
  <c r="P26" i="245"/>
  <c r="V26" i="245"/>
  <c r="X26" i="245"/>
  <c r="Q136" i="245"/>
  <c r="Q140" i="245"/>
  <c r="P134" i="245"/>
  <c r="S140" i="245"/>
  <c r="S154" i="245"/>
  <c r="T90" i="245"/>
  <c r="U123" i="245"/>
  <c r="T123" i="245"/>
  <c r="G130" i="245"/>
  <c r="Q134" i="245"/>
  <c r="T136" i="245"/>
  <c r="U138" i="245"/>
  <c r="T154" i="245"/>
  <c r="P47" i="245"/>
  <c r="U154" i="245"/>
  <c r="T95" i="245"/>
  <c r="P95" i="245"/>
  <c r="Q95" i="245"/>
  <c r="U110" i="245"/>
  <c r="T110" i="245"/>
  <c r="P110" i="245"/>
  <c r="S110" i="245"/>
  <c r="R110" i="245"/>
  <c r="R159" i="245"/>
  <c r="U60" i="245"/>
  <c r="R60" i="245"/>
  <c r="T60" i="245"/>
  <c r="S60" i="245"/>
  <c r="Q60" i="245"/>
  <c r="R77" i="245"/>
  <c r="S77" i="245"/>
  <c r="Q77" i="245"/>
  <c r="P77" i="245"/>
  <c r="T77" i="245"/>
  <c r="U77" i="245"/>
  <c r="T100" i="245"/>
  <c r="P100" i="245"/>
  <c r="R100" i="245"/>
  <c r="Q100" i="245"/>
  <c r="U55" i="245"/>
  <c r="R55" i="245"/>
  <c r="S55" i="245"/>
  <c r="T98" i="245"/>
  <c r="U98" i="245"/>
  <c r="S98" i="245"/>
  <c r="T128" i="245"/>
  <c r="T148" i="245"/>
  <c r="P148" i="245"/>
  <c r="U148" i="245"/>
  <c r="S148" i="245"/>
  <c r="R148" i="245"/>
  <c r="O160" i="245"/>
  <c r="T11" i="245"/>
  <c r="V11" i="245"/>
  <c r="X11" i="245"/>
  <c r="V46" i="245"/>
  <c r="X46" i="245"/>
  <c r="R58" i="245"/>
  <c r="T58" i="245"/>
  <c r="S58" i="245"/>
  <c r="Q58" i="245"/>
  <c r="P60" i="245"/>
  <c r="R95" i="245"/>
  <c r="Q110" i="245"/>
  <c r="Q148" i="245"/>
  <c r="P160" i="245"/>
  <c r="R28" i="245"/>
  <c r="T28" i="245"/>
  <c r="U28" i="245"/>
  <c r="Q28" i="245"/>
  <c r="P28" i="245"/>
  <c r="S28" i="245"/>
  <c r="P55" i="245"/>
  <c r="U81" i="245"/>
  <c r="T81" i="245"/>
  <c r="S81" i="245"/>
  <c r="V81" i="245"/>
  <c r="X81" i="245"/>
  <c r="V84" i="245"/>
  <c r="X84" i="245"/>
  <c r="S95" i="245"/>
  <c r="S100" i="245"/>
  <c r="S153" i="245"/>
  <c r="P153" i="245"/>
  <c r="T153" i="245"/>
  <c r="U153" i="245"/>
  <c r="V3" i="245"/>
  <c r="X3" i="245"/>
  <c r="S9" i="245"/>
  <c r="V9" i="245"/>
  <c r="X9" i="245"/>
  <c r="V31" i="245"/>
  <c r="X31" i="245"/>
  <c r="S41" i="245"/>
  <c r="T41" i="245"/>
  <c r="Q41" i="245"/>
  <c r="P41" i="245"/>
  <c r="U41" i="245"/>
  <c r="R41" i="245"/>
  <c r="V53" i="245"/>
  <c r="X53" i="245"/>
  <c r="Q55" i="245"/>
  <c r="P61" i="245"/>
  <c r="T61" i="245"/>
  <c r="S61" i="245"/>
  <c r="U61" i="245"/>
  <c r="U95" i="245"/>
  <c r="P98" i="245"/>
  <c r="U100" i="245"/>
  <c r="U117" i="245"/>
  <c r="Q117" i="245"/>
  <c r="T117" i="245"/>
  <c r="S159" i="245"/>
  <c r="G4" i="245"/>
  <c r="U159" i="245"/>
  <c r="P37" i="245"/>
  <c r="R89" i="245"/>
  <c r="P117" i="245"/>
  <c r="G2" i="245"/>
  <c r="A156" i="245"/>
  <c r="C156" i="245"/>
  <c r="U2" i="245"/>
  <c r="R2" i="245"/>
  <c r="Q2" i="245"/>
  <c r="Q14" i="245"/>
  <c r="P14" i="245"/>
  <c r="V14" i="245"/>
  <c r="X14" i="245"/>
  <c r="P24" i="245"/>
  <c r="S37" i="245"/>
  <c r="Q57" i="245"/>
  <c r="S57" i="245"/>
  <c r="S73" i="245"/>
  <c r="P73" i="245"/>
  <c r="U108" i="245"/>
  <c r="Q108" i="245"/>
  <c r="P108" i="245"/>
  <c r="Q113" i="245"/>
  <c r="Q115" i="245"/>
  <c r="S117" i="245"/>
  <c r="V127" i="245"/>
  <c r="X127" i="245"/>
  <c r="U149" i="245"/>
  <c r="T149" i="245"/>
  <c r="P149" i="245"/>
  <c r="V149" i="245"/>
  <c r="X149" i="245"/>
  <c r="S80" i="245"/>
  <c r="P80" i="245"/>
  <c r="V80" i="245"/>
  <c r="X80" i="245"/>
  <c r="Q89" i="245"/>
  <c r="P89" i="245"/>
  <c r="V89" i="245"/>
  <c r="X89" i="245"/>
  <c r="V39" i="245"/>
  <c r="X39" i="245"/>
  <c r="S66" i="245"/>
  <c r="R66" i="245"/>
  <c r="S75" i="245"/>
  <c r="Q75" i="245"/>
  <c r="P75" i="245"/>
  <c r="S94" i="245"/>
  <c r="Q94" i="245"/>
  <c r="R94" i="245"/>
  <c r="O161" i="245"/>
  <c r="Q161" i="245"/>
  <c r="G75" i="245"/>
  <c r="Q4" i="245"/>
  <c r="R4" i="245"/>
  <c r="U35" i="245"/>
  <c r="R35" i="245"/>
  <c r="R37" i="245"/>
  <c r="Q80" i="245"/>
  <c r="R87" i="245"/>
  <c r="Q87" i="245"/>
  <c r="P87" i="245"/>
  <c r="S89" i="245"/>
  <c r="S97" i="245"/>
  <c r="P97" i="245"/>
  <c r="V97" i="245"/>
  <c r="X97" i="245"/>
  <c r="V111" i="245"/>
  <c r="X111" i="245"/>
  <c r="P113" i="245"/>
  <c r="V113" i="245"/>
  <c r="X113" i="245"/>
  <c r="P115" i="245"/>
  <c r="R117" i="245"/>
  <c r="P4" i="245"/>
  <c r="U8" i="245"/>
  <c r="Q8" i="245"/>
  <c r="T8" i="245"/>
  <c r="S8" i="245"/>
  <c r="R8" i="245"/>
  <c r="R24" i="245"/>
  <c r="P33" i="245"/>
  <c r="V33" i="245"/>
  <c r="X33" i="245"/>
  <c r="P35" i="245"/>
  <c r="V35" i="245"/>
  <c r="X35" i="245"/>
  <c r="T37" i="245"/>
  <c r="V48" i="245"/>
  <c r="X48" i="245"/>
  <c r="Q62" i="245"/>
  <c r="U62" i="245"/>
  <c r="V62" i="245"/>
  <c r="X62" i="245"/>
  <c r="Q66" i="245"/>
  <c r="V66" i="245"/>
  <c r="X66" i="245"/>
  <c r="T75" i="245"/>
  <c r="S78" i="245"/>
  <c r="Q78" i="245"/>
  <c r="V78" i="245"/>
  <c r="X78" i="245"/>
  <c r="T80" i="245"/>
  <c r="S85" i="245"/>
  <c r="R85" i="245"/>
  <c r="Q85" i="245"/>
  <c r="U89" i="245"/>
  <c r="R92" i="245"/>
  <c r="S92" i="245"/>
  <c r="P92" i="245"/>
  <c r="Q92" i="245"/>
  <c r="T94" i="245"/>
  <c r="R115" i="245"/>
  <c r="R120" i="245"/>
  <c r="P120" i="245"/>
  <c r="Q120" i="245"/>
  <c r="S107" i="245"/>
  <c r="P107" i="245"/>
  <c r="R141" i="245"/>
  <c r="Q141" i="245"/>
  <c r="S141" i="245"/>
  <c r="P141" i="245"/>
  <c r="V141" i="245"/>
  <c r="X141" i="245"/>
  <c r="P162" i="245"/>
  <c r="G7" i="245"/>
  <c r="U7" i="245"/>
  <c r="R7" i="245"/>
  <c r="V7" i="245"/>
  <c r="X7" i="245"/>
  <c r="U18" i="245"/>
  <c r="Q18" i="245"/>
  <c r="V18" i="245"/>
  <c r="X18" i="245"/>
  <c r="U50" i="245"/>
  <c r="R50" i="245"/>
  <c r="V50" i="245"/>
  <c r="X50" i="245"/>
  <c r="P52" i="245"/>
  <c r="V52" i="245"/>
  <c r="X52" i="245"/>
  <c r="T105" i="245"/>
  <c r="P105" i="245"/>
  <c r="V105" i="245"/>
  <c r="X105" i="245"/>
  <c r="S125" i="245"/>
  <c r="R125" i="245"/>
  <c r="V125" i="245"/>
  <c r="X125" i="245"/>
  <c r="S162" i="245"/>
  <c r="U112" i="245"/>
  <c r="Q112" i="245"/>
  <c r="T129" i="245"/>
  <c r="P129" i="245"/>
  <c r="S131" i="245"/>
  <c r="P131" i="245"/>
  <c r="V131" i="245"/>
  <c r="X131" i="245"/>
  <c r="U40" i="245"/>
  <c r="R40" i="245"/>
  <c r="V40" i="245"/>
  <c r="X40" i="245"/>
  <c r="T53" i="245"/>
  <c r="U65" i="245"/>
  <c r="R65" i="245"/>
  <c r="V65" i="245"/>
  <c r="X65" i="245"/>
  <c r="S93" i="245"/>
  <c r="V93" i="245"/>
  <c r="X93" i="245"/>
  <c r="T112" i="245"/>
  <c r="V112" i="245"/>
  <c r="X112" i="245"/>
  <c r="U129" i="245"/>
  <c r="U133" i="245"/>
  <c r="V133" i="245"/>
  <c r="X133" i="245"/>
  <c r="R152" i="245"/>
  <c r="Q152" i="245"/>
  <c r="E156" i="245"/>
  <c r="Q10" i="245"/>
  <c r="V10" i="245"/>
  <c r="X10" i="245"/>
  <c r="Q15" i="245"/>
  <c r="Q20" i="245"/>
  <c r="Q25" i="245"/>
  <c r="V25" i="245"/>
  <c r="X25" i="245"/>
  <c r="Q114" i="245"/>
  <c r="V114" i="245"/>
  <c r="X114" i="245"/>
  <c r="T162" i="244"/>
  <c r="S133" i="244"/>
  <c r="T133" i="244"/>
  <c r="G133" i="244"/>
  <c r="P151" i="244"/>
  <c r="Q151" i="244"/>
  <c r="R151" i="244"/>
  <c r="S151" i="244"/>
  <c r="T151" i="244"/>
  <c r="P149" i="244"/>
  <c r="V149" i="244"/>
  <c r="X149" i="244"/>
  <c r="R144" i="244"/>
  <c r="S144" i="244"/>
  <c r="T144" i="244"/>
  <c r="S141" i="244"/>
  <c r="T141" i="244"/>
  <c r="P141" i="244"/>
  <c r="P137" i="244"/>
  <c r="T137" i="244"/>
  <c r="U137" i="244"/>
  <c r="P132" i="244"/>
  <c r="P130" i="244"/>
  <c r="Q130" i="244"/>
  <c r="R130" i="244"/>
  <c r="S130" i="244"/>
  <c r="T130" i="244"/>
  <c r="R120" i="244"/>
  <c r="P118" i="244"/>
  <c r="Q118" i="244"/>
  <c r="R118" i="244"/>
  <c r="S118" i="244"/>
  <c r="T118" i="244"/>
  <c r="V114" i="244"/>
  <c r="X114" i="244"/>
  <c r="Q101" i="244"/>
  <c r="T101" i="244"/>
  <c r="P101" i="244"/>
  <c r="S101" i="244"/>
  <c r="Q99" i="244"/>
  <c r="S99" i="244"/>
  <c r="T99" i="244"/>
  <c r="P99" i="244"/>
  <c r="V99" i="244"/>
  <c r="X99" i="244"/>
  <c r="R99" i="244"/>
  <c r="T160" i="244"/>
  <c r="Q96" i="244"/>
  <c r="R96" i="244"/>
  <c r="T96" i="244"/>
  <c r="P96" i="244"/>
  <c r="U96" i="244"/>
  <c r="S95" i="244"/>
  <c r="U95" i="244"/>
  <c r="P95" i="244"/>
  <c r="Q95" i="244"/>
  <c r="R95" i="244"/>
  <c r="P91" i="244"/>
  <c r="Q91" i="244"/>
  <c r="R91" i="244"/>
  <c r="S91" i="244"/>
  <c r="V91" i="244"/>
  <c r="X91" i="244"/>
  <c r="T91" i="244"/>
  <c r="Q85" i="244"/>
  <c r="P84" i="244"/>
  <c r="Q84" i="244"/>
  <c r="R84" i="244"/>
  <c r="S84" i="244"/>
  <c r="T84" i="244"/>
  <c r="S81" i="244"/>
  <c r="T81" i="244"/>
  <c r="U81" i="244"/>
  <c r="R81" i="244"/>
  <c r="P79" i="244"/>
  <c r="R79" i="244"/>
  <c r="S79" i="244"/>
  <c r="Q79" i="244"/>
  <c r="T79" i="244"/>
  <c r="V79" i="244"/>
  <c r="X79" i="244"/>
  <c r="R74" i="244"/>
  <c r="U74" i="244"/>
  <c r="P74" i="244"/>
  <c r="Q74" i="244"/>
  <c r="S74" i="244"/>
  <c r="P69" i="244"/>
  <c r="V69" i="244"/>
  <c r="X69" i="244"/>
  <c r="Q69" i="244"/>
  <c r="R69" i="244"/>
  <c r="S69" i="244"/>
  <c r="S67" i="244"/>
  <c r="Q67" i="244"/>
  <c r="T67" i="244"/>
  <c r="P65" i="244"/>
  <c r="Q65" i="244"/>
  <c r="R65" i="244"/>
  <c r="S65" i="244"/>
  <c r="U65" i="244"/>
  <c r="Q64" i="244"/>
  <c r="T64" i="244"/>
  <c r="P64" i="244"/>
  <c r="R64" i="244"/>
  <c r="S64" i="244"/>
  <c r="P60" i="244"/>
  <c r="U60" i="244"/>
  <c r="P59" i="244"/>
  <c r="S57" i="244"/>
  <c r="P50" i="244"/>
  <c r="V50" i="244"/>
  <c r="X50" i="244"/>
  <c r="Q50" i="244"/>
  <c r="Q47" i="244"/>
  <c r="P45" i="244"/>
  <c r="Q45" i="244"/>
  <c r="R45" i="244"/>
  <c r="S45" i="244"/>
  <c r="R43" i="244"/>
  <c r="S43" i="244"/>
  <c r="P43" i="244"/>
  <c r="Q37" i="244"/>
  <c r="R37" i="244"/>
  <c r="S37" i="244"/>
  <c r="T37" i="244"/>
  <c r="U37" i="244"/>
  <c r="P27" i="244"/>
  <c r="Q27" i="244"/>
  <c r="R27" i="244"/>
  <c r="T27" i="244"/>
  <c r="Q26" i="244"/>
  <c r="R26" i="244"/>
  <c r="P20" i="244"/>
  <c r="P19" i="244"/>
  <c r="T19" i="244"/>
  <c r="Q18" i="244"/>
  <c r="O160" i="244"/>
  <c r="R18" i="244"/>
  <c r="S18" i="244"/>
  <c r="S160" i="244"/>
  <c r="Q16" i="244"/>
  <c r="G9" i="244"/>
  <c r="R7" i="244"/>
  <c r="S7" i="244"/>
  <c r="U7" i="244"/>
  <c r="P7" i="244"/>
  <c r="Q7" i="244"/>
  <c r="V7" i="244"/>
  <c r="X7" i="244"/>
  <c r="P2" i="244"/>
  <c r="Q159" i="244"/>
  <c r="Q2" i="244"/>
  <c r="R2" i="244"/>
  <c r="S2" i="244"/>
  <c r="U2" i="244"/>
  <c r="Q39" i="244"/>
  <c r="P39" i="244"/>
  <c r="R76" i="244"/>
  <c r="U76" i="244"/>
  <c r="T76" i="244"/>
  <c r="S76" i="244"/>
  <c r="G81" i="244"/>
  <c r="R159" i="244"/>
  <c r="R165" i="244"/>
  <c r="T86" i="244"/>
  <c r="S86" i="244"/>
  <c r="R86" i="244"/>
  <c r="Q86" i="244"/>
  <c r="P148" i="244"/>
  <c r="S148" i="244"/>
  <c r="R148" i="244"/>
  <c r="U148" i="244"/>
  <c r="P9" i="244"/>
  <c r="Q58" i="244"/>
  <c r="S58" i="244"/>
  <c r="R58" i="244"/>
  <c r="P58" i="244"/>
  <c r="U44" i="244"/>
  <c r="Q44" i="244"/>
  <c r="P44" i="244"/>
  <c r="R124" i="244"/>
  <c r="Q124" i="244"/>
  <c r="S124" i="244"/>
  <c r="P124" i="244"/>
  <c r="R14" i="244"/>
  <c r="Q14" i="244"/>
  <c r="P14" i="244"/>
  <c r="V14" i="244"/>
  <c r="X14" i="244"/>
  <c r="Q92" i="244"/>
  <c r="P92" i="244"/>
  <c r="U92" i="244"/>
  <c r="T92" i="244"/>
  <c r="S92" i="244"/>
  <c r="T116" i="244"/>
  <c r="P121" i="244"/>
  <c r="Q87" i="244"/>
  <c r="R87" i="244"/>
  <c r="P87" i="244"/>
  <c r="T87" i="244"/>
  <c r="S87" i="244"/>
  <c r="V95" i="244"/>
  <c r="X95" i="244"/>
  <c r="P100" i="244"/>
  <c r="S146" i="244"/>
  <c r="R146" i="244"/>
  <c r="Q146" i="244"/>
  <c r="P146" i="244"/>
  <c r="U146" i="244"/>
  <c r="T146" i="244"/>
  <c r="S6" i="244"/>
  <c r="U6" i="244"/>
  <c r="T6" i="244"/>
  <c r="R6" i="244"/>
  <c r="T32" i="244"/>
  <c r="P42" i="244"/>
  <c r="R42" i="244"/>
  <c r="S42" i="244"/>
  <c r="Q42" i="244"/>
  <c r="S44" i="244"/>
  <c r="S53" i="244"/>
  <c r="U56" i="244"/>
  <c r="T56" i="244"/>
  <c r="R56" i="244"/>
  <c r="Q56" i="244"/>
  <c r="P56" i="244"/>
  <c r="V56" i="244"/>
  <c r="X56" i="244"/>
  <c r="U61" i="244"/>
  <c r="R61" i="244"/>
  <c r="S61" i="244"/>
  <c r="Q61" i="244"/>
  <c r="P61" i="244"/>
  <c r="T63" i="244"/>
  <c r="Q72" i="244"/>
  <c r="P72" i="244"/>
  <c r="U72" i="244"/>
  <c r="Q82" i="244"/>
  <c r="U82" i="244"/>
  <c r="T82" i="244"/>
  <c r="S82" i="244"/>
  <c r="R82" i="244"/>
  <c r="Q100" i="244"/>
  <c r="T124" i="244"/>
  <c r="S3" i="244"/>
  <c r="S14" i="244"/>
  <c r="S19" i="244"/>
  <c r="R19" i="244"/>
  <c r="Q19" i="244"/>
  <c r="V19" i="244"/>
  <c r="X19" i="244"/>
  <c r="U32" i="244"/>
  <c r="T44" i="244"/>
  <c r="Q68" i="244"/>
  <c r="U68" i="244"/>
  <c r="T77" i="244"/>
  <c r="U87" i="244"/>
  <c r="R92" i="244"/>
  <c r="S98" i="244"/>
  <c r="Q98" i="244"/>
  <c r="P98" i="244"/>
  <c r="R100" i="244"/>
  <c r="P111" i="244"/>
  <c r="U111" i="244"/>
  <c r="T111" i="244"/>
  <c r="S111" i="244"/>
  <c r="U124" i="244"/>
  <c r="T14" i="244"/>
  <c r="R21" i="244"/>
  <c r="U51" i="244"/>
  <c r="P51" i="244"/>
  <c r="T51" i="244"/>
  <c r="S56" i="244"/>
  <c r="U59" i="244"/>
  <c r="T59" i="244"/>
  <c r="S59" i="244"/>
  <c r="R59" i="244"/>
  <c r="V59" i="244"/>
  <c r="X59" i="244"/>
  <c r="U90" i="244"/>
  <c r="R90" i="244"/>
  <c r="V90" i="244"/>
  <c r="X90" i="244"/>
  <c r="T90" i="244"/>
  <c r="S90" i="244"/>
  <c r="S100" i="244"/>
  <c r="P6" i="244"/>
  <c r="U14" i="244"/>
  <c r="T26" i="244"/>
  <c r="P26" i="244"/>
  <c r="V26" i="244"/>
  <c r="X26" i="244"/>
  <c r="P28" i="244"/>
  <c r="V30" i="244"/>
  <c r="X30" i="244"/>
  <c r="Q33" i="244"/>
  <c r="S33" i="244"/>
  <c r="U33" i="244"/>
  <c r="T33" i="244"/>
  <c r="R33" i="244"/>
  <c r="P33" i="244"/>
  <c r="T42" i="244"/>
  <c r="Q54" i="244"/>
  <c r="S54" i="244"/>
  <c r="R54" i="244"/>
  <c r="P54" i="244"/>
  <c r="T61" i="244"/>
  <c r="R72" i="244"/>
  <c r="P82" i="244"/>
  <c r="S93" i="244"/>
  <c r="T93" i="244"/>
  <c r="R93" i="244"/>
  <c r="Q93" i="244"/>
  <c r="P93" i="244"/>
  <c r="V93" i="244"/>
  <c r="X93" i="244"/>
  <c r="T100" i="244"/>
  <c r="S103" i="244"/>
  <c r="P103" i="244"/>
  <c r="U103" i="244"/>
  <c r="R103" i="244"/>
  <c r="T103" i="244"/>
  <c r="Q103" i="244"/>
  <c r="Q108" i="244"/>
  <c r="Q111" i="244"/>
  <c r="U119" i="244"/>
  <c r="T119" i="244"/>
  <c r="S119" i="244"/>
  <c r="R119" i="244"/>
  <c r="V119" i="244"/>
  <c r="X119" i="244"/>
  <c r="R152" i="244"/>
  <c r="Q152" i="244"/>
  <c r="T152" i="244"/>
  <c r="V36" i="244"/>
  <c r="X36" i="244"/>
  <c r="P129" i="244"/>
  <c r="R129" i="244"/>
  <c r="U129" i="244"/>
  <c r="T129" i="244"/>
  <c r="R134" i="244"/>
  <c r="Q134" i="244"/>
  <c r="T134" i="244"/>
  <c r="S134" i="244"/>
  <c r="P134" i="244"/>
  <c r="Q5" i="244"/>
  <c r="P5" i="244"/>
  <c r="S5" i="244"/>
  <c r="R5" i="244"/>
  <c r="G11" i="244"/>
  <c r="R113" i="244"/>
  <c r="Q113" i="244"/>
  <c r="U113" i="244"/>
  <c r="T113" i="244"/>
  <c r="G86" i="244"/>
  <c r="Q129" i="244"/>
  <c r="R145" i="244"/>
  <c r="Q145" i="244"/>
  <c r="U145" i="244"/>
  <c r="T145" i="244"/>
  <c r="S145" i="244"/>
  <c r="P145" i="244"/>
  <c r="Q148" i="244"/>
  <c r="P11" i="244"/>
  <c r="Q140" i="244"/>
  <c r="P140" i="244"/>
  <c r="O162" i="244"/>
  <c r="Q162" i="244"/>
  <c r="U5" i="244"/>
  <c r="R9" i="244"/>
  <c r="P113" i="244"/>
  <c r="T128" i="244"/>
  <c r="S128" i="244"/>
  <c r="R128" i="244"/>
  <c r="Q128" i="244"/>
  <c r="Q17" i="244"/>
  <c r="T17" i="244"/>
  <c r="S17" i="244"/>
  <c r="R17" i="244"/>
  <c r="S28" i="244"/>
  <c r="Q38" i="244"/>
  <c r="P38" i="244"/>
  <c r="U38" i="244"/>
  <c r="T38" i="244"/>
  <c r="S38" i="244"/>
  <c r="T72" i="244"/>
  <c r="R78" i="244"/>
  <c r="P78" i="244"/>
  <c r="U78" i="244"/>
  <c r="T78" i="244"/>
  <c r="R88" i="244"/>
  <c r="U88" i="244"/>
  <c r="T88" i="244"/>
  <c r="S88" i="244"/>
  <c r="U75" i="244"/>
  <c r="S75" i="244"/>
  <c r="R75" i="244"/>
  <c r="Q75" i="244"/>
  <c r="P75" i="244"/>
  <c r="V106" i="244"/>
  <c r="X106" i="244"/>
  <c r="X108" i="244"/>
  <c r="Q112" i="244"/>
  <c r="T112" i="244"/>
  <c r="S112" i="244"/>
  <c r="R112" i="244"/>
  <c r="P112" i="244"/>
  <c r="P128" i="244"/>
  <c r="G4" i="244"/>
  <c r="P160" i="244"/>
  <c r="P165" i="244"/>
  <c r="G7" i="244"/>
  <c r="U28" i="244"/>
  <c r="P66" i="244"/>
  <c r="T68" i="244"/>
  <c r="V68" i="244"/>
  <c r="X68" i="244"/>
  <c r="P125" i="244"/>
  <c r="U128" i="244"/>
  <c r="S131" i="244"/>
  <c r="R131" i="244"/>
  <c r="Q131" i="244"/>
  <c r="G136" i="244"/>
  <c r="U162" i="244"/>
  <c r="P17" i="244"/>
  <c r="U36" i="244"/>
  <c r="R36" i="244"/>
  <c r="T36" i="244"/>
  <c r="S36" i="244"/>
  <c r="R38" i="244"/>
  <c r="Q66" i="244"/>
  <c r="T75" i="244"/>
  <c r="Q78" i="244"/>
  <c r="P88" i="244"/>
  <c r="U17" i="244"/>
  <c r="U26" i="244"/>
  <c r="U31" i="244"/>
  <c r="T31" i="244"/>
  <c r="S31" i="244"/>
  <c r="R31" i="244"/>
  <c r="Q31" i="244"/>
  <c r="V31" i="244"/>
  <c r="X31" i="244"/>
  <c r="U34" i="244"/>
  <c r="T34" i="244"/>
  <c r="V34" i="244"/>
  <c r="X34" i="244"/>
  <c r="T47" i="244"/>
  <c r="P52" i="244"/>
  <c r="T52" i="244"/>
  <c r="S52" i="244"/>
  <c r="R52" i="244"/>
  <c r="Q52" i="244"/>
  <c r="R66" i="244"/>
  <c r="S78" i="244"/>
  <c r="Q88" i="244"/>
  <c r="V96" i="244"/>
  <c r="X96" i="244"/>
  <c r="P104" i="244"/>
  <c r="V104" i="244"/>
  <c r="X104" i="244"/>
  <c r="S106" i="244"/>
  <c r="U112" i="244"/>
  <c r="U120" i="244"/>
  <c r="T120" i="244"/>
  <c r="Q120" i="244"/>
  <c r="P120" i="244"/>
  <c r="V120" i="244"/>
  <c r="X120" i="244"/>
  <c r="T139" i="244"/>
  <c r="S139" i="244"/>
  <c r="R139" i="244"/>
  <c r="Q139" i="244"/>
  <c r="P139" i="244"/>
  <c r="T154" i="244"/>
  <c r="R154" i="244"/>
  <c r="S154" i="244"/>
  <c r="Q154" i="244"/>
  <c r="O161" i="244"/>
  <c r="Q161" i="244"/>
  <c r="T11" i="244"/>
  <c r="R11" i="244"/>
  <c r="P13" i="244"/>
  <c r="U13" i="244"/>
  <c r="T13" i="244"/>
  <c r="S13" i="244"/>
  <c r="V123" i="244"/>
  <c r="X123" i="244"/>
  <c r="U110" i="244"/>
  <c r="R110" i="244"/>
  <c r="Q110" i="244"/>
  <c r="P110" i="244"/>
  <c r="U134" i="244"/>
  <c r="R39" i="244"/>
  <c r="Q9" i="244"/>
  <c r="Q13" i="244"/>
  <c r="S39" i="244"/>
  <c r="P76" i="244"/>
  <c r="R97" i="244"/>
  <c r="T97" i="244"/>
  <c r="S97" i="244"/>
  <c r="Q97" i="244"/>
  <c r="P97" i="244"/>
  <c r="V97" i="244"/>
  <c r="X97" i="244"/>
  <c r="Q121" i="244"/>
  <c r="U121" i="244"/>
  <c r="T121" i="244"/>
  <c r="S121" i="244"/>
  <c r="S129" i="244"/>
  <c r="T148" i="244"/>
  <c r="T39" i="244"/>
  <c r="Q53" i="244"/>
  <c r="U53" i="244"/>
  <c r="Q76" i="244"/>
  <c r="P86" i="244"/>
  <c r="P116" i="244"/>
  <c r="S116" i="244"/>
  <c r="R116" i="244"/>
  <c r="Q116" i="244"/>
  <c r="S9" i="244"/>
  <c r="S11" i="244"/>
  <c r="Q32" i="244"/>
  <c r="U39" i="244"/>
  <c r="V46" i="244"/>
  <c r="X46" i="244"/>
  <c r="T58" i="244"/>
  <c r="Q63" i="244"/>
  <c r="P63" i="244"/>
  <c r="S63" i="244"/>
  <c r="R63" i="244"/>
  <c r="U86" i="244"/>
  <c r="T110" i="244"/>
  <c r="U3" i="244"/>
  <c r="R3" i="244"/>
  <c r="Q3" i="244"/>
  <c r="P3" i="244"/>
  <c r="T9" i="244"/>
  <c r="U11" i="244"/>
  <c r="R32" i="244"/>
  <c r="P53" i="244"/>
  <c r="U58" i="244"/>
  <c r="Q77" i="244"/>
  <c r="S77" i="244"/>
  <c r="P77" i="244"/>
  <c r="R77" i="244"/>
  <c r="T140" i="244"/>
  <c r="G14" i="244"/>
  <c r="T21" i="244"/>
  <c r="Q21" i="244"/>
  <c r="P21" i="244"/>
  <c r="S32" i="244"/>
  <c r="R44" i="244"/>
  <c r="R53" i="244"/>
  <c r="U21" i="244"/>
  <c r="U125" i="244"/>
  <c r="T125" i="244"/>
  <c r="S125" i="244"/>
  <c r="R125" i="244"/>
  <c r="S138" i="244"/>
  <c r="R138" i="244"/>
  <c r="P138" i="244"/>
  <c r="U138" i="244"/>
  <c r="T138" i="244"/>
  <c r="V141" i="244"/>
  <c r="X141" i="244"/>
  <c r="T108" i="244"/>
  <c r="P4" i="244"/>
  <c r="U4" i="244"/>
  <c r="T4" i="244"/>
  <c r="S4" i="244"/>
  <c r="T28" i="244"/>
  <c r="P57" i="244"/>
  <c r="U57" i="244"/>
  <c r="T57" i="244"/>
  <c r="S153" i="244"/>
  <c r="R153" i="244"/>
  <c r="U153" i="244"/>
  <c r="T153" i="244"/>
  <c r="Q153" i="244"/>
  <c r="P153" i="244"/>
  <c r="V153" i="244"/>
  <c r="X153" i="244"/>
  <c r="A156" i="244"/>
  <c r="U160" i="244"/>
  <c r="R4" i="244"/>
  <c r="T159" i="244"/>
  <c r="U47" i="244"/>
  <c r="V47" i="244"/>
  <c r="X47" i="244"/>
  <c r="R57" i="244"/>
  <c r="S66" i="244"/>
  <c r="U94" i="244"/>
  <c r="P94" i="244"/>
  <c r="T94" i="244"/>
  <c r="U115" i="244"/>
  <c r="T115" i="244"/>
  <c r="S115" i="244"/>
  <c r="R115" i="244"/>
  <c r="V115" i="244"/>
  <c r="X115" i="244"/>
  <c r="U123" i="244"/>
  <c r="T123" i="244"/>
  <c r="S123" i="244"/>
  <c r="R126" i="244"/>
  <c r="Q126" i="244"/>
  <c r="P126" i="244"/>
  <c r="U126" i="244"/>
  <c r="T126" i="244"/>
  <c r="S126" i="244"/>
  <c r="P131" i="244"/>
  <c r="V131" i="244"/>
  <c r="X131" i="244"/>
  <c r="P67" i="244"/>
  <c r="R67" i="244"/>
  <c r="V136" i="244"/>
  <c r="X136" i="244"/>
  <c r="R141" i="244"/>
  <c r="Q141" i="244"/>
  <c r="U159" i="244"/>
  <c r="R107" i="244"/>
  <c r="S107" i="244"/>
  <c r="Q107" i="244"/>
  <c r="V107" i="244"/>
  <c r="X107" i="244"/>
  <c r="P8" i="244"/>
  <c r="R8" i="244"/>
  <c r="T105" i="244"/>
  <c r="V105" i="244"/>
  <c r="X105" i="244"/>
  <c r="S105" i="244"/>
  <c r="V132" i="244"/>
  <c r="X132" i="244"/>
  <c r="P143" i="244"/>
  <c r="V143" i="244"/>
  <c r="X143" i="244"/>
  <c r="R83" i="244"/>
  <c r="U83" i="244"/>
  <c r="P18" i="244"/>
  <c r="T18" i="244"/>
  <c r="U23" i="244"/>
  <c r="T69" i="244"/>
  <c r="S20" i="244"/>
  <c r="Q20" i="244"/>
  <c r="U25" i="244"/>
  <c r="V25" i="244"/>
  <c r="X25" i="244"/>
  <c r="U27" i="244"/>
  <c r="Q43" i="244"/>
  <c r="U43" i="244"/>
  <c r="T46" i="244"/>
  <c r="V118" i="244"/>
  <c r="X118" i="244"/>
  <c r="Q144" i="244"/>
  <c r="P144" i="244"/>
  <c r="V144" i="244"/>
  <c r="X144" i="244"/>
  <c r="S159" i="244"/>
  <c r="U85" i="244"/>
  <c r="S85" i="244"/>
  <c r="R85" i="244"/>
  <c r="P16" i="244"/>
  <c r="V16" i="244"/>
  <c r="X16" i="244"/>
  <c r="G41" i="244"/>
  <c r="U73" i="244"/>
  <c r="V73" i="244"/>
  <c r="X73" i="244"/>
  <c r="P81" i="244"/>
  <c r="P83" i="244"/>
  <c r="P85" i="244"/>
  <c r="U101" i="244"/>
  <c r="Q133" i="244"/>
  <c r="P133" i="244"/>
  <c r="U133" i="244"/>
  <c r="T15" i="244"/>
  <c r="V15" i="244"/>
  <c r="X15" i="244"/>
  <c r="T122" i="244"/>
  <c r="V122" i="244"/>
  <c r="X122" i="244"/>
  <c r="E152" i="243"/>
  <c r="P152" i="243"/>
  <c r="D166" i="243"/>
  <c r="R162" i="243"/>
  <c r="T161" i="243"/>
  <c r="S161" i="243"/>
  <c r="R161" i="243"/>
  <c r="P161" i="243"/>
  <c r="O159" i="243"/>
  <c r="D156" i="243"/>
  <c r="E156" i="243"/>
  <c r="G154" i="243"/>
  <c r="E154" i="243"/>
  <c r="U154" i="243"/>
  <c r="G153" i="243"/>
  <c r="E153" i="243"/>
  <c r="G151" i="243"/>
  <c r="E151" i="243"/>
  <c r="S150" i="243"/>
  <c r="Q150" i="243"/>
  <c r="P150" i="243"/>
  <c r="E150" i="243"/>
  <c r="T150" i="243"/>
  <c r="A150" i="243"/>
  <c r="G150" i="243"/>
  <c r="T149" i="243"/>
  <c r="E149" i="243"/>
  <c r="U149" i="243"/>
  <c r="A149" i="243"/>
  <c r="G149" i="243"/>
  <c r="E148" i="243"/>
  <c r="U148" i="243"/>
  <c r="A148" i="243"/>
  <c r="G148" i="243"/>
  <c r="S147" i="243"/>
  <c r="R147" i="243"/>
  <c r="P147" i="243"/>
  <c r="I147" i="243"/>
  <c r="E147" i="243"/>
  <c r="Q147" i="243"/>
  <c r="A147" i="243"/>
  <c r="G147" i="243"/>
  <c r="U146" i="243"/>
  <c r="I146" i="243"/>
  <c r="E146" i="243"/>
  <c r="A146" i="243"/>
  <c r="G146" i="243"/>
  <c r="I145" i="243"/>
  <c r="E145" i="243"/>
  <c r="P145" i="243"/>
  <c r="A145" i="243"/>
  <c r="G145" i="243"/>
  <c r="U144" i="243"/>
  <c r="T144" i="243"/>
  <c r="S144" i="243"/>
  <c r="Q144" i="243"/>
  <c r="P144" i="243"/>
  <c r="I144" i="243"/>
  <c r="E144" i="243"/>
  <c r="R144" i="243"/>
  <c r="A144" i="243"/>
  <c r="G144" i="243"/>
  <c r="I143" i="243"/>
  <c r="E143" i="243"/>
  <c r="A143" i="243"/>
  <c r="G143" i="243"/>
  <c r="I142" i="243"/>
  <c r="G142" i="243"/>
  <c r="E142" i="243"/>
  <c r="T142" i="243"/>
  <c r="I141" i="243"/>
  <c r="E141" i="243"/>
  <c r="A141" i="243"/>
  <c r="G141" i="243"/>
  <c r="T140" i="243"/>
  <c r="Q140" i="243"/>
  <c r="P140" i="243"/>
  <c r="I140" i="243"/>
  <c r="E140" i="243"/>
  <c r="S140" i="243"/>
  <c r="A140" i="243"/>
  <c r="G140" i="243"/>
  <c r="I139" i="243"/>
  <c r="E139" i="243"/>
  <c r="R139" i="243"/>
  <c r="A139" i="243"/>
  <c r="G139" i="243"/>
  <c r="I138" i="243"/>
  <c r="G138" i="243"/>
  <c r="E138" i="243"/>
  <c r="Q138" i="243"/>
  <c r="S137" i="243"/>
  <c r="R137" i="243"/>
  <c r="I137" i="243"/>
  <c r="E137" i="243"/>
  <c r="U137" i="243"/>
  <c r="A137" i="243"/>
  <c r="G137" i="243"/>
  <c r="U136" i="243"/>
  <c r="S136" i="243"/>
  <c r="Q136" i="243"/>
  <c r="I136" i="243"/>
  <c r="E136" i="243"/>
  <c r="P136" i="243"/>
  <c r="A136" i="243"/>
  <c r="G136" i="243"/>
  <c r="E135" i="243"/>
  <c r="U135" i="243"/>
  <c r="A135" i="243"/>
  <c r="G135" i="243"/>
  <c r="I134" i="243"/>
  <c r="E134" i="243"/>
  <c r="P134" i="243"/>
  <c r="A134" i="243"/>
  <c r="G134" i="243"/>
  <c r="I133" i="243"/>
  <c r="G133" i="243"/>
  <c r="E133" i="243"/>
  <c r="T133" i="243"/>
  <c r="A133" i="243"/>
  <c r="S162" i="243"/>
  <c r="G132" i="243"/>
  <c r="E132" i="243"/>
  <c r="U132" i="243"/>
  <c r="U131" i="243"/>
  <c r="T131" i="243"/>
  <c r="S131" i="243"/>
  <c r="R131" i="243"/>
  <c r="Q131" i="243"/>
  <c r="P131" i="243"/>
  <c r="I131" i="243"/>
  <c r="E131" i="243"/>
  <c r="A131" i="243"/>
  <c r="G131" i="243"/>
  <c r="I130" i="243"/>
  <c r="E130" i="243"/>
  <c r="A130" i="243"/>
  <c r="G130" i="243"/>
  <c r="U129" i="243"/>
  <c r="T129" i="243"/>
  <c r="I129" i="243"/>
  <c r="E129" i="243"/>
  <c r="S129" i="243"/>
  <c r="A129" i="243"/>
  <c r="G129" i="243"/>
  <c r="I128" i="243"/>
  <c r="E128" i="243"/>
  <c r="U128" i="243"/>
  <c r="A128" i="243"/>
  <c r="T162" i="243"/>
  <c r="U127" i="243"/>
  <c r="T127" i="243"/>
  <c r="S127" i="243"/>
  <c r="R127" i="243"/>
  <c r="Q127" i="243"/>
  <c r="P127" i="243"/>
  <c r="I127" i="243"/>
  <c r="A127" i="243"/>
  <c r="G127" i="243"/>
  <c r="I126" i="243"/>
  <c r="E126" i="243"/>
  <c r="R126" i="243"/>
  <c r="A126" i="243"/>
  <c r="G126" i="243"/>
  <c r="U125" i="243"/>
  <c r="I125" i="243"/>
  <c r="E125" i="243"/>
  <c r="R125" i="243"/>
  <c r="A125" i="243"/>
  <c r="G125" i="243"/>
  <c r="I124" i="243"/>
  <c r="E124" i="243"/>
  <c r="T124" i="243"/>
  <c r="A124" i="243"/>
  <c r="G124" i="243"/>
  <c r="I123" i="243"/>
  <c r="E123" i="243"/>
  <c r="T123" i="243"/>
  <c r="A123" i="243"/>
  <c r="G123" i="243"/>
  <c r="I122" i="243"/>
  <c r="G122" i="243"/>
  <c r="E122" i="243"/>
  <c r="Q122" i="243"/>
  <c r="A122" i="243"/>
  <c r="I121" i="243"/>
  <c r="E121" i="243"/>
  <c r="A121" i="243"/>
  <c r="G121" i="243"/>
  <c r="T120" i="243"/>
  <c r="S120" i="243"/>
  <c r="I120" i="243"/>
  <c r="E120" i="243"/>
  <c r="U120" i="243"/>
  <c r="A120" i="243"/>
  <c r="G120" i="243"/>
  <c r="I119" i="243"/>
  <c r="E119" i="243"/>
  <c r="A119" i="243"/>
  <c r="G119" i="243"/>
  <c r="U118" i="243"/>
  <c r="T118" i="243"/>
  <c r="S118" i="243"/>
  <c r="R118" i="243"/>
  <c r="I118" i="243"/>
  <c r="G118" i="243"/>
  <c r="E118" i="243"/>
  <c r="P118" i="243"/>
  <c r="I117" i="243"/>
  <c r="E117" i="243"/>
  <c r="A117" i="243"/>
  <c r="G117" i="243"/>
  <c r="I116" i="243"/>
  <c r="E116" i="243"/>
  <c r="P116" i="243"/>
  <c r="A116" i="243"/>
  <c r="G116" i="243"/>
  <c r="I115" i="243"/>
  <c r="E115" i="243"/>
  <c r="R115" i="243"/>
  <c r="A115" i="243"/>
  <c r="G115" i="243"/>
  <c r="T114" i="243"/>
  <c r="I114" i="243"/>
  <c r="E114" i="243"/>
  <c r="A114" i="243"/>
  <c r="G114" i="243"/>
  <c r="I113" i="243"/>
  <c r="E113" i="243"/>
  <c r="P113" i="243"/>
  <c r="A113" i="243"/>
  <c r="G113" i="243"/>
  <c r="P112" i="243"/>
  <c r="I112" i="243"/>
  <c r="E112" i="243"/>
  <c r="Q112" i="243"/>
  <c r="A112" i="243"/>
  <c r="G112" i="243"/>
  <c r="I111" i="243"/>
  <c r="E111" i="243"/>
  <c r="T111" i="243"/>
  <c r="A111" i="243"/>
  <c r="G111" i="243"/>
  <c r="I110" i="243"/>
  <c r="E110" i="243"/>
  <c r="R110" i="243"/>
  <c r="A110" i="243"/>
  <c r="G110" i="243"/>
  <c r="I109" i="243"/>
  <c r="E109" i="243"/>
  <c r="T109" i="243"/>
  <c r="A109" i="243"/>
  <c r="G109" i="243"/>
  <c r="U108" i="243"/>
  <c r="I108" i="243"/>
  <c r="E108" i="243"/>
  <c r="X108" i="243"/>
  <c r="A108" i="243"/>
  <c r="G108" i="243"/>
  <c r="U107" i="243"/>
  <c r="I107" i="243"/>
  <c r="E107" i="243"/>
  <c r="T107" i="243"/>
  <c r="A107" i="243"/>
  <c r="G107" i="243"/>
  <c r="I106" i="243"/>
  <c r="E106" i="243"/>
  <c r="S106" i="243"/>
  <c r="A106" i="243"/>
  <c r="G106" i="243"/>
  <c r="I105" i="243"/>
  <c r="E105" i="243"/>
  <c r="A105" i="243"/>
  <c r="G105" i="243"/>
  <c r="I104" i="243"/>
  <c r="E104" i="243"/>
  <c r="A104" i="243"/>
  <c r="G104" i="243"/>
  <c r="S103" i="243"/>
  <c r="R103" i="243"/>
  <c r="Q103" i="243"/>
  <c r="P103" i="243"/>
  <c r="I103" i="243"/>
  <c r="E103" i="243"/>
  <c r="A103" i="243"/>
  <c r="G103" i="243"/>
  <c r="T102" i="243"/>
  <c r="R102" i="243"/>
  <c r="Q102" i="243"/>
  <c r="I102" i="243"/>
  <c r="E102" i="243"/>
  <c r="U102" i="243"/>
  <c r="A102" i="243"/>
  <c r="G102" i="243"/>
  <c r="U101" i="243"/>
  <c r="T101" i="243"/>
  <c r="S101" i="243"/>
  <c r="Q101" i="243"/>
  <c r="P101" i="243"/>
  <c r="I101" i="243"/>
  <c r="G101" i="243"/>
  <c r="E101" i="243"/>
  <c r="R101" i="243"/>
  <c r="A101" i="243"/>
  <c r="I100" i="243"/>
  <c r="E100" i="243"/>
  <c r="A100" i="243"/>
  <c r="G100" i="243"/>
  <c r="U99" i="243"/>
  <c r="Q99" i="243"/>
  <c r="P99" i="243"/>
  <c r="I99" i="243"/>
  <c r="E99" i="243"/>
  <c r="T99" i="243"/>
  <c r="A99" i="243"/>
  <c r="G99" i="243"/>
  <c r="I98" i="243"/>
  <c r="E98" i="243"/>
  <c r="S98" i="243"/>
  <c r="A98" i="243"/>
  <c r="G98" i="243"/>
  <c r="U97" i="243"/>
  <c r="R97" i="243"/>
  <c r="Q97" i="243"/>
  <c r="P97" i="243"/>
  <c r="I97" i="243"/>
  <c r="G97" i="243"/>
  <c r="E97" i="243"/>
  <c r="T97" i="243"/>
  <c r="A97" i="243"/>
  <c r="I96" i="243"/>
  <c r="E96" i="243"/>
  <c r="S96" i="243"/>
  <c r="A96" i="243"/>
  <c r="G96" i="243"/>
  <c r="I95" i="243"/>
  <c r="E95" i="243"/>
  <c r="R95" i="243"/>
  <c r="A95" i="243"/>
  <c r="G95" i="243"/>
  <c r="I94" i="243"/>
  <c r="E94" i="243"/>
  <c r="P94" i="243"/>
  <c r="A94" i="243"/>
  <c r="G94" i="243"/>
  <c r="I93" i="243"/>
  <c r="E93" i="243"/>
  <c r="A93" i="243"/>
  <c r="G93" i="243"/>
  <c r="I92" i="243"/>
  <c r="E92" i="243"/>
  <c r="R92" i="243"/>
  <c r="A92" i="243"/>
  <c r="G92" i="243"/>
  <c r="I91" i="243"/>
  <c r="E91" i="243"/>
  <c r="U91" i="243"/>
  <c r="A91" i="243"/>
  <c r="G91" i="243"/>
  <c r="I90" i="243"/>
  <c r="E90" i="243"/>
  <c r="P90" i="243"/>
  <c r="A90" i="243"/>
  <c r="G90" i="243"/>
  <c r="U89" i="243"/>
  <c r="I89" i="243"/>
  <c r="E89" i="243"/>
  <c r="T89" i="243"/>
  <c r="A89" i="243"/>
  <c r="G89" i="243"/>
  <c r="I88" i="243"/>
  <c r="E88" i="243"/>
  <c r="Q88" i="243"/>
  <c r="A88" i="243"/>
  <c r="G88" i="243"/>
  <c r="T87" i="243"/>
  <c r="S87" i="243"/>
  <c r="R87" i="243"/>
  <c r="Q87" i="243"/>
  <c r="P87" i="243"/>
  <c r="I87" i="243"/>
  <c r="G87" i="243"/>
  <c r="E87" i="243"/>
  <c r="U87" i="243"/>
  <c r="A87" i="243"/>
  <c r="I86" i="243"/>
  <c r="E86" i="243"/>
  <c r="T86" i="243"/>
  <c r="A86" i="243"/>
  <c r="G86" i="243"/>
  <c r="I85" i="243"/>
  <c r="E85" i="243"/>
  <c r="P85" i="243"/>
  <c r="A85" i="243"/>
  <c r="G85" i="243"/>
  <c r="I84" i="243"/>
  <c r="E84" i="243"/>
  <c r="S84" i="243"/>
  <c r="A84" i="243"/>
  <c r="G84" i="243"/>
  <c r="I83" i="243"/>
  <c r="E83" i="243"/>
  <c r="R83" i="243"/>
  <c r="A83" i="243"/>
  <c r="G83" i="243"/>
  <c r="U82" i="243"/>
  <c r="T82" i="243"/>
  <c r="S82" i="243"/>
  <c r="R82" i="243"/>
  <c r="Q82" i="243"/>
  <c r="P82" i="243"/>
  <c r="I82" i="243"/>
  <c r="E82" i="243"/>
  <c r="A82" i="243"/>
  <c r="G82" i="243"/>
  <c r="I81" i="243"/>
  <c r="E81" i="243"/>
  <c r="T81" i="243"/>
  <c r="A81" i="243"/>
  <c r="G81" i="243"/>
  <c r="I80" i="243"/>
  <c r="E80" i="243"/>
  <c r="P80" i="243"/>
  <c r="A80" i="243"/>
  <c r="G80" i="243"/>
  <c r="I79" i="243"/>
  <c r="E79" i="243"/>
  <c r="T79" i="243"/>
  <c r="A79" i="243"/>
  <c r="G79" i="243"/>
  <c r="U78" i="243"/>
  <c r="R78" i="243"/>
  <c r="Q78" i="243"/>
  <c r="I78" i="243"/>
  <c r="E78" i="243"/>
  <c r="P78" i="243"/>
  <c r="A78" i="243"/>
  <c r="G78" i="243"/>
  <c r="I77" i="243"/>
  <c r="E77" i="243"/>
  <c r="P77" i="243"/>
  <c r="A77" i="243"/>
  <c r="G77" i="243"/>
  <c r="I76" i="243"/>
  <c r="E76" i="243"/>
  <c r="P76" i="243"/>
  <c r="A76" i="243"/>
  <c r="G76" i="243"/>
  <c r="T75" i="243"/>
  <c r="S75" i="243"/>
  <c r="R75" i="243"/>
  <c r="Q75" i="243"/>
  <c r="I75" i="243"/>
  <c r="G75" i="243"/>
  <c r="E75" i="243"/>
  <c r="A75" i="243"/>
  <c r="I74" i="243"/>
  <c r="E74" i="243"/>
  <c r="S74" i="243"/>
  <c r="A74" i="243"/>
  <c r="G74" i="243"/>
  <c r="U73" i="243"/>
  <c r="R73" i="243"/>
  <c r="I73" i="243"/>
  <c r="E73" i="243"/>
  <c r="A73" i="243"/>
  <c r="G73" i="243"/>
  <c r="R72" i="243"/>
  <c r="Q72" i="243"/>
  <c r="I72" i="243"/>
  <c r="G72" i="243"/>
  <c r="E72" i="243"/>
  <c r="A72" i="243"/>
  <c r="I71" i="243"/>
  <c r="E71" i="243"/>
  <c r="U71" i="243"/>
  <c r="A71" i="243"/>
  <c r="G71" i="243"/>
  <c r="I70" i="243"/>
  <c r="E70" i="243"/>
  <c r="A70" i="243"/>
  <c r="U69" i="243"/>
  <c r="T69" i="243"/>
  <c r="S69" i="243"/>
  <c r="I69" i="243"/>
  <c r="E69" i="243"/>
  <c r="Q69" i="243"/>
  <c r="A69" i="243"/>
  <c r="G69" i="243"/>
  <c r="I68" i="243"/>
  <c r="E68" i="243"/>
  <c r="A68" i="243"/>
  <c r="G68" i="243"/>
  <c r="I67" i="243"/>
  <c r="E67" i="243"/>
  <c r="P67" i="243"/>
  <c r="A67" i="243"/>
  <c r="G67" i="243"/>
  <c r="S66" i="243"/>
  <c r="R66" i="243"/>
  <c r="Q66" i="243"/>
  <c r="I66" i="243"/>
  <c r="E66" i="243"/>
  <c r="P66" i="243"/>
  <c r="A66" i="243"/>
  <c r="G66" i="243"/>
  <c r="U65" i="243"/>
  <c r="T65" i="243"/>
  <c r="S65" i="243"/>
  <c r="I65" i="243"/>
  <c r="E65" i="243"/>
  <c r="A65" i="243"/>
  <c r="G65" i="243"/>
  <c r="I64" i="243"/>
  <c r="E64" i="243"/>
  <c r="T64" i="243"/>
  <c r="A64" i="243"/>
  <c r="G64" i="243"/>
  <c r="Q63" i="243"/>
  <c r="P63" i="243"/>
  <c r="I63" i="243"/>
  <c r="E63" i="243"/>
  <c r="A63" i="243"/>
  <c r="G63" i="243"/>
  <c r="I62" i="243"/>
  <c r="E62" i="243"/>
  <c r="S62" i="243"/>
  <c r="A62" i="243"/>
  <c r="G62" i="243"/>
  <c r="I61" i="243"/>
  <c r="E61" i="243"/>
  <c r="A61" i="243"/>
  <c r="G61" i="243"/>
  <c r="I60" i="243"/>
  <c r="E60" i="243"/>
  <c r="U60" i="243"/>
  <c r="A60" i="243"/>
  <c r="G60" i="243"/>
  <c r="Q59" i="243"/>
  <c r="I59" i="243"/>
  <c r="E59" i="243"/>
  <c r="A59" i="243"/>
  <c r="G59" i="243"/>
  <c r="U58" i="243"/>
  <c r="T58" i="243"/>
  <c r="Q58" i="243"/>
  <c r="P58" i="243"/>
  <c r="I58" i="243"/>
  <c r="E58" i="243"/>
  <c r="A58" i="243"/>
  <c r="G58" i="243"/>
  <c r="I57" i="243"/>
  <c r="E57" i="243"/>
  <c r="A57" i="243"/>
  <c r="G57" i="243"/>
  <c r="I56" i="243"/>
  <c r="E56" i="243"/>
  <c r="P56" i="243"/>
  <c r="A56" i="243"/>
  <c r="G56" i="243"/>
  <c r="I55" i="243"/>
  <c r="E55" i="243"/>
  <c r="A55" i="243"/>
  <c r="G55" i="243"/>
  <c r="U54" i="243"/>
  <c r="T54" i="243"/>
  <c r="Q54" i="243"/>
  <c r="P54" i="243"/>
  <c r="I54" i="243"/>
  <c r="E54" i="243"/>
  <c r="S54" i="243"/>
  <c r="A54" i="243"/>
  <c r="G54" i="243"/>
  <c r="I53" i="243"/>
  <c r="E53" i="243"/>
  <c r="U53" i="243"/>
  <c r="A53" i="243"/>
  <c r="G53" i="243"/>
  <c r="I52" i="243"/>
  <c r="E52" i="243"/>
  <c r="R52" i="243"/>
  <c r="A52" i="243"/>
  <c r="G52" i="243"/>
  <c r="S51" i="243"/>
  <c r="R51" i="243"/>
  <c r="I51" i="243"/>
  <c r="E51" i="243"/>
  <c r="U51" i="243"/>
  <c r="A51" i="243"/>
  <c r="G51" i="243"/>
  <c r="I50" i="243"/>
  <c r="E50" i="243"/>
  <c r="U50" i="243"/>
  <c r="A50" i="243"/>
  <c r="G50" i="243"/>
  <c r="I49" i="243"/>
  <c r="E49" i="243"/>
  <c r="U49" i="243"/>
  <c r="A49" i="243"/>
  <c r="G49" i="243"/>
  <c r="I48" i="243"/>
  <c r="E48" i="243"/>
  <c r="Q48" i="243"/>
  <c r="A48" i="243"/>
  <c r="G48" i="243"/>
  <c r="I47" i="243"/>
  <c r="G47" i="243"/>
  <c r="E47" i="243"/>
  <c r="P47" i="243"/>
  <c r="A47" i="243"/>
  <c r="I46" i="243"/>
  <c r="E46" i="243"/>
  <c r="Q46" i="243"/>
  <c r="A46" i="243"/>
  <c r="G46" i="243"/>
  <c r="I45" i="243"/>
  <c r="E45" i="243"/>
  <c r="U45" i="243"/>
  <c r="A45" i="243"/>
  <c r="G45" i="243"/>
  <c r="Q44" i="243"/>
  <c r="I44" i="243"/>
  <c r="E44" i="243"/>
  <c r="P44" i="243"/>
  <c r="A44" i="243"/>
  <c r="G44" i="243"/>
  <c r="I43" i="243"/>
  <c r="E43" i="243"/>
  <c r="Q43" i="243"/>
  <c r="A43" i="243"/>
  <c r="G43" i="243"/>
  <c r="I42" i="243"/>
  <c r="E42" i="243"/>
  <c r="A42" i="243"/>
  <c r="G42" i="243"/>
  <c r="I41" i="243"/>
  <c r="E41" i="243"/>
  <c r="S41" i="243"/>
  <c r="A41" i="243"/>
  <c r="G41" i="243"/>
  <c r="I40" i="243"/>
  <c r="E40" i="243"/>
  <c r="A40" i="243"/>
  <c r="G40" i="243"/>
  <c r="I39" i="243"/>
  <c r="E39" i="243"/>
  <c r="P39" i="243"/>
  <c r="A39" i="243"/>
  <c r="G39" i="243"/>
  <c r="U38" i="243"/>
  <c r="T38" i="243"/>
  <c r="I38" i="243"/>
  <c r="E38" i="243"/>
  <c r="Q38" i="243"/>
  <c r="A38" i="243"/>
  <c r="G38" i="243"/>
  <c r="I37" i="243"/>
  <c r="E37" i="243"/>
  <c r="A37" i="243"/>
  <c r="U162" i="243"/>
  <c r="T36" i="243"/>
  <c r="S36" i="243"/>
  <c r="R36" i="243"/>
  <c r="Q36" i="243"/>
  <c r="I36" i="243"/>
  <c r="E36" i="243"/>
  <c r="P36" i="243"/>
  <c r="A36" i="243"/>
  <c r="G36" i="243"/>
  <c r="I35" i="243"/>
  <c r="E35" i="243"/>
  <c r="U35" i="243"/>
  <c r="A35" i="243"/>
  <c r="G35" i="243"/>
  <c r="U34" i="243"/>
  <c r="T34" i="243"/>
  <c r="I34" i="243"/>
  <c r="E34" i="243"/>
  <c r="S34" i="243"/>
  <c r="A34" i="243"/>
  <c r="I33" i="243"/>
  <c r="E33" i="243"/>
  <c r="Q33" i="243"/>
  <c r="A33" i="243"/>
  <c r="G33" i="243"/>
  <c r="I32" i="243"/>
  <c r="E32" i="243"/>
  <c r="A32" i="243"/>
  <c r="G32" i="243"/>
  <c r="R31" i="243"/>
  <c r="Q31" i="243"/>
  <c r="P31" i="243"/>
  <c r="I31" i="243"/>
  <c r="E31" i="243"/>
  <c r="A31" i="243"/>
  <c r="G31" i="243"/>
  <c r="I30" i="243"/>
  <c r="E30" i="243"/>
  <c r="P30" i="243"/>
  <c r="A30" i="243"/>
  <c r="G30" i="243"/>
  <c r="U29" i="243"/>
  <c r="T29" i="243"/>
  <c r="S29" i="243"/>
  <c r="I29" i="243"/>
  <c r="E29" i="243"/>
  <c r="Q29" i="243"/>
  <c r="A29" i="243"/>
  <c r="G29" i="243"/>
  <c r="Q28" i="243"/>
  <c r="P28" i="243"/>
  <c r="I28" i="243"/>
  <c r="G28" i="243"/>
  <c r="E28" i="243"/>
  <c r="I27" i="243"/>
  <c r="E27" i="243"/>
  <c r="U27" i="243"/>
  <c r="A27" i="243"/>
  <c r="G27" i="243"/>
  <c r="I26" i="243"/>
  <c r="E26" i="243"/>
  <c r="Q26" i="243"/>
  <c r="A26" i="243"/>
  <c r="G26" i="243"/>
  <c r="U25" i="243"/>
  <c r="T25" i="243"/>
  <c r="S25" i="243"/>
  <c r="I25" i="243"/>
  <c r="E25" i="243"/>
  <c r="Q25" i="243"/>
  <c r="A25" i="243"/>
  <c r="G25" i="243"/>
  <c r="I24" i="243"/>
  <c r="E24" i="243"/>
  <c r="S24" i="243"/>
  <c r="A24" i="243"/>
  <c r="G24" i="243"/>
  <c r="I23" i="243"/>
  <c r="E23" i="243"/>
  <c r="P23" i="243"/>
  <c r="A23" i="243"/>
  <c r="G23" i="243"/>
  <c r="U22" i="243"/>
  <c r="T22" i="243"/>
  <c r="S22" i="243"/>
  <c r="R22" i="243"/>
  <c r="I22" i="243"/>
  <c r="E22" i="243"/>
  <c r="P22" i="243"/>
  <c r="A22" i="243"/>
  <c r="G22" i="243"/>
  <c r="I21" i="243"/>
  <c r="E21" i="243"/>
  <c r="Q21" i="243"/>
  <c r="A21" i="243"/>
  <c r="G21" i="243"/>
  <c r="I20" i="243"/>
  <c r="E20" i="243"/>
  <c r="P20" i="243"/>
  <c r="A20" i="243"/>
  <c r="G20" i="243"/>
  <c r="I19" i="243"/>
  <c r="E19" i="243"/>
  <c r="S19" i="243"/>
  <c r="A19" i="243"/>
  <c r="G19" i="243"/>
  <c r="U18" i="243"/>
  <c r="T18" i="243"/>
  <c r="I18" i="243"/>
  <c r="E18" i="243"/>
  <c r="S18" i="243"/>
  <c r="A18" i="243"/>
  <c r="G18" i="243"/>
  <c r="I17" i="243"/>
  <c r="E17" i="243"/>
  <c r="R17" i="243"/>
  <c r="A17" i="243"/>
  <c r="G17" i="243"/>
  <c r="T16" i="243"/>
  <c r="I16" i="243"/>
  <c r="E16" i="243"/>
  <c r="U16" i="243"/>
  <c r="A16" i="243"/>
  <c r="G16" i="243"/>
  <c r="U15" i="243"/>
  <c r="T15" i="243"/>
  <c r="S15" i="243"/>
  <c r="I15" i="243"/>
  <c r="E15" i="243"/>
  <c r="R15" i="243"/>
  <c r="A15" i="243"/>
  <c r="I14" i="243"/>
  <c r="G14" i="243"/>
  <c r="E14" i="243"/>
  <c r="R14" i="243"/>
  <c r="A14" i="243"/>
  <c r="I13" i="243"/>
  <c r="E13" i="243"/>
  <c r="S13" i="243"/>
  <c r="A13" i="243"/>
  <c r="G13" i="243"/>
  <c r="I12" i="243"/>
  <c r="E12" i="243"/>
  <c r="R12" i="243"/>
  <c r="A12" i="243"/>
  <c r="G12" i="243"/>
  <c r="I11" i="243"/>
  <c r="E11" i="243"/>
  <c r="U11" i="243"/>
  <c r="A11" i="243"/>
  <c r="G11" i="243"/>
  <c r="S10" i="243"/>
  <c r="R10" i="243"/>
  <c r="Q10" i="243"/>
  <c r="P10" i="243"/>
  <c r="I10" i="243"/>
  <c r="E10" i="243"/>
  <c r="U10" i="243"/>
  <c r="A10" i="243"/>
  <c r="G10" i="243"/>
  <c r="I9" i="243"/>
  <c r="E9" i="243"/>
  <c r="R9" i="243"/>
  <c r="A9" i="243"/>
  <c r="G9" i="243"/>
  <c r="I8" i="243"/>
  <c r="E8" i="243"/>
  <c r="P8" i="243"/>
  <c r="A8" i="243"/>
  <c r="AG7" i="243"/>
  <c r="AF7" i="243"/>
  <c r="AE7" i="243"/>
  <c r="AD7" i="243"/>
  <c r="AC7" i="243"/>
  <c r="I7" i="243"/>
  <c r="E7" i="243"/>
  <c r="T7" i="243"/>
  <c r="A7" i="243"/>
  <c r="I6" i="243"/>
  <c r="E6" i="243"/>
  <c r="U6" i="243"/>
  <c r="A6" i="243"/>
  <c r="I5" i="243"/>
  <c r="E5" i="243"/>
  <c r="T5" i="243"/>
  <c r="A5" i="243"/>
  <c r="I4" i="243"/>
  <c r="E4" i="243"/>
  <c r="S4" i="243"/>
  <c r="A4" i="243"/>
  <c r="G4" i="243"/>
  <c r="U3" i="243"/>
  <c r="T3" i="243"/>
  <c r="I3" i="243"/>
  <c r="E3" i="243"/>
  <c r="S3" i="243"/>
  <c r="A3" i="243"/>
  <c r="G3" i="243"/>
  <c r="I2" i="243"/>
  <c r="E2" i="243"/>
  <c r="R2" i="243"/>
  <c r="A2" i="243"/>
  <c r="G2" i="243"/>
  <c r="O159" i="242"/>
  <c r="D155" i="242"/>
  <c r="E155" i="242"/>
  <c r="G150" i="242"/>
  <c r="A150" i="242"/>
  <c r="E150" i="242"/>
  <c r="Q150" i="242"/>
  <c r="P150" i="242"/>
  <c r="S150" i="242"/>
  <c r="T150" i="242"/>
  <c r="R161" i="242"/>
  <c r="T160" i="242"/>
  <c r="S160" i="242"/>
  <c r="R160" i="242"/>
  <c r="P158" i="242"/>
  <c r="D165" i="242"/>
  <c r="G153" i="242"/>
  <c r="E153" i="242"/>
  <c r="U153" i="242"/>
  <c r="G152" i="242"/>
  <c r="E152" i="242"/>
  <c r="G151" i="242"/>
  <c r="E151" i="242"/>
  <c r="R151" i="242"/>
  <c r="E149" i="242"/>
  <c r="Q149" i="242"/>
  <c r="A149" i="242"/>
  <c r="G149" i="242"/>
  <c r="E148" i="242"/>
  <c r="P148" i="242"/>
  <c r="A148" i="242"/>
  <c r="G148" i="242"/>
  <c r="I147" i="242"/>
  <c r="E147" i="242"/>
  <c r="T147" i="242"/>
  <c r="A147" i="242"/>
  <c r="G147" i="242"/>
  <c r="I146" i="242"/>
  <c r="E146" i="242"/>
  <c r="A146" i="242"/>
  <c r="G146" i="242"/>
  <c r="I145" i="242"/>
  <c r="E145" i="242"/>
  <c r="R145" i="242"/>
  <c r="A145" i="242"/>
  <c r="G145" i="242"/>
  <c r="I144" i="242"/>
  <c r="E144" i="242"/>
  <c r="A144" i="242"/>
  <c r="G144" i="242"/>
  <c r="I143" i="242"/>
  <c r="E143" i="242"/>
  <c r="Q143" i="242"/>
  <c r="A143" i="242"/>
  <c r="G143" i="242"/>
  <c r="I142" i="242"/>
  <c r="G142" i="242"/>
  <c r="E142" i="242"/>
  <c r="T142" i="242"/>
  <c r="I141" i="242"/>
  <c r="E141" i="242"/>
  <c r="S141" i="242"/>
  <c r="A141" i="242"/>
  <c r="G141" i="242"/>
  <c r="I140" i="242"/>
  <c r="E140" i="242"/>
  <c r="A140" i="242"/>
  <c r="G140" i="242"/>
  <c r="I139" i="242"/>
  <c r="E139" i="242"/>
  <c r="A139" i="242"/>
  <c r="G139" i="242"/>
  <c r="I138" i="242"/>
  <c r="G138" i="242"/>
  <c r="E138" i="242"/>
  <c r="U138" i="242"/>
  <c r="I137" i="242"/>
  <c r="E137" i="242"/>
  <c r="A137" i="242"/>
  <c r="G137" i="242"/>
  <c r="P136" i="242"/>
  <c r="I136" i="242"/>
  <c r="E136" i="242"/>
  <c r="A136" i="242"/>
  <c r="G136" i="242"/>
  <c r="I135" i="242"/>
  <c r="E135" i="242"/>
  <c r="T135" i="242"/>
  <c r="A135" i="242"/>
  <c r="G135" i="242"/>
  <c r="I134" i="242"/>
  <c r="E134" i="242"/>
  <c r="A134" i="242"/>
  <c r="G134" i="242"/>
  <c r="I133" i="242"/>
  <c r="E133" i="242"/>
  <c r="A133" i="242"/>
  <c r="G132" i="242"/>
  <c r="E132" i="242"/>
  <c r="S132" i="242"/>
  <c r="I131" i="242"/>
  <c r="E131" i="242"/>
  <c r="U131" i="242"/>
  <c r="A131" i="242"/>
  <c r="G131" i="242"/>
  <c r="I130" i="242"/>
  <c r="E130" i="242"/>
  <c r="P130" i="242"/>
  <c r="A130" i="242"/>
  <c r="G130" i="242"/>
  <c r="U129" i="242"/>
  <c r="I129" i="242"/>
  <c r="E129" i="242"/>
  <c r="A129" i="242"/>
  <c r="G129" i="242"/>
  <c r="I128" i="242"/>
  <c r="E128" i="242"/>
  <c r="U128" i="242"/>
  <c r="A128" i="242"/>
  <c r="T161" i="242"/>
  <c r="U127" i="242"/>
  <c r="T127" i="242"/>
  <c r="S127" i="242"/>
  <c r="R127" i="242"/>
  <c r="Q127" i="242"/>
  <c r="P127" i="242"/>
  <c r="V127" i="242"/>
  <c r="X127" i="242"/>
  <c r="I127" i="242"/>
  <c r="A127" i="242"/>
  <c r="G127" i="242"/>
  <c r="I126" i="242"/>
  <c r="E126" i="242"/>
  <c r="U126" i="242"/>
  <c r="A126" i="242"/>
  <c r="G126" i="242"/>
  <c r="R125" i="242"/>
  <c r="P125" i="242"/>
  <c r="I125" i="242"/>
  <c r="E125" i="242"/>
  <c r="Q125" i="242"/>
  <c r="A125" i="242"/>
  <c r="G125" i="242"/>
  <c r="I124" i="242"/>
  <c r="E124" i="242"/>
  <c r="P124" i="242"/>
  <c r="A124" i="242"/>
  <c r="G124" i="242"/>
  <c r="I123" i="242"/>
  <c r="E123" i="242"/>
  <c r="A123" i="242"/>
  <c r="G123" i="242"/>
  <c r="I122" i="242"/>
  <c r="E122" i="242"/>
  <c r="A122" i="242"/>
  <c r="G122" i="242"/>
  <c r="I121" i="242"/>
  <c r="E121" i="242"/>
  <c r="R121" i="242"/>
  <c r="A121" i="242"/>
  <c r="G121" i="242"/>
  <c r="I120" i="242"/>
  <c r="E120" i="242"/>
  <c r="S120" i="242"/>
  <c r="A120" i="242"/>
  <c r="I119" i="242"/>
  <c r="E119" i="242"/>
  <c r="A119" i="242"/>
  <c r="G119" i="242"/>
  <c r="U118" i="242"/>
  <c r="I118" i="242"/>
  <c r="G118" i="242"/>
  <c r="E118" i="242"/>
  <c r="T118" i="242"/>
  <c r="I117" i="242"/>
  <c r="E117" i="242"/>
  <c r="U117" i="242"/>
  <c r="A117" i="242"/>
  <c r="G117" i="242"/>
  <c r="I116" i="242"/>
  <c r="E116" i="242"/>
  <c r="U116" i="242"/>
  <c r="A116" i="242"/>
  <c r="G116" i="242"/>
  <c r="I115" i="242"/>
  <c r="E115" i="242"/>
  <c r="R115" i="242"/>
  <c r="A115" i="242"/>
  <c r="G115" i="242"/>
  <c r="I114" i="242"/>
  <c r="E114" i="242"/>
  <c r="A114" i="242"/>
  <c r="G114" i="242"/>
  <c r="I113" i="242"/>
  <c r="E113" i="242"/>
  <c r="A113" i="242"/>
  <c r="G113" i="242"/>
  <c r="I112" i="242"/>
  <c r="E112" i="242"/>
  <c r="U112" i="242"/>
  <c r="A112" i="242"/>
  <c r="G112" i="242"/>
  <c r="I111" i="242"/>
  <c r="E111" i="242"/>
  <c r="U111" i="242"/>
  <c r="A111" i="242"/>
  <c r="G111" i="242"/>
  <c r="I110" i="242"/>
  <c r="E110" i="242"/>
  <c r="A110" i="242"/>
  <c r="G110" i="242"/>
  <c r="I109" i="242"/>
  <c r="E109" i="242"/>
  <c r="Q109" i="242"/>
  <c r="A109" i="242"/>
  <c r="G109" i="242"/>
  <c r="I108" i="242"/>
  <c r="E108" i="242"/>
  <c r="A108" i="242"/>
  <c r="G108" i="242"/>
  <c r="I107" i="242"/>
  <c r="E107" i="242"/>
  <c r="A107" i="242"/>
  <c r="G107" i="242"/>
  <c r="I106" i="242"/>
  <c r="E106" i="242"/>
  <c r="A106" i="242"/>
  <c r="G106" i="242"/>
  <c r="I105" i="242"/>
  <c r="E105" i="242"/>
  <c r="P105" i="242"/>
  <c r="A105" i="242"/>
  <c r="G105" i="242"/>
  <c r="I104" i="242"/>
  <c r="E104" i="242"/>
  <c r="P104" i="242"/>
  <c r="A104" i="242"/>
  <c r="G104" i="242"/>
  <c r="I103" i="242"/>
  <c r="E103" i="242"/>
  <c r="A103" i="242"/>
  <c r="G103" i="242"/>
  <c r="I102" i="242"/>
  <c r="E102" i="242"/>
  <c r="A102" i="242"/>
  <c r="G102" i="242"/>
  <c r="I101" i="242"/>
  <c r="E101" i="242"/>
  <c r="A101" i="242"/>
  <c r="G101" i="242"/>
  <c r="I100" i="242"/>
  <c r="E100" i="242"/>
  <c r="S100" i="242"/>
  <c r="A100" i="242"/>
  <c r="G100" i="242"/>
  <c r="I99" i="242"/>
  <c r="E99" i="242"/>
  <c r="P99" i="242"/>
  <c r="A99" i="242"/>
  <c r="G99" i="242"/>
  <c r="I98" i="242"/>
  <c r="E98" i="242"/>
  <c r="A98" i="242"/>
  <c r="G98" i="242"/>
  <c r="I97" i="242"/>
  <c r="E97" i="242"/>
  <c r="R97" i="242"/>
  <c r="A97" i="242"/>
  <c r="G97" i="242"/>
  <c r="I96" i="242"/>
  <c r="E96" i="242"/>
  <c r="A96" i="242"/>
  <c r="G96" i="242"/>
  <c r="I95" i="242"/>
  <c r="E95" i="242"/>
  <c r="T95" i="242"/>
  <c r="A95" i="242"/>
  <c r="G95" i="242"/>
  <c r="I94" i="242"/>
  <c r="E94" i="242"/>
  <c r="U94" i="242"/>
  <c r="A94" i="242"/>
  <c r="G94" i="242"/>
  <c r="I93" i="242"/>
  <c r="E93" i="242"/>
  <c r="Q93" i="242"/>
  <c r="A93" i="242"/>
  <c r="G93" i="242"/>
  <c r="U92" i="242"/>
  <c r="T92" i="242"/>
  <c r="I92" i="242"/>
  <c r="E92" i="242"/>
  <c r="S92" i="242"/>
  <c r="A92" i="242"/>
  <c r="G92" i="242"/>
  <c r="I91" i="242"/>
  <c r="E91" i="242"/>
  <c r="S91" i="242"/>
  <c r="A91" i="242"/>
  <c r="G91" i="242"/>
  <c r="I90" i="242"/>
  <c r="E90" i="242"/>
  <c r="A90" i="242"/>
  <c r="G90" i="242"/>
  <c r="I89" i="242"/>
  <c r="E89" i="242"/>
  <c r="R89" i="242"/>
  <c r="A89" i="242"/>
  <c r="G89" i="242"/>
  <c r="I88" i="242"/>
  <c r="E88" i="242"/>
  <c r="P88" i="242"/>
  <c r="A88" i="242"/>
  <c r="G88" i="242"/>
  <c r="I87" i="242"/>
  <c r="E87" i="242"/>
  <c r="P87" i="242"/>
  <c r="A87" i="242"/>
  <c r="G87" i="242"/>
  <c r="T86" i="242"/>
  <c r="R86" i="242"/>
  <c r="I86" i="242"/>
  <c r="E86" i="242"/>
  <c r="U86" i="242"/>
  <c r="A86" i="242"/>
  <c r="G86" i="242"/>
  <c r="I85" i="242"/>
  <c r="E85" i="242"/>
  <c r="P85" i="242"/>
  <c r="A85" i="242"/>
  <c r="G85" i="242"/>
  <c r="I84" i="242"/>
  <c r="E84" i="242"/>
  <c r="A84" i="242"/>
  <c r="G84" i="242"/>
  <c r="I83" i="242"/>
  <c r="E83" i="242"/>
  <c r="T83" i="242"/>
  <c r="A83" i="242"/>
  <c r="G83" i="242"/>
  <c r="I82" i="242"/>
  <c r="E82" i="242"/>
  <c r="U82" i="242"/>
  <c r="A82" i="242"/>
  <c r="G82" i="242"/>
  <c r="I81" i="242"/>
  <c r="E81" i="242"/>
  <c r="T81" i="242"/>
  <c r="A81" i="242"/>
  <c r="G81" i="242"/>
  <c r="I80" i="242"/>
  <c r="E80" i="242"/>
  <c r="P80" i="242"/>
  <c r="A80" i="242"/>
  <c r="G80" i="242"/>
  <c r="I79" i="242"/>
  <c r="E79" i="242"/>
  <c r="Q79" i="242"/>
  <c r="A79" i="242"/>
  <c r="G79" i="242"/>
  <c r="I78" i="242"/>
  <c r="E78" i="242"/>
  <c r="U78" i="242"/>
  <c r="A78" i="242"/>
  <c r="G78" i="242"/>
  <c r="I77" i="242"/>
  <c r="E77" i="242"/>
  <c r="A77" i="242"/>
  <c r="I76" i="242"/>
  <c r="E76" i="242"/>
  <c r="R76" i="242"/>
  <c r="A76" i="242"/>
  <c r="G76" i="242"/>
  <c r="I75" i="242"/>
  <c r="E75" i="242"/>
  <c r="S75" i="242"/>
  <c r="A75" i="242"/>
  <c r="G75" i="242"/>
  <c r="I74" i="242"/>
  <c r="E74" i="242"/>
  <c r="Q74" i="242"/>
  <c r="A74" i="242"/>
  <c r="G74" i="242"/>
  <c r="I73" i="242"/>
  <c r="E73" i="242"/>
  <c r="U73" i="242"/>
  <c r="A73" i="242"/>
  <c r="G73" i="242"/>
  <c r="I72" i="242"/>
  <c r="E72" i="242"/>
  <c r="R72" i="242"/>
  <c r="A72" i="242"/>
  <c r="G72" i="242"/>
  <c r="I71" i="242"/>
  <c r="E71" i="242"/>
  <c r="U71" i="242"/>
  <c r="A71" i="242"/>
  <c r="G71" i="242"/>
  <c r="I70" i="242"/>
  <c r="E70" i="242"/>
  <c r="S70" i="242"/>
  <c r="A70" i="242"/>
  <c r="I69" i="242"/>
  <c r="E69" i="242"/>
  <c r="A69" i="242"/>
  <c r="G69" i="242"/>
  <c r="I68" i="242"/>
  <c r="E68" i="242"/>
  <c r="A68" i="242"/>
  <c r="I67" i="242"/>
  <c r="E67" i="242"/>
  <c r="A67" i="242"/>
  <c r="G67" i="242"/>
  <c r="I66" i="242"/>
  <c r="E66" i="242"/>
  <c r="S66" i="242"/>
  <c r="A66" i="242"/>
  <c r="G66" i="242"/>
  <c r="I65" i="242"/>
  <c r="G65" i="242"/>
  <c r="E65" i="242"/>
  <c r="Q65" i="242"/>
  <c r="A65" i="242"/>
  <c r="I64" i="242"/>
  <c r="E64" i="242"/>
  <c r="U64" i="242"/>
  <c r="A64" i="242"/>
  <c r="G64" i="242"/>
  <c r="I63" i="242"/>
  <c r="E63" i="242"/>
  <c r="U63" i="242"/>
  <c r="A63" i="242"/>
  <c r="G63" i="242"/>
  <c r="I62" i="242"/>
  <c r="E62" i="242"/>
  <c r="A62" i="242"/>
  <c r="G62" i="242"/>
  <c r="I61" i="242"/>
  <c r="E61" i="242"/>
  <c r="Q61" i="242"/>
  <c r="A61" i="242"/>
  <c r="G61" i="242"/>
  <c r="I60" i="242"/>
  <c r="E60" i="242"/>
  <c r="T60" i="242"/>
  <c r="A60" i="242"/>
  <c r="G60" i="242"/>
  <c r="I59" i="242"/>
  <c r="E59" i="242"/>
  <c r="A59" i="242"/>
  <c r="G59" i="242"/>
  <c r="I58" i="242"/>
  <c r="E58" i="242"/>
  <c r="S58" i="242"/>
  <c r="A58" i="242"/>
  <c r="G58" i="242"/>
  <c r="I57" i="242"/>
  <c r="E57" i="242"/>
  <c r="S57" i="242"/>
  <c r="A57" i="242"/>
  <c r="G57" i="242"/>
  <c r="I56" i="242"/>
  <c r="E56" i="242"/>
  <c r="A56" i="242"/>
  <c r="G56" i="242"/>
  <c r="I55" i="242"/>
  <c r="E55" i="242"/>
  <c r="S55" i="242"/>
  <c r="A55" i="242"/>
  <c r="G55" i="242"/>
  <c r="I54" i="242"/>
  <c r="E54" i="242"/>
  <c r="A54" i="242"/>
  <c r="G54" i="242"/>
  <c r="I53" i="242"/>
  <c r="E53" i="242"/>
  <c r="S53" i="242"/>
  <c r="A53" i="242"/>
  <c r="G53" i="242"/>
  <c r="I52" i="242"/>
  <c r="E52" i="242"/>
  <c r="A52" i="242"/>
  <c r="G52" i="242"/>
  <c r="I51" i="242"/>
  <c r="E51" i="242"/>
  <c r="P51" i="242"/>
  <c r="A51" i="242"/>
  <c r="G51" i="242"/>
  <c r="I50" i="242"/>
  <c r="E50" i="242"/>
  <c r="A50" i="242"/>
  <c r="G50" i="242"/>
  <c r="U49" i="242"/>
  <c r="I49" i="242"/>
  <c r="E49" i="242"/>
  <c r="Q49" i="242"/>
  <c r="A49" i="242"/>
  <c r="G49" i="242"/>
  <c r="I48" i="242"/>
  <c r="E48" i="242"/>
  <c r="T48" i="242"/>
  <c r="A48" i="242"/>
  <c r="G48" i="242"/>
  <c r="I47" i="242"/>
  <c r="E47" i="242"/>
  <c r="P47" i="242"/>
  <c r="A47" i="242"/>
  <c r="G47" i="242"/>
  <c r="I46" i="242"/>
  <c r="E46" i="242"/>
  <c r="A46" i="242"/>
  <c r="G46" i="242"/>
  <c r="I45" i="242"/>
  <c r="E45" i="242"/>
  <c r="U45" i="242"/>
  <c r="A45" i="242"/>
  <c r="G45" i="242"/>
  <c r="I44" i="242"/>
  <c r="E44" i="242"/>
  <c r="S44" i="242"/>
  <c r="A44" i="242"/>
  <c r="G44" i="242"/>
  <c r="I43" i="242"/>
  <c r="E43" i="242"/>
  <c r="A43" i="242"/>
  <c r="Q42" i="242"/>
  <c r="I42" i="242"/>
  <c r="E42" i="242"/>
  <c r="P42" i="242"/>
  <c r="A42" i="242"/>
  <c r="G42" i="242"/>
  <c r="I41" i="242"/>
  <c r="E41" i="242"/>
  <c r="S41" i="242"/>
  <c r="A41" i="242"/>
  <c r="G41" i="242"/>
  <c r="I40" i="242"/>
  <c r="E40" i="242"/>
  <c r="Q40" i="242"/>
  <c r="A40" i="242"/>
  <c r="G40" i="242"/>
  <c r="I39" i="242"/>
  <c r="E39" i="242"/>
  <c r="S39" i="242"/>
  <c r="A39" i="242"/>
  <c r="G39" i="242"/>
  <c r="I38" i="242"/>
  <c r="E38" i="242"/>
  <c r="T38" i="242"/>
  <c r="A38" i="242"/>
  <c r="G38" i="242"/>
  <c r="I37" i="242"/>
  <c r="E37" i="242"/>
  <c r="Q37" i="242"/>
  <c r="A37" i="242"/>
  <c r="G37" i="242"/>
  <c r="I36" i="242"/>
  <c r="E36" i="242"/>
  <c r="A36" i="242"/>
  <c r="G36" i="242"/>
  <c r="I35" i="242"/>
  <c r="E35" i="242"/>
  <c r="R35" i="242"/>
  <c r="A35" i="242"/>
  <c r="G35" i="242"/>
  <c r="I34" i="242"/>
  <c r="E34" i="242"/>
  <c r="U34" i="242"/>
  <c r="A34" i="242"/>
  <c r="I33" i="242"/>
  <c r="E33" i="242"/>
  <c r="U33" i="242"/>
  <c r="A33" i="242"/>
  <c r="G33" i="242"/>
  <c r="I32" i="242"/>
  <c r="E32" i="242"/>
  <c r="T32" i="242"/>
  <c r="A32" i="242"/>
  <c r="G32" i="242"/>
  <c r="I31" i="242"/>
  <c r="E31" i="242"/>
  <c r="A31" i="242"/>
  <c r="G31" i="242"/>
  <c r="I30" i="242"/>
  <c r="E30" i="242"/>
  <c r="Q30" i="242"/>
  <c r="A30" i="242"/>
  <c r="G30" i="242"/>
  <c r="I29" i="242"/>
  <c r="E29" i="242"/>
  <c r="U29" i="242"/>
  <c r="A29" i="242"/>
  <c r="G29" i="242"/>
  <c r="I28" i="242"/>
  <c r="G28" i="242"/>
  <c r="E28" i="242"/>
  <c r="S28" i="242"/>
  <c r="I27" i="242"/>
  <c r="E27" i="242"/>
  <c r="U27" i="242"/>
  <c r="A27" i="242"/>
  <c r="G27" i="242"/>
  <c r="I26" i="242"/>
  <c r="E26" i="242"/>
  <c r="A26" i="242"/>
  <c r="G26" i="242"/>
  <c r="I25" i="242"/>
  <c r="E25" i="242"/>
  <c r="U25" i="242"/>
  <c r="A25" i="242"/>
  <c r="G25" i="242"/>
  <c r="I24" i="242"/>
  <c r="E24" i="242"/>
  <c r="A24" i="242"/>
  <c r="I23" i="242"/>
  <c r="E23" i="242"/>
  <c r="S23" i="242"/>
  <c r="A23" i="242"/>
  <c r="G23" i="242"/>
  <c r="I22" i="242"/>
  <c r="E22" i="242"/>
  <c r="P22" i="242"/>
  <c r="A22" i="242"/>
  <c r="G22" i="242"/>
  <c r="I21" i="242"/>
  <c r="E21" i="242"/>
  <c r="R21" i="242"/>
  <c r="A21" i="242"/>
  <c r="G21" i="242"/>
  <c r="I20" i="242"/>
  <c r="E20" i="242"/>
  <c r="A20" i="242"/>
  <c r="G20" i="242"/>
  <c r="I19" i="242"/>
  <c r="E19" i="242"/>
  <c r="P19" i="242"/>
  <c r="A19" i="242"/>
  <c r="G19" i="242"/>
  <c r="I18" i="242"/>
  <c r="E18" i="242"/>
  <c r="U18" i="242"/>
  <c r="A18" i="242"/>
  <c r="G18" i="242"/>
  <c r="I17" i="242"/>
  <c r="E17" i="242"/>
  <c r="U17" i="242"/>
  <c r="A17" i="242"/>
  <c r="G17" i="242"/>
  <c r="I16" i="242"/>
  <c r="E16" i="242"/>
  <c r="A16" i="242"/>
  <c r="G16" i="242"/>
  <c r="I15" i="242"/>
  <c r="E15" i="242"/>
  <c r="R15" i="242"/>
  <c r="A15" i="242"/>
  <c r="G15" i="242"/>
  <c r="I14" i="242"/>
  <c r="E14" i="242"/>
  <c r="U14" i="242"/>
  <c r="A14" i="242"/>
  <c r="G14" i="242"/>
  <c r="I13" i="242"/>
  <c r="E13" i="242"/>
  <c r="S13" i="242"/>
  <c r="A13" i="242"/>
  <c r="G13" i="242"/>
  <c r="I12" i="242"/>
  <c r="E12" i="242"/>
  <c r="Q12" i="242"/>
  <c r="A12" i="242"/>
  <c r="G12" i="242"/>
  <c r="I11" i="242"/>
  <c r="E11" i="242"/>
  <c r="R11" i="242"/>
  <c r="A11" i="242"/>
  <c r="G11" i="242"/>
  <c r="I10" i="242"/>
  <c r="E10" i="242"/>
  <c r="A10" i="242"/>
  <c r="G10" i="242"/>
  <c r="I9" i="242"/>
  <c r="E9" i="242"/>
  <c r="A9" i="242"/>
  <c r="G9" i="242"/>
  <c r="I8" i="242"/>
  <c r="E8" i="242"/>
  <c r="U8" i="242"/>
  <c r="A8" i="242"/>
  <c r="G8" i="242"/>
  <c r="AG7" i="242"/>
  <c r="AF7" i="242"/>
  <c r="AE7" i="242"/>
  <c r="AD7" i="242"/>
  <c r="AC7" i="242"/>
  <c r="I7" i="242"/>
  <c r="E7" i="242"/>
  <c r="U7" i="242"/>
  <c r="A7" i="242"/>
  <c r="I6" i="242"/>
  <c r="E6" i="242"/>
  <c r="A6" i="242"/>
  <c r="G6" i="242"/>
  <c r="I5" i="242"/>
  <c r="E5" i="242"/>
  <c r="A5" i="242"/>
  <c r="G5" i="242"/>
  <c r="I4" i="242"/>
  <c r="E4" i="242"/>
  <c r="A4" i="242"/>
  <c r="G4" i="242"/>
  <c r="I3" i="242"/>
  <c r="E3" i="242"/>
  <c r="S3" i="242"/>
  <c r="A3" i="242"/>
  <c r="G3" i="242"/>
  <c r="I2" i="242"/>
  <c r="E2" i="242"/>
  <c r="P2" i="242"/>
  <c r="A2" i="242"/>
  <c r="G2" i="242"/>
  <c r="R10" i="241"/>
  <c r="R11" i="241"/>
  <c r="R12" i="241"/>
  <c r="R13" i="241"/>
  <c r="R19" i="241"/>
  <c r="R20" i="241"/>
  <c r="R21" i="241"/>
  <c r="R22" i="241"/>
  <c r="R23" i="241"/>
  <c r="R28" i="241"/>
  <c r="R31" i="241"/>
  <c r="R32" i="241"/>
  <c r="R33" i="241"/>
  <c r="R34" i="241"/>
  <c r="R40" i="241"/>
  <c r="R41" i="241"/>
  <c r="R42" i="241"/>
  <c r="R43" i="241"/>
  <c r="R44" i="241"/>
  <c r="R49" i="241"/>
  <c r="R51" i="241"/>
  <c r="R52" i="241"/>
  <c r="R53" i="241"/>
  <c r="R54" i="241"/>
  <c r="R60" i="241"/>
  <c r="R61" i="241"/>
  <c r="R62" i="241"/>
  <c r="R63" i="241"/>
  <c r="R64" i="241"/>
  <c r="R69" i="241"/>
  <c r="R71" i="241"/>
  <c r="R72" i="241"/>
  <c r="R73" i="241"/>
  <c r="R74" i="241"/>
  <c r="R80" i="241"/>
  <c r="R81" i="241"/>
  <c r="R82" i="241"/>
  <c r="R83" i="241"/>
  <c r="R84" i="241"/>
  <c r="R89" i="241"/>
  <c r="R91" i="241"/>
  <c r="R92" i="241"/>
  <c r="R93" i="241"/>
  <c r="R94" i="241"/>
  <c r="R100" i="241"/>
  <c r="R101" i="241"/>
  <c r="R102" i="241"/>
  <c r="R104" i="241"/>
  <c r="R105" i="241"/>
  <c r="R112" i="241"/>
  <c r="R113" i="241"/>
  <c r="R114" i="241"/>
  <c r="R115" i="241"/>
  <c r="R122" i="241"/>
  <c r="R123" i="241"/>
  <c r="R124" i="241"/>
  <c r="R125" i="241"/>
  <c r="R126" i="241"/>
  <c r="R128" i="241"/>
  <c r="R133" i="241"/>
  <c r="R134" i="241"/>
  <c r="R135" i="241"/>
  <c r="R136" i="241"/>
  <c r="R145" i="241"/>
  <c r="R146" i="241"/>
  <c r="R147" i="241"/>
  <c r="R148" i="241"/>
  <c r="R149" i="241"/>
  <c r="R150" i="241"/>
  <c r="E153" i="241"/>
  <c r="R153" i="241"/>
  <c r="E152" i="241"/>
  <c r="T152" i="241"/>
  <c r="E151" i="241"/>
  <c r="Q151" i="241"/>
  <c r="E150" i="241"/>
  <c r="T150" i="241"/>
  <c r="E149" i="241"/>
  <c r="T149" i="241"/>
  <c r="E148" i="241"/>
  <c r="E147" i="241"/>
  <c r="E146" i="241"/>
  <c r="E145" i="241"/>
  <c r="U145" i="241"/>
  <c r="E144" i="241"/>
  <c r="P144" i="241"/>
  <c r="E143" i="241"/>
  <c r="U143" i="241"/>
  <c r="E141" i="241"/>
  <c r="R141" i="241"/>
  <c r="E140" i="241"/>
  <c r="S140" i="241"/>
  <c r="E139" i="241"/>
  <c r="U139" i="241"/>
  <c r="E138" i="241"/>
  <c r="T138" i="241"/>
  <c r="E137" i="241"/>
  <c r="R137" i="241"/>
  <c r="E136" i="241"/>
  <c r="P136" i="241"/>
  <c r="E135" i="241"/>
  <c r="Q135" i="241"/>
  <c r="E134" i="241"/>
  <c r="S134" i="241"/>
  <c r="E133" i="241"/>
  <c r="E132" i="241"/>
  <c r="R132" i="241"/>
  <c r="E131" i="241"/>
  <c r="R131" i="241"/>
  <c r="E130" i="241"/>
  <c r="R130" i="241"/>
  <c r="E129" i="241"/>
  <c r="R129" i="241"/>
  <c r="E128" i="241"/>
  <c r="S128" i="241"/>
  <c r="E126" i="241"/>
  <c r="E125" i="241"/>
  <c r="P125" i="241"/>
  <c r="E124" i="241"/>
  <c r="E123" i="241"/>
  <c r="E122" i="241"/>
  <c r="T122" i="241"/>
  <c r="E121" i="241"/>
  <c r="R121" i="241"/>
  <c r="E120" i="241"/>
  <c r="R120" i="241"/>
  <c r="E119" i="241"/>
  <c r="U119" i="241"/>
  <c r="E118" i="241"/>
  <c r="R118" i="241"/>
  <c r="E117" i="241"/>
  <c r="U117" i="241"/>
  <c r="E116" i="241"/>
  <c r="R116" i="241"/>
  <c r="E115" i="241"/>
  <c r="E114" i="241"/>
  <c r="S114" i="241"/>
  <c r="E113" i="241"/>
  <c r="E112" i="241"/>
  <c r="E111" i="241"/>
  <c r="U111" i="241"/>
  <c r="E110" i="241"/>
  <c r="R110" i="241"/>
  <c r="E109" i="241"/>
  <c r="E108" i="241"/>
  <c r="E107" i="241"/>
  <c r="R107" i="241"/>
  <c r="E106" i="241"/>
  <c r="Q106" i="241"/>
  <c r="E105" i="241"/>
  <c r="E104" i="241"/>
  <c r="E102" i="241"/>
  <c r="U102" i="241"/>
  <c r="E101" i="241"/>
  <c r="Q101" i="241"/>
  <c r="E100" i="241"/>
  <c r="S100" i="241"/>
  <c r="E99" i="241"/>
  <c r="R99" i="241"/>
  <c r="E98" i="241"/>
  <c r="R98" i="241"/>
  <c r="E97" i="241"/>
  <c r="Q97" i="241"/>
  <c r="E96" i="241"/>
  <c r="Q96" i="241"/>
  <c r="E95" i="241"/>
  <c r="S95" i="241"/>
  <c r="E94" i="241"/>
  <c r="T94" i="241"/>
  <c r="E93" i="241"/>
  <c r="E92" i="241"/>
  <c r="Q92" i="241"/>
  <c r="E91" i="241"/>
  <c r="E90" i="241"/>
  <c r="U90" i="241"/>
  <c r="E89" i="241"/>
  <c r="Q89" i="241"/>
  <c r="E88" i="241"/>
  <c r="R88" i="241"/>
  <c r="E87" i="241"/>
  <c r="U87" i="241"/>
  <c r="E86" i="241"/>
  <c r="R86" i="241"/>
  <c r="E85" i="241"/>
  <c r="U85" i="241"/>
  <c r="E84" i="241"/>
  <c r="E83" i="241"/>
  <c r="E82" i="241"/>
  <c r="Q82" i="241"/>
  <c r="E81" i="241"/>
  <c r="E80" i="241"/>
  <c r="T80" i="241"/>
  <c r="E79" i="241"/>
  <c r="T79" i="241"/>
  <c r="E78" i="241"/>
  <c r="Q78" i="241"/>
  <c r="E77" i="241"/>
  <c r="R77" i="241"/>
  <c r="E76" i="241"/>
  <c r="R76" i="241"/>
  <c r="E75" i="241"/>
  <c r="P75" i="241"/>
  <c r="E74" i="241"/>
  <c r="E73" i="241"/>
  <c r="U73" i="241"/>
  <c r="E72" i="241"/>
  <c r="T72" i="241"/>
  <c r="E71" i="241"/>
  <c r="E70" i="241"/>
  <c r="R70" i="241"/>
  <c r="E69" i="241"/>
  <c r="E68" i="241"/>
  <c r="S68" i="241"/>
  <c r="E67" i="241"/>
  <c r="R67" i="241"/>
  <c r="E66" i="241"/>
  <c r="R66" i="241"/>
  <c r="E65" i="241"/>
  <c r="R65" i="241"/>
  <c r="E64" i="241"/>
  <c r="E63" i="241"/>
  <c r="S63" i="241"/>
  <c r="E62" i="241"/>
  <c r="U62" i="241"/>
  <c r="E61" i="241"/>
  <c r="E60" i="241"/>
  <c r="U60" i="241"/>
  <c r="E59" i="241"/>
  <c r="S59" i="241"/>
  <c r="E58" i="241"/>
  <c r="S58" i="241"/>
  <c r="E57" i="241"/>
  <c r="Q57" i="241"/>
  <c r="E56" i="241"/>
  <c r="R56" i="241"/>
  <c r="E55" i="241"/>
  <c r="R55" i="241"/>
  <c r="E54" i="241"/>
  <c r="Q54" i="241"/>
  <c r="E53" i="241"/>
  <c r="S53" i="241"/>
  <c r="E52" i="241"/>
  <c r="E51" i="241"/>
  <c r="E50" i="241"/>
  <c r="U50" i="241"/>
  <c r="E49" i="241"/>
  <c r="E48" i="241"/>
  <c r="S48" i="241"/>
  <c r="E47" i="241"/>
  <c r="R47" i="241"/>
  <c r="E46" i="241"/>
  <c r="R46" i="241"/>
  <c r="E45" i="241"/>
  <c r="R45" i="241"/>
  <c r="E44" i="241"/>
  <c r="S44" i="241"/>
  <c r="E43" i="241"/>
  <c r="S43" i="241"/>
  <c r="E42" i="241"/>
  <c r="Q42" i="241"/>
  <c r="E41" i="241"/>
  <c r="E40" i="241"/>
  <c r="E39" i="241"/>
  <c r="R39" i="241"/>
  <c r="E38" i="241"/>
  <c r="S38" i="241"/>
  <c r="E37" i="241"/>
  <c r="Q37" i="241"/>
  <c r="E36" i="241"/>
  <c r="R36" i="241"/>
  <c r="E35" i="241"/>
  <c r="U35" i="241"/>
  <c r="E34" i="241"/>
  <c r="S34" i="241"/>
  <c r="E33" i="241"/>
  <c r="E32" i="241"/>
  <c r="T32" i="241"/>
  <c r="E31" i="241"/>
  <c r="E30" i="241"/>
  <c r="R30" i="241"/>
  <c r="E28" i="241"/>
  <c r="E27" i="241"/>
  <c r="R27" i="241"/>
  <c r="E26" i="241"/>
  <c r="R26" i="241"/>
  <c r="E25" i="241"/>
  <c r="R25" i="241"/>
  <c r="E24" i="241"/>
  <c r="R24" i="241"/>
  <c r="E23" i="241"/>
  <c r="U23" i="241"/>
  <c r="E22" i="241"/>
  <c r="E21" i="241"/>
  <c r="E20" i="241"/>
  <c r="E19" i="241"/>
  <c r="E18" i="241"/>
  <c r="R18" i="241"/>
  <c r="E17" i="241"/>
  <c r="T17" i="241"/>
  <c r="E16" i="241"/>
  <c r="R16" i="241"/>
  <c r="E15" i="241"/>
  <c r="U15" i="241"/>
  <c r="E14" i="241"/>
  <c r="R14" i="241"/>
  <c r="E13" i="241"/>
  <c r="Q13" i="241"/>
  <c r="E12" i="241"/>
  <c r="T12" i="241"/>
  <c r="E11" i="241"/>
  <c r="E10" i="241"/>
  <c r="E9" i="241"/>
  <c r="R9" i="241"/>
  <c r="E8" i="241"/>
  <c r="T8" i="241"/>
  <c r="E7" i="241"/>
  <c r="Q7" i="241"/>
  <c r="E6" i="241"/>
  <c r="E5" i="241"/>
  <c r="E4" i="241"/>
  <c r="U4" i="241"/>
  <c r="E3" i="241"/>
  <c r="T10" i="241"/>
  <c r="T27" i="241"/>
  <c r="S28" i="241"/>
  <c r="T30" i="241"/>
  <c r="S33" i="241"/>
  <c r="S39" i="241"/>
  <c r="T40" i="241"/>
  <c r="U70" i="241"/>
  <c r="P71" i="241"/>
  <c r="Q84" i="241"/>
  <c r="S105" i="241"/>
  <c r="Q112" i="241"/>
  <c r="Q123" i="241"/>
  <c r="Q124" i="241"/>
  <c r="Q126" i="241"/>
  <c r="U141" i="241"/>
  <c r="U144" i="241"/>
  <c r="Q146" i="241"/>
  <c r="U153" i="241"/>
  <c r="S129" i="241"/>
  <c r="P84" i="241"/>
  <c r="U82" i="241"/>
  <c r="U67" i="241"/>
  <c r="S64" i="241"/>
  <c r="T50" i="241"/>
  <c r="S47" i="241"/>
  <c r="Q30" i="241"/>
  <c r="Q24" i="241"/>
  <c r="U20" i="241"/>
  <c r="Q9" i="241"/>
  <c r="R161" i="241"/>
  <c r="P161" i="241"/>
  <c r="T160" i="241"/>
  <c r="S160" i="241"/>
  <c r="R160" i="241"/>
  <c r="P158" i="241"/>
  <c r="D155" i="241"/>
  <c r="E155" i="241"/>
  <c r="D161" i="241"/>
  <c r="G153" i="241"/>
  <c r="G151" i="241"/>
  <c r="G150" i="241"/>
  <c r="S149" i="241"/>
  <c r="P149" i="241"/>
  <c r="A149" i="241"/>
  <c r="G149" i="241"/>
  <c r="A148" i="241"/>
  <c r="G148" i="241"/>
  <c r="I147" i="241"/>
  <c r="A147" i="241"/>
  <c r="G147" i="241"/>
  <c r="I146" i="241"/>
  <c r="A146" i="241"/>
  <c r="G146" i="241"/>
  <c r="I145" i="241"/>
  <c r="A145" i="241"/>
  <c r="G145" i="241"/>
  <c r="I144" i="241"/>
  <c r="A144" i="241"/>
  <c r="G144" i="241"/>
  <c r="I143" i="241"/>
  <c r="A143" i="241"/>
  <c r="G143" i="241"/>
  <c r="I142" i="241"/>
  <c r="G142" i="241"/>
  <c r="E142" i="241"/>
  <c r="I141" i="241"/>
  <c r="A141" i="241"/>
  <c r="G141" i="241"/>
  <c r="I140" i="241"/>
  <c r="A140" i="241"/>
  <c r="G140" i="241"/>
  <c r="I139" i="241"/>
  <c r="A139" i="241"/>
  <c r="G139" i="241"/>
  <c r="I138" i="241"/>
  <c r="G138" i="241"/>
  <c r="I137" i="241"/>
  <c r="A137" i="241"/>
  <c r="G137" i="241"/>
  <c r="I136" i="241"/>
  <c r="A136" i="241"/>
  <c r="G136" i="241"/>
  <c r="I135" i="241"/>
  <c r="A135" i="241"/>
  <c r="G135" i="241"/>
  <c r="I134" i="241"/>
  <c r="A134" i="241"/>
  <c r="G134" i="241"/>
  <c r="I133" i="241"/>
  <c r="A133" i="241"/>
  <c r="G133" i="241"/>
  <c r="G132" i="241"/>
  <c r="I131" i="241"/>
  <c r="U131" i="241"/>
  <c r="A131" i="241"/>
  <c r="G131" i="241"/>
  <c r="I130" i="241"/>
  <c r="A130" i="241"/>
  <c r="G130" i="241"/>
  <c r="I129" i="241"/>
  <c r="A129" i="241"/>
  <c r="G129" i="241"/>
  <c r="I128" i="241"/>
  <c r="A128" i="241"/>
  <c r="T161" i="241"/>
  <c r="U127" i="241"/>
  <c r="T127" i="241"/>
  <c r="S127" i="241"/>
  <c r="R127" i="241"/>
  <c r="Q127" i="241"/>
  <c r="P127" i="241"/>
  <c r="I127" i="241"/>
  <c r="A127" i="241"/>
  <c r="G127" i="241"/>
  <c r="I126" i="241"/>
  <c r="A126" i="241"/>
  <c r="G126" i="241"/>
  <c r="I125" i="241"/>
  <c r="A125" i="241"/>
  <c r="G125" i="241"/>
  <c r="I124" i="241"/>
  <c r="A124" i="241"/>
  <c r="G124" i="241"/>
  <c r="I123" i="241"/>
  <c r="A123" i="241"/>
  <c r="G123" i="241"/>
  <c r="I122" i="241"/>
  <c r="A122" i="241"/>
  <c r="G122" i="241"/>
  <c r="T121" i="241"/>
  <c r="I121" i="241"/>
  <c r="A121" i="241"/>
  <c r="G121" i="241"/>
  <c r="I120" i="241"/>
  <c r="A120" i="241"/>
  <c r="G120" i="241"/>
  <c r="I119" i="241"/>
  <c r="A119" i="241"/>
  <c r="G119" i="241"/>
  <c r="I118" i="241"/>
  <c r="G118" i="241"/>
  <c r="I117" i="241"/>
  <c r="A117" i="241"/>
  <c r="G117" i="241"/>
  <c r="I116" i="241"/>
  <c r="A116" i="241"/>
  <c r="G116" i="241"/>
  <c r="I115" i="241"/>
  <c r="A115" i="241"/>
  <c r="G115" i="241"/>
  <c r="I114" i="241"/>
  <c r="A114" i="241"/>
  <c r="G114" i="241"/>
  <c r="I113" i="241"/>
  <c r="A113" i="241"/>
  <c r="G113" i="241"/>
  <c r="I112" i="241"/>
  <c r="A112" i="241"/>
  <c r="G112" i="241"/>
  <c r="I111" i="241"/>
  <c r="A111" i="241"/>
  <c r="G111" i="241"/>
  <c r="I110" i="241"/>
  <c r="A110" i="241"/>
  <c r="G110" i="241"/>
  <c r="Q109" i="241"/>
  <c r="I109" i="241"/>
  <c r="A109" i="241"/>
  <c r="G109" i="241"/>
  <c r="I108" i="241"/>
  <c r="A108" i="241"/>
  <c r="G108" i="241"/>
  <c r="Q107" i="241"/>
  <c r="I107" i="241"/>
  <c r="A107" i="241"/>
  <c r="G107" i="241"/>
  <c r="I106" i="241"/>
  <c r="A106" i="241"/>
  <c r="G106" i="241"/>
  <c r="I105" i="241"/>
  <c r="A105" i="241"/>
  <c r="G105" i="241"/>
  <c r="I104" i="241"/>
  <c r="A104" i="241"/>
  <c r="G104" i="241"/>
  <c r="I103" i="241"/>
  <c r="E103" i="241"/>
  <c r="A103" i="241"/>
  <c r="G103" i="241"/>
  <c r="I102" i="241"/>
  <c r="A102" i="241"/>
  <c r="G102" i="241"/>
  <c r="I101" i="241"/>
  <c r="A101" i="241"/>
  <c r="G101" i="241"/>
  <c r="I100" i="241"/>
  <c r="A100" i="241"/>
  <c r="G100" i="241"/>
  <c r="I99" i="241"/>
  <c r="A99" i="241"/>
  <c r="G99" i="241"/>
  <c r="I98" i="241"/>
  <c r="A98" i="241"/>
  <c r="G98" i="241"/>
  <c r="I97" i="241"/>
  <c r="A97" i="241"/>
  <c r="G97" i="241"/>
  <c r="I96" i="241"/>
  <c r="A96" i="241"/>
  <c r="G96" i="241"/>
  <c r="I95" i="241"/>
  <c r="A95" i="241"/>
  <c r="G95" i="241"/>
  <c r="I94" i="241"/>
  <c r="G94" i="241"/>
  <c r="A94" i="241"/>
  <c r="I93" i="241"/>
  <c r="A93" i="241"/>
  <c r="G93" i="241"/>
  <c r="I92" i="241"/>
  <c r="A92" i="241"/>
  <c r="G92" i="241"/>
  <c r="U91" i="241"/>
  <c r="T91" i="241"/>
  <c r="S91" i="241"/>
  <c r="Q91" i="241"/>
  <c r="P91" i="241"/>
  <c r="I91" i="241"/>
  <c r="A91" i="241"/>
  <c r="G91" i="241"/>
  <c r="P90" i="241"/>
  <c r="I90" i="241"/>
  <c r="A90" i="241"/>
  <c r="G90" i="241"/>
  <c r="I89" i="241"/>
  <c r="A89" i="241"/>
  <c r="G89" i="241"/>
  <c r="I88" i="241"/>
  <c r="U88" i="241"/>
  <c r="A88" i="241"/>
  <c r="G88" i="241"/>
  <c r="I87" i="241"/>
  <c r="G87" i="241"/>
  <c r="A87" i="241"/>
  <c r="I86" i="241"/>
  <c r="A86" i="241"/>
  <c r="G86" i="241"/>
  <c r="T85" i="241"/>
  <c r="I85" i="241"/>
  <c r="Q85" i="241"/>
  <c r="A85" i="241"/>
  <c r="G85" i="241"/>
  <c r="I84" i="241"/>
  <c r="A84" i="241"/>
  <c r="G84" i="241"/>
  <c r="I83" i="241"/>
  <c r="A83" i="241"/>
  <c r="G83" i="241"/>
  <c r="I82" i="241"/>
  <c r="A82" i="241"/>
  <c r="G82" i="241"/>
  <c r="I81" i="241"/>
  <c r="A81" i="241"/>
  <c r="G81" i="241"/>
  <c r="I80" i="241"/>
  <c r="A80" i="241"/>
  <c r="G80" i="241"/>
  <c r="I79" i="241"/>
  <c r="A79" i="241"/>
  <c r="G79" i="241"/>
  <c r="I78" i="241"/>
  <c r="A78" i="241"/>
  <c r="G78" i="241"/>
  <c r="I77" i="241"/>
  <c r="A77" i="241"/>
  <c r="G77" i="241"/>
  <c r="I76" i="241"/>
  <c r="A76" i="241"/>
  <c r="I75" i="241"/>
  <c r="A75" i="241"/>
  <c r="G75" i="241"/>
  <c r="I74" i="241"/>
  <c r="A74" i="241"/>
  <c r="G74" i="241"/>
  <c r="I73" i="241"/>
  <c r="A73" i="241"/>
  <c r="G73" i="241"/>
  <c r="I72" i="241"/>
  <c r="A72" i="241"/>
  <c r="G72" i="241"/>
  <c r="I71" i="241"/>
  <c r="A71" i="241"/>
  <c r="G71" i="241"/>
  <c r="I70" i="241"/>
  <c r="A70" i="241"/>
  <c r="I69" i="241"/>
  <c r="S69" i="241"/>
  <c r="A69" i="241"/>
  <c r="G69" i="241"/>
  <c r="I68" i="241"/>
  <c r="A68" i="241"/>
  <c r="G68" i="241"/>
  <c r="I67" i="241"/>
  <c r="A67" i="241"/>
  <c r="G67" i="241"/>
  <c r="I66" i="241"/>
  <c r="A66" i="241"/>
  <c r="G66" i="241"/>
  <c r="I65" i="241"/>
  <c r="A65" i="241"/>
  <c r="G65" i="241"/>
  <c r="I64" i="241"/>
  <c r="A64" i="241"/>
  <c r="G64" i="241"/>
  <c r="I63" i="241"/>
  <c r="A63" i="241"/>
  <c r="G63" i="241"/>
  <c r="I62" i="241"/>
  <c r="A62" i="241"/>
  <c r="G62" i="241"/>
  <c r="I61" i="241"/>
  <c r="A61" i="241"/>
  <c r="G61" i="241"/>
  <c r="I60" i="241"/>
  <c r="A60" i="241"/>
  <c r="G60" i="241"/>
  <c r="I59" i="241"/>
  <c r="A59" i="241"/>
  <c r="G59" i="241"/>
  <c r="I58" i="241"/>
  <c r="A58" i="241"/>
  <c r="G58" i="241"/>
  <c r="I57" i="241"/>
  <c r="A57" i="241"/>
  <c r="G57" i="241"/>
  <c r="I56" i="241"/>
  <c r="A56" i="241"/>
  <c r="G56" i="241"/>
  <c r="I55" i="241"/>
  <c r="A55" i="241"/>
  <c r="G55" i="241"/>
  <c r="I54" i="241"/>
  <c r="A54" i="241"/>
  <c r="G54" i="241"/>
  <c r="I53" i="241"/>
  <c r="A53" i="241"/>
  <c r="G53" i="241"/>
  <c r="I52" i="241"/>
  <c r="A52" i="241"/>
  <c r="G52" i="241"/>
  <c r="I51" i="241"/>
  <c r="A51" i="241"/>
  <c r="G51" i="241"/>
  <c r="S50" i="241"/>
  <c r="P50" i="241"/>
  <c r="I50" i="241"/>
  <c r="A50" i="241"/>
  <c r="G50" i="241"/>
  <c r="I49" i="241"/>
  <c r="A49" i="241"/>
  <c r="G49" i="241"/>
  <c r="I48" i="241"/>
  <c r="A48" i="241"/>
  <c r="G48" i="241"/>
  <c r="I47" i="241"/>
  <c r="A47" i="241"/>
  <c r="G47" i="241"/>
  <c r="I46" i="241"/>
  <c r="A46" i="241"/>
  <c r="G46" i="241"/>
  <c r="I45" i="241"/>
  <c r="A45" i="241"/>
  <c r="G45" i="241"/>
  <c r="I44" i="241"/>
  <c r="A44" i="241"/>
  <c r="G44" i="241"/>
  <c r="I43" i="241"/>
  <c r="A43" i="241"/>
  <c r="G43" i="241"/>
  <c r="I42" i="241"/>
  <c r="A42" i="241"/>
  <c r="G42" i="241"/>
  <c r="I41" i="241"/>
  <c r="A41" i="241"/>
  <c r="G41" i="241"/>
  <c r="I40" i="241"/>
  <c r="A40" i="241"/>
  <c r="G40" i="241"/>
  <c r="I39" i="241"/>
  <c r="A39" i="241"/>
  <c r="G39" i="241"/>
  <c r="I38" i="241"/>
  <c r="A38" i="241"/>
  <c r="G38" i="241"/>
  <c r="I37" i="241"/>
  <c r="A37" i="241"/>
  <c r="G37" i="241"/>
  <c r="I36" i="241"/>
  <c r="A36" i="241"/>
  <c r="G36" i="241"/>
  <c r="I35" i="241"/>
  <c r="A35" i="241"/>
  <c r="G35" i="241"/>
  <c r="I34" i="241"/>
  <c r="A34" i="241"/>
  <c r="G34" i="241"/>
  <c r="I33" i="241"/>
  <c r="A33" i="241"/>
  <c r="G33" i="241"/>
  <c r="I32" i="241"/>
  <c r="A32" i="241"/>
  <c r="G32" i="241"/>
  <c r="I31" i="241"/>
  <c r="A31" i="241"/>
  <c r="G31" i="241"/>
  <c r="U30" i="241"/>
  <c r="S30" i="241"/>
  <c r="I30" i="241"/>
  <c r="A30" i="241"/>
  <c r="G30" i="241"/>
  <c r="I29" i="241"/>
  <c r="E29" i="241"/>
  <c r="Q29" i="241"/>
  <c r="A29" i="241"/>
  <c r="G29" i="241"/>
  <c r="U28" i="241"/>
  <c r="I28" i="241"/>
  <c r="G28" i="241"/>
  <c r="I27" i="241"/>
  <c r="G27" i="241"/>
  <c r="A27" i="241"/>
  <c r="I26" i="241"/>
  <c r="A26" i="241"/>
  <c r="G26" i="241"/>
  <c r="I25" i="241"/>
  <c r="A25" i="241"/>
  <c r="G25" i="241"/>
  <c r="I24" i="241"/>
  <c r="A24" i="241"/>
  <c r="G24" i="241"/>
  <c r="I23" i="241"/>
  <c r="A23" i="241"/>
  <c r="G23" i="241"/>
  <c r="I22" i="241"/>
  <c r="T22" i="241"/>
  <c r="A22" i="241"/>
  <c r="G22" i="241"/>
  <c r="I21" i="241"/>
  <c r="A21" i="241"/>
  <c r="G21" i="241"/>
  <c r="I20" i="241"/>
  <c r="A20" i="241"/>
  <c r="G20" i="241"/>
  <c r="I19" i="241"/>
  <c r="A19" i="241"/>
  <c r="G19" i="241"/>
  <c r="I18" i="241"/>
  <c r="A18" i="241"/>
  <c r="G18" i="241"/>
  <c r="I17" i="241"/>
  <c r="A17" i="241"/>
  <c r="G17" i="241"/>
  <c r="I16" i="241"/>
  <c r="A16" i="241"/>
  <c r="G16" i="241"/>
  <c r="I15" i="241"/>
  <c r="G15" i="241"/>
  <c r="A15" i="241"/>
  <c r="I14" i="241"/>
  <c r="A14" i="241"/>
  <c r="I13" i="241"/>
  <c r="A13" i="241"/>
  <c r="G13" i="241"/>
  <c r="I12" i="241"/>
  <c r="A12" i="241"/>
  <c r="G12" i="241"/>
  <c r="I11" i="241"/>
  <c r="A11" i="241"/>
  <c r="G11" i="241"/>
  <c r="I10" i="241"/>
  <c r="A10" i="241"/>
  <c r="G10" i="241"/>
  <c r="I9" i="241"/>
  <c r="A9" i="241"/>
  <c r="G9" i="241"/>
  <c r="I8" i="241"/>
  <c r="A8" i="241"/>
  <c r="G8" i="241"/>
  <c r="AG7" i="241"/>
  <c r="AF7" i="241"/>
  <c r="AE7" i="241"/>
  <c r="AD7" i="241"/>
  <c r="AC7" i="241"/>
  <c r="I7" i="241"/>
  <c r="A7" i="241"/>
  <c r="P160" i="241"/>
  <c r="I6" i="241"/>
  <c r="P6" i="241"/>
  <c r="A6" i="241"/>
  <c r="G6" i="241"/>
  <c r="I5" i="241"/>
  <c r="R5" i="241"/>
  <c r="A5" i="241"/>
  <c r="G5" i="241"/>
  <c r="I4" i="241"/>
  <c r="A4" i="241"/>
  <c r="G4" i="241"/>
  <c r="I3" i="241"/>
  <c r="S3" i="241"/>
  <c r="A3" i="241"/>
  <c r="I2" i="241"/>
  <c r="E2" i="241"/>
  <c r="U2" i="241"/>
  <c r="A2" i="241"/>
  <c r="G2" i="241"/>
  <c r="B165" i="240"/>
  <c r="D165" i="240"/>
  <c r="R161" i="240"/>
  <c r="P161" i="240"/>
  <c r="U160" i="240"/>
  <c r="T160" i="240"/>
  <c r="S160" i="240"/>
  <c r="R160" i="240"/>
  <c r="P160" i="240"/>
  <c r="P158" i="240"/>
  <c r="D155" i="240"/>
  <c r="G153" i="240"/>
  <c r="E153" i="240"/>
  <c r="U153" i="240"/>
  <c r="G152" i="240"/>
  <c r="E152" i="240"/>
  <c r="T152" i="240"/>
  <c r="G151" i="240"/>
  <c r="E151" i="240"/>
  <c r="U150" i="240"/>
  <c r="T150" i="240"/>
  <c r="S150" i="240"/>
  <c r="G150" i="240"/>
  <c r="E150" i="240"/>
  <c r="R150" i="240"/>
  <c r="U149" i="240"/>
  <c r="T149" i="240"/>
  <c r="S149" i="240"/>
  <c r="R149" i="240"/>
  <c r="Q149" i="240"/>
  <c r="P149" i="240"/>
  <c r="V149" i="240"/>
  <c r="X149" i="240"/>
  <c r="A149" i="240"/>
  <c r="G149" i="240"/>
  <c r="U148" i="240"/>
  <c r="T148" i="240"/>
  <c r="S148" i="240"/>
  <c r="G148" i="240"/>
  <c r="E148" i="240"/>
  <c r="R148" i="240"/>
  <c r="A148" i="240"/>
  <c r="I147" i="240"/>
  <c r="E147" i="240"/>
  <c r="A147" i="240"/>
  <c r="G147" i="240"/>
  <c r="I146" i="240"/>
  <c r="G146" i="240"/>
  <c r="E146" i="240"/>
  <c r="U146" i="240"/>
  <c r="A146" i="240"/>
  <c r="U145" i="240"/>
  <c r="T145" i="240"/>
  <c r="S145" i="240"/>
  <c r="R145" i="240"/>
  <c r="Q145" i="240"/>
  <c r="P145" i="240"/>
  <c r="I145" i="240"/>
  <c r="G145" i="240"/>
  <c r="E145" i="240"/>
  <c r="A145" i="240"/>
  <c r="I144" i="240"/>
  <c r="E144" i="240"/>
  <c r="A144" i="240"/>
  <c r="G144" i="240"/>
  <c r="U143" i="240"/>
  <c r="T143" i="240"/>
  <c r="S143" i="240"/>
  <c r="R143" i="240"/>
  <c r="I143" i="240"/>
  <c r="G143" i="240"/>
  <c r="E143" i="240"/>
  <c r="Q143" i="240"/>
  <c r="A143" i="240"/>
  <c r="I142" i="240"/>
  <c r="E142" i="240"/>
  <c r="G142" i="240"/>
  <c r="I141" i="240"/>
  <c r="E141" i="240"/>
  <c r="U141" i="240"/>
  <c r="A141" i="240"/>
  <c r="O160" i="240"/>
  <c r="U140" i="240"/>
  <c r="T140" i="240"/>
  <c r="S140" i="240"/>
  <c r="Q140" i="240"/>
  <c r="P140" i="240"/>
  <c r="I140" i="240"/>
  <c r="G140" i="240"/>
  <c r="E140" i="240"/>
  <c r="A140" i="240"/>
  <c r="I139" i="240"/>
  <c r="E139" i="240"/>
  <c r="A139" i="240"/>
  <c r="G139" i="240"/>
  <c r="U138" i="240"/>
  <c r="T138" i="240"/>
  <c r="S138" i="240"/>
  <c r="R138" i="240"/>
  <c r="I138" i="240"/>
  <c r="G138" i="240"/>
  <c r="E138" i="240"/>
  <c r="Q138" i="240"/>
  <c r="U137" i="240"/>
  <c r="S137" i="240"/>
  <c r="P137" i="240"/>
  <c r="I137" i="240"/>
  <c r="E137" i="240"/>
  <c r="A137" i="240"/>
  <c r="G137" i="240"/>
  <c r="I136" i="240"/>
  <c r="G136" i="240"/>
  <c r="E136" i="240"/>
  <c r="A136" i="240"/>
  <c r="T135" i="240"/>
  <c r="S135" i="240"/>
  <c r="R135" i="240"/>
  <c r="I135" i="240"/>
  <c r="E135" i="240"/>
  <c r="U135" i="240"/>
  <c r="A135" i="240"/>
  <c r="G135" i="240"/>
  <c r="R134" i="240"/>
  <c r="Q134" i="240"/>
  <c r="I134" i="240"/>
  <c r="E134" i="240"/>
  <c r="U134" i="240"/>
  <c r="A134" i="240"/>
  <c r="G134" i="240"/>
  <c r="U133" i="240"/>
  <c r="T133" i="240"/>
  <c r="S133" i="240"/>
  <c r="R133" i="240"/>
  <c r="Q133" i="240"/>
  <c r="I133" i="240"/>
  <c r="E133" i="240"/>
  <c r="P133" i="240"/>
  <c r="V133" i="240"/>
  <c r="X133" i="240"/>
  <c r="A133" i="240"/>
  <c r="G133" i="240"/>
  <c r="U132" i="240"/>
  <c r="I132" i="240"/>
  <c r="E132" i="240"/>
  <c r="A132" i="240"/>
  <c r="G132" i="240"/>
  <c r="I131" i="240"/>
  <c r="G131" i="240"/>
  <c r="E131" i="240"/>
  <c r="A131" i="240"/>
  <c r="T130" i="240"/>
  <c r="S130" i="240"/>
  <c r="R130" i="240"/>
  <c r="V130" i="240"/>
  <c r="X130" i="240"/>
  <c r="Q130" i="240"/>
  <c r="P130" i="240"/>
  <c r="I130" i="240"/>
  <c r="G130" i="240"/>
  <c r="E130" i="240"/>
  <c r="U130" i="240"/>
  <c r="A130" i="240"/>
  <c r="R129" i="240"/>
  <c r="Q129" i="240"/>
  <c r="I129" i="240"/>
  <c r="G129" i="240"/>
  <c r="E129" i="240"/>
  <c r="U129" i="240"/>
  <c r="A129" i="240"/>
  <c r="U128" i="240"/>
  <c r="T128" i="240"/>
  <c r="S128" i="240"/>
  <c r="R128" i="240"/>
  <c r="Q128" i="240"/>
  <c r="V128" i="240"/>
  <c r="X128" i="240"/>
  <c r="I128" i="240"/>
  <c r="E128" i="240"/>
  <c r="P128" i="240"/>
  <c r="A128" i="240"/>
  <c r="G128" i="240"/>
  <c r="U127" i="240"/>
  <c r="T127" i="240"/>
  <c r="S127" i="240"/>
  <c r="R127" i="240"/>
  <c r="Q127" i="240"/>
  <c r="P127" i="240"/>
  <c r="V127" i="240"/>
  <c r="X127" i="240"/>
  <c r="I127" i="240"/>
  <c r="G127" i="240"/>
  <c r="A127" i="240"/>
  <c r="T126" i="240"/>
  <c r="I126" i="240"/>
  <c r="E126" i="240"/>
  <c r="S126" i="240"/>
  <c r="A126" i="240"/>
  <c r="G126" i="240"/>
  <c r="U125" i="240"/>
  <c r="S125" i="240"/>
  <c r="V125" i="240"/>
  <c r="X125" i="240"/>
  <c r="R125" i="240"/>
  <c r="Q125" i="240"/>
  <c r="P125" i="240"/>
  <c r="I125" i="240"/>
  <c r="E125" i="240"/>
  <c r="T125" i="240"/>
  <c r="A125" i="240"/>
  <c r="G125" i="240"/>
  <c r="I124" i="240"/>
  <c r="G124" i="240"/>
  <c r="E124" i="240"/>
  <c r="A124" i="240"/>
  <c r="U123" i="240"/>
  <c r="T123" i="240"/>
  <c r="S123" i="240"/>
  <c r="R123" i="240"/>
  <c r="Q123" i="240"/>
  <c r="P123" i="240"/>
  <c r="V123" i="240"/>
  <c r="X123" i="240"/>
  <c r="I123" i="240"/>
  <c r="E123" i="240"/>
  <c r="A123" i="240"/>
  <c r="G123" i="240"/>
  <c r="S122" i="240"/>
  <c r="I122" i="240"/>
  <c r="E122" i="240"/>
  <c r="A122" i="240"/>
  <c r="G122" i="240"/>
  <c r="U121" i="240"/>
  <c r="T121" i="240"/>
  <c r="S121" i="240"/>
  <c r="P121" i="240"/>
  <c r="I121" i="240"/>
  <c r="E121" i="240"/>
  <c r="R121" i="240"/>
  <c r="A121" i="240"/>
  <c r="G121" i="240"/>
  <c r="U120" i="240"/>
  <c r="T120" i="240"/>
  <c r="I120" i="240"/>
  <c r="G120" i="240"/>
  <c r="E120" i="240"/>
  <c r="S120" i="240"/>
  <c r="A120" i="240"/>
  <c r="I119" i="240"/>
  <c r="E119" i="240"/>
  <c r="A119" i="240"/>
  <c r="G119" i="240"/>
  <c r="I118" i="240"/>
  <c r="E118" i="240"/>
  <c r="P118" i="240"/>
  <c r="G118" i="240"/>
  <c r="S117" i="240"/>
  <c r="I117" i="240"/>
  <c r="E117" i="240"/>
  <c r="A117" i="240"/>
  <c r="G117" i="240"/>
  <c r="U116" i="240"/>
  <c r="T116" i="240"/>
  <c r="S116" i="240"/>
  <c r="P116" i="240"/>
  <c r="I116" i="240"/>
  <c r="E116" i="240"/>
  <c r="R116" i="240"/>
  <c r="A116" i="240"/>
  <c r="G116" i="240"/>
  <c r="U115" i="240"/>
  <c r="T115" i="240"/>
  <c r="I115" i="240"/>
  <c r="G115" i="240"/>
  <c r="E115" i="240"/>
  <c r="S115" i="240"/>
  <c r="A115" i="240"/>
  <c r="I114" i="240"/>
  <c r="E114" i="240"/>
  <c r="A114" i="240"/>
  <c r="G114" i="240"/>
  <c r="U113" i="240"/>
  <c r="T113" i="240"/>
  <c r="S113" i="240"/>
  <c r="R113" i="240"/>
  <c r="Q113" i="240"/>
  <c r="V113" i="240"/>
  <c r="X113" i="240"/>
  <c r="P113" i="240"/>
  <c r="I113" i="240"/>
  <c r="E113" i="240"/>
  <c r="A113" i="240"/>
  <c r="G113" i="240"/>
  <c r="I112" i="240"/>
  <c r="E112" i="240"/>
  <c r="S112" i="240"/>
  <c r="A112" i="240"/>
  <c r="G112" i="240"/>
  <c r="U111" i="240"/>
  <c r="T111" i="240"/>
  <c r="S111" i="240"/>
  <c r="P111" i="240"/>
  <c r="I111" i="240"/>
  <c r="E111" i="240"/>
  <c r="R111" i="240"/>
  <c r="A111" i="240"/>
  <c r="G111" i="240"/>
  <c r="I110" i="240"/>
  <c r="E110" i="240"/>
  <c r="S110" i="240"/>
  <c r="A110" i="240"/>
  <c r="G110" i="240"/>
  <c r="U109" i="240"/>
  <c r="T109" i="240"/>
  <c r="S109" i="240"/>
  <c r="R109" i="240"/>
  <c r="Q109" i="240"/>
  <c r="V109" i="240"/>
  <c r="X109" i="240"/>
  <c r="I109" i="240"/>
  <c r="G109" i="240"/>
  <c r="A109" i="240"/>
  <c r="X108" i="240"/>
  <c r="U108" i="240"/>
  <c r="S108" i="240"/>
  <c r="Q108" i="240"/>
  <c r="I108" i="240"/>
  <c r="G108" i="240"/>
  <c r="E108" i="240"/>
  <c r="T108" i="240"/>
  <c r="A108" i="240"/>
  <c r="I107" i="240"/>
  <c r="E107" i="240"/>
  <c r="U107" i="240"/>
  <c r="A107" i="240"/>
  <c r="G107" i="240"/>
  <c r="U106" i="240"/>
  <c r="T106" i="240"/>
  <c r="S106" i="240"/>
  <c r="R106" i="240"/>
  <c r="Q106" i="240"/>
  <c r="P106" i="240"/>
  <c r="V106" i="240"/>
  <c r="X106" i="240"/>
  <c r="I106" i="240"/>
  <c r="G106" i="240"/>
  <c r="E106" i="240"/>
  <c r="A106" i="240"/>
  <c r="P105" i="240"/>
  <c r="I105" i="240"/>
  <c r="E105" i="240"/>
  <c r="A105" i="240"/>
  <c r="G105" i="240"/>
  <c r="U104" i="240"/>
  <c r="T104" i="240"/>
  <c r="S104" i="240"/>
  <c r="R104" i="240"/>
  <c r="I104" i="240"/>
  <c r="G104" i="240"/>
  <c r="E104" i="240"/>
  <c r="Q104" i="240"/>
  <c r="A104" i="240"/>
  <c r="T103" i="240"/>
  <c r="S103" i="240"/>
  <c r="Q103" i="240"/>
  <c r="P103" i="240"/>
  <c r="I103" i="240"/>
  <c r="G103" i="240"/>
  <c r="E103" i="240"/>
  <c r="A103" i="240"/>
  <c r="I102" i="240"/>
  <c r="E102" i="240"/>
  <c r="U102" i="240"/>
  <c r="A102" i="240"/>
  <c r="G102" i="240"/>
  <c r="U101" i="240"/>
  <c r="T101" i="240"/>
  <c r="S101" i="240"/>
  <c r="R101" i="240"/>
  <c r="Q101" i="240"/>
  <c r="P101" i="240"/>
  <c r="V101" i="240"/>
  <c r="X101" i="240"/>
  <c r="I101" i="240"/>
  <c r="G101" i="240"/>
  <c r="E101" i="240"/>
  <c r="A101" i="240"/>
  <c r="R100" i="240"/>
  <c r="I100" i="240"/>
  <c r="E100" i="240"/>
  <c r="A100" i="240"/>
  <c r="G100" i="240"/>
  <c r="U99" i="240"/>
  <c r="T99" i="240"/>
  <c r="S99" i="240"/>
  <c r="R99" i="240"/>
  <c r="I99" i="240"/>
  <c r="G99" i="240"/>
  <c r="E99" i="240"/>
  <c r="Q99" i="240"/>
  <c r="A99" i="240"/>
  <c r="T98" i="240"/>
  <c r="S98" i="240"/>
  <c r="P98" i="240"/>
  <c r="I98" i="240"/>
  <c r="E98" i="240"/>
  <c r="A98" i="240"/>
  <c r="G98" i="240"/>
  <c r="I97" i="240"/>
  <c r="E97" i="240"/>
  <c r="U97" i="240"/>
  <c r="A97" i="240"/>
  <c r="G97" i="240"/>
  <c r="I96" i="240"/>
  <c r="E96" i="240"/>
  <c r="T96" i="240"/>
  <c r="A96" i="240"/>
  <c r="S161" i="240"/>
  <c r="P95" i="240"/>
  <c r="I95" i="240"/>
  <c r="E95" i="240"/>
  <c r="A95" i="240"/>
  <c r="G95" i="240"/>
  <c r="U94" i="240"/>
  <c r="T94" i="240"/>
  <c r="S94" i="240"/>
  <c r="R94" i="240"/>
  <c r="I94" i="240"/>
  <c r="G94" i="240"/>
  <c r="E94" i="240"/>
  <c r="Q94" i="240"/>
  <c r="A94" i="240"/>
  <c r="S93" i="240"/>
  <c r="I93" i="240"/>
  <c r="E93" i="240"/>
  <c r="A93" i="240"/>
  <c r="G93" i="240"/>
  <c r="I92" i="240"/>
  <c r="G92" i="240"/>
  <c r="E92" i="240"/>
  <c r="A92" i="240"/>
  <c r="T161" i="240"/>
  <c r="U91" i="240"/>
  <c r="T91" i="240"/>
  <c r="S91" i="240"/>
  <c r="V91" i="240"/>
  <c r="X91" i="240"/>
  <c r="R91" i="240"/>
  <c r="Q91" i="240"/>
  <c r="P91" i="240"/>
  <c r="I91" i="240"/>
  <c r="A91" i="240"/>
  <c r="G91" i="240"/>
  <c r="I90" i="240"/>
  <c r="G90" i="240"/>
  <c r="E90" i="240"/>
  <c r="A90" i="240"/>
  <c r="U89" i="240"/>
  <c r="T89" i="240"/>
  <c r="S89" i="240"/>
  <c r="R89" i="240"/>
  <c r="Q89" i="240"/>
  <c r="P89" i="240"/>
  <c r="V89" i="240"/>
  <c r="X89" i="240"/>
  <c r="I89" i="240"/>
  <c r="E89" i="240"/>
  <c r="A89" i="240"/>
  <c r="G89" i="240"/>
  <c r="T88" i="240"/>
  <c r="I88" i="240"/>
  <c r="E88" i="240"/>
  <c r="A88" i="240"/>
  <c r="G88" i="240"/>
  <c r="I87" i="240"/>
  <c r="E87" i="240"/>
  <c r="A87" i="240"/>
  <c r="G87" i="240"/>
  <c r="U86" i="240"/>
  <c r="T86" i="240"/>
  <c r="S86" i="240"/>
  <c r="V86" i="240"/>
  <c r="X86" i="240"/>
  <c r="R86" i="240"/>
  <c r="Q86" i="240"/>
  <c r="P86" i="240"/>
  <c r="I86" i="240"/>
  <c r="E86" i="240"/>
  <c r="A86" i="240"/>
  <c r="G86" i="240"/>
  <c r="I85" i="240"/>
  <c r="G85" i="240"/>
  <c r="E85" i="240"/>
  <c r="A85" i="240"/>
  <c r="U84" i="240"/>
  <c r="T84" i="240"/>
  <c r="S84" i="240"/>
  <c r="R84" i="240"/>
  <c r="V84" i="240"/>
  <c r="X84" i="240"/>
  <c r="Q84" i="240"/>
  <c r="P84" i="240"/>
  <c r="I84" i="240"/>
  <c r="E84" i="240"/>
  <c r="A84" i="240"/>
  <c r="G84" i="240"/>
  <c r="I83" i="240"/>
  <c r="G83" i="240"/>
  <c r="E83" i="240"/>
  <c r="A83" i="240"/>
  <c r="U82" i="240"/>
  <c r="T82" i="240"/>
  <c r="V82" i="240"/>
  <c r="X82" i="240"/>
  <c r="S82" i="240"/>
  <c r="R82" i="240"/>
  <c r="Q82" i="240"/>
  <c r="P82" i="240"/>
  <c r="I82" i="240"/>
  <c r="A82" i="240"/>
  <c r="G82" i="240"/>
  <c r="I81" i="240"/>
  <c r="G81" i="240"/>
  <c r="E81" i="240"/>
  <c r="S81" i="240"/>
  <c r="A81" i="240"/>
  <c r="I80" i="240"/>
  <c r="E80" i="240"/>
  <c r="P80" i="240"/>
  <c r="A80" i="240"/>
  <c r="G80" i="240"/>
  <c r="U79" i="240"/>
  <c r="T79" i="240"/>
  <c r="V79" i="240"/>
  <c r="X79" i="240"/>
  <c r="S79" i="240"/>
  <c r="R79" i="240"/>
  <c r="Q79" i="240"/>
  <c r="P79" i="240"/>
  <c r="I79" i="240"/>
  <c r="E79" i="240"/>
  <c r="A79" i="240"/>
  <c r="G79" i="240"/>
  <c r="I78" i="240"/>
  <c r="E78" i="240"/>
  <c r="S78" i="240"/>
  <c r="A78" i="240"/>
  <c r="G78" i="240"/>
  <c r="U77" i="240"/>
  <c r="T77" i="240"/>
  <c r="S77" i="240"/>
  <c r="R77" i="240"/>
  <c r="P77" i="240"/>
  <c r="I77" i="240"/>
  <c r="E77" i="240"/>
  <c r="Q77" i="240"/>
  <c r="A77" i="240"/>
  <c r="G77" i="240"/>
  <c r="I76" i="240"/>
  <c r="G76" i="240"/>
  <c r="E76" i="240"/>
  <c r="S76" i="240"/>
  <c r="A76" i="240"/>
  <c r="I75" i="240"/>
  <c r="E75" i="240"/>
  <c r="A75" i="240"/>
  <c r="G75" i="240"/>
  <c r="U74" i="240"/>
  <c r="T74" i="240"/>
  <c r="S74" i="240"/>
  <c r="R74" i="240"/>
  <c r="Q74" i="240"/>
  <c r="P74" i="240"/>
  <c r="I74" i="240"/>
  <c r="E74" i="240"/>
  <c r="A74" i="240"/>
  <c r="G74" i="240"/>
  <c r="I73" i="240"/>
  <c r="E73" i="240"/>
  <c r="S73" i="240"/>
  <c r="A73" i="240"/>
  <c r="G73" i="240"/>
  <c r="V72" i="240"/>
  <c r="X72" i="240"/>
  <c r="U72" i="240"/>
  <c r="T72" i="240"/>
  <c r="S72" i="240"/>
  <c r="R72" i="240"/>
  <c r="Q72" i="240"/>
  <c r="P72" i="240"/>
  <c r="I72" i="240"/>
  <c r="E72" i="240"/>
  <c r="A72" i="240"/>
  <c r="G72" i="240"/>
  <c r="I71" i="240"/>
  <c r="G71" i="240"/>
  <c r="E71" i="240"/>
  <c r="S71" i="240"/>
  <c r="A71" i="240"/>
  <c r="P70" i="240"/>
  <c r="I70" i="240"/>
  <c r="E70" i="240"/>
  <c r="A70" i="240"/>
  <c r="U69" i="240"/>
  <c r="T69" i="240"/>
  <c r="S69" i="240"/>
  <c r="R69" i="240"/>
  <c r="Q69" i="240"/>
  <c r="V69" i="240"/>
  <c r="X69" i="240"/>
  <c r="P69" i="240"/>
  <c r="I69" i="240"/>
  <c r="E69" i="240"/>
  <c r="A69" i="240"/>
  <c r="G69" i="240"/>
  <c r="T68" i="240"/>
  <c r="S68" i="240"/>
  <c r="Q68" i="240"/>
  <c r="P68" i="240"/>
  <c r="I68" i="240"/>
  <c r="G68" i="240"/>
  <c r="E68" i="240"/>
  <c r="A68" i="240"/>
  <c r="V67" i="240"/>
  <c r="X67" i="240"/>
  <c r="U67" i="240"/>
  <c r="T67" i="240"/>
  <c r="S67" i="240"/>
  <c r="R67" i="240"/>
  <c r="Q67" i="240"/>
  <c r="P67" i="240"/>
  <c r="I67" i="240"/>
  <c r="E67" i="240"/>
  <c r="A67" i="240"/>
  <c r="G67" i="240"/>
  <c r="U66" i="240"/>
  <c r="T66" i="240"/>
  <c r="R66" i="240"/>
  <c r="Q66" i="240"/>
  <c r="P66" i="240"/>
  <c r="V66" i="240"/>
  <c r="X66" i="240"/>
  <c r="I66" i="240"/>
  <c r="G66" i="240"/>
  <c r="E66" i="240"/>
  <c r="S66" i="240"/>
  <c r="A66" i="240"/>
  <c r="I65" i="240"/>
  <c r="E65" i="240"/>
  <c r="A65" i="240"/>
  <c r="G65" i="240"/>
  <c r="I64" i="240"/>
  <c r="E64" i="240"/>
  <c r="U64" i="240"/>
  <c r="A64" i="240"/>
  <c r="G64" i="240"/>
  <c r="T63" i="240"/>
  <c r="S63" i="240"/>
  <c r="Q63" i="240"/>
  <c r="P63" i="240"/>
  <c r="I63" i="240"/>
  <c r="G63" i="240"/>
  <c r="E63" i="240"/>
  <c r="A63" i="240"/>
  <c r="U62" i="240"/>
  <c r="T62" i="240"/>
  <c r="S62" i="240"/>
  <c r="R62" i="240"/>
  <c r="Q62" i="240"/>
  <c r="P62" i="240"/>
  <c r="I62" i="240"/>
  <c r="E62" i="240"/>
  <c r="A62" i="240"/>
  <c r="G62" i="240"/>
  <c r="U61" i="240"/>
  <c r="T61" i="240"/>
  <c r="R61" i="240"/>
  <c r="Q61" i="240"/>
  <c r="I61" i="240"/>
  <c r="G61" i="240"/>
  <c r="E61" i="240"/>
  <c r="S61" i="240"/>
  <c r="A61" i="240"/>
  <c r="I60" i="240"/>
  <c r="E60" i="240"/>
  <c r="A60" i="240"/>
  <c r="G60" i="240"/>
  <c r="U59" i="240"/>
  <c r="T59" i="240"/>
  <c r="S59" i="240"/>
  <c r="R59" i="240"/>
  <c r="Q59" i="240"/>
  <c r="V59" i="240"/>
  <c r="X59" i="240"/>
  <c r="P59" i="240"/>
  <c r="I59" i="240"/>
  <c r="E59" i="240"/>
  <c r="A59" i="240"/>
  <c r="G59" i="240"/>
  <c r="S58" i="240"/>
  <c r="P58" i="240"/>
  <c r="I58" i="240"/>
  <c r="E58" i="240"/>
  <c r="A58" i="240"/>
  <c r="G58" i="240"/>
  <c r="U57" i="240"/>
  <c r="T57" i="240"/>
  <c r="S57" i="240"/>
  <c r="V57" i="240"/>
  <c r="X57" i="240"/>
  <c r="R57" i="240"/>
  <c r="Q57" i="240"/>
  <c r="P57" i="240"/>
  <c r="I57" i="240"/>
  <c r="E57" i="240"/>
  <c r="A57" i="240"/>
  <c r="G57" i="240"/>
  <c r="I56" i="240"/>
  <c r="G56" i="240"/>
  <c r="E56" i="240"/>
  <c r="S56" i="240"/>
  <c r="A56" i="240"/>
  <c r="I55" i="240"/>
  <c r="E55" i="240"/>
  <c r="P55" i="240"/>
  <c r="A55" i="240"/>
  <c r="G55" i="240"/>
  <c r="U54" i="240"/>
  <c r="T54" i="240"/>
  <c r="S54" i="240"/>
  <c r="V54" i="240"/>
  <c r="X54" i="240"/>
  <c r="R54" i="240"/>
  <c r="Q54" i="240"/>
  <c r="P54" i="240"/>
  <c r="I54" i="240"/>
  <c r="E54" i="240"/>
  <c r="A54" i="240"/>
  <c r="G54" i="240"/>
  <c r="I53" i="240"/>
  <c r="E53" i="240"/>
  <c r="A53" i="240"/>
  <c r="G53" i="240"/>
  <c r="I52" i="240"/>
  <c r="E52" i="240"/>
  <c r="P52" i="240"/>
  <c r="A52" i="240"/>
  <c r="G52" i="240"/>
  <c r="I51" i="240"/>
  <c r="G51" i="240"/>
  <c r="E51" i="240"/>
  <c r="S51" i="240"/>
  <c r="A51" i="240"/>
  <c r="I50" i="240"/>
  <c r="E50" i="240"/>
  <c r="A50" i="240"/>
  <c r="G50" i="240"/>
  <c r="U49" i="240"/>
  <c r="V49" i="240"/>
  <c r="X49" i="240"/>
  <c r="T49" i="240"/>
  <c r="S49" i="240"/>
  <c r="R49" i="240"/>
  <c r="Q49" i="240"/>
  <c r="P49" i="240"/>
  <c r="I49" i="240"/>
  <c r="E49" i="240"/>
  <c r="A49" i="240"/>
  <c r="G49" i="240"/>
  <c r="I48" i="240"/>
  <c r="E48" i="240"/>
  <c r="A48" i="240"/>
  <c r="G48" i="240"/>
  <c r="V47" i="240"/>
  <c r="X47" i="240"/>
  <c r="U47" i="240"/>
  <c r="T47" i="240"/>
  <c r="S47" i="240"/>
  <c r="R47" i="240"/>
  <c r="Q47" i="240"/>
  <c r="P47" i="240"/>
  <c r="I47" i="240"/>
  <c r="E47" i="240"/>
  <c r="A47" i="240"/>
  <c r="G47" i="240"/>
  <c r="I46" i="240"/>
  <c r="G46" i="240"/>
  <c r="E46" i="240"/>
  <c r="S46" i="240"/>
  <c r="A46" i="240"/>
  <c r="P45" i="240"/>
  <c r="I45" i="240"/>
  <c r="E45" i="240"/>
  <c r="A45" i="240"/>
  <c r="G45" i="240"/>
  <c r="U44" i="240"/>
  <c r="T44" i="240"/>
  <c r="S44" i="240"/>
  <c r="R44" i="240"/>
  <c r="Q44" i="240"/>
  <c r="V44" i="240"/>
  <c r="X44" i="240"/>
  <c r="P44" i="240"/>
  <c r="I44" i="240"/>
  <c r="E44" i="240"/>
  <c r="A44" i="240"/>
  <c r="G44" i="240"/>
  <c r="T43" i="240"/>
  <c r="S43" i="240"/>
  <c r="Q43" i="240"/>
  <c r="P43" i="240"/>
  <c r="I43" i="240"/>
  <c r="G43" i="240"/>
  <c r="E43" i="240"/>
  <c r="A43" i="240"/>
  <c r="V42" i="240"/>
  <c r="X42" i="240"/>
  <c r="U42" i="240"/>
  <c r="T42" i="240"/>
  <c r="S42" i="240"/>
  <c r="R42" i="240"/>
  <c r="Q42" i="240"/>
  <c r="P42" i="240"/>
  <c r="I42" i="240"/>
  <c r="E42" i="240"/>
  <c r="A42" i="240"/>
  <c r="G42" i="240"/>
  <c r="U41" i="240"/>
  <c r="T41" i="240"/>
  <c r="R41" i="240"/>
  <c r="Q41" i="240"/>
  <c r="P41" i="240"/>
  <c r="I41" i="240"/>
  <c r="G41" i="240"/>
  <c r="E41" i="240"/>
  <c r="S41" i="240"/>
  <c r="A41" i="240"/>
  <c r="I40" i="240"/>
  <c r="E40" i="240"/>
  <c r="A40" i="240"/>
  <c r="G40" i="240"/>
  <c r="I39" i="240"/>
  <c r="E39" i="240"/>
  <c r="U39" i="240"/>
  <c r="A39" i="240"/>
  <c r="G39" i="240"/>
  <c r="T38" i="240"/>
  <c r="S38" i="240"/>
  <c r="Q38" i="240"/>
  <c r="P38" i="240"/>
  <c r="I38" i="240"/>
  <c r="G38" i="240"/>
  <c r="E38" i="240"/>
  <c r="A38" i="240"/>
  <c r="U37" i="240"/>
  <c r="T37" i="240"/>
  <c r="S37" i="240"/>
  <c r="V37" i="240"/>
  <c r="X37" i="240"/>
  <c r="R37" i="240"/>
  <c r="Q37" i="240"/>
  <c r="P37" i="240"/>
  <c r="I37" i="240"/>
  <c r="E37" i="240"/>
  <c r="A37" i="240"/>
  <c r="I36" i="240"/>
  <c r="E36" i="240"/>
  <c r="S36" i="240"/>
  <c r="A36" i="240"/>
  <c r="G36" i="240"/>
  <c r="I35" i="240"/>
  <c r="E35" i="240"/>
  <c r="A35" i="240"/>
  <c r="G35" i="240"/>
  <c r="U34" i="240"/>
  <c r="T34" i="240"/>
  <c r="S34" i="240"/>
  <c r="R34" i="240"/>
  <c r="Q34" i="240"/>
  <c r="V34" i="240"/>
  <c r="X34" i="240"/>
  <c r="P34" i="240"/>
  <c r="I34" i="240"/>
  <c r="E34" i="240"/>
  <c r="A34" i="240"/>
  <c r="G34" i="240"/>
  <c r="S33" i="240"/>
  <c r="Q33" i="240"/>
  <c r="P33" i="240"/>
  <c r="I33" i="240"/>
  <c r="E33" i="240"/>
  <c r="A33" i="240"/>
  <c r="G33" i="240"/>
  <c r="U32" i="240"/>
  <c r="T32" i="240"/>
  <c r="S32" i="240"/>
  <c r="V32" i="240"/>
  <c r="X32" i="240"/>
  <c r="R32" i="240"/>
  <c r="Q32" i="240"/>
  <c r="P32" i="240"/>
  <c r="I32" i="240"/>
  <c r="E32" i="240"/>
  <c r="A32" i="240"/>
  <c r="G32" i="240"/>
  <c r="I31" i="240"/>
  <c r="G31" i="240"/>
  <c r="E31" i="240"/>
  <c r="S31" i="240"/>
  <c r="A31" i="240"/>
  <c r="I30" i="240"/>
  <c r="E30" i="240"/>
  <c r="P30" i="240"/>
  <c r="A30" i="240"/>
  <c r="G30" i="240"/>
  <c r="U29" i="240"/>
  <c r="T29" i="240"/>
  <c r="S29" i="240"/>
  <c r="R29" i="240"/>
  <c r="Q29" i="240"/>
  <c r="I29" i="240"/>
  <c r="E29" i="240"/>
  <c r="P29" i="240"/>
  <c r="A29" i="240"/>
  <c r="G29" i="240"/>
  <c r="I28" i="240"/>
  <c r="E28" i="240"/>
  <c r="G28" i="240"/>
  <c r="T27" i="240"/>
  <c r="S27" i="240"/>
  <c r="R27" i="240"/>
  <c r="I27" i="240"/>
  <c r="G27" i="240"/>
  <c r="E27" i="240"/>
  <c r="Q27" i="240"/>
  <c r="A27" i="240"/>
  <c r="I26" i="240"/>
  <c r="E26" i="240"/>
  <c r="A26" i="240"/>
  <c r="G26" i="240"/>
  <c r="S25" i="240"/>
  <c r="R25" i="240"/>
  <c r="I25" i="240"/>
  <c r="E25" i="240"/>
  <c r="U25" i="240"/>
  <c r="A25" i="240"/>
  <c r="G25" i="240"/>
  <c r="I24" i="240"/>
  <c r="E24" i="240"/>
  <c r="U24" i="240"/>
  <c r="A24" i="240"/>
  <c r="G24" i="240"/>
  <c r="I23" i="240"/>
  <c r="E23" i="240"/>
  <c r="R23" i="240"/>
  <c r="A23" i="240"/>
  <c r="G23" i="240"/>
  <c r="U22" i="240"/>
  <c r="T22" i="240"/>
  <c r="S22" i="240"/>
  <c r="R22" i="240"/>
  <c r="I22" i="240"/>
  <c r="G22" i="240"/>
  <c r="E22" i="240"/>
  <c r="Q22" i="240"/>
  <c r="A22" i="240"/>
  <c r="I21" i="240"/>
  <c r="E21" i="240"/>
  <c r="T21" i="240"/>
  <c r="A21" i="240"/>
  <c r="G21" i="240"/>
  <c r="I20" i="240"/>
  <c r="E20" i="240"/>
  <c r="U20" i="240"/>
  <c r="A20" i="240"/>
  <c r="G20" i="240"/>
  <c r="U19" i="240"/>
  <c r="T19" i="240"/>
  <c r="S19" i="240"/>
  <c r="R19" i="240"/>
  <c r="Q19" i="240"/>
  <c r="P19" i="240"/>
  <c r="I19" i="240"/>
  <c r="G19" i="240"/>
  <c r="E19" i="240"/>
  <c r="A19" i="240"/>
  <c r="I18" i="240"/>
  <c r="E18" i="240"/>
  <c r="P18" i="240"/>
  <c r="A18" i="240"/>
  <c r="G18" i="240"/>
  <c r="U17" i="240"/>
  <c r="T17" i="240"/>
  <c r="S17" i="240"/>
  <c r="R17" i="240"/>
  <c r="I17" i="240"/>
  <c r="G17" i="240"/>
  <c r="E17" i="240"/>
  <c r="Q17" i="240"/>
  <c r="A17" i="240"/>
  <c r="I16" i="240"/>
  <c r="G16" i="240"/>
  <c r="E16" i="240"/>
  <c r="P16" i="240"/>
  <c r="A16" i="240"/>
  <c r="S15" i="240"/>
  <c r="R15" i="240"/>
  <c r="I15" i="240"/>
  <c r="E15" i="240"/>
  <c r="U15" i="240"/>
  <c r="A15" i="240"/>
  <c r="G15" i="240"/>
  <c r="U14" i="240"/>
  <c r="T14" i="240"/>
  <c r="S14" i="240"/>
  <c r="R14" i="240"/>
  <c r="Q14" i="240"/>
  <c r="P14" i="240"/>
  <c r="V14" i="240"/>
  <c r="X14" i="240"/>
  <c r="I14" i="240"/>
  <c r="G14" i="240"/>
  <c r="E14" i="240"/>
  <c r="A14" i="240"/>
  <c r="S13" i="240"/>
  <c r="R13" i="240"/>
  <c r="P13" i="240"/>
  <c r="I13" i="240"/>
  <c r="E13" i="240"/>
  <c r="A13" i="240"/>
  <c r="G13" i="240"/>
  <c r="U12" i="240"/>
  <c r="T12" i="240"/>
  <c r="S12" i="240"/>
  <c r="R12" i="240"/>
  <c r="I12" i="240"/>
  <c r="G12" i="240"/>
  <c r="E12" i="240"/>
  <c r="Q12" i="240"/>
  <c r="A12" i="240"/>
  <c r="T11" i="240"/>
  <c r="S11" i="240"/>
  <c r="Q11" i="240"/>
  <c r="P11" i="240"/>
  <c r="I11" i="240"/>
  <c r="E11" i="240"/>
  <c r="A11" i="240"/>
  <c r="G11" i="240"/>
  <c r="S10" i="240"/>
  <c r="R10" i="240"/>
  <c r="I10" i="240"/>
  <c r="G10" i="240"/>
  <c r="E10" i="240"/>
  <c r="U10" i="240"/>
  <c r="A10" i="240"/>
  <c r="U9" i="240"/>
  <c r="T9" i="240"/>
  <c r="S9" i="240"/>
  <c r="R9" i="240"/>
  <c r="Q9" i="240"/>
  <c r="P9" i="240"/>
  <c r="V9" i="240"/>
  <c r="X9" i="240"/>
  <c r="I9" i="240"/>
  <c r="G9" i="240"/>
  <c r="E9" i="240"/>
  <c r="A9" i="240"/>
  <c r="S8" i="240"/>
  <c r="I8" i="240"/>
  <c r="E8" i="240"/>
  <c r="A8" i="240"/>
  <c r="AG7" i="240"/>
  <c r="AF7" i="240"/>
  <c r="AE7" i="240"/>
  <c r="AD7" i="240"/>
  <c r="AC7" i="240"/>
  <c r="I7" i="240"/>
  <c r="E7" i="240"/>
  <c r="A7" i="240"/>
  <c r="I6" i="240"/>
  <c r="E6" i="240"/>
  <c r="U6" i="240"/>
  <c r="A6" i="240"/>
  <c r="G6" i="240"/>
  <c r="I5" i="240"/>
  <c r="E5" i="240"/>
  <c r="T5" i="240"/>
  <c r="A5" i="240"/>
  <c r="O161" i="240"/>
  <c r="U4" i="240"/>
  <c r="T4" i="240"/>
  <c r="S4" i="240"/>
  <c r="R4" i="240"/>
  <c r="Q4" i="240"/>
  <c r="P4" i="240"/>
  <c r="I4" i="240"/>
  <c r="E4" i="240"/>
  <c r="A4" i="240"/>
  <c r="I3" i="240"/>
  <c r="G3" i="240"/>
  <c r="E3" i="240"/>
  <c r="S3" i="240"/>
  <c r="A3" i="240"/>
  <c r="P2" i="240"/>
  <c r="I2" i="240"/>
  <c r="E2" i="240"/>
  <c r="A2" i="240"/>
  <c r="G152" i="239"/>
  <c r="E152" i="239"/>
  <c r="Q152" i="239"/>
  <c r="R152" i="239"/>
  <c r="T152" i="239"/>
  <c r="S160" i="239"/>
  <c r="P160" i="239"/>
  <c r="P158" i="239"/>
  <c r="D155" i="239"/>
  <c r="G153" i="239"/>
  <c r="E153" i="239"/>
  <c r="Q153" i="239"/>
  <c r="G151" i="239"/>
  <c r="E151" i="239"/>
  <c r="R151" i="239"/>
  <c r="U150" i="239"/>
  <c r="T150" i="239"/>
  <c r="S150" i="239"/>
  <c r="R150" i="239"/>
  <c r="Q150" i="239"/>
  <c r="G150" i="239"/>
  <c r="E150" i="239"/>
  <c r="P150" i="239"/>
  <c r="U149" i="239"/>
  <c r="T149" i="239"/>
  <c r="S149" i="239"/>
  <c r="R149" i="239"/>
  <c r="Q149" i="239"/>
  <c r="P149" i="239"/>
  <c r="A149" i="239"/>
  <c r="R160" i="239"/>
  <c r="E148" i="239"/>
  <c r="P148" i="239"/>
  <c r="A148" i="239"/>
  <c r="G148" i="239"/>
  <c r="R147" i="239"/>
  <c r="Q147" i="239"/>
  <c r="P147" i="239"/>
  <c r="I147" i="239"/>
  <c r="E147" i="239"/>
  <c r="U147" i="239"/>
  <c r="A147" i="239"/>
  <c r="G147" i="239"/>
  <c r="U146" i="239"/>
  <c r="T146" i="239"/>
  <c r="I146" i="239"/>
  <c r="E146" i="239"/>
  <c r="A146" i="239"/>
  <c r="G146" i="239"/>
  <c r="I145" i="239"/>
  <c r="E145" i="239"/>
  <c r="U145" i="239"/>
  <c r="A145" i="239"/>
  <c r="I144" i="239"/>
  <c r="E144" i="239"/>
  <c r="S144" i="239"/>
  <c r="A144" i="239"/>
  <c r="G144" i="239"/>
  <c r="I143" i="239"/>
  <c r="E143" i="239"/>
  <c r="R143" i="239"/>
  <c r="A143" i="239"/>
  <c r="G143" i="239"/>
  <c r="I142" i="239"/>
  <c r="E142" i="239"/>
  <c r="T142" i="239"/>
  <c r="A142" i="239"/>
  <c r="G142" i="239"/>
  <c r="I141" i="239"/>
  <c r="E141" i="239"/>
  <c r="U141" i="239"/>
  <c r="A141" i="239"/>
  <c r="G141" i="239"/>
  <c r="I140" i="239"/>
  <c r="E140" i="239"/>
  <c r="U140" i="239"/>
  <c r="A140" i="239"/>
  <c r="G140" i="239"/>
  <c r="I139" i="239"/>
  <c r="E139" i="239"/>
  <c r="R139" i="239"/>
  <c r="A139" i="239"/>
  <c r="G139" i="239"/>
  <c r="U138" i="239"/>
  <c r="T138" i="239"/>
  <c r="S138" i="239"/>
  <c r="R138" i="239"/>
  <c r="Q138" i="239"/>
  <c r="P138" i="239"/>
  <c r="V138" i="239"/>
  <c r="X138" i="239"/>
  <c r="I138" i="239"/>
  <c r="G138" i="239"/>
  <c r="E138" i="239"/>
  <c r="I137" i="239"/>
  <c r="E137" i="239"/>
  <c r="A137" i="239"/>
  <c r="G137" i="239"/>
  <c r="I136" i="239"/>
  <c r="E136" i="239"/>
  <c r="U136" i="239"/>
  <c r="A136" i="239"/>
  <c r="S161" i="239"/>
  <c r="I135" i="239"/>
  <c r="E135" i="239"/>
  <c r="Q135" i="239"/>
  <c r="A135" i="239"/>
  <c r="G135" i="239"/>
  <c r="R134" i="239"/>
  <c r="Q134" i="239"/>
  <c r="I134" i="239"/>
  <c r="E134" i="239"/>
  <c r="A134" i="239"/>
  <c r="G134" i="239"/>
  <c r="I133" i="239"/>
  <c r="E133" i="239"/>
  <c r="U133" i="239"/>
  <c r="A133" i="239"/>
  <c r="G133" i="239"/>
  <c r="U132" i="239"/>
  <c r="T132" i="239"/>
  <c r="S132" i="239"/>
  <c r="R132" i="239"/>
  <c r="Q132" i="239"/>
  <c r="P132" i="239"/>
  <c r="I132" i="239"/>
  <c r="G132" i="239"/>
  <c r="E132" i="239"/>
  <c r="A132" i="239"/>
  <c r="I131" i="239"/>
  <c r="E131" i="239"/>
  <c r="U131" i="239"/>
  <c r="A131" i="239"/>
  <c r="G131" i="239"/>
  <c r="I130" i="239"/>
  <c r="E130" i="239"/>
  <c r="R130" i="239"/>
  <c r="A130" i="239"/>
  <c r="G130" i="239"/>
  <c r="I129" i="239"/>
  <c r="E129" i="239"/>
  <c r="R129" i="239"/>
  <c r="A129" i="239"/>
  <c r="G129" i="239"/>
  <c r="I128" i="239"/>
  <c r="E128" i="239"/>
  <c r="U128" i="239"/>
  <c r="A128" i="239"/>
  <c r="G128" i="239"/>
  <c r="U127" i="239"/>
  <c r="T127" i="239"/>
  <c r="S127" i="239"/>
  <c r="R127" i="239"/>
  <c r="Q127" i="239"/>
  <c r="P127" i="239"/>
  <c r="I127" i="239"/>
  <c r="A127" i="239"/>
  <c r="G127" i="239"/>
  <c r="I126" i="239"/>
  <c r="E126" i="239"/>
  <c r="A126" i="239"/>
  <c r="G126" i="239"/>
  <c r="I125" i="239"/>
  <c r="E125" i="239"/>
  <c r="A125" i="239"/>
  <c r="G125" i="239"/>
  <c r="I124" i="239"/>
  <c r="E124" i="239"/>
  <c r="A124" i="239"/>
  <c r="G124" i="239"/>
  <c r="I123" i="239"/>
  <c r="E123" i="239"/>
  <c r="Q123" i="239"/>
  <c r="A123" i="239"/>
  <c r="G123" i="239"/>
  <c r="T122" i="239"/>
  <c r="I122" i="239"/>
  <c r="E122" i="239"/>
  <c r="S122" i="239"/>
  <c r="A122" i="239"/>
  <c r="G122" i="239"/>
  <c r="I121" i="239"/>
  <c r="E121" i="239"/>
  <c r="P121" i="239"/>
  <c r="A121" i="239"/>
  <c r="G121" i="239"/>
  <c r="I120" i="239"/>
  <c r="E120" i="239"/>
  <c r="U120" i="239"/>
  <c r="A120" i="239"/>
  <c r="G120" i="239"/>
  <c r="I119" i="239"/>
  <c r="E119" i="239"/>
  <c r="A119" i="239"/>
  <c r="G119" i="239"/>
  <c r="I118" i="239"/>
  <c r="E118" i="239"/>
  <c r="P118" i="239"/>
  <c r="A118" i="239"/>
  <c r="G118" i="239"/>
  <c r="I117" i="239"/>
  <c r="E117" i="239"/>
  <c r="T117" i="239"/>
  <c r="A117" i="239"/>
  <c r="G117" i="239"/>
  <c r="U116" i="239"/>
  <c r="T116" i="239"/>
  <c r="S116" i="239"/>
  <c r="R116" i="239"/>
  <c r="Q116" i="239"/>
  <c r="I116" i="239"/>
  <c r="E116" i="239"/>
  <c r="P116" i="239"/>
  <c r="A116" i="239"/>
  <c r="G116" i="239"/>
  <c r="I115" i="239"/>
  <c r="E115" i="239"/>
  <c r="U115" i="239"/>
  <c r="A115" i="239"/>
  <c r="G115" i="239"/>
  <c r="I114" i="239"/>
  <c r="E114" i="239"/>
  <c r="U114" i="239"/>
  <c r="A114" i="239"/>
  <c r="G114" i="239"/>
  <c r="I113" i="239"/>
  <c r="G113" i="239"/>
  <c r="E113" i="239"/>
  <c r="T113" i="239"/>
  <c r="A113" i="239"/>
  <c r="I112" i="239"/>
  <c r="E112" i="239"/>
  <c r="U112" i="239"/>
  <c r="A112" i="239"/>
  <c r="G112" i="239"/>
  <c r="I111" i="239"/>
  <c r="E111" i="239"/>
  <c r="P111" i="239"/>
  <c r="A111" i="239"/>
  <c r="G111" i="239"/>
  <c r="U110" i="239"/>
  <c r="T110" i="239"/>
  <c r="I110" i="239"/>
  <c r="E110" i="239"/>
  <c r="R110" i="239"/>
  <c r="A110" i="239"/>
  <c r="G110" i="239"/>
  <c r="I109" i="239"/>
  <c r="A109" i="239"/>
  <c r="G109" i="239"/>
  <c r="I108" i="239"/>
  <c r="E108" i="239"/>
  <c r="T108" i="239"/>
  <c r="A108" i="239"/>
  <c r="G108" i="239"/>
  <c r="I107" i="239"/>
  <c r="E107" i="239"/>
  <c r="U107" i="239"/>
  <c r="A107" i="239"/>
  <c r="G107" i="239"/>
  <c r="I106" i="239"/>
  <c r="E106" i="239"/>
  <c r="Q106" i="239"/>
  <c r="A106" i="239"/>
  <c r="G106" i="239"/>
  <c r="I105" i="239"/>
  <c r="E105" i="239"/>
  <c r="S105" i="239"/>
  <c r="A105" i="239"/>
  <c r="G105" i="239"/>
  <c r="I104" i="239"/>
  <c r="E104" i="239"/>
  <c r="P104" i="239"/>
  <c r="A104" i="239"/>
  <c r="G104" i="239"/>
  <c r="I103" i="239"/>
  <c r="E103" i="239"/>
  <c r="A103" i="239"/>
  <c r="G103" i="239"/>
  <c r="I102" i="239"/>
  <c r="G102" i="239"/>
  <c r="E102" i="239"/>
  <c r="U102" i="239"/>
  <c r="A102" i="239"/>
  <c r="I101" i="239"/>
  <c r="E101" i="239"/>
  <c r="T101" i="239"/>
  <c r="A101" i="239"/>
  <c r="G101" i="239"/>
  <c r="I100" i="239"/>
  <c r="E100" i="239"/>
  <c r="U100" i="239"/>
  <c r="A100" i="239"/>
  <c r="G100" i="239"/>
  <c r="U99" i="239"/>
  <c r="T99" i="239"/>
  <c r="I99" i="239"/>
  <c r="E99" i="239"/>
  <c r="P99" i="239"/>
  <c r="A99" i="239"/>
  <c r="G99" i="239"/>
  <c r="I98" i="239"/>
  <c r="E98" i="239"/>
  <c r="S98" i="239"/>
  <c r="A98" i="239"/>
  <c r="G98" i="239"/>
  <c r="I97" i="239"/>
  <c r="E97" i="239"/>
  <c r="A97" i="239"/>
  <c r="G97" i="239"/>
  <c r="I96" i="239"/>
  <c r="E96" i="239"/>
  <c r="S96" i="239"/>
  <c r="A96" i="239"/>
  <c r="G96" i="239"/>
  <c r="I95" i="239"/>
  <c r="E95" i="239"/>
  <c r="S95" i="239"/>
  <c r="A95" i="239"/>
  <c r="G95" i="239"/>
  <c r="I94" i="239"/>
  <c r="E94" i="239"/>
  <c r="P94" i="239"/>
  <c r="A94" i="239"/>
  <c r="G94" i="239"/>
  <c r="Q93" i="239"/>
  <c r="I93" i="239"/>
  <c r="E93" i="239"/>
  <c r="U93" i="239"/>
  <c r="A93" i="239"/>
  <c r="G93" i="239"/>
  <c r="I92" i="239"/>
  <c r="E92" i="239"/>
  <c r="U92" i="239"/>
  <c r="A92" i="239"/>
  <c r="T161" i="239"/>
  <c r="U91" i="239"/>
  <c r="T91" i="239"/>
  <c r="S91" i="239"/>
  <c r="R91" i="239"/>
  <c r="Q91" i="239"/>
  <c r="P91" i="239"/>
  <c r="V91" i="239"/>
  <c r="X91" i="239"/>
  <c r="I91" i="239"/>
  <c r="A91" i="239"/>
  <c r="G91" i="239"/>
  <c r="I90" i="239"/>
  <c r="E90" i="239"/>
  <c r="Q90" i="239"/>
  <c r="A90" i="239"/>
  <c r="G90" i="239"/>
  <c r="I89" i="239"/>
  <c r="E89" i="239"/>
  <c r="S89" i="239"/>
  <c r="A89" i="239"/>
  <c r="G89" i="239"/>
  <c r="U88" i="239"/>
  <c r="T88" i="239"/>
  <c r="S88" i="239"/>
  <c r="R88" i="239"/>
  <c r="I88" i="239"/>
  <c r="E88" i="239"/>
  <c r="Q88" i="239"/>
  <c r="A88" i="239"/>
  <c r="G88" i="239"/>
  <c r="I87" i="239"/>
  <c r="E87" i="239"/>
  <c r="A87" i="239"/>
  <c r="G87" i="239"/>
  <c r="I86" i="239"/>
  <c r="E86" i="239"/>
  <c r="P86" i="239"/>
  <c r="A86" i="239"/>
  <c r="G86" i="239"/>
  <c r="R85" i="239"/>
  <c r="Q85" i="239"/>
  <c r="I85" i="239"/>
  <c r="E85" i="239"/>
  <c r="A85" i="239"/>
  <c r="G85" i="239"/>
  <c r="I84" i="239"/>
  <c r="E84" i="239"/>
  <c r="U84" i="239"/>
  <c r="A84" i="239"/>
  <c r="G84" i="239"/>
  <c r="I83" i="239"/>
  <c r="E83" i="239"/>
  <c r="T83" i="239"/>
  <c r="A83" i="239"/>
  <c r="G83" i="239"/>
  <c r="U82" i="239"/>
  <c r="T82" i="239"/>
  <c r="V82" i="239"/>
  <c r="X82" i="239"/>
  <c r="S82" i="239"/>
  <c r="R82" i="239"/>
  <c r="Q82" i="239"/>
  <c r="P82" i="239"/>
  <c r="I82" i="239"/>
  <c r="A82" i="239"/>
  <c r="G82" i="239"/>
  <c r="I81" i="239"/>
  <c r="E81" i="239"/>
  <c r="R81" i="239"/>
  <c r="A81" i="239"/>
  <c r="G81" i="239"/>
  <c r="I80" i="239"/>
  <c r="E80" i="239"/>
  <c r="A80" i="239"/>
  <c r="G80" i="239"/>
  <c r="U79" i="239"/>
  <c r="T79" i="239"/>
  <c r="S79" i="239"/>
  <c r="R79" i="239"/>
  <c r="Q79" i="239"/>
  <c r="P79" i="239"/>
  <c r="I79" i="239"/>
  <c r="E79" i="239"/>
  <c r="A79" i="239"/>
  <c r="G79" i="239"/>
  <c r="I78" i="239"/>
  <c r="E78" i="239"/>
  <c r="U78" i="239"/>
  <c r="A78" i="239"/>
  <c r="G78" i="239"/>
  <c r="I77" i="239"/>
  <c r="E77" i="239"/>
  <c r="T77" i="239"/>
  <c r="A77" i="239"/>
  <c r="G77" i="239"/>
  <c r="I76" i="239"/>
  <c r="E76" i="239"/>
  <c r="T76" i="239"/>
  <c r="A76" i="239"/>
  <c r="G76" i="239"/>
  <c r="I75" i="239"/>
  <c r="E75" i="239"/>
  <c r="A75" i="239"/>
  <c r="G75" i="239"/>
  <c r="I74" i="239"/>
  <c r="E74" i="239"/>
  <c r="Q74" i="239"/>
  <c r="A74" i="239"/>
  <c r="G74" i="239"/>
  <c r="U73" i="239"/>
  <c r="T73" i="239"/>
  <c r="S73" i="239"/>
  <c r="R73" i="239"/>
  <c r="Q73" i="239"/>
  <c r="P73" i="239"/>
  <c r="I73" i="239"/>
  <c r="E73" i="239"/>
  <c r="A73" i="239"/>
  <c r="G73" i="239"/>
  <c r="I72" i="239"/>
  <c r="E72" i="239"/>
  <c r="U72" i="239"/>
  <c r="A72" i="239"/>
  <c r="G72" i="239"/>
  <c r="I71" i="239"/>
  <c r="E71" i="239"/>
  <c r="U71" i="239"/>
  <c r="A71" i="239"/>
  <c r="G71" i="239"/>
  <c r="I70" i="239"/>
  <c r="E70" i="239"/>
  <c r="Q70" i="239"/>
  <c r="A70" i="239"/>
  <c r="G70" i="239"/>
  <c r="U69" i="239"/>
  <c r="T69" i="239"/>
  <c r="S69" i="239"/>
  <c r="R69" i="239"/>
  <c r="Q69" i="239"/>
  <c r="P69" i="239"/>
  <c r="I69" i="239"/>
  <c r="E69" i="239"/>
  <c r="A69" i="239"/>
  <c r="G69" i="239"/>
  <c r="I68" i="239"/>
  <c r="E68" i="239"/>
  <c r="T68" i="239"/>
  <c r="A68" i="239"/>
  <c r="G68" i="239"/>
  <c r="I67" i="239"/>
  <c r="E67" i="239"/>
  <c r="R67" i="239"/>
  <c r="A67" i="239"/>
  <c r="G67" i="239"/>
  <c r="I66" i="239"/>
  <c r="E66" i="239"/>
  <c r="P66" i="239"/>
  <c r="A66" i="239"/>
  <c r="I65" i="239"/>
  <c r="E65" i="239"/>
  <c r="R65" i="239"/>
  <c r="A65" i="239"/>
  <c r="G65" i="239"/>
  <c r="I64" i="239"/>
  <c r="E64" i="239"/>
  <c r="R64" i="239"/>
  <c r="A64" i="239"/>
  <c r="G64" i="239"/>
  <c r="S63" i="239"/>
  <c r="R63" i="239"/>
  <c r="I63" i="239"/>
  <c r="E63" i="239"/>
  <c r="Q63" i="239"/>
  <c r="A63" i="239"/>
  <c r="R161" i="239"/>
  <c r="I62" i="239"/>
  <c r="E62" i="239"/>
  <c r="S62" i="239"/>
  <c r="A62" i="239"/>
  <c r="G62" i="239"/>
  <c r="I61" i="239"/>
  <c r="E61" i="239"/>
  <c r="U61" i="239"/>
  <c r="A61" i="239"/>
  <c r="G61" i="239"/>
  <c r="Q60" i="239"/>
  <c r="P60" i="239"/>
  <c r="I60" i="239"/>
  <c r="E60" i="239"/>
  <c r="R60" i="239"/>
  <c r="A60" i="239"/>
  <c r="G60" i="239"/>
  <c r="I59" i="239"/>
  <c r="E59" i="239"/>
  <c r="U59" i="239"/>
  <c r="A59" i="239"/>
  <c r="G59" i="239"/>
  <c r="I58" i="239"/>
  <c r="E58" i="239"/>
  <c r="A58" i="239"/>
  <c r="G58" i="239"/>
  <c r="I57" i="239"/>
  <c r="E57" i="239"/>
  <c r="A57" i="239"/>
  <c r="G57" i="239"/>
  <c r="I56" i="239"/>
  <c r="E56" i="239"/>
  <c r="U56" i="239"/>
  <c r="A56" i="239"/>
  <c r="G56" i="239"/>
  <c r="I55" i="239"/>
  <c r="E55" i="239"/>
  <c r="A55" i="239"/>
  <c r="G55" i="239"/>
  <c r="I54" i="239"/>
  <c r="E54" i="239"/>
  <c r="R54" i="239"/>
  <c r="A54" i="239"/>
  <c r="G54" i="239"/>
  <c r="I53" i="239"/>
  <c r="E53" i="239"/>
  <c r="A53" i="239"/>
  <c r="G53" i="239"/>
  <c r="I52" i="239"/>
  <c r="E52" i="239"/>
  <c r="R52" i="239"/>
  <c r="A52" i="239"/>
  <c r="G52" i="239"/>
  <c r="I51" i="239"/>
  <c r="E51" i="239"/>
  <c r="P51" i="239"/>
  <c r="A51" i="239"/>
  <c r="G51" i="239"/>
  <c r="I50" i="239"/>
  <c r="E50" i="239"/>
  <c r="A50" i="239"/>
  <c r="G50" i="239"/>
  <c r="U49" i="239"/>
  <c r="T49" i="239"/>
  <c r="P49" i="239"/>
  <c r="I49" i="239"/>
  <c r="E49" i="239"/>
  <c r="S49" i="239"/>
  <c r="A49" i="239"/>
  <c r="G49" i="239"/>
  <c r="I48" i="239"/>
  <c r="E48" i="239"/>
  <c r="R48" i="239"/>
  <c r="A48" i="239"/>
  <c r="G48" i="239"/>
  <c r="I47" i="239"/>
  <c r="E47" i="239"/>
  <c r="T47" i="239"/>
  <c r="A47" i="239"/>
  <c r="G47" i="239"/>
  <c r="I46" i="239"/>
  <c r="G46" i="239"/>
  <c r="E46" i="239"/>
  <c r="T46" i="239"/>
  <c r="A46" i="239"/>
  <c r="I45" i="239"/>
  <c r="E45" i="239"/>
  <c r="A45" i="239"/>
  <c r="G45" i="239"/>
  <c r="I44" i="239"/>
  <c r="E44" i="239"/>
  <c r="S44" i="239"/>
  <c r="A44" i="239"/>
  <c r="G44" i="239"/>
  <c r="I43" i="239"/>
  <c r="E43" i="239"/>
  <c r="A43" i="239"/>
  <c r="G43" i="239"/>
  <c r="U42" i="239"/>
  <c r="I42" i="239"/>
  <c r="E42" i="239"/>
  <c r="T42" i="239"/>
  <c r="A42" i="239"/>
  <c r="G42" i="239"/>
  <c r="I41" i="239"/>
  <c r="E41" i="239"/>
  <c r="A41" i="239"/>
  <c r="G41" i="239"/>
  <c r="I40" i="239"/>
  <c r="E40" i="239"/>
  <c r="Q40" i="239"/>
  <c r="A40" i="239"/>
  <c r="G40" i="239"/>
  <c r="U39" i="239"/>
  <c r="T39" i="239"/>
  <c r="S39" i="239"/>
  <c r="R39" i="239"/>
  <c r="Q39" i="239"/>
  <c r="P39" i="239"/>
  <c r="I39" i="239"/>
  <c r="G39" i="239"/>
  <c r="E39" i="239"/>
  <c r="A39" i="239"/>
  <c r="I38" i="239"/>
  <c r="E38" i="239"/>
  <c r="T38" i="239"/>
  <c r="A38" i="239"/>
  <c r="G38" i="239"/>
  <c r="I37" i="239"/>
  <c r="E37" i="239"/>
  <c r="U37" i="239"/>
  <c r="A37" i="239"/>
  <c r="G37" i="239"/>
  <c r="I36" i="239"/>
  <c r="E36" i="239"/>
  <c r="T36" i="239"/>
  <c r="A36" i="239"/>
  <c r="G36" i="239"/>
  <c r="R35" i="239"/>
  <c r="P35" i="239"/>
  <c r="I35" i="239"/>
  <c r="E35" i="239"/>
  <c r="A35" i="239"/>
  <c r="G35" i="239"/>
  <c r="I34" i="239"/>
  <c r="E34" i="239"/>
  <c r="U34" i="239"/>
  <c r="A34" i="239"/>
  <c r="G34" i="239"/>
  <c r="I33" i="239"/>
  <c r="E33" i="239"/>
  <c r="S33" i="239"/>
  <c r="A33" i="239"/>
  <c r="I32" i="239"/>
  <c r="E32" i="239"/>
  <c r="A32" i="239"/>
  <c r="G32" i="239"/>
  <c r="U31" i="239"/>
  <c r="T31" i="239"/>
  <c r="I31" i="239"/>
  <c r="E31" i="239"/>
  <c r="P31" i="239"/>
  <c r="A31" i="239"/>
  <c r="G31" i="239"/>
  <c r="I30" i="239"/>
  <c r="E30" i="239"/>
  <c r="A30" i="239"/>
  <c r="G30" i="239"/>
  <c r="I29" i="239"/>
  <c r="E29" i="239"/>
  <c r="S29" i="239"/>
  <c r="A29" i="239"/>
  <c r="G29" i="239"/>
  <c r="R28" i="239"/>
  <c r="I28" i="239"/>
  <c r="E28" i="239"/>
  <c r="Q28" i="239"/>
  <c r="A28" i="239"/>
  <c r="G28" i="239"/>
  <c r="I27" i="239"/>
  <c r="E27" i="239"/>
  <c r="P27" i="239"/>
  <c r="A27" i="239"/>
  <c r="G27" i="239"/>
  <c r="I26" i="239"/>
  <c r="E26" i="239"/>
  <c r="A26" i="239"/>
  <c r="G26" i="239"/>
  <c r="I25" i="239"/>
  <c r="E25" i="239"/>
  <c r="U25" i="239"/>
  <c r="A25" i="239"/>
  <c r="G25" i="239"/>
  <c r="I24" i="239"/>
  <c r="E24" i="239"/>
  <c r="T24" i="239"/>
  <c r="A24" i="239"/>
  <c r="G24" i="239"/>
  <c r="U23" i="239"/>
  <c r="T23" i="239"/>
  <c r="S23" i="239"/>
  <c r="R23" i="239"/>
  <c r="Q23" i="239"/>
  <c r="I23" i="239"/>
  <c r="E23" i="239"/>
  <c r="P23" i="239"/>
  <c r="V23" i="239"/>
  <c r="X23" i="239"/>
  <c r="A23" i="239"/>
  <c r="G23" i="239"/>
  <c r="I22" i="239"/>
  <c r="E22" i="239"/>
  <c r="S22" i="239"/>
  <c r="A22" i="239"/>
  <c r="G22" i="239"/>
  <c r="I21" i="239"/>
  <c r="E21" i="239"/>
  <c r="U21" i="239"/>
  <c r="A21" i="239"/>
  <c r="G21" i="239"/>
  <c r="I20" i="239"/>
  <c r="E20" i="239"/>
  <c r="U20" i="239"/>
  <c r="A20" i="239"/>
  <c r="G20" i="239"/>
  <c r="I19" i="239"/>
  <c r="E19" i="239"/>
  <c r="T19" i="239"/>
  <c r="A19" i="239"/>
  <c r="G19" i="239"/>
  <c r="I18" i="239"/>
  <c r="E18" i="239"/>
  <c r="S18" i="239"/>
  <c r="A18" i="239"/>
  <c r="G18" i="239"/>
  <c r="I17" i="239"/>
  <c r="E17" i="239"/>
  <c r="S17" i="239"/>
  <c r="A17" i="239"/>
  <c r="G17" i="239"/>
  <c r="I16" i="239"/>
  <c r="E16" i="239"/>
  <c r="U16" i="239"/>
  <c r="A16" i="239"/>
  <c r="I15" i="239"/>
  <c r="E15" i="239"/>
  <c r="A15" i="239"/>
  <c r="I14" i="239"/>
  <c r="E14" i="239"/>
  <c r="U14" i="239"/>
  <c r="A14" i="239"/>
  <c r="G14" i="239"/>
  <c r="I13" i="239"/>
  <c r="E13" i="239"/>
  <c r="U13" i="239"/>
  <c r="A13" i="239"/>
  <c r="G13" i="239"/>
  <c r="I12" i="239"/>
  <c r="E12" i="239"/>
  <c r="S12" i="239"/>
  <c r="A12" i="239"/>
  <c r="G12" i="239"/>
  <c r="I11" i="239"/>
  <c r="E11" i="239"/>
  <c r="Q11" i="239"/>
  <c r="A11" i="239"/>
  <c r="G11" i="239"/>
  <c r="I10" i="239"/>
  <c r="E10" i="239"/>
  <c r="Q10" i="239"/>
  <c r="A10" i="239"/>
  <c r="I9" i="239"/>
  <c r="E9" i="239"/>
  <c r="S9" i="239"/>
  <c r="A9" i="239"/>
  <c r="G9" i="239"/>
  <c r="I8" i="239"/>
  <c r="E8" i="239"/>
  <c r="A8" i="239"/>
  <c r="G8" i="239"/>
  <c r="AG7" i="239"/>
  <c r="AF7" i="239"/>
  <c r="AE7" i="239"/>
  <c r="AD7" i="239"/>
  <c r="AC7" i="239"/>
  <c r="I7" i="239"/>
  <c r="E7" i="239"/>
  <c r="R7" i="239"/>
  <c r="A7" i="239"/>
  <c r="I6" i="239"/>
  <c r="G6" i="239"/>
  <c r="E6" i="239"/>
  <c r="Q6" i="239"/>
  <c r="A6" i="239"/>
  <c r="I5" i="239"/>
  <c r="E5" i="239"/>
  <c r="U5" i="239"/>
  <c r="A5" i="239"/>
  <c r="G5" i="239"/>
  <c r="I4" i="239"/>
  <c r="E4" i="239"/>
  <c r="A4" i="239"/>
  <c r="G4" i="239"/>
  <c r="I3" i="239"/>
  <c r="E3" i="239"/>
  <c r="P3" i="239"/>
  <c r="A3" i="239"/>
  <c r="G3" i="239"/>
  <c r="I2" i="239"/>
  <c r="E2" i="239"/>
  <c r="P2" i="239"/>
  <c r="A2" i="239"/>
  <c r="G2" i="239"/>
  <c r="R160" i="238"/>
  <c r="P160" i="238"/>
  <c r="U159" i="238"/>
  <c r="T159" i="238"/>
  <c r="S159" i="238"/>
  <c r="R159" i="238"/>
  <c r="P159" i="238"/>
  <c r="R157" i="238"/>
  <c r="P157" i="238"/>
  <c r="D154" i="238"/>
  <c r="U152" i="238"/>
  <c r="T152" i="238"/>
  <c r="S152" i="238"/>
  <c r="R152" i="238"/>
  <c r="G152" i="238"/>
  <c r="E152" i="238"/>
  <c r="Q152" i="238"/>
  <c r="U151" i="238"/>
  <c r="T151" i="238"/>
  <c r="S151" i="238"/>
  <c r="R151" i="238"/>
  <c r="Q151" i="238"/>
  <c r="V151" i="238"/>
  <c r="X151" i="238"/>
  <c r="G151" i="238"/>
  <c r="E151" i="238"/>
  <c r="P151" i="238"/>
  <c r="U150" i="238"/>
  <c r="T150" i="238"/>
  <c r="S150" i="238"/>
  <c r="R150" i="238"/>
  <c r="Q150" i="238"/>
  <c r="V150" i="238"/>
  <c r="X150" i="238"/>
  <c r="G150" i="238"/>
  <c r="E150" i="238"/>
  <c r="P150" i="238"/>
  <c r="U149" i="238"/>
  <c r="T149" i="238"/>
  <c r="S149" i="238"/>
  <c r="R149" i="238"/>
  <c r="Q149" i="238"/>
  <c r="P149" i="238"/>
  <c r="V149" i="238"/>
  <c r="X149" i="238"/>
  <c r="G149" i="238"/>
  <c r="A149" i="238"/>
  <c r="U148" i="238"/>
  <c r="T148" i="238"/>
  <c r="S148" i="238"/>
  <c r="R148" i="238"/>
  <c r="Q148" i="238"/>
  <c r="E148" i="238"/>
  <c r="P148" i="238"/>
  <c r="V148" i="238"/>
  <c r="X148" i="238"/>
  <c r="A148" i="238"/>
  <c r="G148" i="238"/>
  <c r="R147" i="238"/>
  <c r="I147" i="238"/>
  <c r="E147" i="238"/>
  <c r="A147" i="238"/>
  <c r="G147" i="238"/>
  <c r="I146" i="238"/>
  <c r="G146" i="238"/>
  <c r="E146" i="238"/>
  <c r="A146" i="238"/>
  <c r="I145" i="238"/>
  <c r="G145" i="238"/>
  <c r="E145" i="238"/>
  <c r="A145" i="238"/>
  <c r="P158" i="238"/>
  <c r="P163" i="238"/>
  <c r="T144" i="238"/>
  <c r="S144" i="238"/>
  <c r="Q144" i="238"/>
  <c r="P144" i="238"/>
  <c r="I144" i="238"/>
  <c r="G144" i="238"/>
  <c r="E144" i="238"/>
  <c r="U144" i="238"/>
  <c r="A144" i="238"/>
  <c r="V143" i="238"/>
  <c r="X143" i="238"/>
  <c r="U143" i="238"/>
  <c r="T143" i="238"/>
  <c r="S143" i="238"/>
  <c r="R143" i="238"/>
  <c r="Q143" i="238"/>
  <c r="P143" i="238"/>
  <c r="I143" i="238"/>
  <c r="E143" i="238"/>
  <c r="A143" i="238"/>
  <c r="G143" i="238"/>
  <c r="S142" i="238"/>
  <c r="I142" i="238"/>
  <c r="E142" i="238"/>
  <c r="A142" i="238"/>
  <c r="G142" i="238"/>
  <c r="U141" i="238"/>
  <c r="T141" i="238"/>
  <c r="P141" i="238"/>
  <c r="I141" i="238"/>
  <c r="E141" i="238"/>
  <c r="A141" i="238"/>
  <c r="G141" i="238"/>
  <c r="T140" i="238"/>
  <c r="S140" i="238"/>
  <c r="R140" i="238"/>
  <c r="I140" i="238"/>
  <c r="E140" i="238"/>
  <c r="A140" i="238"/>
  <c r="G140" i="238"/>
  <c r="I139" i="238"/>
  <c r="E139" i="238"/>
  <c r="A139" i="238"/>
  <c r="G139" i="238"/>
  <c r="U138" i="238"/>
  <c r="T138" i="238"/>
  <c r="S138" i="238"/>
  <c r="R138" i="238"/>
  <c r="Q138" i="238"/>
  <c r="P138" i="238"/>
  <c r="I138" i="238"/>
  <c r="G138" i="238"/>
  <c r="E138" i="238"/>
  <c r="U137" i="238"/>
  <c r="T137" i="238"/>
  <c r="S137" i="238"/>
  <c r="R137" i="238"/>
  <c r="Q137" i="238"/>
  <c r="P137" i="238"/>
  <c r="V137" i="238"/>
  <c r="X137" i="238"/>
  <c r="I137" i="238"/>
  <c r="E137" i="238"/>
  <c r="A137" i="238"/>
  <c r="G137" i="238"/>
  <c r="S136" i="238"/>
  <c r="I136" i="238"/>
  <c r="E136" i="238"/>
  <c r="A136" i="238"/>
  <c r="I135" i="238"/>
  <c r="E135" i="238"/>
  <c r="Q135" i="238"/>
  <c r="A135" i="238"/>
  <c r="G135" i="238"/>
  <c r="I134" i="238"/>
  <c r="G134" i="238"/>
  <c r="E134" i="238"/>
  <c r="A134" i="238"/>
  <c r="U133" i="238"/>
  <c r="V133" i="238"/>
  <c r="X133" i="238"/>
  <c r="T133" i="238"/>
  <c r="S133" i="238"/>
  <c r="R133" i="238"/>
  <c r="Q133" i="238"/>
  <c r="P133" i="238"/>
  <c r="I133" i="238"/>
  <c r="E133" i="238"/>
  <c r="A133" i="238"/>
  <c r="G133" i="238"/>
  <c r="T132" i="238"/>
  <c r="P132" i="238"/>
  <c r="I132" i="238"/>
  <c r="E132" i="238"/>
  <c r="A132" i="238"/>
  <c r="G132" i="238"/>
  <c r="I131" i="238"/>
  <c r="E131" i="238"/>
  <c r="T131" i="238"/>
  <c r="A131" i="238"/>
  <c r="G131" i="238"/>
  <c r="R130" i="238"/>
  <c r="Q130" i="238"/>
  <c r="P130" i="238"/>
  <c r="I130" i="238"/>
  <c r="E130" i="238"/>
  <c r="U130" i="238"/>
  <c r="A130" i="238"/>
  <c r="G130" i="238"/>
  <c r="S129" i="238"/>
  <c r="R129" i="238"/>
  <c r="I129" i="238"/>
  <c r="G129" i="238"/>
  <c r="E129" i="238"/>
  <c r="A129" i="238"/>
  <c r="U128" i="238"/>
  <c r="T128" i="238"/>
  <c r="S128" i="238"/>
  <c r="R128" i="238"/>
  <c r="Q128" i="238"/>
  <c r="P128" i="238"/>
  <c r="V128" i="238"/>
  <c r="X128" i="238"/>
  <c r="I128" i="238"/>
  <c r="E128" i="238"/>
  <c r="A128" i="238"/>
  <c r="G128" i="238"/>
  <c r="U127" i="238"/>
  <c r="T127" i="238"/>
  <c r="S127" i="238"/>
  <c r="R127" i="238"/>
  <c r="Q127" i="238"/>
  <c r="V127" i="238"/>
  <c r="X127" i="238"/>
  <c r="P127" i="238"/>
  <c r="I127" i="238"/>
  <c r="A127" i="238"/>
  <c r="G127" i="238"/>
  <c r="U126" i="238"/>
  <c r="T126" i="238"/>
  <c r="I126" i="238"/>
  <c r="E126" i="238"/>
  <c r="A126" i="238"/>
  <c r="G126" i="238"/>
  <c r="S125" i="238"/>
  <c r="R125" i="238"/>
  <c r="Q125" i="238"/>
  <c r="I125" i="238"/>
  <c r="G125" i="238"/>
  <c r="E125" i="238"/>
  <c r="A125" i="238"/>
  <c r="I124" i="238"/>
  <c r="G124" i="238"/>
  <c r="E124" i="238"/>
  <c r="A124" i="238"/>
  <c r="U123" i="238"/>
  <c r="T123" i="238"/>
  <c r="S123" i="238"/>
  <c r="R123" i="238"/>
  <c r="Q123" i="238"/>
  <c r="P123" i="238"/>
  <c r="V123" i="238"/>
  <c r="X123" i="238"/>
  <c r="I123" i="238"/>
  <c r="G123" i="238"/>
  <c r="E123" i="238"/>
  <c r="A123" i="238"/>
  <c r="I122" i="238"/>
  <c r="G122" i="238"/>
  <c r="E122" i="238"/>
  <c r="A122" i="238"/>
  <c r="I121" i="238"/>
  <c r="E121" i="238"/>
  <c r="A121" i="238"/>
  <c r="G121" i="238"/>
  <c r="U120" i="238"/>
  <c r="T120" i="238"/>
  <c r="S120" i="238"/>
  <c r="R120" i="238"/>
  <c r="Q120" i="238"/>
  <c r="P120" i="238"/>
  <c r="V120" i="238"/>
  <c r="X120" i="238"/>
  <c r="I120" i="238"/>
  <c r="E120" i="238"/>
  <c r="A120" i="238"/>
  <c r="G120" i="238"/>
  <c r="P119" i="238"/>
  <c r="I119" i="238"/>
  <c r="E119" i="238"/>
  <c r="A119" i="238"/>
  <c r="G119" i="238"/>
  <c r="I118" i="238"/>
  <c r="G118" i="238"/>
  <c r="E118" i="238"/>
  <c r="A118" i="238"/>
  <c r="Q117" i="238"/>
  <c r="P117" i="238"/>
  <c r="I117" i="238"/>
  <c r="E117" i="238"/>
  <c r="A117" i="238"/>
  <c r="G117" i="238"/>
  <c r="U116" i="238"/>
  <c r="I116" i="238"/>
  <c r="E116" i="238"/>
  <c r="S116" i="238"/>
  <c r="A116" i="238"/>
  <c r="G116" i="238"/>
  <c r="I115" i="238"/>
  <c r="E115" i="238"/>
  <c r="A115" i="238"/>
  <c r="G115" i="238"/>
  <c r="U114" i="238"/>
  <c r="Q114" i="238"/>
  <c r="I114" i="238"/>
  <c r="E114" i="238"/>
  <c r="A114" i="238"/>
  <c r="G114" i="238"/>
  <c r="I113" i="238"/>
  <c r="G113" i="238"/>
  <c r="E113" i="238"/>
  <c r="A113" i="238"/>
  <c r="U112" i="238"/>
  <c r="T112" i="238"/>
  <c r="S112" i="238"/>
  <c r="Q112" i="238"/>
  <c r="P112" i="238"/>
  <c r="V112" i="238"/>
  <c r="X112" i="238"/>
  <c r="I112" i="238"/>
  <c r="G112" i="238"/>
  <c r="E112" i="238"/>
  <c r="R112" i="238"/>
  <c r="A112" i="238"/>
  <c r="U111" i="238"/>
  <c r="I111" i="238"/>
  <c r="E111" i="238"/>
  <c r="P111" i="238"/>
  <c r="A111" i="238"/>
  <c r="G111" i="238"/>
  <c r="U110" i="238"/>
  <c r="R110" i="238"/>
  <c r="Q110" i="238"/>
  <c r="P110" i="238"/>
  <c r="I110" i="238"/>
  <c r="E110" i="238"/>
  <c r="A110" i="238"/>
  <c r="G110" i="238"/>
  <c r="I109" i="238"/>
  <c r="G109" i="238"/>
  <c r="E109" i="238"/>
  <c r="A109" i="238"/>
  <c r="I108" i="238"/>
  <c r="G108" i="238"/>
  <c r="E108" i="238"/>
  <c r="X108" i="238"/>
  <c r="A108" i="238"/>
  <c r="U107" i="238"/>
  <c r="Q107" i="238"/>
  <c r="I107" i="238"/>
  <c r="E107" i="238"/>
  <c r="A107" i="238"/>
  <c r="G107" i="238"/>
  <c r="U106" i="238"/>
  <c r="T106" i="238"/>
  <c r="S106" i="238"/>
  <c r="V106" i="238"/>
  <c r="X106" i="238"/>
  <c r="Q106" i="238"/>
  <c r="P106" i="238"/>
  <c r="I106" i="238"/>
  <c r="G106" i="238"/>
  <c r="E106" i="238"/>
  <c r="R106" i="238"/>
  <c r="A106" i="238"/>
  <c r="U105" i="238"/>
  <c r="T105" i="238"/>
  <c r="S105" i="238"/>
  <c r="R105" i="238"/>
  <c r="I105" i="238"/>
  <c r="E105" i="238"/>
  <c r="Q105" i="238"/>
  <c r="A105" i="238"/>
  <c r="G105" i="238"/>
  <c r="U104" i="238"/>
  <c r="S104" i="238"/>
  <c r="R104" i="238"/>
  <c r="Q104" i="238"/>
  <c r="I104" i="238"/>
  <c r="E104" i="238"/>
  <c r="P104" i="238"/>
  <c r="A104" i="238"/>
  <c r="G104" i="238"/>
  <c r="I103" i="238"/>
  <c r="E103" i="238"/>
  <c r="U103" i="238"/>
  <c r="A103" i="238"/>
  <c r="G103" i="238"/>
  <c r="U102" i="238"/>
  <c r="Q102" i="238"/>
  <c r="P102" i="238"/>
  <c r="I102" i="238"/>
  <c r="E102" i="238"/>
  <c r="A102" i="238"/>
  <c r="G102" i="238"/>
  <c r="U101" i="238"/>
  <c r="T101" i="238"/>
  <c r="S101" i="238"/>
  <c r="R101" i="238"/>
  <c r="I101" i="238"/>
  <c r="G101" i="238"/>
  <c r="E101" i="238"/>
  <c r="Q101" i="238"/>
  <c r="A101" i="238"/>
  <c r="I100" i="238"/>
  <c r="E100" i="238"/>
  <c r="A100" i="238"/>
  <c r="G100" i="238"/>
  <c r="U99" i="238"/>
  <c r="T99" i="238"/>
  <c r="S99" i="238"/>
  <c r="R99" i="238"/>
  <c r="I99" i="238"/>
  <c r="G99" i="238"/>
  <c r="E99" i="238"/>
  <c r="P99" i="238"/>
  <c r="A99" i="238"/>
  <c r="I98" i="238"/>
  <c r="E98" i="238"/>
  <c r="A98" i="238"/>
  <c r="G98" i="238"/>
  <c r="U97" i="238"/>
  <c r="Q97" i="238"/>
  <c r="P97" i="238"/>
  <c r="I97" i="238"/>
  <c r="E97" i="238"/>
  <c r="A97" i="238"/>
  <c r="G97" i="238"/>
  <c r="U96" i="238"/>
  <c r="R96" i="238"/>
  <c r="Q96" i="238"/>
  <c r="P96" i="238"/>
  <c r="I96" i="238"/>
  <c r="G96" i="238"/>
  <c r="E96" i="238"/>
  <c r="A96" i="238"/>
  <c r="U95" i="238"/>
  <c r="T95" i="238"/>
  <c r="S95" i="238"/>
  <c r="R95" i="238"/>
  <c r="Q95" i="238"/>
  <c r="P95" i="238"/>
  <c r="I95" i="238"/>
  <c r="E95" i="238"/>
  <c r="A95" i="238"/>
  <c r="G95" i="238"/>
  <c r="I94" i="238"/>
  <c r="E94" i="238"/>
  <c r="S94" i="238"/>
  <c r="A94" i="238"/>
  <c r="G94" i="238"/>
  <c r="U93" i="238"/>
  <c r="T93" i="238"/>
  <c r="S93" i="238"/>
  <c r="Q93" i="238"/>
  <c r="P93" i="238"/>
  <c r="V93" i="238"/>
  <c r="X93" i="238"/>
  <c r="I93" i="238"/>
  <c r="G93" i="238"/>
  <c r="E93" i="238"/>
  <c r="R93" i="238"/>
  <c r="A93" i="238"/>
  <c r="U92" i="238"/>
  <c r="I92" i="238"/>
  <c r="E92" i="238"/>
  <c r="Q92" i="238"/>
  <c r="A92" i="238"/>
  <c r="T160" i="238"/>
  <c r="U91" i="238"/>
  <c r="T91" i="238"/>
  <c r="S91" i="238"/>
  <c r="R91" i="238"/>
  <c r="Q91" i="238"/>
  <c r="V91" i="238"/>
  <c r="X91" i="238"/>
  <c r="P91" i="238"/>
  <c r="I91" i="238"/>
  <c r="A91" i="238"/>
  <c r="G91" i="238"/>
  <c r="S90" i="238"/>
  <c r="R90" i="238"/>
  <c r="Q90" i="238"/>
  <c r="I90" i="238"/>
  <c r="E90" i="238"/>
  <c r="A90" i="238"/>
  <c r="G90" i="238"/>
  <c r="U89" i="238"/>
  <c r="V89" i="238"/>
  <c r="X89" i="238"/>
  <c r="T89" i="238"/>
  <c r="S89" i="238"/>
  <c r="R89" i="238"/>
  <c r="Q89" i="238"/>
  <c r="P89" i="238"/>
  <c r="I89" i="238"/>
  <c r="E89" i="238"/>
  <c r="A89" i="238"/>
  <c r="G89" i="238"/>
  <c r="U88" i="238"/>
  <c r="T88" i="238"/>
  <c r="S88" i="238"/>
  <c r="I88" i="238"/>
  <c r="E88" i="238"/>
  <c r="R88" i="238"/>
  <c r="A88" i="238"/>
  <c r="G88" i="238"/>
  <c r="U87" i="238"/>
  <c r="T87" i="238"/>
  <c r="S87" i="238"/>
  <c r="I87" i="238"/>
  <c r="E87" i="238"/>
  <c r="A87" i="238"/>
  <c r="G87" i="238"/>
  <c r="U86" i="238"/>
  <c r="T86" i="238"/>
  <c r="S86" i="238"/>
  <c r="R86" i="238"/>
  <c r="Q86" i="238"/>
  <c r="V86" i="238"/>
  <c r="X86" i="238"/>
  <c r="P86" i="238"/>
  <c r="I86" i="238"/>
  <c r="E86" i="238"/>
  <c r="A86" i="238"/>
  <c r="G86" i="238"/>
  <c r="T85" i="238"/>
  <c r="S85" i="238"/>
  <c r="P85" i="238"/>
  <c r="I85" i="238"/>
  <c r="E85" i="238"/>
  <c r="A85" i="238"/>
  <c r="G85" i="238"/>
  <c r="U84" i="238"/>
  <c r="T84" i="238"/>
  <c r="V84" i="238"/>
  <c r="X84" i="238"/>
  <c r="S84" i="238"/>
  <c r="R84" i="238"/>
  <c r="Q84" i="238"/>
  <c r="P84" i="238"/>
  <c r="I84" i="238"/>
  <c r="E84" i="238"/>
  <c r="A84" i="238"/>
  <c r="G84" i="238"/>
  <c r="S83" i="238"/>
  <c r="R83" i="238"/>
  <c r="Q83" i="238"/>
  <c r="I83" i="238"/>
  <c r="E83" i="238"/>
  <c r="A83" i="238"/>
  <c r="G83" i="238"/>
  <c r="U82" i="238"/>
  <c r="T82" i="238"/>
  <c r="S82" i="238"/>
  <c r="R82" i="238"/>
  <c r="Q82" i="238"/>
  <c r="P82" i="238"/>
  <c r="I82" i="238"/>
  <c r="G82" i="238"/>
  <c r="A82" i="238"/>
  <c r="I81" i="238"/>
  <c r="E81" i="238"/>
  <c r="A81" i="238"/>
  <c r="G81" i="238"/>
  <c r="I80" i="238"/>
  <c r="E80" i="238"/>
  <c r="A80" i="238"/>
  <c r="G80" i="238"/>
  <c r="U79" i="238"/>
  <c r="T79" i="238"/>
  <c r="V79" i="238"/>
  <c r="X79" i="238"/>
  <c r="S79" i="238"/>
  <c r="R79" i="238"/>
  <c r="Q79" i="238"/>
  <c r="P79" i="238"/>
  <c r="I79" i="238"/>
  <c r="G79" i="238"/>
  <c r="E79" i="238"/>
  <c r="A79" i="238"/>
  <c r="I78" i="238"/>
  <c r="E78" i="238"/>
  <c r="A78" i="238"/>
  <c r="U77" i="238"/>
  <c r="T77" i="238"/>
  <c r="S77" i="238"/>
  <c r="R77" i="238"/>
  <c r="I77" i="238"/>
  <c r="E77" i="238"/>
  <c r="A77" i="238"/>
  <c r="G77" i="238"/>
  <c r="I76" i="238"/>
  <c r="E76" i="238"/>
  <c r="A76" i="238"/>
  <c r="G76" i="238"/>
  <c r="I75" i="238"/>
  <c r="E75" i="238"/>
  <c r="A75" i="238"/>
  <c r="G75" i="238"/>
  <c r="U74" i="238"/>
  <c r="T74" i="238"/>
  <c r="S74" i="238"/>
  <c r="R74" i="238"/>
  <c r="Q74" i="238"/>
  <c r="P74" i="238"/>
  <c r="I74" i="238"/>
  <c r="G74" i="238"/>
  <c r="E74" i="238"/>
  <c r="A74" i="238"/>
  <c r="I73" i="238"/>
  <c r="E73" i="238"/>
  <c r="A73" i="238"/>
  <c r="G73" i="238"/>
  <c r="I72" i="238"/>
  <c r="G72" i="238"/>
  <c r="E72" i="238"/>
  <c r="A72" i="238"/>
  <c r="I71" i="238"/>
  <c r="E71" i="238"/>
  <c r="A71" i="238"/>
  <c r="G71" i="238"/>
  <c r="S70" i="238"/>
  <c r="R70" i="238"/>
  <c r="Q70" i="238"/>
  <c r="I70" i="238"/>
  <c r="E70" i="238"/>
  <c r="A70" i="238"/>
  <c r="G70" i="238"/>
  <c r="U69" i="238"/>
  <c r="T69" i="238"/>
  <c r="S69" i="238"/>
  <c r="R69" i="238"/>
  <c r="Q69" i="238"/>
  <c r="P69" i="238"/>
  <c r="V69" i="238"/>
  <c r="X69" i="238"/>
  <c r="I69" i="238"/>
  <c r="G69" i="238"/>
  <c r="E69" i="238"/>
  <c r="A69" i="238"/>
  <c r="U160" i="238"/>
  <c r="V68" i="238"/>
  <c r="X68" i="238"/>
  <c r="U68" i="238"/>
  <c r="T68" i="238"/>
  <c r="S68" i="238"/>
  <c r="R68" i="238"/>
  <c r="Q68" i="238"/>
  <c r="P68" i="238"/>
  <c r="I68" i="238"/>
  <c r="G68" i="238"/>
  <c r="E68" i="238"/>
  <c r="A68" i="238"/>
  <c r="I67" i="238"/>
  <c r="E67" i="238"/>
  <c r="A67" i="238"/>
  <c r="G67" i="238"/>
  <c r="V66" i="238"/>
  <c r="X66" i="238"/>
  <c r="U66" i="238"/>
  <c r="T66" i="238"/>
  <c r="S66" i="238"/>
  <c r="R66" i="238"/>
  <c r="P66" i="238"/>
  <c r="I66" i="238"/>
  <c r="G66" i="238"/>
  <c r="E66" i="238"/>
  <c r="Q66" i="238"/>
  <c r="A66" i="238"/>
  <c r="R65" i="238"/>
  <c r="Q65" i="238"/>
  <c r="P65" i="238"/>
  <c r="I65" i="238"/>
  <c r="E65" i="238"/>
  <c r="A65" i="238"/>
  <c r="G65" i="238"/>
  <c r="U64" i="238"/>
  <c r="T64" i="238"/>
  <c r="S64" i="238"/>
  <c r="R64" i="238"/>
  <c r="Q64" i="238"/>
  <c r="P64" i="238"/>
  <c r="I64" i="238"/>
  <c r="G64" i="238"/>
  <c r="E64" i="238"/>
  <c r="A64" i="238"/>
  <c r="S63" i="238"/>
  <c r="R63" i="238"/>
  <c r="I63" i="238"/>
  <c r="E63" i="238"/>
  <c r="A63" i="238"/>
  <c r="G63" i="238"/>
  <c r="U62" i="238"/>
  <c r="T62" i="238"/>
  <c r="S62" i="238"/>
  <c r="I62" i="238"/>
  <c r="E62" i="238"/>
  <c r="A62" i="238"/>
  <c r="G62" i="238"/>
  <c r="U61" i="238"/>
  <c r="T61" i="238"/>
  <c r="S61" i="238"/>
  <c r="R61" i="238"/>
  <c r="Q61" i="238"/>
  <c r="P61" i="238"/>
  <c r="V61" i="238"/>
  <c r="X61" i="238"/>
  <c r="I61" i="238"/>
  <c r="E61" i="238"/>
  <c r="A61" i="238"/>
  <c r="G61" i="238"/>
  <c r="S60" i="238"/>
  <c r="Q60" i="238"/>
  <c r="I60" i="238"/>
  <c r="E60" i="238"/>
  <c r="A60" i="238"/>
  <c r="G60" i="238"/>
  <c r="U59" i="238"/>
  <c r="T59" i="238"/>
  <c r="S59" i="238"/>
  <c r="R59" i="238"/>
  <c r="Q59" i="238"/>
  <c r="P59" i="238"/>
  <c r="V59" i="238"/>
  <c r="X59" i="238"/>
  <c r="I59" i="238"/>
  <c r="G59" i="238"/>
  <c r="E59" i="238"/>
  <c r="A59" i="238"/>
  <c r="U58" i="238"/>
  <c r="T58" i="238"/>
  <c r="I58" i="238"/>
  <c r="E58" i="238"/>
  <c r="A58" i="238"/>
  <c r="G58" i="238"/>
  <c r="I57" i="238"/>
  <c r="G57" i="238"/>
  <c r="E57" i="238"/>
  <c r="A57" i="238"/>
  <c r="I56" i="238"/>
  <c r="E56" i="238"/>
  <c r="A56" i="238"/>
  <c r="G56" i="238"/>
  <c r="R55" i="238"/>
  <c r="Q55" i="238"/>
  <c r="P55" i="238"/>
  <c r="I55" i="238"/>
  <c r="E55" i="238"/>
  <c r="A55" i="238"/>
  <c r="G55" i="238"/>
  <c r="U54" i="238"/>
  <c r="V54" i="238"/>
  <c r="X54" i="238"/>
  <c r="T54" i="238"/>
  <c r="S54" i="238"/>
  <c r="R54" i="238"/>
  <c r="Q54" i="238"/>
  <c r="P54" i="238"/>
  <c r="I54" i="238"/>
  <c r="G54" i="238"/>
  <c r="E54" i="238"/>
  <c r="A54" i="238"/>
  <c r="U53" i="238"/>
  <c r="T53" i="238"/>
  <c r="S53" i="238"/>
  <c r="Q53" i="238"/>
  <c r="I53" i="238"/>
  <c r="E53" i="238"/>
  <c r="R53" i="238"/>
  <c r="A53" i="238"/>
  <c r="G53" i="238"/>
  <c r="U52" i="238"/>
  <c r="T52" i="238"/>
  <c r="S52" i="238"/>
  <c r="R52" i="238"/>
  <c r="I52" i="238"/>
  <c r="E52" i="238"/>
  <c r="A52" i="238"/>
  <c r="G52" i="238"/>
  <c r="U51" i="238"/>
  <c r="S51" i="238"/>
  <c r="R51" i="238"/>
  <c r="Q51" i="238"/>
  <c r="I51" i="238"/>
  <c r="E51" i="238"/>
  <c r="T51" i="238"/>
  <c r="A51" i="238"/>
  <c r="G51" i="238"/>
  <c r="I50" i="238"/>
  <c r="G50" i="238"/>
  <c r="E50" i="238"/>
  <c r="A50" i="238"/>
  <c r="U49" i="238"/>
  <c r="T49" i="238"/>
  <c r="S49" i="238"/>
  <c r="R49" i="238"/>
  <c r="Q49" i="238"/>
  <c r="P49" i="238"/>
  <c r="V49" i="238"/>
  <c r="X49" i="238"/>
  <c r="I49" i="238"/>
  <c r="G49" i="238"/>
  <c r="E49" i="238"/>
  <c r="A49" i="238"/>
  <c r="I48" i="238"/>
  <c r="E48" i="238"/>
  <c r="R48" i="238"/>
  <c r="A48" i="238"/>
  <c r="G48" i="238"/>
  <c r="I47" i="238"/>
  <c r="G47" i="238"/>
  <c r="E47" i="238"/>
  <c r="A47" i="238"/>
  <c r="R46" i="238"/>
  <c r="Q46" i="238"/>
  <c r="I46" i="238"/>
  <c r="E46" i="238"/>
  <c r="A46" i="238"/>
  <c r="R45" i="238"/>
  <c r="Q45" i="238"/>
  <c r="P45" i="238"/>
  <c r="I45" i="238"/>
  <c r="G45" i="238"/>
  <c r="E45" i="238"/>
  <c r="A45" i="238"/>
  <c r="U44" i="238"/>
  <c r="T44" i="238"/>
  <c r="S44" i="238"/>
  <c r="R44" i="238"/>
  <c r="Q44" i="238"/>
  <c r="P44" i="238"/>
  <c r="I44" i="238"/>
  <c r="G44" i="238"/>
  <c r="E44" i="238"/>
  <c r="A44" i="238"/>
  <c r="U43" i="238"/>
  <c r="T43" i="238"/>
  <c r="S43" i="238"/>
  <c r="R43" i="238"/>
  <c r="Q43" i="238"/>
  <c r="P43" i="238"/>
  <c r="V43" i="238"/>
  <c r="X43" i="238"/>
  <c r="I43" i="238"/>
  <c r="E43" i="238"/>
  <c r="A43" i="238"/>
  <c r="G43" i="238"/>
  <c r="U42" i="238"/>
  <c r="T42" i="238"/>
  <c r="S42" i="238"/>
  <c r="R42" i="238"/>
  <c r="I42" i="238"/>
  <c r="G42" i="238"/>
  <c r="E42" i="238"/>
  <c r="A42" i="238"/>
  <c r="U41" i="238"/>
  <c r="T41" i="238"/>
  <c r="S41" i="238"/>
  <c r="R41" i="238"/>
  <c r="P41" i="238"/>
  <c r="V41" i="238"/>
  <c r="X41" i="238"/>
  <c r="I41" i="238"/>
  <c r="G41" i="238"/>
  <c r="E41" i="238"/>
  <c r="Q41" i="238"/>
  <c r="A41" i="238"/>
  <c r="S40" i="238"/>
  <c r="R40" i="238"/>
  <c r="Q40" i="238"/>
  <c r="P40" i="238"/>
  <c r="I40" i="238"/>
  <c r="G40" i="238"/>
  <c r="E40" i="238"/>
  <c r="A40" i="238"/>
  <c r="U39" i="238"/>
  <c r="T39" i="238"/>
  <c r="S39" i="238"/>
  <c r="R39" i="238"/>
  <c r="V39" i="238"/>
  <c r="X39" i="238"/>
  <c r="Q39" i="238"/>
  <c r="P39" i="238"/>
  <c r="I39" i="238"/>
  <c r="G39" i="238"/>
  <c r="E39" i="238"/>
  <c r="A39" i="238"/>
  <c r="U38" i="238"/>
  <c r="T38" i="238"/>
  <c r="S38" i="238"/>
  <c r="R38" i="238"/>
  <c r="I38" i="238"/>
  <c r="E38" i="238"/>
  <c r="Q38" i="238"/>
  <c r="A38" i="238"/>
  <c r="G38" i="238"/>
  <c r="U37" i="238"/>
  <c r="I37" i="238"/>
  <c r="E37" i="238"/>
  <c r="S37" i="238"/>
  <c r="A37" i="238"/>
  <c r="G37" i="238"/>
  <c r="V36" i="238"/>
  <c r="X36" i="238"/>
  <c r="U36" i="238"/>
  <c r="T36" i="238"/>
  <c r="S36" i="238"/>
  <c r="R36" i="238"/>
  <c r="Q36" i="238"/>
  <c r="P36" i="238"/>
  <c r="I36" i="238"/>
  <c r="E36" i="238"/>
  <c r="A36" i="238"/>
  <c r="G36" i="238"/>
  <c r="I35" i="238"/>
  <c r="E35" i="238"/>
  <c r="A35" i="238"/>
  <c r="G35" i="238"/>
  <c r="X34" i="238"/>
  <c r="U34" i="238"/>
  <c r="T34" i="238"/>
  <c r="S34" i="238"/>
  <c r="R34" i="238"/>
  <c r="Q34" i="238"/>
  <c r="P34" i="238"/>
  <c r="V34" i="238"/>
  <c r="I34" i="238"/>
  <c r="G34" i="238"/>
  <c r="E34" i="238"/>
  <c r="A34" i="238"/>
  <c r="I33" i="238"/>
  <c r="E33" i="238"/>
  <c r="A33" i="238"/>
  <c r="G33" i="238"/>
  <c r="I32" i="238"/>
  <c r="G32" i="238"/>
  <c r="E32" i="238"/>
  <c r="A32" i="238"/>
  <c r="Q31" i="238"/>
  <c r="P31" i="238"/>
  <c r="I31" i="238"/>
  <c r="G31" i="238"/>
  <c r="E31" i="238"/>
  <c r="A31" i="238"/>
  <c r="I30" i="238"/>
  <c r="E30" i="238"/>
  <c r="A30" i="238"/>
  <c r="G30" i="238"/>
  <c r="U29" i="238"/>
  <c r="T29" i="238"/>
  <c r="S29" i="238"/>
  <c r="R29" i="238"/>
  <c r="Q29" i="238"/>
  <c r="P29" i="238"/>
  <c r="V29" i="238"/>
  <c r="X29" i="238"/>
  <c r="I29" i="238"/>
  <c r="G29" i="238"/>
  <c r="E29" i="238"/>
  <c r="A29" i="238"/>
  <c r="S28" i="238"/>
  <c r="Q28" i="238"/>
  <c r="P28" i="238"/>
  <c r="I28" i="238"/>
  <c r="G28" i="238"/>
  <c r="E28" i="238"/>
  <c r="R28" i="238"/>
  <c r="A28" i="238"/>
  <c r="T27" i="238"/>
  <c r="S27" i="238"/>
  <c r="R27" i="238"/>
  <c r="Q27" i="238"/>
  <c r="V27" i="238"/>
  <c r="X27" i="238"/>
  <c r="I27" i="238"/>
  <c r="E27" i="238"/>
  <c r="P27" i="238"/>
  <c r="A27" i="238"/>
  <c r="G27" i="238"/>
  <c r="U26" i="238"/>
  <c r="S26" i="238"/>
  <c r="R26" i="238"/>
  <c r="Q26" i="238"/>
  <c r="P26" i="238"/>
  <c r="V26" i="238"/>
  <c r="X26" i="238"/>
  <c r="I26" i="238"/>
  <c r="G26" i="238"/>
  <c r="E26" i="238"/>
  <c r="T26" i="238"/>
  <c r="A26" i="238"/>
  <c r="P25" i="238"/>
  <c r="I25" i="238"/>
  <c r="G25" i="238"/>
  <c r="E25" i="238"/>
  <c r="A25" i="238"/>
  <c r="U24" i="238"/>
  <c r="T24" i="238"/>
  <c r="S24" i="238"/>
  <c r="R24" i="238"/>
  <c r="Q24" i="238"/>
  <c r="P24" i="238"/>
  <c r="I24" i="238"/>
  <c r="G24" i="238"/>
  <c r="E24" i="238"/>
  <c r="A24" i="238"/>
  <c r="U23" i="238"/>
  <c r="T23" i="238"/>
  <c r="S23" i="238"/>
  <c r="Q23" i="238"/>
  <c r="P23" i="238"/>
  <c r="V23" i="238"/>
  <c r="X23" i="238"/>
  <c r="I23" i="238"/>
  <c r="G23" i="238"/>
  <c r="E23" i="238"/>
  <c r="R23" i="238"/>
  <c r="A23" i="238"/>
  <c r="U22" i="238"/>
  <c r="V22" i="238"/>
  <c r="X22" i="238"/>
  <c r="T22" i="238"/>
  <c r="S22" i="238"/>
  <c r="R22" i="238"/>
  <c r="Q22" i="238"/>
  <c r="I22" i="238"/>
  <c r="E22" i="238"/>
  <c r="P22" i="238"/>
  <c r="A22" i="238"/>
  <c r="G22" i="238"/>
  <c r="T21" i="238"/>
  <c r="I21" i="238"/>
  <c r="E21" i="238"/>
  <c r="A21" i="238"/>
  <c r="G21" i="238"/>
  <c r="U20" i="238"/>
  <c r="R20" i="238"/>
  <c r="Q20" i="238"/>
  <c r="P20" i="238"/>
  <c r="I20" i="238"/>
  <c r="E20" i="238"/>
  <c r="A20" i="238"/>
  <c r="G20" i="238"/>
  <c r="S19" i="238"/>
  <c r="I19" i="238"/>
  <c r="G19" i="238"/>
  <c r="E19" i="238"/>
  <c r="A19" i="238"/>
  <c r="V18" i="238"/>
  <c r="X18" i="238"/>
  <c r="U18" i="238"/>
  <c r="T18" i="238"/>
  <c r="S18" i="238"/>
  <c r="R18" i="238"/>
  <c r="Q18" i="238"/>
  <c r="I18" i="238"/>
  <c r="E18" i="238"/>
  <c r="P18" i="238"/>
  <c r="A18" i="238"/>
  <c r="G18" i="238"/>
  <c r="I17" i="238"/>
  <c r="E17" i="238"/>
  <c r="A17" i="238"/>
  <c r="G17" i="238"/>
  <c r="U16" i="238"/>
  <c r="T16" i="238"/>
  <c r="S16" i="238"/>
  <c r="R16" i="238"/>
  <c r="I16" i="238"/>
  <c r="G16" i="238"/>
  <c r="E16" i="238"/>
  <c r="Q16" i="238"/>
  <c r="A16" i="238"/>
  <c r="R15" i="238"/>
  <c r="Q15" i="238"/>
  <c r="I15" i="238"/>
  <c r="E15" i="238"/>
  <c r="A15" i="238"/>
  <c r="G15" i="238"/>
  <c r="U14" i="238"/>
  <c r="T14" i="238"/>
  <c r="R14" i="238"/>
  <c r="I14" i="238"/>
  <c r="G14" i="238"/>
  <c r="E14" i="238"/>
  <c r="A14" i="238"/>
  <c r="R13" i="238"/>
  <c r="Q13" i="238"/>
  <c r="I13" i="238"/>
  <c r="E13" i="238"/>
  <c r="A13" i="238"/>
  <c r="G13" i="238"/>
  <c r="U12" i="238"/>
  <c r="T12" i="238"/>
  <c r="I12" i="238"/>
  <c r="E12" i="238"/>
  <c r="A12" i="238"/>
  <c r="U11" i="238"/>
  <c r="T11" i="238"/>
  <c r="S11" i="238"/>
  <c r="R11" i="238"/>
  <c r="Q11" i="238"/>
  <c r="P11" i="238"/>
  <c r="V11" i="238"/>
  <c r="X11" i="238"/>
  <c r="I11" i="238"/>
  <c r="E11" i="238"/>
  <c r="A11" i="238"/>
  <c r="G11" i="238"/>
  <c r="I10" i="238"/>
  <c r="E10" i="238"/>
  <c r="A10" i="238"/>
  <c r="G10" i="238"/>
  <c r="I9" i="238"/>
  <c r="G9" i="238"/>
  <c r="E9" i="238"/>
  <c r="A9" i="238"/>
  <c r="I8" i="238"/>
  <c r="E8" i="238"/>
  <c r="A8" i="238"/>
  <c r="AG7" i="238"/>
  <c r="AF7" i="238"/>
  <c r="AE7" i="238"/>
  <c r="AD7" i="238"/>
  <c r="AC7" i="238"/>
  <c r="S7" i="238"/>
  <c r="R7" i="238"/>
  <c r="Q7" i="238"/>
  <c r="I7" i="238"/>
  <c r="G7" i="238"/>
  <c r="E7" i="238"/>
  <c r="A7" i="238"/>
  <c r="U6" i="238"/>
  <c r="T6" i="238"/>
  <c r="S6" i="238"/>
  <c r="R6" i="238"/>
  <c r="Q6" i="238"/>
  <c r="P6" i="238"/>
  <c r="V6" i="238"/>
  <c r="X6" i="238"/>
  <c r="I6" i="238"/>
  <c r="G6" i="238"/>
  <c r="E6" i="238"/>
  <c r="A6" i="238"/>
  <c r="U5" i="238"/>
  <c r="S5" i="238"/>
  <c r="R5" i="238"/>
  <c r="Q5" i="238"/>
  <c r="I5" i="238"/>
  <c r="E5" i="238"/>
  <c r="T5" i="238"/>
  <c r="A5" i="238"/>
  <c r="G5" i="238"/>
  <c r="S4" i="238"/>
  <c r="R4" i="238"/>
  <c r="I4" i="238"/>
  <c r="E4" i="238"/>
  <c r="A4" i="238"/>
  <c r="U3" i="238"/>
  <c r="I3" i="238"/>
  <c r="E3" i="238"/>
  <c r="A3" i="238"/>
  <c r="I2" i="238"/>
  <c r="G2" i="238"/>
  <c r="E2" i="238"/>
  <c r="A2" i="238"/>
  <c r="S159" i="237"/>
  <c r="P159" i="237"/>
  <c r="P157" i="237"/>
  <c r="D154" i="237"/>
  <c r="G152" i="237"/>
  <c r="E152" i="237"/>
  <c r="R152" i="237"/>
  <c r="G151" i="237"/>
  <c r="E151" i="237"/>
  <c r="U150" i="237"/>
  <c r="T150" i="237"/>
  <c r="G150" i="237"/>
  <c r="E150" i="237"/>
  <c r="Q150" i="237"/>
  <c r="U149" i="237"/>
  <c r="T149" i="237"/>
  <c r="S149" i="237"/>
  <c r="R149" i="237"/>
  <c r="Q149" i="237"/>
  <c r="P149" i="237"/>
  <c r="V149" i="237"/>
  <c r="X149" i="237"/>
  <c r="A149" i="237"/>
  <c r="G149" i="237"/>
  <c r="E148" i="237"/>
  <c r="Q148" i="237"/>
  <c r="A148" i="237"/>
  <c r="G148" i="237"/>
  <c r="I147" i="237"/>
  <c r="E147" i="237"/>
  <c r="Q147" i="237"/>
  <c r="A147" i="237"/>
  <c r="G147" i="237"/>
  <c r="I146" i="237"/>
  <c r="E146" i="237"/>
  <c r="Q146" i="237"/>
  <c r="A146" i="237"/>
  <c r="G146" i="237"/>
  <c r="I145" i="237"/>
  <c r="E145" i="237"/>
  <c r="A145" i="237"/>
  <c r="G145" i="237"/>
  <c r="I144" i="237"/>
  <c r="E144" i="237"/>
  <c r="T144" i="237"/>
  <c r="A144" i="237"/>
  <c r="G144" i="237"/>
  <c r="I143" i="237"/>
  <c r="E143" i="237"/>
  <c r="P143" i="237"/>
  <c r="A143" i="237"/>
  <c r="I142" i="237"/>
  <c r="E142" i="237"/>
  <c r="A142" i="237"/>
  <c r="G142" i="237"/>
  <c r="S141" i="237"/>
  <c r="I141" i="237"/>
  <c r="E141" i="237"/>
  <c r="U141" i="237"/>
  <c r="A141" i="237"/>
  <c r="G141" i="237"/>
  <c r="I140" i="237"/>
  <c r="E140" i="237"/>
  <c r="U140" i="237"/>
  <c r="A140" i="237"/>
  <c r="G140" i="237"/>
  <c r="I139" i="237"/>
  <c r="E139" i="237"/>
  <c r="S139" i="237"/>
  <c r="A139" i="237"/>
  <c r="G139" i="237"/>
  <c r="I138" i="237"/>
  <c r="G138" i="237"/>
  <c r="E138" i="237"/>
  <c r="P138" i="237"/>
  <c r="I137" i="237"/>
  <c r="E137" i="237"/>
  <c r="R137" i="237"/>
  <c r="A137" i="237"/>
  <c r="G137" i="237"/>
  <c r="U136" i="237"/>
  <c r="T136" i="237"/>
  <c r="Q136" i="237"/>
  <c r="P136" i="237"/>
  <c r="I136" i="237"/>
  <c r="E136" i="237"/>
  <c r="S136" i="237"/>
  <c r="A136" i="237"/>
  <c r="G136" i="237"/>
  <c r="I135" i="237"/>
  <c r="E135" i="237"/>
  <c r="Q135" i="237"/>
  <c r="A135" i="237"/>
  <c r="G135" i="237"/>
  <c r="I134" i="237"/>
  <c r="E134" i="237"/>
  <c r="A134" i="237"/>
  <c r="G134" i="237"/>
  <c r="I133" i="237"/>
  <c r="E133" i="237"/>
  <c r="U133" i="237"/>
  <c r="A133" i="237"/>
  <c r="G133" i="237"/>
  <c r="I132" i="237"/>
  <c r="E132" i="237"/>
  <c r="A132" i="237"/>
  <c r="G132" i="237"/>
  <c r="I131" i="237"/>
  <c r="E131" i="237"/>
  <c r="S131" i="237"/>
  <c r="A131" i="237"/>
  <c r="G131" i="237"/>
  <c r="I130" i="237"/>
  <c r="E130" i="237"/>
  <c r="A130" i="237"/>
  <c r="G130" i="237"/>
  <c r="I129" i="237"/>
  <c r="E129" i="237"/>
  <c r="S129" i="237"/>
  <c r="A129" i="237"/>
  <c r="G129" i="237"/>
  <c r="I128" i="237"/>
  <c r="E128" i="237"/>
  <c r="U128" i="237"/>
  <c r="A128" i="237"/>
  <c r="G128" i="237"/>
  <c r="U127" i="237"/>
  <c r="T127" i="237"/>
  <c r="S127" i="237"/>
  <c r="R127" i="237"/>
  <c r="Q127" i="237"/>
  <c r="P127" i="237"/>
  <c r="I127" i="237"/>
  <c r="A127" i="237"/>
  <c r="G127" i="237"/>
  <c r="I126" i="237"/>
  <c r="E126" i="237"/>
  <c r="T126" i="237"/>
  <c r="A126" i="237"/>
  <c r="G126" i="237"/>
  <c r="I125" i="237"/>
  <c r="E125" i="237"/>
  <c r="Q125" i="237"/>
  <c r="A125" i="237"/>
  <c r="G125" i="237"/>
  <c r="I124" i="237"/>
  <c r="E124" i="237"/>
  <c r="R124" i="237"/>
  <c r="A124" i="237"/>
  <c r="G124" i="237"/>
  <c r="I123" i="237"/>
  <c r="E123" i="237"/>
  <c r="R123" i="237"/>
  <c r="A123" i="237"/>
  <c r="G123" i="237"/>
  <c r="I122" i="237"/>
  <c r="E122" i="237"/>
  <c r="T122" i="237"/>
  <c r="A122" i="237"/>
  <c r="G122" i="237"/>
  <c r="I121" i="237"/>
  <c r="E121" i="237"/>
  <c r="R121" i="237"/>
  <c r="A121" i="237"/>
  <c r="G121" i="237"/>
  <c r="I120" i="237"/>
  <c r="E120" i="237"/>
  <c r="U120" i="237"/>
  <c r="A120" i="237"/>
  <c r="G120" i="237"/>
  <c r="I119" i="237"/>
  <c r="E119" i="237"/>
  <c r="U119" i="237"/>
  <c r="A119" i="237"/>
  <c r="G119" i="237"/>
  <c r="I118" i="237"/>
  <c r="E118" i="237"/>
  <c r="S118" i="237"/>
  <c r="A118" i="237"/>
  <c r="G118" i="237"/>
  <c r="I117" i="237"/>
  <c r="E117" i="237"/>
  <c r="T117" i="237"/>
  <c r="A117" i="237"/>
  <c r="G117" i="237"/>
  <c r="I116" i="237"/>
  <c r="E116" i="237"/>
  <c r="T116" i="237"/>
  <c r="A116" i="237"/>
  <c r="G116" i="237"/>
  <c r="I115" i="237"/>
  <c r="E115" i="237"/>
  <c r="U115" i="237"/>
  <c r="A115" i="237"/>
  <c r="G115" i="237"/>
  <c r="I114" i="237"/>
  <c r="E114" i="237"/>
  <c r="U114" i="237"/>
  <c r="A114" i="237"/>
  <c r="G114" i="237"/>
  <c r="I113" i="237"/>
  <c r="E113" i="237"/>
  <c r="Q113" i="237"/>
  <c r="A113" i="237"/>
  <c r="G113" i="237"/>
  <c r="I112" i="237"/>
  <c r="E112" i="237"/>
  <c r="P112" i="237"/>
  <c r="A112" i="237"/>
  <c r="G112" i="237"/>
  <c r="I111" i="237"/>
  <c r="E111" i="237"/>
  <c r="S111" i="237"/>
  <c r="A111" i="237"/>
  <c r="G111" i="237"/>
  <c r="I110" i="237"/>
  <c r="E110" i="237"/>
  <c r="A110" i="237"/>
  <c r="G110" i="237"/>
  <c r="I109" i="237"/>
  <c r="E109" i="237"/>
  <c r="U109" i="237"/>
  <c r="A109" i="237"/>
  <c r="G109" i="237"/>
  <c r="I108" i="237"/>
  <c r="E108" i="237"/>
  <c r="A108" i="237"/>
  <c r="G108" i="237"/>
  <c r="I107" i="237"/>
  <c r="E107" i="237"/>
  <c r="R107" i="237"/>
  <c r="A107" i="237"/>
  <c r="G107" i="237"/>
  <c r="I106" i="237"/>
  <c r="E106" i="237"/>
  <c r="R106" i="237"/>
  <c r="A106" i="237"/>
  <c r="G106" i="237"/>
  <c r="I105" i="237"/>
  <c r="E105" i="237"/>
  <c r="A105" i="237"/>
  <c r="G105" i="237"/>
  <c r="I104" i="237"/>
  <c r="E104" i="237"/>
  <c r="T104" i="237"/>
  <c r="A104" i="237"/>
  <c r="G104" i="237"/>
  <c r="I103" i="237"/>
  <c r="E103" i="237"/>
  <c r="P103" i="237"/>
  <c r="A103" i="237"/>
  <c r="G103" i="237"/>
  <c r="I102" i="237"/>
  <c r="E102" i="237"/>
  <c r="R102" i="237"/>
  <c r="A102" i="237"/>
  <c r="G102" i="237"/>
  <c r="I101" i="237"/>
  <c r="E101" i="237"/>
  <c r="U101" i="237"/>
  <c r="A101" i="237"/>
  <c r="G101" i="237"/>
  <c r="I100" i="237"/>
  <c r="E100" i="237"/>
  <c r="U100" i="237"/>
  <c r="A100" i="237"/>
  <c r="G100" i="237"/>
  <c r="I99" i="237"/>
  <c r="E99" i="237"/>
  <c r="A99" i="237"/>
  <c r="G99" i="237"/>
  <c r="I98" i="237"/>
  <c r="E98" i="237"/>
  <c r="Q98" i="237"/>
  <c r="A98" i="237"/>
  <c r="G98" i="237"/>
  <c r="I97" i="237"/>
  <c r="E97" i="237"/>
  <c r="S97" i="237"/>
  <c r="A97" i="237"/>
  <c r="G97" i="237"/>
  <c r="I96" i="237"/>
  <c r="E96" i="237"/>
  <c r="U96" i="237"/>
  <c r="A96" i="237"/>
  <c r="G96" i="237"/>
  <c r="I95" i="237"/>
  <c r="E95" i="237"/>
  <c r="Q95" i="237"/>
  <c r="A95" i="237"/>
  <c r="G95" i="237"/>
  <c r="I94" i="237"/>
  <c r="E94" i="237"/>
  <c r="U94" i="237"/>
  <c r="A94" i="237"/>
  <c r="G94" i="237"/>
  <c r="I93" i="237"/>
  <c r="E93" i="237"/>
  <c r="T93" i="237"/>
  <c r="A93" i="237"/>
  <c r="G93" i="237"/>
  <c r="I92" i="237"/>
  <c r="E92" i="237"/>
  <c r="Q92" i="237"/>
  <c r="A92" i="237"/>
  <c r="U91" i="237"/>
  <c r="T91" i="237"/>
  <c r="S91" i="237"/>
  <c r="R91" i="237"/>
  <c r="Q91" i="237"/>
  <c r="P91" i="237"/>
  <c r="I91" i="237"/>
  <c r="A91" i="237"/>
  <c r="G91" i="237"/>
  <c r="I90" i="237"/>
  <c r="E90" i="237"/>
  <c r="T90" i="237"/>
  <c r="A90" i="237"/>
  <c r="G90" i="237"/>
  <c r="I89" i="237"/>
  <c r="E89" i="237"/>
  <c r="P89" i="237"/>
  <c r="A89" i="237"/>
  <c r="G89" i="237"/>
  <c r="I88" i="237"/>
  <c r="E88" i="237"/>
  <c r="R88" i="237"/>
  <c r="A88" i="237"/>
  <c r="G88" i="237"/>
  <c r="I87" i="237"/>
  <c r="E87" i="237"/>
  <c r="P87" i="237"/>
  <c r="A87" i="237"/>
  <c r="G87" i="237"/>
  <c r="I86" i="237"/>
  <c r="E86" i="237"/>
  <c r="P86" i="237"/>
  <c r="A86" i="237"/>
  <c r="G86" i="237"/>
  <c r="I85" i="237"/>
  <c r="E85" i="237"/>
  <c r="T85" i="237"/>
  <c r="A85" i="237"/>
  <c r="G85" i="237"/>
  <c r="I84" i="237"/>
  <c r="E84" i="237"/>
  <c r="P84" i="237"/>
  <c r="A84" i="237"/>
  <c r="G84" i="237"/>
  <c r="I83" i="237"/>
  <c r="E83" i="237"/>
  <c r="U83" i="237"/>
  <c r="A83" i="237"/>
  <c r="G83" i="237"/>
  <c r="U82" i="237"/>
  <c r="T82" i="237"/>
  <c r="S82" i="237"/>
  <c r="R82" i="237"/>
  <c r="Q82" i="237"/>
  <c r="P82" i="237"/>
  <c r="I82" i="237"/>
  <c r="A82" i="237"/>
  <c r="G82" i="237"/>
  <c r="I81" i="237"/>
  <c r="E81" i="237"/>
  <c r="U81" i="237"/>
  <c r="A81" i="237"/>
  <c r="G81" i="237"/>
  <c r="I80" i="237"/>
  <c r="E80" i="237"/>
  <c r="R80" i="237"/>
  <c r="A80" i="237"/>
  <c r="G80" i="237"/>
  <c r="I79" i="237"/>
  <c r="E79" i="237"/>
  <c r="Q79" i="237"/>
  <c r="A79" i="237"/>
  <c r="G79" i="237"/>
  <c r="I78" i="237"/>
  <c r="E78" i="237"/>
  <c r="R78" i="237"/>
  <c r="A78" i="237"/>
  <c r="G78" i="237"/>
  <c r="I77" i="237"/>
  <c r="E77" i="237"/>
  <c r="S77" i="237"/>
  <c r="A77" i="237"/>
  <c r="G77" i="237"/>
  <c r="I76" i="237"/>
  <c r="E76" i="237"/>
  <c r="T76" i="237"/>
  <c r="A76" i="237"/>
  <c r="G76" i="237"/>
  <c r="I75" i="237"/>
  <c r="E75" i="237"/>
  <c r="T75" i="237"/>
  <c r="A75" i="237"/>
  <c r="G75" i="237"/>
  <c r="I74" i="237"/>
  <c r="E74" i="237"/>
  <c r="T74" i="237"/>
  <c r="A74" i="237"/>
  <c r="G74" i="237"/>
  <c r="I73" i="237"/>
  <c r="E73" i="237"/>
  <c r="S73" i="237"/>
  <c r="A73" i="237"/>
  <c r="G73" i="237"/>
  <c r="I72" i="237"/>
  <c r="E72" i="237"/>
  <c r="S72" i="237"/>
  <c r="A72" i="237"/>
  <c r="G72" i="237"/>
  <c r="I71" i="237"/>
  <c r="E71" i="237"/>
  <c r="U71" i="237"/>
  <c r="A71" i="237"/>
  <c r="G71" i="237"/>
  <c r="I70" i="237"/>
  <c r="E70" i="237"/>
  <c r="T70" i="237"/>
  <c r="A70" i="237"/>
  <c r="G70" i="237"/>
  <c r="I69" i="237"/>
  <c r="E69" i="237"/>
  <c r="U69" i="237"/>
  <c r="A69" i="237"/>
  <c r="I68" i="237"/>
  <c r="E68" i="237"/>
  <c r="S68" i="237"/>
  <c r="A68" i="237"/>
  <c r="G68" i="237"/>
  <c r="I67" i="237"/>
  <c r="E67" i="237"/>
  <c r="S67" i="237"/>
  <c r="A67" i="237"/>
  <c r="G67" i="237"/>
  <c r="I66" i="237"/>
  <c r="E66" i="237"/>
  <c r="U66" i="237"/>
  <c r="A66" i="237"/>
  <c r="U159" i="237"/>
  <c r="I65" i="237"/>
  <c r="E65" i="237"/>
  <c r="T65" i="237"/>
  <c r="A65" i="237"/>
  <c r="G65" i="237"/>
  <c r="I64" i="237"/>
  <c r="E64" i="237"/>
  <c r="U64" i="237"/>
  <c r="A64" i="237"/>
  <c r="G64" i="237"/>
  <c r="I63" i="237"/>
  <c r="E63" i="237"/>
  <c r="S63" i="237"/>
  <c r="A63" i="237"/>
  <c r="I62" i="237"/>
  <c r="E62" i="237"/>
  <c r="S62" i="237"/>
  <c r="A62" i="237"/>
  <c r="G62" i="237"/>
  <c r="I61" i="237"/>
  <c r="E61" i="237"/>
  <c r="U61" i="237"/>
  <c r="A61" i="237"/>
  <c r="G61" i="237"/>
  <c r="I60" i="237"/>
  <c r="E60" i="237"/>
  <c r="R60" i="237"/>
  <c r="A60" i="237"/>
  <c r="G60" i="237"/>
  <c r="I59" i="237"/>
  <c r="E59" i="237"/>
  <c r="S59" i="237"/>
  <c r="A59" i="237"/>
  <c r="G59" i="237"/>
  <c r="R58" i="237"/>
  <c r="I58" i="237"/>
  <c r="E58" i="237"/>
  <c r="S58" i="237"/>
  <c r="A58" i="237"/>
  <c r="G58" i="237"/>
  <c r="I57" i="237"/>
  <c r="E57" i="237"/>
  <c r="S57" i="237"/>
  <c r="A57" i="237"/>
  <c r="G57" i="237"/>
  <c r="I56" i="237"/>
  <c r="E56" i="237"/>
  <c r="P56" i="237"/>
  <c r="A56" i="237"/>
  <c r="G56" i="237"/>
  <c r="I55" i="237"/>
  <c r="E55" i="237"/>
  <c r="T55" i="237"/>
  <c r="A55" i="237"/>
  <c r="G55" i="237"/>
  <c r="I54" i="237"/>
  <c r="E54" i="237"/>
  <c r="S54" i="237"/>
  <c r="A54" i="237"/>
  <c r="G54" i="237"/>
  <c r="I53" i="237"/>
  <c r="E53" i="237"/>
  <c r="S53" i="237"/>
  <c r="A53" i="237"/>
  <c r="G53" i="237"/>
  <c r="I52" i="237"/>
  <c r="E52" i="237"/>
  <c r="S52" i="237"/>
  <c r="A52" i="237"/>
  <c r="G52" i="237"/>
  <c r="I51" i="237"/>
  <c r="E51" i="237"/>
  <c r="U51" i="237"/>
  <c r="A51" i="237"/>
  <c r="G51" i="237"/>
  <c r="I50" i="237"/>
  <c r="E50" i="237"/>
  <c r="R50" i="237"/>
  <c r="A50" i="237"/>
  <c r="G50" i="237"/>
  <c r="I49" i="237"/>
  <c r="E49" i="237"/>
  <c r="U49" i="237"/>
  <c r="A49" i="237"/>
  <c r="G49" i="237"/>
  <c r="I48" i="237"/>
  <c r="E48" i="237"/>
  <c r="Q48" i="237"/>
  <c r="A48" i="237"/>
  <c r="I47" i="237"/>
  <c r="E47" i="237"/>
  <c r="S47" i="237"/>
  <c r="A47" i="237"/>
  <c r="G47" i="237"/>
  <c r="I46" i="237"/>
  <c r="E46" i="237"/>
  <c r="S46" i="237"/>
  <c r="A46" i="237"/>
  <c r="G46" i="237"/>
  <c r="I45" i="237"/>
  <c r="E45" i="237"/>
  <c r="T45" i="237"/>
  <c r="A45" i="237"/>
  <c r="G45" i="237"/>
  <c r="I44" i="237"/>
  <c r="E44" i="237"/>
  <c r="R44" i="237"/>
  <c r="A44" i="237"/>
  <c r="G44" i="237"/>
  <c r="I43" i="237"/>
  <c r="E43" i="237"/>
  <c r="Q43" i="237"/>
  <c r="A43" i="237"/>
  <c r="G43" i="237"/>
  <c r="I42" i="237"/>
  <c r="E42" i="237"/>
  <c r="S42" i="237"/>
  <c r="A42" i="237"/>
  <c r="G42" i="237"/>
  <c r="I41" i="237"/>
  <c r="E41" i="237"/>
  <c r="A41" i="237"/>
  <c r="G41" i="237"/>
  <c r="I40" i="237"/>
  <c r="E40" i="237"/>
  <c r="R40" i="237"/>
  <c r="A40" i="237"/>
  <c r="G40" i="237"/>
  <c r="I39" i="237"/>
  <c r="E39" i="237"/>
  <c r="U39" i="237"/>
  <c r="A39" i="237"/>
  <c r="G39" i="237"/>
  <c r="I38" i="237"/>
  <c r="E38" i="237"/>
  <c r="S38" i="237"/>
  <c r="A38" i="237"/>
  <c r="G38" i="237"/>
  <c r="I37" i="237"/>
  <c r="E37" i="237"/>
  <c r="S37" i="237"/>
  <c r="A37" i="237"/>
  <c r="G37" i="237"/>
  <c r="I36" i="237"/>
  <c r="E36" i="237"/>
  <c r="T36" i="237"/>
  <c r="A36" i="237"/>
  <c r="G36" i="237"/>
  <c r="I35" i="237"/>
  <c r="E35" i="237"/>
  <c r="T35" i="237"/>
  <c r="A35" i="237"/>
  <c r="G35" i="237"/>
  <c r="I34" i="237"/>
  <c r="E34" i="237"/>
  <c r="U34" i="237"/>
  <c r="A34" i="237"/>
  <c r="G34" i="237"/>
  <c r="I33" i="237"/>
  <c r="E33" i="237"/>
  <c r="P33" i="237"/>
  <c r="A33" i="237"/>
  <c r="G33" i="237"/>
  <c r="I32" i="237"/>
  <c r="E32" i="237"/>
  <c r="S32" i="237"/>
  <c r="A32" i="237"/>
  <c r="G32" i="237"/>
  <c r="I31" i="237"/>
  <c r="E31" i="237"/>
  <c r="Q31" i="237"/>
  <c r="A31" i="237"/>
  <c r="G31" i="237"/>
  <c r="I30" i="237"/>
  <c r="E30" i="237"/>
  <c r="S30" i="237"/>
  <c r="A30" i="237"/>
  <c r="G30" i="237"/>
  <c r="I29" i="237"/>
  <c r="E29" i="237"/>
  <c r="S29" i="237"/>
  <c r="A29" i="237"/>
  <c r="I28" i="237"/>
  <c r="E28" i="237"/>
  <c r="R28" i="237"/>
  <c r="A28" i="237"/>
  <c r="G28" i="237"/>
  <c r="I27" i="237"/>
  <c r="E27" i="237"/>
  <c r="T27" i="237"/>
  <c r="A27" i="237"/>
  <c r="G27" i="237"/>
  <c r="I26" i="237"/>
  <c r="E26" i="237"/>
  <c r="U26" i="237"/>
  <c r="A26" i="237"/>
  <c r="G26" i="237"/>
  <c r="I25" i="237"/>
  <c r="E25" i="237"/>
  <c r="Q25" i="237"/>
  <c r="A25" i="237"/>
  <c r="G25" i="237"/>
  <c r="I24" i="237"/>
  <c r="E24" i="237"/>
  <c r="R24" i="237"/>
  <c r="A24" i="237"/>
  <c r="G24" i="237"/>
  <c r="I23" i="237"/>
  <c r="E23" i="237"/>
  <c r="A23" i="237"/>
  <c r="G23" i="237"/>
  <c r="I22" i="237"/>
  <c r="E22" i="237"/>
  <c r="A22" i="237"/>
  <c r="G22" i="237"/>
  <c r="I21" i="237"/>
  <c r="E21" i="237"/>
  <c r="U21" i="237"/>
  <c r="A21" i="237"/>
  <c r="G21" i="237"/>
  <c r="I20" i="237"/>
  <c r="E20" i="237"/>
  <c r="R20" i="237"/>
  <c r="A20" i="237"/>
  <c r="G20" i="237"/>
  <c r="I19" i="237"/>
  <c r="E19" i="237"/>
  <c r="R19" i="237"/>
  <c r="A19" i="237"/>
  <c r="G19" i="237"/>
  <c r="I18" i="237"/>
  <c r="E18" i="237"/>
  <c r="P18" i="237"/>
  <c r="A18" i="237"/>
  <c r="G18" i="237"/>
  <c r="I17" i="237"/>
  <c r="E17" i="237"/>
  <c r="S17" i="237"/>
  <c r="A17" i="237"/>
  <c r="G17" i="237"/>
  <c r="I16" i="237"/>
  <c r="E16" i="237"/>
  <c r="R16" i="237"/>
  <c r="A16" i="237"/>
  <c r="G16" i="237"/>
  <c r="I15" i="237"/>
  <c r="E15" i="237"/>
  <c r="R15" i="237"/>
  <c r="A15" i="237"/>
  <c r="G15" i="237"/>
  <c r="I14" i="237"/>
  <c r="E14" i="237"/>
  <c r="P14" i="237"/>
  <c r="A14" i="237"/>
  <c r="G14" i="237"/>
  <c r="I13" i="237"/>
  <c r="E13" i="237"/>
  <c r="R13" i="237"/>
  <c r="A13" i="237"/>
  <c r="G13" i="237"/>
  <c r="I12" i="237"/>
  <c r="E12" i="237"/>
  <c r="S12" i="237"/>
  <c r="A12" i="237"/>
  <c r="G12" i="237"/>
  <c r="I11" i="237"/>
  <c r="E11" i="237"/>
  <c r="P11" i="237"/>
  <c r="A11" i="237"/>
  <c r="G11" i="237"/>
  <c r="I10" i="237"/>
  <c r="E10" i="237"/>
  <c r="A10" i="237"/>
  <c r="G10" i="237"/>
  <c r="I9" i="237"/>
  <c r="E9" i="237"/>
  <c r="S9" i="237"/>
  <c r="A9" i="237"/>
  <c r="G9" i="237"/>
  <c r="I8" i="237"/>
  <c r="E8" i="237"/>
  <c r="P8" i="237"/>
  <c r="A8" i="237"/>
  <c r="G8" i="237"/>
  <c r="AG7" i="237"/>
  <c r="AF7" i="237"/>
  <c r="AE7" i="237"/>
  <c r="AD7" i="237"/>
  <c r="AC7" i="237"/>
  <c r="I7" i="237"/>
  <c r="E7" i="237"/>
  <c r="T7" i="237"/>
  <c r="A7" i="237"/>
  <c r="I6" i="237"/>
  <c r="E6" i="237"/>
  <c r="U6" i="237"/>
  <c r="A6" i="237"/>
  <c r="I5" i="237"/>
  <c r="E5" i="237"/>
  <c r="S5" i="237"/>
  <c r="A5" i="237"/>
  <c r="G5" i="237"/>
  <c r="I4" i="237"/>
  <c r="E4" i="237"/>
  <c r="S4" i="237"/>
  <c r="A4" i="237"/>
  <c r="G4" i="237"/>
  <c r="I3" i="237"/>
  <c r="E3" i="237"/>
  <c r="R3" i="237"/>
  <c r="A3" i="237"/>
  <c r="I2" i="237"/>
  <c r="E2" i="237"/>
  <c r="A2" i="237"/>
  <c r="S160" i="236"/>
  <c r="T159" i="236"/>
  <c r="S159" i="236"/>
  <c r="R159" i="236"/>
  <c r="P159" i="236"/>
  <c r="P157" i="236"/>
  <c r="D154" i="236"/>
  <c r="U152" i="236"/>
  <c r="T152" i="236"/>
  <c r="S152" i="236"/>
  <c r="R152" i="236"/>
  <c r="Q152" i="236"/>
  <c r="G152" i="236"/>
  <c r="E152" i="236"/>
  <c r="G151" i="236"/>
  <c r="E151" i="236"/>
  <c r="Q151" i="236"/>
  <c r="U150" i="236"/>
  <c r="T150" i="236"/>
  <c r="S150" i="236"/>
  <c r="R150" i="236"/>
  <c r="Q150" i="236"/>
  <c r="V150" i="236"/>
  <c r="X150" i="236"/>
  <c r="P150" i="236"/>
  <c r="G150" i="236"/>
  <c r="E150" i="236"/>
  <c r="U149" i="236"/>
  <c r="T149" i="236"/>
  <c r="S149" i="236"/>
  <c r="R149" i="236"/>
  <c r="Q149" i="236"/>
  <c r="V149" i="236"/>
  <c r="X149" i="236"/>
  <c r="P149" i="236"/>
  <c r="G149" i="236"/>
  <c r="A149" i="236"/>
  <c r="E148" i="236"/>
  <c r="R148" i="236"/>
  <c r="A148" i="236"/>
  <c r="G148" i="236"/>
  <c r="I147" i="236"/>
  <c r="E147" i="236"/>
  <c r="A147" i="236"/>
  <c r="G147" i="236"/>
  <c r="V146" i="236"/>
  <c r="X146" i="236"/>
  <c r="U146" i="236"/>
  <c r="T146" i="236"/>
  <c r="S146" i="236"/>
  <c r="R146" i="236"/>
  <c r="Q146" i="236"/>
  <c r="P146" i="236"/>
  <c r="I146" i="236"/>
  <c r="G146" i="236"/>
  <c r="E146" i="236"/>
  <c r="A146" i="236"/>
  <c r="U145" i="236"/>
  <c r="T145" i="236"/>
  <c r="S145" i="236"/>
  <c r="R145" i="236"/>
  <c r="Q145" i="236"/>
  <c r="P145" i="236"/>
  <c r="I145" i="236"/>
  <c r="G145" i="236"/>
  <c r="E145" i="236"/>
  <c r="A145" i="236"/>
  <c r="I144" i="236"/>
  <c r="G144" i="236"/>
  <c r="E144" i="236"/>
  <c r="A144" i="236"/>
  <c r="S143" i="236"/>
  <c r="R143" i="236"/>
  <c r="Q143" i="236"/>
  <c r="P143" i="236"/>
  <c r="I143" i="236"/>
  <c r="E143" i="236"/>
  <c r="U143" i="236"/>
  <c r="A143" i="236"/>
  <c r="G143" i="236"/>
  <c r="R142" i="236"/>
  <c r="Q142" i="236"/>
  <c r="P142" i="236"/>
  <c r="I142" i="236"/>
  <c r="G142" i="236"/>
  <c r="E142" i="236"/>
  <c r="A142" i="236"/>
  <c r="U141" i="236"/>
  <c r="T141" i="236"/>
  <c r="S141" i="236"/>
  <c r="R141" i="236"/>
  <c r="Q141" i="236"/>
  <c r="P141" i="236"/>
  <c r="I141" i="236"/>
  <c r="G141" i="236"/>
  <c r="E141" i="236"/>
  <c r="A141" i="236"/>
  <c r="U140" i="236"/>
  <c r="I140" i="236"/>
  <c r="E140" i="236"/>
  <c r="S140" i="236"/>
  <c r="A140" i="236"/>
  <c r="G140" i="236"/>
  <c r="I139" i="236"/>
  <c r="E139" i="236"/>
  <c r="S139" i="236"/>
  <c r="A139" i="236"/>
  <c r="G139" i="236"/>
  <c r="U138" i="236"/>
  <c r="T138" i="236"/>
  <c r="S138" i="236"/>
  <c r="R138" i="236"/>
  <c r="Q138" i="236"/>
  <c r="P138" i="236"/>
  <c r="V138" i="236"/>
  <c r="X138" i="236"/>
  <c r="I138" i="236"/>
  <c r="G138" i="236"/>
  <c r="E138" i="236"/>
  <c r="P137" i="236"/>
  <c r="I137" i="236"/>
  <c r="G137" i="236"/>
  <c r="E137" i="236"/>
  <c r="A137" i="236"/>
  <c r="U160" i="236"/>
  <c r="I136" i="236"/>
  <c r="G136" i="236"/>
  <c r="E136" i="236"/>
  <c r="A136" i="236"/>
  <c r="U135" i="236"/>
  <c r="T135" i="236"/>
  <c r="I135" i="236"/>
  <c r="E135" i="236"/>
  <c r="S135" i="236"/>
  <c r="A135" i="236"/>
  <c r="G135" i="236"/>
  <c r="I134" i="236"/>
  <c r="E134" i="236"/>
  <c r="A134" i="236"/>
  <c r="G134" i="236"/>
  <c r="X133" i="236"/>
  <c r="U133" i="236"/>
  <c r="T133" i="236"/>
  <c r="S133" i="236"/>
  <c r="R133" i="236"/>
  <c r="Q133" i="236"/>
  <c r="P133" i="236"/>
  <c r="V133" i="236"/>
  <c r="I133" i="236"/>
  <c r="G133" i="236"/>
  <c r="E133" i="236"/>
  <c r="A133" i="236"/>
  <c r="I132" i="236"/>
  <c r="E132" i="236"/>
  <c r="A132" i="236"/>
  <c r="G132" i="236"/>
  <c r="I131" i="236"/>
  <c r="G131" i="236"/>
  <c r="E131" i="236"/>
  <c r="A131" i="236"/>
  <c r="U130" i="236"/>
  <c r="I130" i="236"/>
  <c r="G130" i="236"/>
  <c r="E130" i="236"/>
  <c r="A130" i="236"/>
  <c r="I129" i="236"/>
  <c r="E129" i="236"/>
  <c r="A129" i="236"/>
  <c r="G129" i="236"/>
  <c r="U128" i="236"/>
  <c r="T128" i="236"/>
  <c r="S128" i="236"/>
  <c r="V128" i="236"/>
  <c r="X128" i="236"/>
  <c r="R128" i="236"/>
  <c r="Q128" i="236"/>
  <c r="P128" i="236"/>
  <c r="I128" i="236"/>
  <c r="G128" i="236"/>
  <c r="E128" i="236"/>
  <c r="A128" i="236"/>
  <c r="U127" i="236"/>
  <c r="T127" i="236"/>
  <c r="S127" i="236"/>
  <c r="R127" i="236"/>
  <c r="Q127" i="236"/>
  <c r="P127" i="236"/>
  <c r="V127" i="236"/>
  <c r="X127" i="236"/>
  <c r="I127" i="236"/>
  <c r="A127" i="236"/>
  <c r="G127" i="236"/>
  <c r="I126" i="236"/>
  <c r="E126" i="236"/>
  <c r="A126" i="236"/>
  <c r="G126" i="236"/>
  <c r="I125" i="236"/>
  <c r="E125" i="236"/>
  <c r="R125" i="236"/>
  <c r="A125" i="236"/>
  <c r="G125" i="236"/>
  <c r="Q124" i="236"/>
  <c r="I124" i="236"/>
  <c r="E124" i="236"/>
  <c r="A124" i="236"/>
  <c r="G124" i="236"/>
  <c r="U123" i="236"/>
  <c r="T123" i="236"/>
  <c r="S123" i="236"/>
  <c r="R123" i="236"/>
  <c r="V123" i="236"/>
  <c r="X123" i="236"/>
  <c r="Q123" i="236"/>
  <c r="P123" i="236"/>
  <c r="I123" i="236"/>
  <c r="G123" i="236"/>
  <c r="E123" i="236"/>
  <c r="A123" i="236"/>
  <c r="I122" i="236"/>
  <c r="E122" i="236"/>
  <c r="S122" i="236"/>
  <c r="A122" i="236"/>
  <c r="G122" i="236"/>
  <c r="U121" i="236"/>
  <c r="T121" i="236"/>
  <c r="S121" i="236"/>
  <c r="R121" i="236"/>
  <c r="Q121" i="236"/>
  <c r="V121" i="236"/>
  <c r="X121" i="236"/>
  <c r="I121" i="236"/>
  <c r="E121" i="236"/>
  <c r="P121" i="236"/>
  <c r="A121" i="236"/>
  <c r="G121" i="236"/>
  <c r="I120" i="236"/>
  <c r="E120" i="236"/>
  <c r="A120" i="236"/>
  <c r="G120" i="236"/>
  <c r="I119" i="236"/>
  <c r="E119" i="236"/>
  <c r="P119" i="236"/>
  <c r="A119" i="236"/>
  <c r="G119" i="236"/>
  <c r="U118" i="236"/>
  <c r="T118" i="236"/>
  <c r="I118" i="236"/>
  <c r="G118" i="236"/>
  <c r="E118" i="236"/>
  <c r="P118" i="236"/>
  <c r="A118" i="236"/>
  <c r="I117" i="236"/>
  <c r="E117" i="236"/>
  <c r="T117" i="236"/>
  <c r="A117" i="236"/>
  <c r="G117" i="236"/>
  <c r="U116" i="236"/>
  <c r="T116" i="236"/>
  <c r="S116" i="236"/>
  <c r="R116" i="236"/>
  <c r="Q116" i="236"/>
  <c r="V116" i="236"/>
  <c r="X116" i="236"/>
  <c r="I116" i="236"/>
  <c r="E116" i="236"/>
  <c r="P116" i="236"/>
  <c r="A116" i="236"/>
  <c r="G116" i="236"/>
  <c r="I115" i="236"/>
  <c r="E115" i="236"/>
  <c r="A115" i="236"/>
  <c r="G115" i="236"/>
  <c r="I114" i="236"/>
  <c r="E114" i="236"/>
  <c r="U114" i="236"/>
  <c r="A114" i="236"/>
  <c r="G114" i="236"/>
  <c r="I113" i="236"/>
  <c r="E113" i="236"/>
  <c r="R113" i="236"/>
  <c r="A113" i="236"/>
  <c r="G113" i="236"/>
  <c r="T112" i="236"/>
  <c r="I112" i="236"/>
  <c r="G112" i="236"/>
  <c r="E112" i="236"/>
  <c r="A112" i="236"/>
  <c r="U111" i="236"/>
  <c r="T111" i="236"/>
  <c r="S111" i="236"/>
  <c r="R111" i="236"/>
  <c r="Q111" i="236"/>
  <c r="I111" i="236"/>
  <c r="E111" i="236"/>
  <c r="P111" i="236"/>
  <c r="A111" i="236"/>
  <c r="G111" i="236"/>
  <c r="I110" i="236"/>
  <c r="E110" i="236"/>
  <c r="U110" i="236"/>
  <c r="A110" i="236"/>
  <c r="G110" i="236"/>
  <c r="U109" i="236"/>
  <c r="V109" i="236"/>
  <c r="X109" i="236"/>
  <c r="T109" i="236"/>
  <c r="S109" i="236"/>
  <c r="R109" i="236"/>
  <c r="Q109" i="236"/>
  <c r="I109" i="236"/>
  <c r="E109" i="236"/>
  <c r="A109" i="236"/>
  <c r="G109" i="236"/>
  <c r="X108" i="236"/>
  <c r="U108" i="236"/>
  <c r="T108" i="236"/>
  <c r="S108" i="236"/>
  <c r="R108" i="236"/>
  <c r="Q108" i="236"/>
  <c r="I108" i="236"/>
  <c r="E108" i="236"/>
  <c r="A108" i="236"/>
  <c r="G108" i="236"/>
  <c r="I107" i="236"/>
  <c r="E107" i="236"/>
  <c r="A107" i="236"/>
  <c r="G107" i="236"/>
  <c r="U106" i="236"/>
  <c r="T106" i="236"/>
  <c r="S106" i="236"/>
  <c r="R106" i="236"/>
  <c r="Q106" i="236"/>
  <c r="P106" i="236"/>
  <c r="V106" i="236"/>
  <c r="X106" i="236"/>
  <c r="I106" i="236"/>
  <c r="G106" i="236"/>
  <c r="E106" i="236"/>
  <c r="A106" i="236"/>
  <c r="I105" i="236"/>
  <c r="E105" i="236"/>
  <c r="A105" i="236"/>
  <c r="G105" i="236"/>
  <c r="U104" i="236"/>
  <c r="T104" i="236"/>
  <c r="S104" i="236"/>
  <c r="R104" i="236"/>
  <c r="I104" i="236"/>
  <c r="G104" i="236"/>
  <c r="E104" i="236"/>
  <c r="A104" i="236"/>
  <c r="U103" i="236"/>
  <c r="T103" i="236"/>
  <c r="S103" i="236"/>
  <c r="R103" i="236"/>
  <c r="I103" i="236"/>
  <c r="E103" i="236"/>
  <c r="A103" i="236"/>
  <c r="G103" i="236"/>
  <c r="I102" i="236"/>
  <c r="E102" i="236"/>
  <c r="R102" i="236"/>
  <c r="A102" i="236"/>
  <c r="G102" i="236"/>
  <c r="U101" i="236"/>
  <c r="T101" i="236"/>
  <c r="I101" i="236"/>
  <c r="E101" i="236"/>
  <c r="S101" i="236"/>
  <c r="A101" i="236"/>
  <c r="G101" i="236"/>
  <c r="U100" i="236"/>
  <c r="V100" i="236"/>
  <c r="X100" i="236"/>
  <c r="T100" i="236"/>
  <c r="R100" i="236"/>
  <c r="Q100" i="236"/>
  <c r="P100" i="236"/>
  <c r="I100" i="236"/>
  <c r="E100" i="236"/>
  <c r="S100" i="236"/>
  <c r="A100" i="236"/>
  <c r="G100" i="236"/>
  <c r="I99" i="236"/>
  <c r="G99" i="236"/>
  <c r="E99" i="236"/>
  <c r="U99" i="236"/>
  <c r="A99" i="236"/>
  <c r="U98" i="236"/>
  <c r="T98" i="236"/>
  <c r="S98" i="236"/>
  <c r="R98" i="236"/>
  <c r="I98" i="236"/>
  <c r="E98" i="236"/>
  <c r="P98" i="236"/>
  <c r="A98" i="236"/>
  <c r="G98" i="236"/>
  <c r="I97" i="236"/>
  <c r="E97" i="236"/>
  <c r="A97" i="236"/>
  <c r="G97" i="236"/>
  <c r="U96" i="236"/>
  <c r="T96" i="236"/>
  <c r="S96" i="236"/>
  <c r="R96" i="236"/>
  <c r="V96" i="236"/>
  <c r="X96" i="236"/>
  <c r="Q96" i="236"/>
  <c r="P96" i="236"/>
  <c r="I96" i="236"/>
  <c r="G96" i="236"/>
  <c r="E96" i="236"/>
  <c r="A96" i="236"/>
  <c r="I95" i="236"/>
  <c r="E95" i="236"/>
  <c r="A95" i="236"/>
  <c r="G95" i="236"/>
  <c r="U94" i="236"/>
  <c r="T94" i="236"/>
  <c r="I94" i="236"/>
  <c r="E94" i="236"/>
  <c r="A94" i="236"/>
  <c r="G94" i="236"/>
  <c r="I93" i="236"/>
  <c r="E93" i="236"/>
  <c r="Q93" i="236"/>
  <c r="A93" i="236"/>
  <c r="G93" i="236"/>
  <c r="U92" i="236"/>
  <c r="Q92" i="236"/>
  <c r="I92" i="236"/>
  <c r="E92" i="236"/>
  <c r="A92" i="236"/>
  <c r="U91" i="236"/>
  <c r="T91" i="236"/>
  <c r="S91" i="236"/>
  <c r="R91" i="236"/>
  <c r="V91" i="236"/>
  <c r="X91" i="236"/>
  <c r="Q91" i="236"/>
  <c r="P91" i="236"/>
  <c r="I91" i="236"/>
  <c r="A91" i="236"/>
  <c r="T90" i="236"/>
  <c r="S90" i="236"/>
  <c r="R90" i="236"/>
  <c r="P90" i="236"/>
  <c r="I90" i="236"/>
  <c r="E90" i="236"/>
  <c r="A90" i="236"/>
  <c r="G90" i="236"/>
  <c r="U89" i="236"/>
  <c r="T89" i="236"/>
  <c r="S89" i="236"/>
  <c r="R89" i="236"/>
  <c r="Q89" i="236"/>
  <c r="P89" i="236"/>
  <c r="V89" i="236"/>
  <c r="X89" i="236"/>
  <c r="I89" i="236"/>
  <c r="E89" i="236"/>
  <c r="A89" i="236"/>
  <c r="G89" i="236"/>
  <c r="I88" i="236"/>
  <c r="E88" i="236"/>
  <c r="R88" i="236"/>
  <c r="A88" i="236"/>
  <c r="G88" i="236"/>
  <c r="U87" i="236"/>
  <c r="T87" i="236"/>
  <c r="S87" i="236"/>
  <c r="R87" i="236"/>
  <c r="P87" i="236"/>
  <c r="V87" i="236"/>
  <c r="X87" i="236"/>
  <c r="I87" i="236"/>
  <c r="E87" i="236"/>
  <c r="Q87" i="236"/>
  <c r="A87" i="236"/>
  <c r="G87" i="236"/>
  <c r="P86" i="236"/>
  <c r="I86" i="236"/>
  <c r="G86" i="236"/>
  <c r="E86" i="236"/>
  <c r="A86" i="236"/>
  <c r="T85" i="236"/>
  <c r="S85" i="236"/>
  <c r="R85" i="236"/>
  <c r="P85" i="236"/>
  <c r="I85" i="236"/>
  <c r="E85" i="236"/>
  <c r="A85" i="236"/>
  <c r="G85" i="236"/>
  <c r="U84" i="236"/>
  <c r="T84" i="236"/>
  <c r="S84" i="236"/>
  <c r="R84" i="236"/>
  <c r="Q84" i="236"/>
  <c r="P84" i="236"/>
  <c r="V84" i="236"/>
  <c r="X84" i="236"/>
  <c r="I84" i="236"/>
  <c r="G84" i="236"/>
  <c r="E84" i="236"/>
  <c r="A84" i="236"/>
  <c r="T83" i="236"/>
  <c r="S83" i="236"/>
  <c r="R83" i="236"/>
  <c r="Q83" i="236"/>
  <c r="P83" i="236"/>
  <c r="V83" i="236"/>
  <c r="X83" i="236"/>
  <c r="I83" i="236"/>
  <c r="E83" i="236"/>
  <c r="U83" i="236"/>
  <c r="A83" i="236"/>
  <c r="G83" i="236"/>
  <c r="U82" i="236"/>
  <c r="T82" i="236"/>
  <c r="S82" i="236"/>
  <c r="R82" i="236"/>
  <c r="Q82" i="236"/>
  <c r="P82" i="236"/>
  <c r="V82" i="236"/>
  <c r="X82" i="236"/>
  <c r="I82" i="236"/>
  <c r="G82" i="236"/>
  <c r="A82" i="236"/>
  <c r="U81" i="236"/>
  <c r="T81" i="236"/>
  <c r="S81" i="236"/>
  <c r="R81" i="236"/>
  <c r="Q81" i="236"/>
  <c r="P81" i="236"/>
  <c r="V81" i="236"/>
  <c r="X81" i="236"/>
  <c r="I81" i="236"/>
  <c r="E81" i="236"/>
  <c r="A81" i="236"/>
  <c r="G81" i="236"/>
  <c r="I80" i="236"/>
  <c r="E80" i="236"/>
  <c r="A80" i="236"/>
  <c r="G80" i="236"/>
  <c r="U79" i="236"/>
  <c r="T79" i="236"/>
  <c r="S79" i="236"/>
  <c r="R79" i="236"/>
  <c r="V79" i="236"/>
  <c r="X79" i="236"/>
  <c r="Q79" i="236"/>
  <c r="P79" i="236"/>
  <c r="I79" i="236"/>
  <c r="G79" i="236"/>
  <c r="E79" i="236"/>
  <c r="A79" i="236"/>
  <c r="P78" i="236"/>
  <c r="I78" i="236"/>
  <c r="E78" i="236"/>
  <c r="A78" i="236"/>
  <c r="G78" i="236"/>
  <c r="I77" i="236"/>
  <c r="G77" i="236"/>
  <c r="E77" i="236"/>
  <c r="U77" i="236"/>
  <c r="A77" i="236"/>
  <c r="I76" i="236"/>
  <c r="E76" i="236"/>
  <c r="A76" i="236"/>
  <c r="G76" i="236"/>
  <c r="U75" i="236"/>
  <c r="S75" i="236"/>
  <c r="I75" i="236"/>
  <c r="E75" i="236"/>
  <c r="A75" i="236"/>
  <c r="G75" i="236"/>
  <c r="T74" i="236"/>
  <c r="I74" i="236"/>
  <c r="G74" i="236"/>
  <c r="E74" i="236"/>
  <c r="U74" i="236"/>
  <c r="A74" i="236"/>
  <c r="R73" i="236"/>
  <c r="Q73" i="236"/>
  <c r="P73" i="236"/>
  <c r="I73" i="236"/>
  <c r="G73" i="236"/>
  <c r="E73" i="236"/>
  <c r="T73" i="236"/>
  <c r="A73" i="236"/>
  <c r="U72" i="236"/>
  <c r="I72" i="236"/>
  <c r="G72" i="236"/>
  <c r="E72" i="236"/>
  <c r="S72" i="236"/>
  <c r="A72" i="236"/>
  <c r="T71" i="236"/>
  <c r="S71" i="236"/>
  <c r="R71" i="236"/>
  <c r="Q71" i="236"/>
  <c r="P71" i="236"/>
  <c r="I71" i="236"/>
  <c r="E71" i="236"/>
  <c r="U71" i="236"/>
  <c r="A71" i="236"/>
  <c r="G71" i="236"/>
  <c r="U70" i="236"/>
  <c r="S70" i="236"/>
  <c r="R70" i="236"/>
  <c r="I70" i="236"/>
  <c r="E70" i="236"/>
  <c r="A70" i="236"/>
  <c r="G70" i="236"/>
  <c r="I69" i="236"/>
  <c r="G69" i="236"/>
  <c r="E69" i="236"/>
  <c r="S69" i="236"/>
  <c r="A69" i="236"/>
  <c r="U68" i="236"/>
  <c r="S68" i="236"/>
  <c r="V68" i="236"/>
  <c r="X68" i="236"/>
  <c r="R68" i="236"/>
  <c r="Q68" i="236"/>
  <c r="P68" i="236"/>
  <c r="I68" i="236"/>
  <c r="E68" i="236"/>
  <c r="T68" i="236"/>
  <c r="A68" i="236"/>
  <c r="G68" i="236"/>
  <c r="T67" i="236"/>
  <c r="I67" i="236"/>
  <c r="G67" i="236"/>
  <c r="E67" i="236"/>
  <c r="A67" i="236"/>
  <c r="U66" i="236"/>
  <c r="T66" i="236"/>
  <c r="S66" i="236"/>
  <c r="R66" i="236"/>
  <c r="Q66" i="236"/>
  <c r="I66" i="236"/>
  <c r="E66" i="236"/>
  <c r="P66" i="236"/>
  <c r="A66" i="236"/>
  <c r="G66" i="236"/>
  <c r="I65" i="236"/>
  <c r="E65" i="236"/>
  <c r="A65" i="236"/>
  <c r="G65" i="236"/>
  <c r="I64" i="236"/>
  <c r="E64" i="236"/>
  <c r="A64" i="236"/>
  <c r="G64" i="236"/>
  <c r="I63" i="236"/>
  <c r="E63" i="236"/>
  <c r="A63" i="236"/>
  <c r="R160" i="236"/>
  <c r="I62" i="236"/>
  <c r="G62" i="236"/>
  <c r="E62" i="236"/>
  <c r="U62" i="236"/>
  <c r="A62" i="236"/>
  <c r="U61" i="236"/>
  <c r="T61" i="236"/>
  <c r="S61" i="236"/>
  <c r="I61" i="236"/>
  <c r="E61" i="236"/>
  <c r="R61" i="236"/>
  <c r="A61" i="236"/>
  <c r="G61" i="236"/>
  <c r="I60" i="236"/>
  <c r="G60" i="236"/>
  <c r="E60" i="236"/>
  <c r="R60" i="236"/>
  <c r="A60" i="236"/>
  <c r="U59" i="236"/>
  <c r="T59" i="236"/>
  <c r="S59" i="236"/>
  <c r="R59" i="236"/>
  <c r="Q59" i="236"/>
  <c r="I59" i="236"/>
  <c r="G59" i="236"/>
  <c r="E59" i="236"/>
  <c r="P59" i="236"/>
  <c r="V59" i="236"/>
  <c r="X59" i="236"/>
  <c r="A59" i="236"/>
  <c r="I58" i="236"/>
  <c r="E58" i="236"/>
  <c r="R58" i="236"/>
  <c r="A58" i="236"/>
  <c r="G58" i="236"/>
  <c r="U57" i="236"/>
  <c r="T57" i="236"/>
  <c r="S57" i="236"/>
  <c r="Q57" i="236"/>
  <c r="I57" i="236"/>
  <c r="G57" i="236"/>
  <c r="E57" i="236"/>
  <c r="A57" i="236"/>
  <c r="I56" i="236"/>
  <c r="E56" i="236"/>
  <c r="R56" i="236"/>
  <c r="A56" i="236"/>
  <c r="G56" i="236"/>
  <c r="U55" i="236"/>
  <c r="S55" i="236"/>
  <c r="R55" i="236"/>
  <c r="Q55" i="236"/>
  <c r="I55" i="236"/>
  <c r="G55" i="236"/>
  <c r="E55" i="236"/>
  <c r="A55" i="236"/>
  <c r="I54" i="236"/>
  <c r="G54" i="236"/>
  <c r="E54" i="236"/>
  <c r="A54" i="236"/>
  <c r="I53" i="236"/>
  <c r="G53" i="236"/>
  <c r="E53" i="236"/>
  <c r="A53" i="236"/>
  <c r="I52" i="236"/>
  <c r="G52" i="236"/>
  <c r="E52" i="236"/>
  <c r="A52" i="236"/>
  <c r="U51" i="236"/>
  <c r="T51" i="236"/>
  <c r="S51" i="236"/>
  <c r="P51" i="236"/>
  <c r="I51" i="236"/>
  <c r="G51" i="236"/>
  <c r="E51" i="236"/>
  <c r="A51" i="236"/>
  <c r="S50" i="236"/>
  <c r="I50" i="236"/>
  <c r="E50" i="236"/>
  <c r="A50" i="236"/>
  <c r="G50" i="236"/>
  <c r="U49" i="236"/>
  <c r="T49" i="236"/>
  <c r="Q49" i="236"/>
  <c r="P49" i="236"/>
  <c r="I49" i="236"/>
  <c r="G49" i="236"/>
  <c r="E49" i="236"/>
  <c r="A49" i="236"/>
  <c r="U48" i="236"/>
  <c r="S48" i="236"/>
  <c r="R48" i="236"/>
  <c r="I48" i="236"/>
  <c r="E48" i="236"/>
  <c r="T48" i="236"/>
  <c r="A48" i="236"/>
  <c r="G48" i="236"/>
  <c r="T47" i="236"/>
  <c r="S47" i="236"/>
  <c r="Q47" i="236"/>
  <c r="I47" i="236"/>
  <c r="G47" i="236"/>
  <c r="E47" i="236"/>
  <c r="A47" i="236"/>
  <c r="U46" i="236"/>
  <c r="T46" i="236"/>
  <c r="S46" i="236"/>
  <c r="R46" i="236"/>
  <c r="I46" i="236"/>
  <c r="G46" i="236"/>
  <c r="E46" i="236"/>
  <c r="Q46" i="236"/>
  <c r="A46" i="236"/>
  <c r="U45" i="236"/>
  <c r="S45" i="236"/>
  <c r="R45" i="236"/>
  <c r="Q45" i="236"/>
  <c r="I45" i="236"/>
  <c r="E45" i="236"/>
  <c r="A45" i="236"/>
  <c r="G45" i="236"/>
  <c r="U44" i="236"/>
  <c r="T44" i="236"/>
  <c r="S44" i="236"/>
  <c r="R44" i="236"/>
  <c r="Q44" i="236"/>
  <c r="P44" i="236"/>
  <c r="I44" i="236"/>
  <c r="E44" i="236"/>
  <c r="A44" i="236"/>
  <c r="G44" i="236"/>
  <c r="I43" i="236"/>
  <c r="E43" i="236"/>
  <c r="U43" i="236"/>
  <c r="A43" i="236"/>
  <c r="G43" i="236"/>
  <c r="U42" i="236"/>
  <c r="T42" i="236"/>
  <c r="S42" i="236"/>
  <c r="Q42" i="236"/>
  <c r="I42" i="236"/>
  <c r="G42" i="236"/>
  <c r="E42" i="236"/>
  <c r="A42" i="236"/>
  <c r="T41" i="236"/>
  <c r="R41" i="236"/>
  <c r="Q41" i="236"/>
  <c r="P41" i="236"/>
  <c r="I41" i="236"/>
  <c r="E41" i="236"/>
  <c r="A41" i="236"/>
  <c r="G41" i="236"/>
  <c r="U40" i="236"/>
  <c r="S40" i="236"/>
  <c r="R40" i="236"/>
  <c r="Q40" i="236"/>
  <c r="I40" i="236"/>
  <c r="E40" i="236"/>
  <c r="A40" i="236"/>
  <c r="G40" i="236"/>
  <c r="R39" i="236"/>
  <c r="Q39" i="236"/>
  <c r="I39" i="236"/>
  <c r="G39" i="236"/>
  <c r="E39" i="236"/>
  <c r="A39" i="236"/>
  <c r="U38" i="236"/>
  <c r="S38" i="236"/>
  <c r="P38" i="236"/>
  <c r="I38" i="236"/>
  <c r="E38" i="236"/>
  <c r="A38" i="236"/>
  <c r="G38" i="236"/>
  <c r="I37" i="236"/>
  <c r="G37" i="236"/>
  <c r="E37" i="236"/>
  <c r="Q37" i="236"/>
  <c r="A37" i="236"/>
  <c r="U36" i="236"/>
  <c r="R36" i="236"/>
  <c r="Q36" i="236"/>
  <c r="P36" i="236"/>
  <c r="I36" i="236"/>
  <c r="G36" i="236"/>
  <c r="E36" i="236"/>
  <c r="T36" i="236"/>
  <c r="A36" i="236"/>
  <c r="I35" i="236"/>
  <c r="E35" i="236"/>
  <c r="A35" i="236"/>
  <c r="G35" i="236"/>
  <c r="S34" i="236"/>
  <c r="R34" i="236"/>
  <c r="Q34" i="236"/>
  <c r="P34" i="236"/>
  <c r="I34" i="236"/>
  <c r="G34" i="236"/>
  <c r="E34" i="236"/>
  <c r="A34" i="236"/>
  <c r="Q33" i="236"/>
  <c r="P33" i="236"/>
  <c r="I33" i="236"/>
  <c r="G33" i="236"/>
  <c r="E33" i="236"/>
  <c r="A33" i="236"/>
  <c r="I32" i="236"/>
  <c r="G32" i="236"/>
  <c r="E32" i="236"/>
  <c r="U32" i="236"/>
  <c r="A32" i="236"/>
  <c r="U31" i="236"/>
  <c r="T31" i="236"/>
  <c r="S31" i="236"/>
  <c r="R31" i="236"/>
  <c r="Q31" i="236"/>
  <c r="P31" i="236"/>
  <c r="V31" i="236"/>
  <c r="X31" i="236"/>
  <c r="I31" i="236"/>
  <c r="E31" i="236"/>
  <c r="A31" i="236"/>
  <c r="G31" i="236"/>
  <c r="I30" i="236"/>
  <c r="E30" i="236"/>
  <c r="U30" i="236"/>
  <c r="A30" i="236"/>
  <c r="G30" i="236"/>
  <c r="I29" i="236"/>
  <c r="G29" i="236"/>
  <c r="E29" i="236"/>
  <c r="Q29" i="236"/>
  <c r="A29" i="236"/>
  <c r="I28" i="236"/>
  <c r="E28" i="236"/>
  <c r="R28" i="236"/>
  <c r="A28" i="236"/>
  <c r="G28" i="236"/>
  <c r="I27" i="236"/>
  <c r="E27" i="236"/>
  <c r="R27" i="236"/>
  <c r="A27" i="236"/>
  <c r="G27" i="236"/>
  <c r="I26" i="236"/>
  <c r="E26" i="236"/>
  <c r="T26" i="236"/>
  <c r="A26" i="236"/>
  <c r="G26" i="236"/>
  <c r="I25" i="236"/>
  <c r="E25" i="236"/>
  <c r="A25" i="236"/>
  <c r="G25" i="236"/>
  <c r="I24" i="236"/>
  <c r="E24" i="236"/>
  <c r="T24" i="236"/>
  <c r="A24" i="236"/>
  <c r="G24" i="236"/>
  <c r="I23" i="236"/>
  <c r="G23" i="236"/>
  <c r="E23" i="236"/>
  <c r="A23" i="236"/>
  <c r="I22" i="236"/>
  <c r="E22" i="236"/>
  <c r="Q22" i="236"/>
  <c r="A22" i="236"/>
  <c r="G22" i="236"/>
  <c r="I21" i="236"/>
  <c r="E21" i="236"/>
  <c r="Q21" i="236"/>
  <c r="A21" i="236"/>
  <c r="I20" i="236"/>
  <c r="E20" i="236"/>
  <c r="T20" i="236"/>
  <c r="A20" i="236"/>
  <c r="G20" i="236"/>
  <c r="I19" i="236"/>
  <c r="E19" i="236"/>
  <c r="U19" i="236"/>
  <c r="A19" i="236"/>
  <c r="G19" i="236"/>
  <c r="U18" i="236"/>
  <c r="T18" i="236"/>
  <c r="R18" i="236"/>
  <c r="Q18" i="236"/>
  <c r="P18" i="236"/>
  <c r="V18" i="236"/>
  <c r="X18" i="236"/>
  <c r="I18" i="236"/>
  <c r="G18" i="236"/>
  <c r="E18" i="236"/>
  <c r="S18" i="236"/>
  <c r="A18" i="236"/>
  <c r="U17" i="236"/>
  <c r="I17" i="236"/>
  <c r="E17" i="236"/>
  <c r="S17" i="236"/>
  <c r="A17" i="236"/>
  <c r="G17" i="236"/>
  <c r="U16" i="236"/>
  <c r="T16" i="236"/>
  <c r="S16" i="236"/>
  <c r="I16" i="236"/>
  <c r="E16" i="236"/>
  <c r="R16" i="236"/>
  <c r="A16" i="236"/>
  <c r="G16" i="236"/>
  <c r="I15" i="236"/>
  <c r="E15" i="236"/>
  <c r="P15" i="236"/>
  <c r="A15" i="236"/>
  <c r="G15" i="236"/>
  <c r="U14" i="236"/>
  <c r="T14" i="236"/>
  <c r="S14" i="236"/>
  <c r="R14" i="236"/>
  <c r="Q14" i="236"/>
  <c r="P14" i="236"/>
  <c r="I14" i="236"/>
  <c r="E14" i="236"/>
  <c r="A14" i="236"/>
  <c r="T13" i="236"/>
  <c r="I13" i="236"/>
  <c r="E13" i="236"/>
  <c r="P13" i="236"/>
  <c r="A13" i="236"/>
  <c r="G13" i="236"/>
  <c r="I12" i="236"/>
  <c r="E12" i="236"/>
  <c r="A12" i="236"/>
  <c r="O159" i="236"/>
  <c r="U11" i="236"/>
  <c r="T11" i="236"/>
  <c r="S11" i="236"/>
  <c r="I11" i="236"/>
  <c r="E11" i="236"/>
  <c r="Q11" i="236"/>
  <c r="A11" i="236"/>
  <c r="G11" i="236"/>
  <c r="I10" i="236"/>
  <c r="E10" i="236"/>
  <c r="A10" i="236"/>
  <c r="G10" i="236"/>
  <c r="I9" i="236"/>
  <c r="E9" i="236"/>
  <c r="P9" i="236"/>
  <c r="A9" i="236"/>
  <c r="G9" i="236"/>
  <c r="T8" i="236"/>
  <c r="R8" i="236"/>
  <c r="Q8" i="236"/>
  <c r="I8" i="236"/>
  <c r="E8" i="236"/>
  <c r="A8" i="236"/>
  <c r="AG7" i="236"/>
  <c r="AF7" i="236"/>
  <c r="AE7" i="236"/>
  <c r="AD7" i="236"/>
  <c r="AC7" i="236"/>
  <c r="U7" i="236"/>
  <c r="I7" i="236"/>
  <c r="E7" i="236"/>
  <c r="Q7" i="236"/>
  <c r="A7" i="236"/>
  <c r="I6" i="236"/>
  <c r="E6" i="236"/>
  <c r="T6" i="236"/>
  <c r="A6" i="236"/>
  <c r="G6" i="236"/>
  <c r="U5" i="236"/>
  <c r="I5" i="236"/>
  <c r="E5" i="236"/>
  <c r="A5" i="236"/>
  <c r="G5" i="236"/>
  <c r="U4" i="236"/>
  <c r="I4" i="236"/>
  <c r="G4" i="236"/>
  <c r="E4" i="236"/>
  <c r="S4" i="236"/>
  <c r="A4" i="236"/>
  <c r="R3" i="236"/>
  <c r="Q3" i="236"/>
  <c r="I3" i="236"/>
  <c r="E3" i="236"/>
  <c r="T3" i="236"/>
  <c r="A3" i="236"/>
  <c r="G3" i="236"/>
  <c r="U2" i="236"/>
  <c r="S2" i="236"/>
  <c r="R2" i="236"/>
  <c r="Q2" i="236"/>
  <c r="I2" i="236"/>
  <c r="E2" i="236"/>
  <c r="A2" i="236"/>
  <c r="G152" i="235"/>
  <c r="E152" i="235"/>
  <c r="U152" i="235"/>
  <c r="Q152" i="235"/>
  <c r="R152" i="235"/>
  <c r="S152" i="235"/>
  <c r="T152" i="235"/>
  <c r="S160" i="235"/>
  <c r="T159" i="235"/>
  <c r="S159" i="235"/>
  <c r="R159" i="235"/>
  <c r="P159" i="235"/>
  <c r="P158" i="235"/>
  <c r="D154" i="235"/>
  <c r="U151" i="235"/>
  <c r="R151" i="235"/>
  <c r="G151" i="235"/>
  <c r="E151" i="235"/>
  <c r="Q151" i="235"/>
  <c r="G150" i="235"/>
  <c r="E150" i="235"/>
  <c r="U149" i="235"/>
  <c r="T149" i="235"/>
  <c r="S149" i="235"/>
  <c r="R149" i="235"/>
  <c r="Q149" i="235"/>
  <c r="P149" i="235"/>
  <c r="A149" i="235"/>
  <c r="G149" i="235"/>
  <c r="E148" i="235"/>
  <c r="S148" i="235"/>
  <c r="A148" i="235"/>
  <c r="G148" i="235"/>
  <c r="I147" i="235"/>
  <c r="E147" i="235"/>
  <c r="A147" i="235"/>
  <c r="G147" i="235"/>
  <c r="U146" i="235"/>
  <c r="T146" i="235"/>
  <c r="I146" i="235"/>
  <c r="E146" i="235"/>
  <c r="S146" i="235"/>
  <c r="A146" i="235"/>
  <c r="G146" i="235"/>
  <c r="I145" i="235"/>
  <c r="E145" i="235"/>
  <c r="A145" i="235"/>
  <c r="P157" i="235"/>
  <c r="I144" i="235"/>
  <c r="E144" i="235"/>
  <c r="T144" i="235"/>
  <c r="A144" i="235"/>
  <c r="G144" i="235"/>
  <c r="T143" i="235"/>
  <c r="S143" i="235"/>
  <c r="R143" i="235"/>
  <c r="Q143" i="235"/>
  <c r="I143" i="235"/>
  <c r="E143" i="235"/>
  <c r="U143" i="235"/>
  <c r="A143" i="235"/>
  <c r="G143" i="235"/>
  <c r="I142" i="235"/>
  <c r="E142" i="235"/>
  <c r="A142" i="235"/>
  <c r="G142" i="235"/>
  <c r="U141" i="235"/>
  <c r="I141" i="235"/>
  <c r="E141" i="235"/>
  <c r="T141" i="235"/>
  <c r="A141" i="235"/>
  <c r="G141" i="235"/>
  <c r="Q140" i="235"/>
  <c r="P140" i="235"/>
  <c r="I140" i="235"/>
  <c r="E140" i="235"/>
  <c r="A140" i="235"/>
  <c r="I139" i="235"/>
  <c r="E139" i="235"/>
  <c r="U139" i="235"/>
  <c r="A139" i="235"/>
  <c r="G139" i="235"/>
  <c r="I138" i="235"/>
  <c r="G138" i="235"/>
  <c r="E138" i="235"/>
  <c r="I137" i="235"/>
  <c r="G137" i="235"/>
  <c r="E137" i="235"/>
  <c r="A137" i="235"/>
  <c r="I136" i="235"/>
  <c r="E136" i="235"/>
  <c r="A136" i="235"/>
  <c r="G136" i="235"/>
  <c r="I135" i="235"/>
  <c r="E135" i="235"/>
  <c r="A135" i="235"/>
  <c r="G135" i="235"/>
  <c r="I134" i="235"/>
  <c r="E134" i="235"/>
  <c r="A134" i="235"/>
  <c r="G134" i="235"/>
  <c r="I133" i="235"/>
  <c r="E133" i="235"/>
  <c r="U133" i="235"/>
  <c r="A133" i="235"/>
  <c r="G133" i="235"/>
  <c r="I132" i="235"/>
  <c r="E132" i="235"/>
  <c r="U132" i="235"/>
  <c r="A132" i="235"/>
  <c r="G132" i="235"/>
  <c r="I131" i="235"/>
  <c r="E131" i="235"/>
  <c r="A131" i="235"/>
  <c r="G131" i="235"/>
  <c r="I130" i="235"/>
  <c r="E130" i="235"/>
  <c r="A130" i="235"/>
  <c r="G130" i="235"/>
  <c r="I129" i="235"/>
  <c r="E129" i="235"/>
  <c r="P129" i="235"/>
  <c r="A129" i="235"/>
  <c r="G129" i="235"/>
  <c r="I128" i="235"/>
  <c r="G128" i="235"/>
  <c r="E128" i="235"/>
  <c r="A128" i="235"/>
  <c r="U127" i="235"/>
  <c r="T127" i="235"/>
  <c r="S127" i="235"/>
  <c r="R127" i="235"/>
  <c r="Q127" i="235"/>
  <c r="P127" i="235"/>
  <c r="I127" i="235"/>
  <c r="A127" i="235"/>
  <c r="G127" i="235"/>
  <c r="I126" i="235"/>
  <c r="E126" i="235"/>
  <c r="A126" i="235"/>
  <c r="G126" i="235"/>
  <c r="U125" i="235"/>
  <c r="T125" i="235"/>
  <c r="S125" i="235"/>
  <c r="R125" i="235"/>
  <c r="Q125" i="235"/>
  <c r="P125" i="235"/>
  <c r="I125" i="235"/>
  <c r="G125" i="235"/>
  <c r="E125" i="235"/>
  <c r="A125" i="235"/>
  <c r="I124" i="235"/>
  <c r="E124" i="235"/>
  <c r="A124" i="235"/>
  <c r="G124" i="235"/>
  <c r="I123" i="235"/>
  <c r="E123" i="235"/>
  <c r="A123" i="235"/>
  <c r="G123" i="235"/>
  <c r="I122" i="235"/>
  <c r="G122" i="235"/>
  <c r="E122" i="235"/>
  <c r="A122" i="235"/>
  <c r="I121" i="235"/>
  <c r="E121" i="235"/>
  <c r="A121" i="235"/>
  <c r="G121" i="235"/>
  <c r="I120" i="235"/>
  <c r="E120" i="235"/>
  <c r="T120" i="235"/>
  <c r="A120" i="235"/>
  <c r="G120" i="235"/>
  <c r="I119" i="235"/>
  <c r="E119" i="235"/>
  <c r="P119" i="235"/>
  <c r="A119" i="235"/>
  <c r="G119" i="235"/>
  <c r="I118" i="235"/>
  <c r="E118" i="235"/>
  <c r="Q118" i="235"/>
  <c r="A118" i="235"/>
  <c r="G118" i="235"/>
  <c r="S117" i="235"/>
  <c r="P117" i="235"/>
  <c r="I117" i="235"/>
  <c r="E117" i="235"/>
  <c r="A117" i="235"/>
  <c r="G117" i="235"/>
  <c r="I116" i="235"/>
  <c r="E116" i="235"/>
  <c r="A116" i="235"/>
  <c r="G116" i="235"/>
  <c r="I115" i="235"/>
  <c r="E115" i="235"/>
  <c r="A115" i="235"/>
  <c r="G115" i="235"/>
  <c r="U114" i="235"/>
  <c r="T114" i="235"/>
  <c r="I114" i="235"/>
  <c r="E114" i="235"/>
  <c r="S114" i="235"/>
  <c r="A114" i="235"/>
  <c r="G114" i="235"/>
  <c r="U113" i="235"/>
  <c r="I113" i="235"/>
  <c r="E113" i="235"/>
  <c r="T113" i="235"/>
  <c r="A113" i="235"/>
  <c r="G113" i="235"/>
  <c r="I112" i="235"/>
  <c r="E112" i="235"/>
  <c r="U112" i="235"/>
  <c r="A112" i="235"/>
  <c r="G112" i="235"/>
  <c r="I111" i="235"/>
  <c r="E111" i="235"/>
  <c r="U111" i="235"/>
  <c r="A111" i="235"/>
  <c r="G111" i="235"/>
  <c r="I110" i="235"/>
  <c r="E110" i="235"/>
  <c r="A110" i="235"/>
  <c r="G110" i="235"/>
  <c r="U109" i="235"/>
  <c r="T109" i="235"/>
  <c r="S109" i="235"/>
  <c r="R109" i="235"/>
  <c r="Q109" i="235"/>
  <c r="V109" i="235"/>
  <c r="X109" i="235"/>
  <c r="I109" i="235"/>
  <c r="G109" i="235"/>
  <c r="E109" i="235"/>
  <c r="A109" i="235"/>
  <c r="I108" i="235"/>
  <c r="E108" i="235"/>
  <c r="X108" i="235"/>
  <c r="A108" i="235"/>
  <c r="G108" i="235"/>
  <c r="I107" i="235"/>
  <c r="E107" i="235"/>
  <c r="A107" i="235"/>
  <c r="G107" i="235"/>
  <c r="I106" i="235"/>
  <c r="E106" i="235"/>
  <c r="A106" i="235"/>
  <c r="G106" i="235"/>
  <c r="I105" i="235"/>
  <c r="E105" i="235"/>
  <c r="A105" i="235"/>
  <c r="G105" i="235"/>
  <c r="I104" i="235"/>
  <c r="E104" i="235"/>
  <c r="T104" i="235"/>
  <c r="A104" i="235"/>
  <c r="G104" i="235"/>
  <c r="I103" i="235"/>
  <c r="E103" i="235"/>
  <c r="U103" i="235"/>
  <c r="A103" i="235"/>
  <c r="G103" i="235"/>
  <c r="I102" i="235"/>
  <c r="E102" i="235"/>
  <c r="A102" i="235"/>
  <c r="G102" i="235"/>
  <c r="I101" i="235"/>
  <c r="E101" i="235"/>
  <c r="P101" i="235"/>
  <c r="A101" i="235"/>
  <c r="G101" i="235"/>
  <c r="I100" i="235"/>
  <c r="E100" i="235"/>
  <c r="A100" i="235"/>
  <c r="G100" i="235"/>
  <c r="I99" i="235"/>
  <c r="E99" i="235"/>
  <c r="P99" i="235"/>
  <c r="A99" i="235"/>
  <c r="G99" i="235"/>
  <c r="I98" i="235"/>
  <c r="E98" i="235"/>
  <c r="U98" i="235"/>
  <c r="A98" i="235"/>
  <c r="G98" i="235"/>
  <c r="I97" i="235"/>
  <c r="E97" i="235"/>
  <c r="A97" i="235"/>
  <c r="G97" i="235"/>
  <c r="U96" i="235"/>
  <c r="P96" i="235"/>
  <c r="I96" i="235"/>
  <c r="E96" i="235"/>
  <c r="A96" i="235"/>
  <c r="G96" i="235"/>
  <c r="I95" i="235"/>
  <c r="E95" i="235"/>
  <c r="A95" i="235"/>
  <c r="G95" i="235"/>
  <c r="U94" i="235"/>
  <c r="T94" i="235"/>
  <c r="S94" i="235"/>
  <c r="R94" i="235"/>
  <c r="I94" i="235"/>
  <c r="E94" i="235"/>
  <c r="Q94" i="235"/>
  <c r="A94" i="235"/>
  <c r="G94" i="235"/>
  <c r="I93" i="235"/>
  <c r="E93" i="235"/>
  <c r="A93" i="235"/>
  <c r="G93" i="235"/>
  <c r="U92" i="235"/>
  <c r="T92" i="235"/>
  <c r="S92" i="235"/>
  <c r="I92" i="235"/>
  <c r="E92" i="235"/>
  <c r="R92" i="235"/>
  <c r="A92" i="235"/>
  <c r="U91" i="235"/>
  <c r="T91" i="235"/>
  <c r="S91" i="235"/>
  <c r="R91" i="235"/>
  <c r="Q91" i="235"/>
  <c r="P91" i="235"/>
  <c r="I91" i="235"/>
  <c r="A91" i="235"/>
  <c r="U159" i="235"/>
  <c r="I90" i="235"/>
  <c r="E90" i="235"/>
  <c r="T90" i="235"/>
  <c r="A90" i="235"/>
  <c r="G90" i="235"/>
  <c r="I89" i="235"/>
  <c r="E89" i="235"/>
  <c r="A89" i="235"/>
  <c r="G89" i="235"/>
  <c r="I88" i="235"/>
  <c r="E88" i="235"/>
  <c r="A88" i="235"/>
  <c r="G88" i="235"/>
  <c r="U87" i="235"/>
  <c r="T87" i="235"/>
  <c r="I87" i="235"/>
  <c r="E87" i="235"/>
  <c r="S87" i="235"/>
  <c r="A87" i="235"/>
  <c r="G87" i="235"/>
  <c r="I86" i="235"/>
  <c r="E86" i="235"/>
  <c r="A86" i="235"/>
  <c r="G86" i="235"/>
  <c r="I85" i="235"/>
  <c r="E85" i="235"/>
  <c r="U85" i="235"/>
  <c r="A85" i="235"/>
  <c r="G85" i="235"/>
  <c r="Q84" i="235"/>
  <c r="I84" i="235"/>
  <c r="E84" i="235"/>
  <c r="P84" i="235"/>
  <c r="A84" i="235"/>
  <c r="G84" i="235"/>
  <c r="S83" i="235"/>
  <c r="R83" i="235"/>
  <c r="Q83" i="235"/>
  <c r="P83" i="235"/>
  <c r="I83" i="235"/>
  <c r="E83" i="235"/>
  <c r="A83" i="235"/>
  <c r="G83" i="235"/>
  <c r="U82" i="235"/>
  <c r="T82" i="235"/>
  <c r="S82" i="235"/>
  <c r="R82" i="235"/>
  <c r="Q82" i="235"/>
  <c r="P82" i="235"/>
  <c r="V82" i="235"/>
  <c r="X82" i="235"/>
  <c r="I82" i="235"/>
  <c r="A82" i="235"/>
  <c r="G82" i="235"/>
  <c r="U81" i="235"/>
  <c r="T81" i="235"/>
  <c r="S81" i="235"/>
  <c r="R81" i="235"/>
  <c r="Q81" i="235"/>
  <c r="P81" i="235"/>
  <c r="I81" i="235"/>
  <c r="E81" i="235"/>
  <c r="A81" i="235"/>
  <c r="G81" i="235"/>
  <c r="I80" i="235"/>
  <c r="E80" i="235"/>
  <c r="R80" i="235"/>
  <c r="A80" i="235"/>
  <c r="G80" i="235"/>
  <c r="U79" i="235"/>
  <c r="T79" i="235"/>
  <c r="S79" i="235"/>
  <c r="P79" i="235"/>
  <c r="I79" i="235"/>
  <c r="E79" i="235"/>
  <c r="A79" i="235"/>
  <c r="G79" i="235"/>
  <c r="I78" i="235"/>
  <c r="E78" i="235"/>
  <c r="A78" i="235"/>
  <c r="G78" i="235"/>
  <c r="S77" i="235"/>
  <c r="R77" i="235"/>
  <c r="Q77" i="235"/>
  <c r="I77" i="235"/>
  <c r="G77" i="235"/>
  <c r="E77" i="235"/>
  <c r="A77" i="235"/>
  <c r="U76" i="235"/>
  <c r="T76" i="235"/>
  <c r="S76" i="235"/>
  <c r="R76" i="235"/>
  <c r="Q76" i="235"/>
  <c r="P76" i="235"/>
  <c r="I76" i="235"/>
  <c r="G76" i="235"/>
  <c r="E76" i="235"/>
  <c r="A76" i="235"/>
  <c r="I75" i="235"/>
  <c r="E75" i="235"/>
  <c r="U75" i="235"/>
  <c r="A75" i="235"/>
  <c r="G75" i="235"/>
  <c r="I74" i="235"/>
  <c r="E74" i="235"/>
  <c r="Q74" i="235"/>
  <c r="A74" i="235"/>
  <c r="G74" i="235"/>
  <c r="I73" i="235"/>
  <c r="E73" i="235"/>
  <c r="Q73" i="235"/>
  <c r="A73" i="235"/>
  <c r="G73" i="235"/>
  <c r="I72" i="235"/>
  <c r="E72" i="235"/>
  <c r="A72" i="235"/>
  <c r="G72" i="235"/>
  <c r="I71" i="235"/>
  <c r="E71" i="235"/>
  <c r="Q71" i="235"/>
  <c r="A71" i="235"/>
  <c r="G71" i="235"/>
  <c r="I70" i="235"/>
  <c r="G70" i="235"/>
  <c r="E70" i="235"/>
  <c r="P70" i="235"/>
  <c r="A70" i="235"/>
  <c r="I69" i="235"/>
  <c r="E69" i="235"/>
  <c r="U69" i="235"/>
  <c r="A69" i="235"/>
  <c r="G69" i="235"/>
  <c r="I68" i="235"/>
  <c r="E68" i="235"/>
  <c r="T68" i="235"/>
  <c r="A68" i="235"/>
  <c r="G68" i="235"/>
  <c r="T67" i="235"/>
  <c r="I67" i="235"/>
  <c r="E67" i="235"/>
  <c r="A67" i="235"/>
  <c r="G67" i="235"/>
  <c r="I66" i="235"/>
  <c r="E66" i="235"/>
  <c r="P66" i="235"/>
  <c r="A66" i="235"/>
  <c r="G66" i="235"/>
  <c r="I65" i="235"/>
  <c r="E65" i="235"/>
  <c r="Q65" i="235"/>
  <c r="A65" i="235"/>
  <c r="G65" i="235"/>
  <c r="U64" i="235"/>
  <c r="T64" i="235"/>
  <c r="I64" i="235"/>
  <c r="E64" i="235"/>
  <c r="A64" i="235"/>
  <c r="G64" i="235"/>
  <c r="I63" i="235"/>
  <c r="E63" i="235"/>
  <c r="Q63" i="235"/>
  <c r="A63" i="235"/>
  <c r="G63" i="235"/>
  <c r="U62" i="235"/>
  <c r="I62" i="235"/>
  <c r="E62" i="235"/>
  <c r="T62" i="235"/>
  <c r="A62" i="235"/>
  <c r="G62" i="235"/>
  <c r="I61" i="235"/>
  <c r="E61" i="235"/>
  <c r="P61" i="235"/>
  <c r="A61" i="235"/>
  <c r="G61" i="235"/>
  <c r="I60" i="235"/>
  <c r="E60" i="235"/>
  <c r="A60" i="235"/>
  <c r="G60" i="235"/>
  <c r="I59" i="235"/>
  <c r="E59" i="235"/>
  <c r="A59" i="235"/>
  <c r="G59" i="235"/>
  <c r="I58" i="235"/>
  <c r="E58" i="235"/>
  <c r="Q58" i="235"/>
  <c r="A58" i="235"/>
  <c r="G58" i="235"/>
  <c r="U57" i="235"/>
  <c r="T57" i="235"/>
  <c r="S57" i="235"/>
  <c r="R57" i="235"/>
  <c r="Q57" i="235"/>
  <c r="P57" i="235"/>
  <c r="V57" i="235"/>
  <c r="X57" i="235"/>
  <c r="I57" i="235"/>
  <c r="G57" i="235"/>
  <c r="E57" i="235"/>
  <c r="A57" i="235"/>
  <c r="I56" i="235"/>
  <c r="E56" i="235"/>
  <c r="Q56" i="235"/>
  <c r="A56" i="235"/>
  <c r="G56" i="235"/>
  <c r="I55" i="235"/>
  <c r="E55" i="235"/>
  <c r="U55" i="235"/>
  <c r="A55" i="235"/>
  <c r="G55" i="235"/>
  <c r="I54" i="235"/>
  <c r="E54" i="235"/>
  <c r="T54" i="235"/>
  <c r="A54" i="235"/>
  <c r="G54" i="235"/>
  <c r="U53" i="235"/>
  <c r="Q53" i="235"/>
  <c r="I53" i="235"/>
  <c r="E53" i="235"/>
  <c r="A53" i="235"/>
  <c r="G53" i="235"/>
  <c r="I52" i="235"/>
  <c r="E52" i="235"/>
  <c r="A52" i="235"/>
  <c r="G52" i="235"/>
  <c r="I51" i="235"/>
  <c r="E51" i="235"/>
  <c r="A51" i="235"/>
  <c r="G51" i="235"/>
  <c r="I50" i="235"/>
  <c r="E50" i="235"/>
  <c r="P50" i="235"/>
  <c r="A50" i="235"/>
  <c r="G50" i="235"/>
  <c r="I49" i="235"/>
  <c r="E49" i="235"/>
  <c r="A49" i="235"/>
  <c r="G49" i="235"/>
  <c r="I48" i="235"/>
  <c r="E48" i="235"/>
  <c r="R48" i="235"/>
  <c r="A48" i="235"/>
  <c r="G48" i="235"/>
  <c r="Q47" i="235"/>
  <c r="P47" i="235"/>
  <c r="I47" i="235"/>
  <c r="G47" i="235"/>
  <c r="E47" i="235"/>
  <c r="A47" i="235"/>
  <c r="I46" i="235"/>
  <c r="E46" i="235"/>
  <c r="A46" i="235"/>
  <c r="G46" i="235"/>
  <c r="I45" i="235"/>
  <c r="E45" i="235"/>
  <c r="A45" i="235"/>
  <c r="G45" i="235"/>
  <c r="U44" i="235"/>
  <c r="I44" i="235"/>
  <c r="E44" i="235"/>
  <c r="T44" i="235"/>
  <c r="A44" i="235"/>
  <c r="G44" i="235"/>
  <c r="R43" i="235"/>
  <c r="I43" i="235"/>
  <c r="E43" i="235"/>
  <c r="T43" i="235"/>
  <c r="A43" i="235"/>
  <c r="G43" i="235"/>
  <c r="T42" i="235"/>
  <c r="S42" i="235"/>
  <c r="R42" i="235"/>
  <c r="Q42" i="235"/>
  <c r="P42" i="235"/>
  <c r="I42" i="235"/>
  <c r="E42" i="235"/>
  <c r="U42" i="235"/>
  <c r="A42" i="235"/>
  <c r="G42" i="235"/>
  <c r="I41" i="235"/>
  <c r="E41" i="235"/>
  <c r="T41" i="235"/>
  <c r="A41" i="235"/>
  <c r="G41" i="235"/>
  <c r="I40" i="235"/>
  <c r="E40" i="235"/>
  <c r="P40" i="235"/>
  <c r="A40" i="235"/>
  <c r="G40" i="235"/>
  <c r="I39" i="235"/>
  <c r="E39" i="235"/>
  <c r="U39" i="235"/>
  <c r="A39" i="235"/>
  <c r="I38" i="235"/>
  <c r="G38" i="235"/>
  <c r="E38" i="235"/>
  <c r="T38" i="235"/>
  <c r="A38" i="235"/>
  <c r="I37" i="235"/>
  <c r="E37" i="235"/>
  <c r="U37" i="235"/>
  <c r="A37" i="235"/>
  <c r="G37" i="235"/>
  <c r="I36" i="235"/>
  <c r="E36" i="235"/>
  <c r="A36" i="235"/>
  <c r="G36" i="235"/>
  <c r="I35" i="235"/>
  <c r="E35" i="235"/>
  <c r="P35" i="235"/>
  <c r="A35" i="235"/>
  <c r="I34" i="235"/>
  <c r="E34" i="235"/>
  <c r="A34" i="235"/>
  <c r="G34" i="235"/>
  <c r="I33" i="235"/>
  <c r="E33" i="235"/>
  <c r="A33" i="235"/>
  <c r="G33" i="235"/>
  <c r="Q32" i="235"/>
  <c r="P32" i="235"/>
  <c r="I32" i="235"/>
  <c r="E32" i="235"/>
  <c r="A32" i="235"/>
  <c r="G32" i="235"/>
  <c r="I31" i="235"/>
  <c r="E31" i="235"/>
  <c r="A31" i="235"/>
  <c r="G31" i="235"/>
  <c r="T30" i="235"/>
  <c r="S30" i="235"/>
  <c r="R30" i="235"/>
  <c r="I30" i="235"/>
  <c r="E30" i="235"/>
  <c r="Q30" i="235"/>
  <c r="A30" i="235"/>
  <c r="G30" i="235"/>
  <c r="U29" i="235"/>
  <c r="T29" i="235"/>
  <c r="S29" i="235"/>
  <c r="P29" i="235"/>
  <c r="I29" i="235"/>
  <c r="G29" i="235"/>
  <c r="E29" i="235"/>
  <c r="A29" i="235"/>
  <c r="I28" i="235"/>
  <c r="E28" i="235"/>
  <c r="T28" i="235"/>
  <c r="A28" i="235"/>
  <c r="G28" i="235"/>
  <c r="S27" i="235"/>
  <c r="I27" i="235"/>
  <c r="E27" i="235"/>
  <c r="R27" i="235"/>
  <c r="A27" i="235"/>
  <c r="G27" i="235"/>
  <c r="U26" i="235"/>
  <c r="T26" i="235"/>
  <c r="S26" i="235"/>
  <c r="R26" i="235"/>
  <c r="I26" i="235"/>
  <c r="E26" i="235"/>
  <c r="Q26" i="235"/>
  <c r="A26" i="235"/>
  <c r="G26" i="235"/>
  <c r="I25" i="235"/>
  <c r="E25" i="235"/>
  <c r="A25" i="235"/>
  <c r="G25" i="235"/>
  <c r="I24" i="235"/>
  <c r="E24" i="235"/>
  <c r="P24" i="235"/>
  <c r="A24" i="235"/>
  <c r="G24" i="235"/>
  <c r="I23" i="235"/>
  <c r="E23" i="235"/>
  <c r="A23" i="235"/>
  <c r="G23" i="235"/>
  <c r="I22" i="235"/>
  <c r="E22" i="235"/>
  <c r="A22" i="235"/>
  <c r="G22" i="235"/>
  <c r="I21" i="235"/>
  <c r="E21" i="235"/>
  <c r="A21" i="235"/>
  <c r="G21" i="235"/>
  <c r="Q20" i="235"/>
  <c r="I20" i="235"/>
  <c r="E20" i="235"/>
  <c r="A20" i="235"/>
  <c r="G20" i="235"/>
  <c r="I19" i="235"/>
  <c r="E19" i="235"/>
  <c r="P19" i="235"/>
  <c r="A19" i="235"/>
  <c r="G19" i="235"/>
  <c r="I18" i="235"/>
  <c r="E18" i="235"/>
  <c r="A18" i="235"/>
  <c r="G18" i="235"/>
  <c r="I17" i="235"/>
  <c r="G17" i="235"/>
  <c r="E17" i="235"/>
  <c r="S17" i="235"/>
  <c r="A17" i="235"/>
  <c r="I16" i="235"/>
  <c r="E16" i="235"/>
  <c r="U16" i="235"/>
  <c r="A16" i="235"/>
  <c r="G16" i="235"/>
  <c r="S15" i="235"/>
  <c r="I15" i="235"/>
  <c r="E15" i="235"/>
  <c r="R15" i="235"/>
  <c r="A15" i="235"/>
  <c r="G15" i="235"/>
  <c r="U14" i="235"/>
  <c r="T14" i="235"/>
  <c r="S14" i="235"/>
  <c r="I14" i="235"/>
  <c r="E14" i="235"/>
  <c r="R14" i="235"/>
  <c r="A14" i="235"/>
  <c r="G14" i="235"/>
  <c r="I13" i="235"/>
  <c r="E13" i="235"/>
  <c r="T13" i="235"/>
  <c r="A13" i="235"/>
  <c r="I12" i="235"/>
  <c r="E12" i="235"/>
  <c r="A12" i="235"/>
  <c r="G12" i="235"/>
  <c r="I11" i="235"/>
  <c r="E11" i="235"/>
  <c r="Q11" i="235"/>
  <c r="A11" i="235"/>
  <c r="G11" i="235"/>
  <c r="I10" i="235"/>
  <c r="E10" i="235"/>
  <c r="A10" i="235"/>
  <c r="G10" i="235"/>
  <c r="I9" i="235"/>
  <c r="E9" i="235"/>
  <c r="U9" i="235"/>
  <c r="A9" i="235"/>
  <c r="G9" i="235"/>
  <c r="I8" i="235"/>
  <c r="E8" i="235"/>
  <c r="A8" i="235"/>
  <c r="AG7" i="235"/>
  <c r="AF7" i="235"/>
  <c r="AE7" i="235"/>
  <c r="AD7" i="235"/>
  <c r="AC7" i="235"/>
  <c r="U7" i="235"/>
  <c r="T7" i="235"/>
  <c r="I7" i="235"/>
  <c r="E7" i="235"/>
  <c r="S7" i="235"/>
  <c r="A7" i="235"/>
  <c r="P160" i="235"/>
  <c r="I6" i="235"/>
  <c r="E6" i="235"/>
  <c r="A6" i="235"/>
  <c r="R5" i="235"/>
  <c r="Q5" i="235"/>
  <c r="P5" i="235"/>
  <c r="I5" i="235"/>
  <c r="E5" i="235"/>
  <c r="A5" i="235"/>
  <c r="U4" i="235"/>
  <c r="T4" i="235"/>
  <c r="S4" i="235"/>
  <c r="R4" i="235"/>
  <c r="Q4" i="235"/>
  <c r="P4" i="235"/>
  <c r="V4" i="235"/>
  <c r="X4" i="235"/>
  <c r="I4" i="235"/>
  <c r="E4" i="235"/>
  <c r="A4" i="235"/>
  <c r="G4" i="235"/>
  <c r="I3" i="235"/>
  <c r="E3" i="235"/>
  <c r="U3" i="235"/>
  <c r="A3" i="235"/>
  <c r="G3" i="235"/>
  <c r="I2" i="235"/>
  <c r="E2" i="235"/>
  <c r="Q2" i="235"/>
  <c r="A2" i="235"/>
  <c r="S159" i="234"/>
  <c r="U158" i="234"/>
  <c r="T158" i="234"/>
  <c r="R158" i="234"/>
  <c r="P158" i="234"/>
  <c r="P156" i="234"/>
  <c r="D153" i="234"/>
  <c r="E151" i="234"/>
  <c r="U151" i="234"/>
  <c r="G151" i="234"/>
  <c r="G150" i="234"/>
  <c r="E150" i="234"/>
  <c r="U150" i="234"/>
  <c r="U149" i="234"/>
  <c r="T149" i="234"/>
  <c r="S149" i="234"/>
  <c r="R149" i="234"/>
  <c r="Q149" i="234"/>
  <c r="P149" i="234"/>
  <c r="A149" i="234"/>
  <c r="G149" i="234"/>
  <c r="E148" i="234"/>
  <c r="U148" i="234"/>
  <c r="A148" i="234"/>
  <c r="G148" i="234"/>
  <c r="I147" i="234"/>
  <c r="E147" i="234"/>
  <c r="P147" i="234"/>
  <c r="A147" i="234"/>
  <c r="G147" i="234"/>
  <c r="I146" i="234"/>
  <c r="E146" i="234"/>
  <c r="U146" i="234"/>
  <c r="A146" i="234"/>
  <c r="G146" i="234"/>
  <c r="I145" i="234"/>
  <c r="E145" i="234"/>
  <c r="Q145" i="234"/>
  <c r="A145" i="234"/>
  <c r="G145" i="234"/>
  <c r="I144" i="234"/>
  <c r="E144" i="234"/>
  <c r="A144" i="234"/>
  <c r="G144" i="234"/>
  <c r="U143" i="234"/>
  <c r="P143" i="234"/>
  <c r="I143" i="234"/>
  <c r="E143" i="234"/>
  <c r="A143" i="234"/>
  <c r="G143" i="234"/>
  <c r="I142" i="234"/>
  <c r="E142" i="234"/>
  <c r="S142" i="234"/>
  <c r="A142" i="234"/>
  <c r="G142" i="234"/>
  <c r="I141" i="234"/>
  <c r="E141" i="234"/>
  <c r="T141" i="234"/>
  <c r="A141" i="234"/>
  <c r="G141" i="234"/>
  <c r="I140" i="234"/>
  <c r="E140" i="234"/>
  <c r="A140" i="234"/>
  <c r="T139" i="234"/>
  <c r="I139" i="234"/>
  <c r="E139" i="234"/>
  <c r="U139" i="234"/>
  <c r="A139" i="234"/>
  <c r="G139" i="234"/>
  <c r="I138" i="234"/>
  <c r="G138" i="234"/>
  <c r="E138" i="234"/>
  <c r="I137" i="234"/>
  <c r="E137" i="234"/>
  <c r="P137" i="234"/>
  <c r="A137" i="234"/>
  <c r="G137" i="234"/>
  <c r="I136" i="234"/>
  <c r="E136" i="234"/>
  <c r="Q136" i="234"/>
  <c r="A136" i="234"/>
  <c r="G136" i="234"/>
  <c r="I135" i="234"/>
  <c r="E135" i="234"/>
  <c r="P135" i="234"/>
  <c r="A135" i="234"/>
  <c r="G135" i="234"/>
  <c r="I134" i="234"/>
  <c r="E134" i="234"/>
  <c r="U134" i="234"/>
  <c r="A134" i="234"/>
  <c r="G134" i="234"/>
  <c r="I133" i="234"/>
  <c r="E133" i="234"/>
  <c r="P133" i="234"/>
  <c r="A133" i="234"/>
  <c r="G133" i="234"/>
  <c r="R132" i="234"/>
  <c r="I132" i="234"/>
  <c r="E132" i="234"/>
  <c r="P132" i="234"/>
  <c r="A132" i="234"/>
  <c r="G132" i="234"/>
  <c r="I131" i="234"/>
  <c r="E131" i="234"/>
  <c r="T131" i="234"/>
  <c r="A131" i="234"/>
  <c r="G131" i="234"/>
  <c r="I130" i="234"/>
  <c r="E130" i="234"/>
  <c r="S130" i="234"/>
  <c r="A130" i="234"/>
  <c r="G130" i="234"/>
  <c r="I129" i="234"/>
  <c r="E129" i="234"/>
  <c r="A129" i="234"/>
  <c r="G129" i="234"/>
  <c r="I128" i="234"/>
  <c r="E128" i="234"/>
  <c r="U128" i="234"/>
  <c r="A128" i="234"/>
  <c r="G128" i="234"/>
  <c r="U127" i="234"/>
  <c r="T127" i="234"/>
  <c r="S127" i="234"/>
  <c r="R127" i="234"/>
  <c r="Q127" i="234"/>
  <c r="P127" i="234"/>
  <c r="V127" i="234"/>
  <c r="X127" i="234"/>
  <c r="I127" i="234"/>
  <c r="A127" i="234"/>
  <c r="G127" i="234"/>
  <c r="S126" i="234"/>
  <c r="R126" i="234"/>
  <c r="I126" i="234"/>
  <c r="E126" i="234"/>
  <c r="A126" i="234"/>
  <c r="G126" i="234"/>
  <c r="U125" i="234"/>
  <c r="T125" i="234"/>
  <c r="S125" i="234"/>
  <c r="I125" i="234"/>
  <c r="E125" i="234"/>
  <c r="P125" i="234"/>
  <c r="A125" i="234"/>
  <c r="G125" i="234"/>
  <c r="I124" i="234"/>
  <c r="E124" i="234"/>
  <c r="T124" i="234"/>
  <c r="A124" i="234"/>
  <c r="G124" i="234"/>
  <c r="I123" i="234"/>
  <c r="E123" i="234"/>
  <c r="T123" i="234"/>
  <c r="A123" i="234"/>
  <c r="G123" i="234"/>
  <c r="I122" i="234"/>
  <c r="E122" i="234"/>
  <c r="P122" i="234"/>
  <c r="A122" i="234"/>
  <c r="G122" i="234"/>
  <c r="I121" i="234"/>
  <c r="E121" i="234"/>
  <c r="U121" i="234"/>
  <c r="A121" i="234"/>
  <c r="G121" i="234"/>
  <c r="I120" i="234"/>
  <c r="E120" i="234"/>
  <c r="U120" i="234"/>
  <c r="A120" i="234"/>
  <c r="G120" i="234"/>
  <c r="T119" i="234"/>
  <c r="I119" i="234"/>
  <c r="E119" i="234"/>
  <c r="U119" i="234"/>
  <c r="A119" i="234"/>
  <c r="U118" i="234"/>
  <c r="S118" i="234"/>
  <c r="R118" i="234"/>
  <c r="Q118" i="234"/>
  <c r="I118" i="234"/>
  <c r="E118" i="234"/>
  <c r="P118" i="234"/>
  <c r="A118" i="234"/>
  <c r="G118" i="234"/>
  <c r="I117" i="234"/>
  <c r="G117" i="234"/>
  <c r="E117" i="234"/>
  <c r="P117" i="234"/>
  <c r="A117" i="234"/>
  <c r="I116" i="234"/>
  <c r="E116" i="234"/>
  <c r="U116" i="234"/>
  <c r="A116" i="234"/>
  <c r="G116" i="234"/>
  <c r="I115" i="234"/>
  <c r="G115" i="234"/>
  <c r="E115" i="234"/>
  <c r="T115" i="234"/>
  <c r="A115" i="234"/>
  <c r="U114" i="234"/>
  <c r="T114" i="234"/>
  <c r="S114" i="234"/>
  <c r="R114" i="234"/>
  <c r="Q114" i="234"/>
  <c r="P114" i="234"/>
  <c r="I114" i="234"/>
  <c r="E114" i="234"/>
  <c r="A114" i="234"/>
  <c r="G114" i="234"/>
  <c r="I113" i="234"/>
  <c r="E113" i="234"/>
  <c r="P113" i="234"/>
  <c r="A113" i="234"/>
  <c r="G113" i="234"/>
  <c r="U112" i="234"/>
  <c r="T112" i="234"/>
  <c r="I112" i="234"/>
  <c r="E112" i="234"/>
  <c r="P112" i="234"/>
  <c r="A112" i="234"/>
  <c r="G112" i="234"/>
  <c r="I111" i="234"/>
  <c r="E111" i="234"/>
  <c r="U111" i="234"/>
  <c r="A111" i="234"/>
  <c r="G111" i="234"/>
  <c r="I110" i="234"/>
  <c r="E110" i="234"/>
  <c r="A110" i="234"/>
  <c r="G110" i="234"/>
  <c r="I109" i="234"/>
  <c r="E109" i="234"/>
  <c r="T109" i="234"/>
  <c r="A109" i="234"/>
  <c r="G109" i="234"/>
  <c r="X108" i="234"/>
  <c r="I108" i="234"/>
  <c r="E108" i="234"/>
  <c r="U108" i="234"/>
  <c r="A108" i="234"/>
  <c r="G108" i="234"/>
  <c r="T107" i="234"/>
  <c r="S107" i="234"/>
  <c r="R107" i="234"/>
  <c r="I107" i="234"/>
  <c r="E107" i="234"/>
  <c r="P107" i="234"/>
  <c r="A107" i="234"/>
  <c r="G107" i="234"/>
  <c r="T106" i="234"/>
  <c r="S106" i="234"/>
  <c r="R106" i="234"/>
  <c r="I106" i="234"/>
  <c r="E106" i="234"/>
  <c r="A106" i="234"/>
  <c r="G106" i="234"/>
  <c r="I105" i="234"/>
  <c r="E105" i="234"/>
  <c r="Q105" i="234"/>
  <c r="A105" i="234"/>
  <c r="G105" i="234"/>
  <c r="I104" i="234"/>
  <c r="G104" i="234"/>
  <c r="E104" i="234"/>
  <c r="Q104" i="234"/>
  <c r="A104" i="234"/>
  <c r="U103" i="234"/>
  <c r="T103" i="234"/>
  <c r="S103" i="234"/>
  <c r="R103" i="234"/>
  <c r="Q103" i="234"/>
  <c r="P103" i="234"/>
  <c r="I103" i="234"/>
  <c r="E103" i="234"/>
  <c r="A103" i="234"/>
  <c r="G103" i="234"/>
  <c r="S102" i="234"/>
  <c r="I102" i="234"/>
  <c r="E102" i="234"/>
  <c r="A102" i="234"/>
  <c r="G102" i="234"/>
  <c r="I101" i="234"/>
  <c r="E101" i="234"/>
  <c r="T101" i="234"/>
  <c r="A101" i="234"/>
  <c r="G101" i="234"/>
  <c r="I100" i="234"/>
  <c r="E100" i="234"/>
  <c r="Q100" i="234"/>
  <c r="A100" i="234"/>
  <c r="G100" i="234"/>
  <c r="R99" i="234"/>
  <c r="I99" i="234"/>
  <c r="G99" i="234"/>
  <c r="E99" i="234"/>
  <c r="Q99" i="234"/>
  <c r="A99" i="234"/>
  <c r="I98" i="234"/>
  <c r="E98" i="234"/>
  <c r="U98" i="234"/>
  <c r="A98" i="234"/>
  <c r="G98" i="234"/>
  <c r="I97" i="234"/>
  <c r="E97" i="234"/>
  <c r="P97" i="234"/>
  <c r="A97" i="234"/>
  <c r="G97" i="234"/>
  <c r="S96" i="234"/>
  <c r="R96" i="234"/>
  <c r="I96" i="234"/>
  <c r="E96" i="234"/>
  <c r="T96" i="234"/>
  <c r="A96" i="234"/>
  <c r="G96" i="234"/>
  <c r="I95" i="234"/>
  <c r="E95" i="234"/>
  <c r="R95" i="234"/>
  <c r="A95" i="234"/>
  <c r="G95" i="234"/>
  <c r="I94" i="234"/>
  <c r="E94" i="234"/>
  <c r="R94" i="234"/>
  <c r="A94" i="234"/>
  <c r="G94" i="234"/>
  <c r="U93" i="234"/>
  <c r="T93" i="234"/>
  <c r="S93" i="234"/>
  <c r="Q93" i="234"/>
  <c r="P93" i="234"/>
  <c r="I93" i="234"/>
  <c r="G93" i="234"/>
  <c r="E93" i="234"/>
  <c r="R93" i="234"/>
  <c r="A93" i="234"/>
  <c r="I92" i="234"/>
  <c r="E92" i="234"/>
  <c r="U92" i="234"/>
  <c r="A92" i="234"/>
  <c r="G92" i="234"/>
  <c r="U91" i="234"/>
  <c r="T91" i="234"/>
  <c r="S91" i="234"/>
  <c r="R91" i="234"/>
  <c r="Q91" i="234"/>
  <c r="P91" i="234"/>
  <c r="I91" i="234"/>
  <c r="A91" i="234"/>
  <c r="G91" i="234"/>
  <c r="I90" i="234"/>
  <c r="E90" i="234"/>
  <c r="U90" i="234"/>
  <c r="A90" i="234"/>
  <c r="G90" i="234"/>
  <c r="I89" i="234"/>
  <c r="E89" i="234"/>
  <c r="Q89" i="234"/>
  <c r="A89" i="234"/>
  <c r="G89" i="234"/>
  <c r="S88" i="234"/>
  <c r="R88" i="234"/>
  <c r="I88" i="234"/>
  <c r="E88" i="234"/>
  <c r="U88" i="234"/>
  <c r="A88" i="234"/>
  <c r="G88" i="234"/>
  <c r="U87" i="234"/>
  <c r="T87" i="234"/>
  <c r="R87" i="234"/>
  <c r="Q87" i="234"/>
  <c r="P87" i="234"/>
  <c r="I87" i="234"/>
  <c r="E87" i="234"/>
  <c r="S87" i="234"/>
  <c r="A87" i="234"/>
  <c r="G87" i="234"/>
  <c r="U86" i="234"/>
  <c r="T86" i="234"/>
  <c r="S86" i="234"/>
  <c r="R86" i="234"/>
  <c r="Q86" i="234"/>
  <c r="I86" i="234"/>
  <c r="E86" i="234"/>
  <c r="P86" i="234"/>
  <c r="V86" i="234"/>
  <c r="X86" i="234"/>
  <c r="A86" i="234"/>
  <c r="G86" i="234"/>
  <c r="I85" i="234"/>
  <c r="E85" i="234"/>
  <c r="U85" i="234"/>
  <c r="A85" i="234"/>
  <c r="G85" i="234"/>
  <c r="P84" i="234"/>
  <c r="I84" i="234"/>
  <c r="E84" i="234"/>
  <c r="U84" i="234"/>
  <c r="A84" i="234"/>
  <c r="G84" i="234"/>
  <c r="S83" i="234"/>
  <c r="R83" i="234"/>
  <c r="I83" i="234"/>
  <c r="E83" i="234"/>
  <c r="Q83" i="234"/>
  <c r="A83" i="234"/>
  <c r="G83" i="234"/>
  <c r="U82" i="234"/>
  <c r="T82" i="234"/>
  <c r="S82" i="234"/>
  <c r="R82" i="234"/>
  <c r="Q82" i="234"/>
  <c r="P82" i="234"/>
  <c r="I82" i="234"/>
  <c r="A82" i="234"/>
  <c r="G82" i="234"/>
  <c r="I81" i="234"/>
  <c r="E81" i="234"/>
  <c r="T81" i="234"/>
  <c r="A81" i="234"/>
  <c r="G81" i="234"/>
  <c r="I80" i="234"/>
  <c r="E80" i="234"/>
  <c r="U80" i="234"/>
  <c r="A80" i="234"/>
  <c r="G80" i="234"/>
  <c r="I79" i="234"/>
  <c r="E79" i="234"/>
  <c r="U79" i="234"/>
  <c r="A79" i="234"/>
  <c r="G79" i="234"/>
  <c r="Q78" i="234"/>
  <c r="P78" i="234"/>
  <c r="I78" i="234"/>
  <c r="G78" i="234"/>
  <c r="E78" i="234"/>
  <c r="R78" i="234"/>
  <c r="A78" i="234"/>
  <c r="T77" i="234"/>
  <c r="S77" i="234"/>
  <c r="R77" i="234"/>
  <c r="Q77" i="234"/>
  <c r="I77" i="234"/>
  <c r="E77" i="234"/>
  <c r="U77" i="234"/>
  <c r="A77" i="234"/>
  <c r="G77" i="234"/>
  <c r="U76" i="234"/>
  <c r="P76" i="234"/>
  <c r="I76" i="234"/>
  <c r="E76" i="234"/>
  <c r="T76" i="234"/>
  <c r="A76" i="234"/>
  <c r="G76" i="234"/>
  <c r="I75" i="234"/>
  <c r="E75" i="234"/>
  <c r="U75" i="234"/>
  <c r="A75" i="234"/>
  <c r="G75" i="234"/>
  <c r="U74" i="234"/>
  <c r="T74" i="234"/>
  <c r="S74" i="234"/>
  <c r="I74" i="234"/>
  <c r="E74" i="234"/>
  <c r="P74" i="234"/>
  <c r="A74" i="234"/>
  <c r="G74" i="234"/>
  <c r="S73" i="234"/>
  <c r="R73" i="234"/>
  <c r="P73" i="234"/>
  <c r="I73" i="234"/>
  <c r="E73" i="234"/>
  <c r="A73" i="234"/>
  <c r="G73" i="234"/>
  <c r="I72" i="234"/>
  <c r="E72" i="234"/>
  <c r="T72" i="234"/>
  <c r="A72" i="234"/>
  <c r="G72" i="234"/>
  <c r="U71" i="234"/>
  <c r="T71" i="234"/>
  <c r="S71" i="234"/>
  <c r="R71" i="234"/>
  <c r="Q71" i="234"/>
  <c r="P71" i="234"/>
  <c r="I71" i="234"/>
  <c r="E71" i="234"/>
  <c r="A71" i="234"/>
  <c r="G71" i="234"/>
  <c r="I70" i="234"/>
  <c r="E70" i="234"/>
  <c r="U70" i="234"/>
  <c r="A70" i="234"/>
  <c r="G70" i="234"/>
  <c r="I69" i="234"/>
  <c r="E69" i="234"/>
  <c r="S69" i="234"/>
  <c r="A69" i="234"/>
  <c r="I68" i="234"/>
  <c r="E68" i="234"/>
  <c r="A68" i="234"/>
  <c r="G68" i="234"/>
  <c r="I67" i="234"/>
  <c r="G67" i="234"/>
  <c r="E67" i="234"/>
  <c r="U67" i="234"/>
  <c r="A67" i="234"/>
  <c r="I66" i="234"/>
  <c r="E66" i="234"/>
  <c r="S66" i="234"/>
  <c r="A66" i="234"/>
  <c r="G66" i="234"/>
  <c r="U65" i="234"/>
  <c r="I65" i="234"/>
  <c r="E65" i="234"/>
  <c r="T65" i="234"/>
  <c r="A65" i="234"/>
  <c r="G65" i="234"/>
  <c r="I64" i="234"/>
  <c r="G64" i="234"/>
  <c r="E64" i="234"/>
  <c r="U64" i="234"/>
  <c r="A64" i="234"/>
  <c r="I63" i="234"/>
  <c r="E63" i="234"/>
  <c r="A63" i="234"/>
  <c r="G63" i="234"/>
  <c r="U62" i="234"/>
  <c r="S62" i="234"/>
  <c r="R62" i="234"/>
  <c r="Q62" i="234"/>
  <c r="P62" i="234"/>
  <c r="I62" i="234"/>
  <c r="G62" i="234"/>
  <c r="E62" i="234"/>
  <c r="T62" i="234"/>
  <c r="A62" i="234"/>
  <c r="U61" i="234"/>
  <c r="T61" i="234"/>
  <c r="S61" i="234"/>
  <c r="R61" i="234"/>
  <c r="Q61" i="234"/>
  <c r="I61" i="234"/>
  <c r="E61" i="234"/>
  <c r="P61" i="234"/>
  <c r="A61" i="234"/>
  <c r="G61" i="234"/>
  <c r="I60" i="234"/>
  <c r="E60" i="234"/>
  <c r="S60" i="234"/>
  <c r="A60" i="234"/>
  <c r="G60" i="234"/>
  <c r="I59" i="234"/>
  <c r="E59" i="234"/>
  <c r="S59" i="234"/>
  <c r="A59" i="234"/>
  <c r="G59" i="234"/>
  <c r="I58" i="234"/>
  <c r="E58" i="234"/>
  <c r="R58" i="234"/>
  <c r="A58" i="234"/>
  <c r="G58" i="234"/>
  <c r="I57" i="234"/>
  <c r="E57" i="234"/>
  <c r="T57" i="234"/>
  <c r="A57" i="234"/>
  <c r="G57" i="234"/>
  <c r="T56" i="234"/>
  <c r="S56" i="234"/>
  <c r="I56" i="234"/>
  <c r="E56" i="234"/>
  <c r="U56" i="234"/>
  <c r="A56" i="234"/>
  <c r="G56" i="234"/>
  <c r="U55" i="234"/>
  <c r="T55" i="234"/>
  <c r="I55" i="234"/>
  <c r="G55" i="234"/>
  <c r="E55" i="234"/>
  <c r="S55" i="234"/>
  <c r="A55" i="234"/>
  <c r="I54" i="234"/>
  <c r="E54" i="234"/>
  <c r="U54" i="234"/>
  <c r="A54" i="234"/>
  <c r="G54" i="234"/>
  <c r="I53" i="234"/>
  <c r="G53" i="234"/>
  <c r="E53" i="234"/>
  <c r="R53" i="234"/>
  <c r="A53" i="234"/>
  <c r="U52" i="234"/>
  <c r="T52" i="234"/>
  <c r="S52" i="234"/>
  <c r="R52" i="234"/>
  <c r="Q52" i="234"/>
  <c r="P52" i="234"/>
  <c r="I52" i="234"/>
  <c r="E52" i="234"/>
  <c r="A52" i="234"/>
  <c r="G52" i="234"/>
  <c r="I51" i="234"/>
  <c r="E51" i="234"/>
  <c r="T51" i="234"/>
  <c r="A51" i="234"/>
  <c r="G51" i="234"/>
  <c r="I50" i="234"/>
  <c r="E50" i="234"/>
  <c r="U50" i="234"/>
  <c r="A50" i="234"/>
  <c r="G50" i="234"/>
  <c r="I49" i="234"/>
  <c r="E49" i="234"/>
  <c r="U49" i="234"/>
  <c r="A49" i="234"/>
  <c r="G49" i="234"/>
  <c r="S48" i="234"/>
  <c r="I48" i="234"/>
  <c r="E48" i="234"/>
  <c r="R48" i="234"/>
  <c r="A48" i="234"/>
  <c r="G48" i="234"/>
  <c r="U47" i="234"/>
  <c r="T47" i="234"/>
  <c r="P47" i="234"/>
  <c r="I47" i="234"/>
  <c r="E47" i="234"/>
  <c r="S47" i="234"/>
  <c r="A47" i="234"/>
  <c r="G47" i="234"/>
  <c r="U46" i="234"/>
  <c r="T46" i="234"/>
  <c r="S46" i="234"/>
  <c r="R46" i="234"/>
  <c r="I46" i="234"/>
  <c r="E46" i="234"/>
  <c r="Q46" i="234"/>
  <c r="A46" i="234"/>
  <c r="G46" i="234"/>
  <c r="U45" i="234"/>
  <c r="T45" i="234"/>
  <c r="I45" i="234"/>
  <c r="E45" i="234"/>
  <c r="A45" i="234"/>
  <c r="G45" i="234"/>
  <c r="I44" i="234"/>
  <c r="E44" i="234"/>
  <c r="T44" i="234"/>
  <c r="A44" i="234"/>
  <c r="G44" i="234"/>
  <c r="I43" i="234"/>
  <c r="E43" i="234"/>
  <c r="Q43" i="234"/>
  <c r="A43" i="234"/>
  <c r="G43" i="234"/>
  <c r="I42" i="234"/>
  <c r="G42" i="234"/>
  <c r="E42" i="234"/>
  <c r="U42" i="234"/>
  <c r="A42" i="234"/>
  <c r="I41" i="234"/>
  <c r="E41" i="234"/>
  <c r="U41" i="234"/>
  <c r="A41" i="234"/>
  <c r="G41" i="234"/>
  <c r="I40" i="234"/>
  <c r="E40" i="234"/>
  <c r="U40" i="234"/>
  <c r="A40" i="234"/>
  <c r="G40" i="234"/>
  <c r="I39" i="234"/>
  <c r="E39" i="234"/>
  <c r="A39" i="234"/>
  <c r="G39" i="234"/>
  <c r="I38" i="234"/>
  <c r="E38" i="234"/>
  <c r="S38" i="234"/>
  <c r="A38" i="234"/>
  <c r="G38" i="234"/>
  <c r="U37" i="234"/>
  <c r="Q37" i="234"/>
  <c r="P37" i="234"/>
  <c r="I37" i="234"/>
  <c r="E37" i="234"/>
  <c r="T37" i="234"/>
  <c r="A37" i="234"/>
  <c r="G37" i="234"/>
  <c r="I36" i="234"/>
  <c r="E36" i="234"/>
  <c r="Q36" i="234"/>
  <c r="A36" i="234"/>
  <c r="G36" i="234"/>
  <c r="T35" i="234"/>
  <c r="S35" i="234"/>
  <c r="I35" i="234"/>
  <c r="E35" i="234"/>
  <c r="R35" i="234"/>
  <c r="A35" i="234"/>
  <c r="G35" i="234"/>
  <c r="I34" i="234"/>
  <c r="G34" i="234"/>
  <c r="E34" i="234"/>
  <c r="P34" i="234"/>
  <c r="A34" i="234"/>
  <c r="I33" i="234"/>
  <c r="E33" i="234"/>
  <c r="P33" i="234"/>
  <c r="A33" i="234"/>
  <c r="U32" i="234"/>
  <c r="T32" i="234"/>
  <c r="S32" i="234"/>
  <c r="R32" i="234"/>
  <c r="Q32" i="234"/>
  <c r="P32" i="234"/>
  <c r="V32" i="234"/>
  <c r="X32" i="234"/>
  <c r="I32" i="234"/>
  <c r="E32" i="234"/>
  <c r="A32" i="234"/>
  <c r="G32" i="234"/>
  <c r="I31" i="234"/>
  <c r="E31" i="234"/>
  <c r="T31" i="234"/>
  <c r="A31" i="234"/>
  <c r="G31" i="234"/>
  <c r="I30" i="234"/>
  <c r="E30" i="234"/>
  <c r="R30" i="234"/>
  <c r="A30" i="234"/>
  <c r="G30" i="234"/>
  <c r="U29" i="234"/>
  <c r="T29" i="234"/>
  <c r="S29" i="234"/>
  <c r="I29" i="234"/>
  <c r="E29" i="234"/>
  <c r="A29" i="234"/>
  <c r="P157" i="234"/>
  <c r="I28" i="234"/>
  <c r="E28" i="234"/>
  <c r="S28" i="234"/>
  <c r="A28" i="234"/>
  <c r="G28" i="234"/>
  <c r="I27" i="234"/>
  <c r="E27" i="234"/>
  <c r="U27" i="234"/>
  <c r="A27" i="234"/>
  <c r="G27" i="234"/>
  <c r="I26" i="234"/>
  <c r="E26" i="234"/>
  <c r="U26" i="234"/>
  <c r="A26" i="234"/>
  <c r="G26" i="234"/>
  <c r="U25" i="234"/>
  <c r="T25" i="234"/>
  <c r="R25" i="234"/>
  <c r="I25" i="234"/>
  <c r="E25" i="234"/>
  <c r="A25" i="234"/>
  <c r="G25" i="234"/>
  <c r="U24" i="234"/>
  <c r="T24" i="234"/>
  <c r="S24" i="234"/>
  <c r="P24" i="234"/>
  <c r="I24" i="234"/>
  <c r="E24" i="234"/>
  <c r="A24" i="234"/>
  <c r="I23" i="234"/>
  <c r="E23" i="234"/>
  <c r="R23" i="234"/>
  <c r="A23" i="234"/>
  <c r="G23" i="234"/>
  <c r="I22" i="234"/>
  <c r="E22" i="234"/>
  <c r="U22" i="234"/>
  <c r="A22" i="234"/>
  <c r="G22" i="234"/>
  <c r="I21" i="234"/>
  <c r="E21" i="234"/>
  <c r="U21" i="234"/>
  <c r="A21" i="234"/>
  <c r="G21" i="234"/>
  <c r="I20" i="234"/>
  <c r="E20" i="234"/>
  <c r="T20" i="234"/>
  <c r="A20" i="234"/>
  <c r="G20" i="234"/>
  <c r="I19" i="234"/>
  <c r="E19" i="234"/>
  <c r="A19" i="234"/>
  <c r="G19" i="234"/>
  <c r="I18" i="234"/>
  <c r="E18" i="234"/>
  <c r="A18" i="234"/>
  <c r="G18" i="234"/>
  <c r="I17" i="234"/>
  <c r="G17" i="234"/>
  <c r="E17" i="234"/>
  <c r="U17" i="234"/>
  <c r="A17" i="234"/>
  <c r="I16" i="234"/>
  <c r="E16" i="234"/>
  <c r="R16" i="234"/>
  <c r="A16" i="234"/>
  <c r="G16" i="234"/>
  <c r="U15" i="234"/>
  <c r="I15" i="234"/>
  <c r="E15" i="234"/>
  <c r="A15" i="234"/>
  <c r="G15" i="234"/>
  <c r="I14" i="234"/>
  <c r="E14" i="234"/>
  <c r="U14" i="234"/>
  <c r="A14" i="234"/>
  <c r="G14" i="234"/>
  <c r="S13" i="234"/>
  <c r="R13" i="234"/>
  <c r="I13" i="234"/>
  <c r="E13" i="234"/>
  <c r="P13" i="234"/>
  <c r="A13" i="234"/>
  <c r="G13" i="234"/>
  <c r="I12" i="234"/>
  <c r="E12" i="234"/>
  <c r="U12" i="234"/>
  <c r="A12" i="234"/>
  <c r="G12" i="234"/>
  <c r="T11" i="234"/>
  <c r="S11" i="234"/>
  <c r="I11" i="234"/>
  <c r="E11" i="234"/>
  <c r="U11" i="234"/>
  <c r="A11" i="234"/>
  <c r="G11" i="234"/>
  <c r="T10" i="234"/>
  <c r="S10" i="234"/>
  <c r="I10" i="234"/>
  <c r="E10" i="234"/>
  <c r="R10" i="234"/>
  <c r="A10" i="234"/>
  <c r="G10" i="234"/>
  <c r="I9" i="234"/>
  <c r="E9" i="234"/>
  <c r="P9" i="234"/>
  <c r="A9" i="234"/>
  <c r="R8" i="234"/>
  <c r="Q8" i="234"/>
  <c r="P8" i="234"/>
  <c r="I8" i="234"/>
  <c r="E8" i="234"/>
  <c r="A8" i="234"/>
  <c r="AG7" i="234"/>
  <c r="AF7" i="234"/>
  <c r="AE7" i="234"/>
  <c r="AD7" i="234"/>
  <c r="AC7" i="234"/>
  <c r="T7" i="234"/>
  <c r="S7" i="234"/>
  <c r="P7" i="234"/>
  <c r="I7" i="234"/>
  <c r="E7" i="234"/>
  <c r="U7" i="234"/>
  <c r="A7" i="234"/>
  <c r="G7" i="234"/>
  <c r="I6" i="234"/>
  <c r="E6" i="234"/>
  <c r="P6" i="234"/>
  <c r="A6" i="234"/>
  <c r="T5" i="234"/>
  <c r="S5" i="234"/>
  <c r="I5" i="234"/>
  <c r="E5" i="234"/>
  <c r="U5" i="234"/>
  <c r="A5" i="234"/>
  <c r="G5" i="234"/>
  <c r="U4" i="234"/>
  <c r="T4" i="234"/>
  <c r="R4" i="234"/>
  <c r="Q4" i="234"/>
  <c r="P4" i="234"/>
  <c r="I4" i="234"/>
  <c r="E4" i="234"/>
  <c r="S4" i="234"/>
  <c r="A4" i="234"/>
  <c r="U3" i="234"/>
  <c r="T3" i="234"/>
  <c r="S3" i="234"/>
  <c r="R3" i="234"/>
  <c r="Q3" i="234"/>
  <c r="I3" i="234"/>
  <c r="E3" i="234"/>
  <c r="P3" i="234"/>
  <c r="A3" i="234"/>
  <c r="I2" i="234"/>
  <c r="E2" i="234"/>
  <c r="P2" i="234"/>
  <c r="A2" i="234"/>
  <c r="G2" i="234"/>
  <c r="Q163" i="233"/>
  <c r="P7" i="233"/>
  <c r="V153" i="233"/>
  <c r="E153" i="233"/>
  <c r="E150" i="233"/>
  <c r="D153" i="233"/>
  <c r="AC7" i="231"/>
  <c r="AC7" i="233"/>
  <c r="AD7" i="233"/>
  <c r="P131" i="233"/>
  <c r="R159" i="233"/>
  <c r="T158" i="233"/>
  <c r="S158" i="233"/>
  <c r="R158" i="233"/>
  <c r="P158" i="233"/>
  <c r="U151" i="233"/>
  <c r="R151" i="233"/>
  <c r="Q151" i="233"/>
  <c r="P151" i="233"/>
  <c r="G151" i="233"/>
  <c r="E151" i="233"/>
  <c r="A151" i="233"/>
  <c r="G150" i="233"/>
  <c r="U149" i="233"/>
  <c r="T149" i="233"/>
  <c r="S149" i="233"/>
  <c r="R149" i="233"/>
  <c r="Q149" i="233"/>
  <c r="P149" i="233"/>
  <c r="A149" i="233"/>
  <c r="G149" i="233"/>
  <c r="E148" i="233"/>
  <c r="A148" i="233"/>
  <c r="G148" i="233"/>
  <c r="S147" i="233"/>
  <c r="R147" i="233"/>
  <c r="Q147" i="233"/>
  <c r="P147" i="233"/>
  <c r="I147" i="233"/>
  <c r="E147" i="233"/>
  <c r="A147" i="233"/>
  <c r="G147" i="233"/>
  <c r="U146" i="233"/>
  <c r="T146" i="233"/>
  <c r="S146" i="233"/>
  <c r="R146" i="233"/>
  <c r="Q146" i="233"/>
  <c r="P146" i="233"/>
  <c r="V146" i="233"/>
  <c r="X146" i="233"/>
  <c r="I146" i="233"/>
  <c r="E146" i="233"/>
  <c r="A146" i="233"/>
  <c r="G146" i="233"/>
  <c r="U145" i="233"/>
  <c r="T145" i="233"/>
  <c r="S145" i="233"/>
  <c r="R145" i="233"/>
  <c r="I145" i="233"/>
  <c r="E145" i="233"/>
  <c r="Q145" i="233"/>
  <c r="A145" i="233"/>
  <c r="P157" i="233"/>
  <c r="U144" i="233"/>
  <c r="T144" i="233"/>
  <c r="S144" i="233"/>
  <c r="I144" i="233"/>
  <c r="E144" i="233"/>
  <c r="P144" i="233"/>
  <c r="A144" i="233"/>
  <c r="G144" i="233"/>
  <c r="U143" i="233"/>
  <c r="T143" i="233"/>
  <c r="S143" i="233"/>
  <c r="R143" i="233"/>
  <c r="V143" i="233"/>
  <c r="X143" i="233"/>
  <c r="Q143" i="233"/>
  <c r="P143" i="233"/>
  <c r="I143" i="233"/>
  <c r="E143" i="233"/>
  <c r="A143" i="233"/>
  <c r="G143" i="233"/>
  <c r="I142" i="233"/>
  <c r="E142" i="233"/>
  <c r="A142" i="233"/>
  <c r="G142" i="233"/>
  <c r="U141" i="233"/>
  <c r="T141" i="233"/>
  <c r="S141" i="233"/>
  <c r="R141" i="233"/>
  <c r="Q141" i="233"/>
  <c r="P141" i="233"/>
  <c r="I141" i="233"/>
  <c r="E141" i="233"/>
  <c r="A141" i="233"/>
  <c r="I140" i="233"/>
  <c r="E140" i="233"/>
  <c r="A140" i="233"/>
  <c r="G140" i="233"/>
  <c r="I139" i="233"/>
  <c r="E139" i="233"/>
  <c r="A139" i="233"/>
  <c r="G139" i="233"/>
  <c r="Q138" i="233"/>
  <c r="I138" i="233"/>
  <c r="E138" i="233"/>
  <c r="G138" i="233"/>
  <c r="I137" i="233"/>
  <c r="E137" i="233"/>
  <c r="A137" i="233"/>
  <c r="G137" i="233"/>
  <c r="U136" i="233"/>
  <c r="T136" i="233"/>
  <c r="S136" i="233"/>
  <c r="R136" i="233"/>
  <c r="Q136" i="233"/>
  <c r="P136" i="233"/>
  <c r="V136" i="233"/>
  <c r="X136" i="233"/>
  <c r="I136" i="233"/>
  <c r="E136" i="233"/>
  <c r="A136" i="233"/>
  <c r="G136" i="233"/>
  <c r="T135" i="233"/>
  <c r="S135" i="233"/>
  <c r="R135" i="233"/>
  <c r="Q135" i="233"/>
  <c r="P135" i="233"/>
  <c r="I135" i="233"/>
  <c r="E135" i="233"/>
  <c r="U135" i="233"/>
  <c r="A135" i="233"/>
  <c r="G135" i="233"/>
  <c r="I134" i="233"/>
  <c r="E134" i="233"/>
  <c r="A134" i="233"/>
  <c r="I133" i="233"/>
  <c r="E133" i="233"/>
  <c r="A133" i="233"/>
  <c r="G133" i="233"/>
  <c r="T132" i="233"/>
  <c r="S132" i="233"/>
  <c r="R132" i="233"/>
  <c r="Q132" i="233"/>
  <c r="P132" i="233"/>
  <c r="I132" i="233"/>
  <c r="E132" i="233"/>
  <c r="U132" i="233"/>
  <c r="A132" i="233"/>
  <c r="G132" i="233"/>
  <c r="U131" i="233"/>
  <c r="I131" i="233"/>
  <c r="E131" i="233"/>
  <c r="T131" i="233"/>
  <c r="A131" i="233"/>
  <c r="G131" i="233"/>
  <c r="R130" i="233"/>
  <c r="I130" i="233"/>
  <c r="G130" i="233"/>
  <c r="E130" i="233"/>
  <c r="A130" i="233"/>
  <c r="I129" i="233"/>
  <c r="E129" i="233"/>
  <c r="S129" i="233"/>
  <c r="A129" i="233"/>
  <c r="G129" i="233"/>
  <c r="I128" i="233"/>
  <c r="E128" i="233"/>
  <c r="A128" i="233"/>
  <c r="G128" i="233"/>
  <c r="U127" i="233"/>
  <c r="T127" i="233"/>
  <c r="S127" i="233"/>
  <c r="R127" i="233"/>
  <c r="Q127" i="233"/>
  <c r="P127" i="233"/>
  <c r="I127" i="233"/>
  <c r="A127" i="233"/>
  <c r="G127" i="233"/>
  <c r="U126" i="233"/>
  <c r="T126" i="233"/>
  <c r="S126" i="233"/>
  <c r="R126" i="233"/>
  <c r="Q126" i="233"/>
  <c r="P126" i="233"/>
  <c r="I126" i="233"/>
  <c r="G126" i="233"/>
  <c r="E126" i="233"/>
  <c r="A126" i="233"/>
  <c r="U125" i="233"/>
  <c r="T125" i="233"/>
  <c r="I125" i="233"/>
  <c r="G125" i="233"/>
  <c r="E125" i="233"/>
  <c r="S125" i="233"/>
  <c r="A125" i="233"/>
  <c r="U124" i="233"/>
  <c r="T124" i="233"/>
  <c r="I124" i="233"/>
  <c r="E124" i="233"/>
  <c r="A124" i="233"/>
  <c r="G124" i="233"/>
  <c r="I123" i="233"/>
  <c r="E123" i="233"/>
  <c r="T123" i="233"/>
  <c r="A123" i="233"/>
  <c r="G123" i="233"/>
  <c r="S122" i="233"/>
  <c r="P122" i="233"/>
  <c r="I122" i="233"/>
  <c r="E122" i="233"/>
  <c r="A122" i="233"/>
  <c r="G122" i="233"/>
  <c r="U121" i="233"/>
  <c r="T121" i="233"/>
  <c r="S121" i="233"/>
  <c r="R121" i="233"/>
  <c r="P121" i="233"/>
  <c r="I121" i="233"/>
  <c r="E121" i="233"/>
  <c r="Q121" i="233"/>
  <c r="A121" i="233"/>
  <c r="G121" i="233"/>
  <c r="R120" i="233"/>
  <c r="Q120" i="233"/>
  <c r="P120" i="233"/>
  <c r="I120" i="233"/>
  <c r="G120" i="233"/>
  <c r="E120" i="233"/>
  <c r="A120" i="233"/>
  <c r="T119" i="233"/>
  <c r="S119" i="233"/>
  <c r="R119" i="233"/>
  <c r="Q119" i="233"/>
  <c r="I119" i="233"/>
  <c r="G119" i="233"/>
  <c r="E119" i="233"/>
  <c r="P119" i="233"/>
  <c r="A119" i="233"/>
  <c r="I118" i="233"/>
  <c r="G118" i="233"/>
  <c r="E118" i="233"/>
  <c r="A118" i="233"/>
  <c r="U117" i="233"/>
  <c r="S117" i="233"/>
  <c r="R117" i="233"/>
  <c r="Q117" i="233"/>
  <c r="I117" i="233"/>
  <c r="E117" i="233"/>
  <c r="A117" i="233"/>
  <c r="G117" i="233"/>
  <c r="T116" i="233"/>
  <c r="S116" i="233"/>
  <c r="R116" i="233"/>
  <c r="I116" i="233"/>
  <c r="G116" i="233"/>
  <c r="E116" i="233"/>
  <c r="U116" i="233"/>
  <c r="A116" i="233"/>
  <c r="U115" i="233"/>
  <c r="I115" i="233"/>
  <c r="E115" i="233"/>
  <c r="A115" i="233"/>
  <c r="G115" i="233"/>
  <c r="I114" i="233"/>
  <c r="E114" i="233"/>
  <c r="A114" i="233"/>
  <c r="G114" i="233"/>
  <c r="U113" i="233"/>
  <c r="T113" i="233"/>
  <c r="S113" i="233"/>
  <c r="R113" i="233"/>
  <c r="I113" i="233"/>
  <c r="E113" i="233"/>
  <c r="A113" i="233"/>
  <c r="G113" i="233"/>
  <c r="U112" i="233"/>
  <c r="S112" i="233"/>
  <c r="R112" i="233"/>
  <c r="Q112" i="233"/>
  <c r="P112" i="233"/>
  <c r="V112" i="233"/>
  <c r="X112" i="233"/>
  <c r="I112" i="233"/>
  <c r="E112" i="233"/>
  <c r="T112" i="233"/>
  <c r="A112" i="233"/>
  <c r="G112" i="233"/>
  <c r="U111" i="233"/>
  <c r="T111" i="233"/>
  <c r="S111" i="233"/>
  <c r="R111" i="233"/>
  <c r="Q111" i="233"/>
  <c r="P111" i="233"/>
  <c r="I111" i="233"/>
  <c r="G111" i="233"/>
  <c r="E111" i="233"/>
  <c r="A111" i="233"/>
  <c r="S110" i="233"/>
  <c r="P110" i="233"/>
  <c r="I110" i="233"/>
  <c r="E110" i="233"/>
  <c r="A110" i="233"/>
  <c r="G110" i="233"/>
  <c r="I109" i="233"/>
  <c r="E109" i="233"/>
  <c r="A109" i="233"/>
  <c r="G109" i="233"/>
  <c r="I108" i="233"/>
  <c r="E108" i="233"/>
  <c r="A108" i="233"/>
  <c r="G108" i="233"/>
  <c r="U107" i="233"/>
  <c r="I107" i="233"/>
  <c r="G107" i="233"/>
  <c r="E107" i="233"/>
  <c r="A107" i="233"/>
  <c r="U106" i="233"/>
  <c r="I106" i="233"/>
  <c r="G106" i="233"/>
  <c r="E106" i="233"/>
  <c r="T106" i="233"/>
  <c r="A106" i="233"/>
  <c r="I105" i="233"/>
  <c r="E105" i="233"/>
  <c r="A105" i="233"/>
  <c r="G105" i="233"/>
  <c r="U104" i="233"/>
  <c r="T104" i="233"/>
  <c r="I104" i="233"/>
  <c r="E104" i="233"/>
  <c r="P104" i="233"/>
  <c r="A104" i="233"/>
  <c r="G104" i="233"/>
  <c r="I103" i="233"/>
  <c r="E103" i="233"/>
  <c r="A103" i="233"/>
  <c r="G103" i="233"/>
  <c r="U102" i="233"/>
  <c r="S102" i="233"/>
  <c r="R102" i="233"/>
  <c r="P102" i="233"/>
  <c r="I102" i="233"/>
  <c r="E102" i="233"/>
  <c r="A102" i="233"/>
  <c r="G102" i="233"/>
  <c r="I101" i="233"/>
  <c r="E101" i="233"/>
  <c r="A101" i="233"/>
  <c r="G101" i="233"/>
  <c r="T100" i="233"/>
  <c r="S100" i="233"/>
  <c r="I100" i="233"/>
  <c r="E100" i="233"/>
  <c r="U100" i="233"/>
  <c r="A100" i="233"/>
  <c r="G100" i="233"/>
  <c r="I99" i="233"/>
  <c r="G99" i="233"/>
  <c r="E99" i="233"/>
  <c r="A99" i="233"/>
  <c r="R98" i="233"/>
  <c r="I98" i="233"/>
  <c r="E98" i="233"/>
  <c r="U98" i="233"/>
  <c r="A98" i="233"/>
  <c r="G98" i="233"/>
  <c r="R97" i="233"/>
  <c r="I97" i="233"/>
  <c r="E97" i="233"/>
  <c r="A97" i="233"/>
  <c r="G97" i="233"/>
  <c r="U96" i="233"/>
  <c r="S96" i="233"/>
  <c r="R96" i="233"/>
  <c r="I96" i="233"/>
  <c r="G96" i="233"/>
  <c r="E96" i="233"/>
  <c r="T96" i="233"/>
  <c r="A96" i="233"/>
  <c r="I95" i="233"/>
  <c r="E95" i="233"/>
  <c r="S95" i="233"/>
  <c r="A95" i="233"/>
  <c r="G95" i="233"/>
  <c r="U94" i="233"/>
  <c r="T94" i="233"/>
  <c r="S94" i="233"/>
  <c r="R94" i="233"/>
  <c r="Q94" i="233"/>
  <c r="V94" i="233"/>
  <c r="X94" i="233"/>
  <c r="I94" i="233"/>
  <c r="E94" i="233"/>
  <c r="P94" i="233"/>
  <c r="A94" i="233"/>
  <c r="G94" i="233"/>
  <c r="U93" i="233"/>
  <c r="T93" i="233"/>
  <c r="S93" i="233"/>
  <c r="I93" i="233"/>
  <c r="E93" i="233"/>
  <c r="R93" i="233"/>
  <c r="A93" i="233"/>
  <c r="G93" i="233"/>
  <c r="U92" i="233"/>
  <c r="T92" i="233"/>
  <c r="R92" i="233"/>
  <c r="Q92" i="233"/>
  <c r="P92" i="233"/>
  <c r="V92" i="233"/>
  <c r="I92" i="233"/>
  <c r="G92" i="233"/>
  <c r="E92" i="233"/>
  <c r="S92" i="233"/>
  <c r="A92" i="233"/>
  <c r="U91" i="233"/>
  <c r="V91" i="233"/>
  <c r="X91" i="233"/>
  <c r="T91" i="233"/>
  <c r="S91" i="233"/>
  <c r="R91" i="233"/>
  <c r="Q91" i="233"/>
  <c r="P91" i="233"/>
  <c r="I91" i="233"/>
  <c r="A91" i="233"/>
  <c r="G91" i="233"/>
  <c r="I90" i="233"/>
  <c r="E90" i="233"/>
  <c r="A90" i="233"/>
  <c r="G90" i="233"/>
  <c r="U89" i="233"/>
  <c r="T89" i="233"/>
  <c r="I89" i="233"/>
  <c r="E89" i="233"/>
  <c r="S89" i="233"/>
  <c r="A89" i="233"/>
  <c r="G89" i="233"/>
  <c r="U88" i="233"/>
  <c r="T88" i="233"/>
  <c r="S88" i="233"/>
  <c r="I88" i="233"/>
  <c r="G88" i="233"/>
  <c r="E88" i="233"/>
  <c r="A88" i="233"/>
  <c r="Q87" i="233"/>
  <c r="I87" i="233"/>
  <c r="E87" i="233"/>
  <c r="R87" i="233"/>
  <c r="A87" i="233"/>
  <c r="G87" i="233"/>
  <c r="U86" i="233"/>
  <c r="S86" i="233"/>
  <c r="R86" i="233"/>
  <c r="Q86" i="233"/>
  <c r="P86" i="233"/>
  <c r="I86" i="233"/>
  <c r="E86" i="233"/>
  <c r="T86" i="233"/>
  <c r="A86" i="233"/>
  <c r="G86" i="233"/>
  <c r="U85" i="233"/>
  <c r="T85" i="233"/>
  <c r="S85" i="233"/>
  <c r="I85" i="233"/>
  <c r="E85" i="233"/>
  <c r="R85" i="233"/>
  <c r="A85" i="233"/>
  <c r="G85" i="233"/>
  <c r="I84" i="233"/>
  <c r="E84" i="233"/>
  <c r="A84" i="233"/>
  <c r="G84" i="233"/>
  <c r="U83" i="233"/>
  <c r="T83" i="233"/>
  <c r="S83" i="233"/>
  <c r="R83" i="233"/>
  <c r="Q83" i="233"/>
  <c r="I83" i="233"/>
  <c r="E83" i="233"/>
  <c r="P83" i="233"/>
  <c r="V83" i="233"/>
  <c r="X83" i="233"/>
  <c r="A83" i="233"/>
  <c r="G83" i="233"/>
  <c r="U82" i="233"/>
  <c r="T82" i="233"/>
  <c r="S82" i="233"/>
  <c r="R82" i="233"/>
  <c r="Q82" i="233"/>
  <c r="P82" i="233"/>
  <c r="V82" i="233"/>
  <c r="X82" i="233"/>
  <c r="I82" i="233"/>
  <c r="A82" i="233"/>
  <c r="G82" i="233"/>
  <c r="U81" i="233"/>
  <c r="T81" i="233"/>
  <c r="S81" i="233"/>
  <c r="I81" i="233"/>
  <c r="E81" i="233"/>
  <c r="Q81" i="233"/>
  <c r="A81" i="233"/>
  <c r="G81" i="233"/>
  <c r="Q80" i="233"/>
  <c r="P80" i="233"/>
  <c r="I80" i="233"/>
  <c r="E80" i="233"/>
  <c r="A80" i="233"/>
  <c r="G80" i="233"/>
  <c r="U79" i="233"/>
  <c r="T79" i="233"/>
  <c r="S79" i="233"/>
  <c r="R79" i="233"/>
  <c r="Q79" i="233"/>
  <c r="V79" i="233"/>
  <c r="X79" i="233"/>
  <c r="P79" i="233"/>
  <c r="I79" i="233"/>
  <c r="G79" i="233"/>
  <c r="E79" i="233"/>
  <c r="A79" i="233"/>
  <c r="T78" i="233"/>
  <c r="S78" i="233"/>
  <c r="R78" i="233"/>
  <c r="Q78" i="233"/>
  <c r="I78" i="233"/>
  <c r="G78" i="233"/>
  <c r="E78" i="233"/>
  <c r="U78" i="233"/>
  <c r="A78" i="233"/>
  <c r="I77" i="233"/>
  <c r="E77" i="233"/>
  <c r="U77" i="233"/>
  <c r="A77" i="233"/>
  <c r="G77" i="233"/>
  <c r="U76" i="233"/>
  <c r="T76" i="233"/>
  <c r="S76" i="233"/>
  <c r="R76" i="233"/>
  <c r="Q76" i="233"/>
  <c r="P76" i="233"/>
  <c r="V76" i="233"/>
  <c r="X76" i="233"/>
  <c r="I76" i="233"/>
  <c r="E76" i="233"/>
  <c r="A76" i="233"/>
  <c r="G76" i="233"/>
  <c r="T75" i="233"/>
  <c r="I75" i="233"/>
  <c r="E75" i="233"/>
  <c r="A75" i="233"/>
  <c r="G75" i="233"/>
  <c r="U74" i="233"/>
  <c r="T74" i="233"/>
  <c r="S74" i="233"/>
  <c r="R74" i="233"/>
  <c r="Q74" i="233"/>
  <c r="P74" i="233"/>
  <c r="I74" i="233"/>
  <c r="E74" i="233"/>
  <c r="A74" i="233"/>
  <c r="G74" i="233"/>
  <c r="U73" i="233"/>
  <c r="Q73" i="233"/>
  <c r="I73" i="233"/>
  <c r="E73" i="233"/>
  <c r="A73" i="233"/>
  <c r="G73" i="233"/>
  <c r="I72" i="233"/>
  <c r="E72" i="233"/>
  <c r="A72" i="233"/>
  <c r="G72" i="233"/>
  <c r="I71" i="233"/>
  <c r="E71" i="233"/>
  <c r="S71" i="233"/>
  <c r="A71" i="233"/>
  <c r="G71" i="233"/>
  <c r="I70" i="233"/>
  <c r="E70" i="233"/>
  <c r="A70" i="233"/>
  <c r="G70" i="233"/>
  <c r="U69" i="233"/>
  <c r="T69" i="233"/>
  <c r="S69" i="233"/>
  <c r="R69" i="233"/>
  <c r="Q69" i="233"/>
  <c r="P69" i="233"/>
  <c r="I69" i="233"/>
  <c r="E69" i="233"/>
  <c r="A69" i="233"/>
  <c r="S68" i="233"/>
  <c r="I68" i="233"/>
  <c r="E68" i="233"/>
  <c r="U68" i="233"/>
  <c r="A68" i="233"/>
  <c r="G68" i="233"/>
  <c r="U67" i="233"/>
  <c r="S67" i="233"/>
  <c r="I67" i="233"/>
  <c r="G67" i="233"/>
  <c r="E67" i="233"/>
  <c r="A67" i="233"/>
  <c r="I66" i="233"/>
  <c r="E66" i="233"/>
  <c r="P66" i="233"/>
  <c r="A66" i="233"/>
  <c r="G66" i="233"/>
  <c r="T65" i="233"/>
  <c r="S65" i="233"/>
  <c r="R65" i="233"/>
  <c r="I65" i="233"/>
  <c r="E65" i="233"/>
  <c r="U65" i="233"/>
  <c r="A65" i="233"/>
  <c r="G65" i="233"/>
  <c r="U64" i="233"/>
  <c r="T64" i="233"/>
  <c r="S64" i="233"/>
  <c r="V64" i="233"/>
  <c r="X64" i="233"/>
  <c r="R64" i="233"/>
  <c r="Q64" i="233"/>
  <c r="P64" i="233"/>
  <c r="I64" i="233"/>
  <c r="E64" i="233"/>
  <c r="A64" i="233"/>
  <c r="G64" i="233"/>
  <c r="U63" i="233"/>
  <c r="I63" i="233"/>
  <c r="E63" i="233"/>
  <c r="S63" i="233"/>
  <c r="A63" i="233"/>
  <c r="I62" i="233"/>
  <c r="E62" i="233"/>
  <c r="A62" i="233"/>
  <c r="G62" i="233"/>
  <c r="U61" i="233"/>
  <c r="T61" i="233"/>
  <c r="S61" i="233"/>
  <c r="R61" i="233"/>
  <c r="I61" i="233"/>
  <c r="E61" i="233"/>
  <c r="Q61" i="233"/>
  <c r="A61" i="233"/>
  <c r="G61" i="233"/>
  <c r="S60" i="233"/>
  <c r="R60" i="233"/>
  <c r="P60" i="233"/>
  <c r="I60" i="233"/>
  <c r="E60" i="233"/>
  <c r="U60" i="233"/>
  <c r="A60" i="233"/>
  <c r="G60" i="233"/>
  <c r="U59" i="233"/>
  <c r="T59" i="233"/>
  <c r="S59" i="233"/>
  <c r="R59" i="233"/>
  <c r="Q59" i="233"/>
  <c r="P59" i="233"/>
  <c r="I59" i="233"/>
  <c r="G59" i="233"/>
  <c r="E59" i="233"/>
  <c r="A59" i="233"/>
  <c r="S58" i="233"/>
  <c r="R58" i="233"/>
  <c r="P58" i="233"/>
  <c r="I58" i="233"/>
  <c r="E58" i="233"/>
  <c r="A58" i="233"/>
  <c r="G58" i="233"/>
  <c r="U57" i="233"/>
  <c r="T57" i="233"/>
  <c r="V57" i="233"/>
  <c r="X57" i="233"/>
  <c r="S57" i="233"/>
  <c r="R57" i="233"/>
  <c r="P57" i="233"/>
  <c r="I57" i="233"/>
  <c r="G57" i="233"/>
  <c r="E57" i="233"/>
  <c r="Q57" i="233"/>
  <c r="A57" i="233"/>
  <c r="I56" i="233"/>
  <c r="E56" i="233"/>
  <c r="S56" i="233"/>
  <c r="A56" i="233"/>
  <c r="G56" i="233"/>
  <c r="T55" i="233"/>
  <c r="S55" i="233"/>
  <c r="Q55" i="233"/>
  <c r="P55" i="233"/>
  <c r="I55" i="233"/>
  <c r="E55" i="233"/>
  <c r="A55" i="233"/>
  <c r="G55" i="233"/>
  <c r="U54" i="233"/>
  <c r="T54" i="233"/>
  <c r="S54" i="233"/>
  <c r="R54" i="233"/>
  <c r="Q54" i="233"/>
  <c r="P54" i="233"/>
  <c r="V54" i="233"/>
  <c r="X54" i="233"/>
  <c r="I54" i="233"/>
  <c r="G54" i="233"/>
  <c r="E54" i="233"/>
  <c r="A54" i="233"/>
  <c r="I53" i="233"/>
  <c r="E53" i="233"/>
  <c r="P53" i="233"/>
  <c r="A53" i="233"/>
  <c r="G53" i="233"/>
  <c r="U52" i="233"/>
  <c r="T52" i="233"/>
  <c r="S52" i="233"/>
  <c r="R52" i="233"/>
  <c r="P52" i="233"/>
  <c r="V52" i="233"/>
  <c r="X52" i="233"/>
  <c r="I52" i="233"/>
  <c r="E52" i="233"/>
  <c r="Q52" i="233"/>
  <c r="A52" i="233"/>
  <c r="G52" i="233"/>
  <c r="U51" i="233"/>
  <c r="I51" i="233"/>
  <c r="E51" i="233"/>
  <c r="A51" i="233"/>
  <c r="G51" i="233"/>
  <c r="T50" i="233"/>
  <c r="S50" i="233"/>
  <c r="R50" i="233"/>
  <c r="I50" i="233"/>
  <c r="E50" i="233"/>
  <c r="A50" i="233"/>
  <c r="G50" i="233"/>
  <c r="V49" i="233"/>
  <c r="X49" i="233"/>
  <c r="U49" i="233"/>
  <c r="T49" i="233"/>
  <c r="S49" i="233"/>
  <c r="R49" i="233"/>
  <c r="Q49" i="233"/>
  <c r="P49" i="233"/>
  <c r="I49" i="233"/>
  <c r="E49" i="233"/>
  <c r="A49" i="233"/>
  <c r="G49" i="233"/>
  <c r="V48" i="233"/>
  <c r="X48" i="233"/>
  <c r="U48" i="233"/>
  <c r="S48" i="233"/>
  <c r="R48" i="233"/>
  <c r="Q48" i="233"/>
  <c r="P48" i="233"/>
  <c r="I48" i="233"/>
  <c r="E48" i="233"/>
  <c r="T48" i="233"/>
  <c r="A48" i="233"/>
  <c r="G48" i="233"/>
  <c r="T47" i="233"/>
  <c r="S47" i="233"/>
  <c r="I47" i="233"/>
  <c r="E47" i="233"/>
  <c r="A47" i="233"/>
  <c r="G47" i="233"/>
  <c r="I46" i="233"/>
  <c r="E46" i="233"/>
  <c r="P46" i="233"/>
  <c r="A46" i="233"/>
  <c r="G46" i="233"/>
  <c r="T45" i="233"/>
  <c r="S45" i="233"/>
  <c r="R45" i="233"/>
  <c r="Q45" i="233"/>
  <c r="I45" i="233"/>
  <c r="E45" i="233"/>
  <c r="U45" i="233"/>
  <c r="A45" i="233"/>
  <c r="G45" i="233"/>
  <c r="U44" i="233"/>
  <c r="T44" i="233"/>
  <c r="S44" i="233"/>
  <c r="R44" i="233"/>
  <c r="Q44" i="233"/>
  <c r="P44" i="233"/>
  <c r="V44" i="233"/>
  <c r="X44" i="233"/>
  <c r="I44" i="233"/>
  <c r="E44" i="233"/>
  <c r="A44" i="233"/>
  <c r="G44" i="233"/>
  <c r="U43" i="233"/>
  <c r="T43" i="233"/>
  <c r="S43" i="233"/>
  <c r="I43" i="233"/>
  <c r="E43" i="233"/>
  <c r="R43" i="233"/>
  <c r="A43" i="233"/>
  <c r="G43" i="233"/>
  <c r="U42" i="233"/>
  <c r="T42" i="233"/>
  <c r="S42" i="233"/>
  <c r="R42" i="233"/>
  <c r="P42" i="233"/>
  <c r="V42" i="233"/>
  <c r="X42" i="233"/>
  <c r="I42" i="233"/>
  <c r="E42" i="233"/>
  <c r="Q42" i="233"/>
  <c r="A42" i="233"/>
  <c r="G42" i="233"/>
  <c r="T41" i="233"/>
  <c r="S41" i="233"/>
  <c r="R41" i="233"/>
  <c r="I41" i="233"/>
  <c r="E41" i="233"/>
  <c r="U41" i="233"/>
  <c r="A41" i="233"/>
  <c r="G41" i="233"/>
  <c r="I40" i="233"/>
  <c r="G40" i="233"/>
  <c r="E40" i="233"/>
  <c r="A40" i="233"/>
  <c r="U39" i="233"/>
  <c r="T39" i="233"/>
  <c r="S39" i="233"/>
  <c r="V39" i="233"/>
  <c r="X39" i="233"/>
  <c r="R39" i="233"/>
  <c r="Q39" i="233"/>
  <c r="P39" i="233"/>
  <c r="I39" i="233"/>
  <c r="E39" i="233"/>
  <c r="A39" i="233"/>
  <c r="G39" i="233"/>
  <c r="I38" i="233"/>
  <c r="E38" i="233"/>
  <c r="A38" i="233"/>
  <c r="G38" i="233"/>
  <c r="I37" i="233"/>
  <c r="E37" i="233"/>
  <c r="R37" i="233"/>
  <c r="A37" i="233"/>
  <c r="G37" i="233"/>
  <c r="Q36" i="233"/>
  <c r="P36" i="233"/>
  <c r="I36" i="233"/>
  <c r="E36" i="233"/>
  <c r="A36" i="233"/>
  <c r="G36" i="233"/>
  <c r="T35" i="233"/>
  <c r="S35" i="233"/>
  <c r="I35" i="233"/>
  <c r="E35" i="233"/>
  <c r="U35" i="233"/>
  <c r="A35" i="233"/>
  <c r="G35" i="233"/>
  <c r="U34" i="233"/>
  <c r="T34" i="233"/>
  <c r="S34" i="233"/>
  <c r="R34" i="233"/>
  <c r="Q34" i="233"/>
  <c r="P34" i="233"/>
  <c r="V34" i="233"/>
  <c r="X34" i="233"/>
  <c r="I34" i="233"/>
  <c r="G34" i="233"/>
  <c r="E34" i="233"/>
  <c r="A34" i="233"/>
  <c r="U33" i="233"/>
  <c r="T33" i="233"/>
  <c r="S33" i="233"/>
  <c r="R33" i="233"/>
  <c r="V33" i="233"/>
  <c r="X33" i="233"/>
  <c r="Q33" i="233"/>
  <c r="P33" i="233"/>
  <c r="I33" i="233"/>
  <c r="E33" i="233"/>
  <c r="A33" i="233"/>
  <c r="G33" i="233"/>
  <c r="I32" i="233"/>
  <c r="E32" i="233"/>
  <c r="A32" i="233"/>
  <c r="G32" i="233"/>
  <c r="U31" i="233"/>
  <c r="T31" i="233"/>
  <c r="S31" i="233"/>
  <c r="R31" i="233"/>
  <c r="V31" i="233"/>
  <c r="X31" i="233"/>
  <c r="P31" i="233"/>
  <c r="I31" i="233"/>
  <c r="E31" i="233"/>
  <c r="Q31" i="233"/>
  <c r="A31" i="233"/>
  <c r="G31" i="233"/>
  <c r="R30" i="233"/>
  <c r="Q30" i="233"/>
  <c r="P30" i="233"/>
  <c r="I30" i="233"/>
  <c r="E30" i="233"/>
  <c r="A30" i="233"/>
  <c r="G30" i="233"/>
  <c r="I29" i="233"/>
  <c r="E29" i="233"/>
  <c r="U29" i="233"/>
  <c r="A29" i="233"/>
  <c r="G29" i="233"/>
  <c r="U28" i="233"/>
  <c r="T28" i="233"/>
  <c r="S28" i="233"/>
  <c r="R28" i="233"/>
  <c r="Q28" i="233"/>
  <c r="P28" i="233"/>
  <c r="V28" i="233"/>
  <c r="X28" i="233"/>
  <c r="I28" i="233"/>
  <c r="G28" i="233"/>
  <c r="E28" i="233"/>
  <c r="A28" i="233"/>
  <c r="I27" i="233"/>
  <c r="E27" i="233"/>
  <c r="U27" i="233"/>
  <c r="A27" i="233"/>
  <c r="G27" i="233"/>
  <c r="I26" i="233"/>
  <c r="E26" i="233"/>
  <c r="A26" i="233"/>
  <c r="G26" i="233"/>
  <c r="Q25" i="233"/>
  <c r="P25" i="233"/>
  <c r="I25" i="233"/>
  <c r="E25" i="233"/>
  <c r="A25" i="233"/>
  <c r="G25" i="233"/>
  <c r="I24" i="233"/>
  <c r="E24" i="233"/>
  <c r="U24" i="233"/>
  <c r="A24" i="233"/>
  <c r="G24" i="233"/>
  <c r="T23" i="233"/>
  <c r="S23" i="233"/>
  <c r="R23" i="233"/>
  <c r="Q23" i="233"/>
  <c r="P23" i="233"/>
  <c r="V23" i="233"/>
  <c r="X23" i="233"/>
  <c r="I23" i="233"/>
  <c r="E23" i="233"/>
  <c r="U23" i="233"/>
  <c r="A23" i="233"/>
  <c r="G23" i="233"/>
  <c r="S22" i="233"/>
  <c r="R22" i="233"/>
  <c r="P22" i="233"/>
  <c r="I22" i="233"/>
  <c r="E22" i="233"/>
  <c r="A22" i="233"/>
  <c r="G22" i="233"/>
  <c r="U21" i="233"/>
  <c r="T21" i="233"/>
  <c r="S21" i="233"/>
  <c r="R21" i="233"/>
  <c r="Q21" i="233"/>
  <c r="P21" i="233"/>
  <c r="V21" i="233"/>
  <c r="X21" i="233"/>
  <c r="I21" i="233"/>
  <c r="E21" i="233"/>
  <c r="A21" i="233"/>
  <c r="G21" i="233"/>
  <c r="T20" i="233"/>
  <c r="S20" i="233"/>
  <c r="R20" i="233"/>
  <c r="P20" i="233"/>
  <c r="I20" i="233"/>
  <c r="E20" i="233"/>
  <c r="A20" i="233"/>
  <c r="G20" i="233"/>
  <c r="U19" i="233"/>
  <c r="T19" i="233"/>
  <c r="S19" i="233"/>
  <c r="R19" i="233"/>
  <c r="Q19" i="233"/>
  <c r="V19" i="233"/>
  <c r="X19" i="233"/>
  <c r="P19" i="233"/>
  <c r="I19" i="233"/>
  <c r="E19" i="233"/>
  <c r="A19" i="233"/>
  <c r="G19" i="233"/>
  <c r="I18" i="233"/>
  <c r="E18" i="233"/>
  <c r="A18" i="233"/>
  <c r="G18" i="233"/>
  <c r="U17" i="233"/>
  <c r="S17" i="233"/>
  <c r="R17" i="233"/>
  <c r="P17" i="233"/>
  <c r="I17" i="233"/>
  <c r="G17" i="233"/>
  <c r="E17" i="233"/>
  <c r="A17" i="233"/>
  <c r="I16" i="233"/>
  <c r="E16" i="233"/>
  <c r="A16" i="233"/>
  <c r="G16" i="233"/>
  <c r="T15" i="233"/>
  <c r="S15" i="233"/>
  <c r="R15" i="233"/>
  <c r="Q15" i="233"/>
  <c r="V15" i="233"/>
  <c r="X15" i="233"/>
  <c r="P15" i="233"/>
  <c r="I15" i="233"/>
  <c r="E15" i="233"/>
  <c r="U15" i="233"/>
  <c r="A15" i="233"/>
  <c r="U14" i="233"/>
  <c r="T14" i="233"/>
  <c r="S14" i="233"/>
  <c r="R14" i="233"/>
  <c r="Q14" i="233"/>
  <c r="P14" i="233"/>
  <c r="I14" i="233"/>
  <c r="E14" i="233"/>
  <c r="A14" i="233"/>
  <c r="G14" i="233"/>
  <c r="U13" i="233"/>
  <c r="T13" i="233"/>
  <c r="R13" i="233"/>
  <c r="I13" i="233"/>
  <c r="E13" i="233"/>
  <c r="S13" i="233"/>
  <c r="A13" i="233"/>
  <c r="G13" i="233"/>
  <c r="I12" i="233"/>
  <c r="E12" i="233"/>
  <c r="A12" i="233"/>
  <c r="G12" i="233"/>
  <c r="U11" i="233"/>
  <c r="T11" i="233"/>
  <c r="S11" i="233"/>
  <c r="R11" i="233"/>
  <c r="Q11" i="233"/>
  <c r="I11" i="233"/>
  <c r="E11" i="233"/>
  <c r="P11" i="233"/>
  <c r="A11" i="233"/>
  <c r="G11" i="233"/>
  <c r="S10" i="233"/>
  <c r="R10" i="233"/>
  <c r="Q10" i="233"/>
  <c r="P10" i="233"/>
  <c r="I10" i="233"/>
  <c r="E10" i="233"/>
  <c r="U10" i="233"/>
  <c r="A10" i="233"/>
  <c r="G10" i="233"/>
  <c r="U9" i="233"/>
  <c r="T9" i="233"/>
  <c r="S9" i="233"/>
  <c r="I9" i="233"/>
  <c r="E9" i="233"/>
  <c r="R9" i="233"/>
  <c r="A9" i="233"/>
  <c r="G9" i="233"/>
  <c r="U8" i="233"/>
  <c r="I8" i="233"/>
  <c r="E8" i="233"/>
  <c r="Q8" i="233"/>
  <c r="A8" i="233"/>
  <c r="AG7" i="233"/>
  <c r="AF7" i="233"/>
  <c r="AE7" i="233"/>
  <c r="U7" i="233"/>
  <c r="S7" i="233"/>
  <c r="R7" i="233"/>
  <c r="Q7" i="233"/>
  <c r="V7" i="233"/>
  <c r="X7" i="233"/>
  <c r="I7" i="233"/>
  <c r="G7" i="233"/>
  <c r="E7" i="233"/>
  <c r="T7" i="233"/>
  <c r="A7" i="233"/>
  <c r="P159" i="233"/>
  <c r="U6" i="233"/>
  <c r="T6" i="233"/>
  <c r="S6" i="233"/>
  <c r="I6" i="233"/>
  <c r="E6" i="233"/>
  <c r="R6" i="233"/>
  <c r="A6" i="233"/>
  <c r="G6" i="233"/>
  <c r="I5" i="233"/>
  <c r="E5" i="233"/>
  <c r="A5" i="233"/>
  <c r="G5" i="233"/>
  <c r="U4" i="233"/>
  <c r="I4" i="233"/>
  <c r="E4" i="233"/>
  <c r="R4" i="233"/>
  <c r="A4" i="233"/>
  <c r="I3" i="233"/>
  <c r="E3" i="233"/>
  <c r="A3" i="233"/>
  <c r="U2" i="233"/>
  <c r="T2" i="233"/>
  <c r="S2" i="233"/>
  <c r="I2" i="233"/>
  <c r="E2" i="233"/>
  <c r="R2" i="233"/>
  <c r="A2" i="233"/>
  <c r="G2" i="233"/>
  <c r="S159" i="232"/>
  <c r="R159" i="232"/>
  <c r="T158" i="232"/>
  <c r="S158" i="232"/>
  <c r="R158" i="232"/>
  <c r="P158" i="232"/>
  <c r="D153" i="232"/>
  <c r="U151" i="232"/>
  <c r="E151" i="232"/>
  <c r="Q151" i="232"/>
  <c r="A151" i="232"/>
  <c r="G151" i="232"/>
  <c r="G150" i="232"/>
  <c r="E150" i="232"/>
  <c r="R150" i="232"/>
  <c r="V149" i="232"/>
  <c r="X149" i="232"/>
  <c r="U149" i="232"/>
  <c r="T149" i="232"/>
  <c r="S149" i="232"/>
  <c r="R149" i="232"/>
  <c r="Q149" i="232"/>
  <c r="P149" i="232"/>
  <c r="G149" i="232"/>
  <c r="A149" i="232"/>
  <c r="E148" i="232"/>
  <c r="A148" i="232"/>
  <c r="G148" i="232"/>
  <c r="T147" i="232"/>
  <c r="S147" i="232"/>
  <c r="I147" i="232"/>
  <c r="E147" i="232"/>
  <c r="A147" i="232"/>
  <c r="G147" i="232"/>
  <c r="I146" i="232"/>
  <c r="E146" i="232"/>
  <c r="U146" i="232"/>
  <c r="A146" i="232"/>
  <c r="G146" i="232"/>
  <c r="T145" i="232"/>
  <c r="S145" i="232"/>
  <c r="I145" i="232"/>
  <c r="E145" i="232"/>
  <c r="A145" i="232"/>
  <c r="U144" i="232"/>
  <c r="T144" i="232"/>
  <c r="S144" i="232"/>
  <c r="R144" i="232"/>
  <c r="P144" i="232"/>
  <c r="V144" i="232"/>
  <c r="X144" i="232"/>
  <c r="I144" i="232"/>
  <c r="E144" i="232"/>
  <c r="Q144" i="232"/>
  <c r="A144" i="232"/>
  <c r="G144" i="232"/>
  <c r="I143" i="232"/>
  <c r="E143" i="232"/>
  <c r="A143" i="232"/>
  <c r="G143" i="232"/>
  <c r="I142" i="232"/>
  <c r="E142" i="232"/>
  <c r="A142" i="232"/>
  <c r="G142" i="232"/>
  <c r="U141" i="232"/>
  <c r="T141" i="232"/>
  <c r="S141" i="232"/>
  <c r="R141" i="232"/>
  <c r="Q141" i="232"/>
  <c r="P141" i="232"/>
  <c r="V141" i="232"/>
  <c r="X141" i="232"/>
  <c r="I141" i="232"/>
  <c r="G141" i="232"/>
  <c r="E141" i="232"/>
  <c r="A141" i="232"/>
  <c r="O158" i="232"/>
  <c r="I140" i="232"/>
  <c r="E140" i="232"/>
  <c r="U140" i="232"/>
  <c r="A140" i="232"/>
  <c r="G140" i="232"/>
  <c r="U139" i="232"/>
  <c r="T139" i="232"/>
  <c r="S139" i="232"/>
  <c r="R139" i="232"/>
  <c r="P139" i="232"/>
  <c r="I139" i="232"/>
  <c r="E139" i="232"/>
  <c r="Q139" i="232"/>
  <c r="A139" i="232"/>
  <c r="G139" i="232"/>
  <c r="V138" i="232"/>
  <c r="X138" i="232"/>
  <c r="U138" i="232"/>
  <c r="T138" i="232"/>
  <c r="S138" i="232"/>
  <c r="R138" i="232"/>
  <c r="Q138" i="232"/>
  <c r="P138" i="232"/>
  <c r="I138" i="232"/>
  <c r="G138" i="232"/>
  <c r="E138" i="232"/>
  <c r="A138" i="232"/>
  <c r="I137" i="232"/>
  <c r="E137" i="232"/>
  <c r="P137" i="232"/>
  <c r="A137" i="232"/>
  <c r="G137" i="232"/>
  <c r="U136" i="232"/>
  <c r="T136" i="232"/>
  <c r="V136" i="232"/>
  <c r="X136" i="232"/>
  <c r="S136" i="232"/>
  <c r="R136" i="232"/>
  <c r="Q136" i="232"/>
  <c r="P136" i="232"/>
  <c r="I136" i="232"/>
  <c r="E136" i="232"/>
  <c r="A136" i="232"/>
  <c r="G136" i="232"/>
  <c r="I135" i="232"/>
  <c r="E135" i="232"/>
  <c r="A135" i="232"/>
  <c r="G135" i="232"/>
  <c r="I134" i="232"/>
  <c r="E134" i="232"/>
  <c r="Q134" i="232"/>
  <c r="A134" i="232"/>
  <c r="G134" i="232"/>
  <c r="I133" i="232"/>
  <c r="E133" i="232"/>
  <c r="A133" i="232"/>
  <c r="G133" i="232"/>
  <c r="T132" i="232"/>
  <c r="S132" i="232"/>
  <c r="P132" i="232"/>
  <c r="I132" i="232"/>
  <c r="E132" i="232"/>
  <c r="A132" i="232"/>
  <c r="G132" i="232"/>
  <c r="I131" i="232"/>
  <c r="E131" i="232"/>
  <c r="U131" i="232"/>
  <c r="A131" i="232"/>
  <c r="G131" i="232"/>
  <c r="T130" i="232"/>
  <c r="S130" i="232"/>
  <c r="R130" i="232"/>
  <c r="I130" i="232"/>
  <c r="E130" i="232"/>
  <c r="U130" i="232"/>
  <c r="A130" i="232"/>
  <c r="G130" i="232"/>
  <c r="U129" i="232"/>
  <c r="T129" i="232"/>
  <c r="S129" i="232"/>
  <c r="R129" i="232"/>
  <c r="P129" i="232"/>
  <c r="V129" i="232"/>
  <c r="X129" i="232"/>
  <c r="I129" i="232"/>
  <c r="E129" i="232"/>
  <c r="Q129" i="232"/>
  <c r="A129" i="232"/>
  <c r="G129" i="232"/>
  <c r="U128" i="232"/>
  <c r="T128" i="232"/>
  <c r="I128" i="232"/>
  <c r="E128" i="232"/>
  <c r="A128" i="232"/>
  <c r="G128" i="232"/>
  <c r="X127" i="232"/>
  <c r="V127" i="232"/>
  <c r="U127" i="232"/>
  <c r="T127" i="232"/>
  <c r="S127" i="232"/>
  <c r="R127" i="232"/>
  <c r="Q127" i="232"/>
  <c r="P127" i="232"/>
  <c r="I127" i="232"/>
  <c r="A127" i="232"/>
  <c r="G127" i="232"/>
  <c r="I126" i="232"/>
  <c r="G126" i="232"/>
  <c r="E126" i="232"/>
  <c r="Q126" i="232"/>
  <c r="A126" i="232"/>
  <c r="I125" i="232"/>
  <c r="E125" i="232"/>
  <c r="S125" i="232"/>
  <c r="A125" i="232"/>
  <c r="I124" i="232"/>
  <c r="G124" i="232"/>
  <c r="E124" i="232"/>
  <c r="Q124" i="232"/>
  <c r="A124" i="232"/>
  <c r="U123" i="232"/>
  <c r="T123" i="232"/>
  <c r="S123" i="232"/>
  <c r="R123" i="232"/>
  <c r="Q123" i="232"/>
  <c r="I123" i="232"/>
  <c r="E123" i="232"/>
  <c r="P123" i="232"/>
  <c r="V123" i="232"/>
  <c r="X123" i="232"/>
  <c r="A123" i="232"/>
  <c r="G123" i="232"/>
  <c r="I122" i="232"/>
  <c r="E122" i="232"/>
  <c r="A122" i="232"/>
  <c r="G122" i="232"/>
  <c r="U121" i="232"/>
  <c r="T121" i="232"/>
  <c r="S121" i="232"/>
  <c r="R121" i="232"/>
  <c r="I121" i="232"/>
  <c r="G121" i="232"/>
  <c r="E121" i="232"/>
  <c r="Q121" i="232"/>
  <c r="A121" i="232"/>
  <c r="I120" i="232"/>
  <c r="E120" i="232"/>
  <c r="A120" i="232"/>
  <c r="G120" i="232"/>
  <c r="U119" i="232"/>
  <c r="T119" i="232"/>
  <c r="S119" i="232"/>
  <c r="R119" i="232"/>
  <c r="Q119" i="232"/>
  <c r="P119" i="232"/>
  <c r="I119" i="232"/>
  <c r="G119" i="232"/>
  <c r="E119" i="232"/>
  <c r="A119" i="232"/>
  <c r="T159" i="232"/>
  <c r="I118" i="232"/>
  <c r="E118" i="232"/>
  <c r="U118" i="232"/>
  <c r="A118" i="232"/>
  <c r="G118" i="232"/>
  <c r="I117" i="232"/>
  <c r="E117" i="232"/>
  <c r="A117" i="232"/>
  <c r="G117" i="232"/>
  <c r="I116" i="232"/>
  <c r="G116" i="232"/>
  <c r="E116" i="232"/>
  <c r="A116" i="232"/>
  <c r="Q115" i="232"/>
  <c r="P115" i="232"/>
  <c r="I115" i="232"/>
  <c r="G115" i="232"/>
  <c r="E115" i="232"/>
  <c r="A115" i="232"/>
  <c r="U114" i="232"/>
  <c r="T114" i="232"/>
  <c r="S114" i="232"/>
  <c r="R114" i="232"/>
  <c r="Q114" i="232"/>
  <c r="V114" i="232"/>
  <c r="X114" i="232"/>
  <c r="P114" i="232"/>
  <c r="I114" i="232"/>
  <c r="G114" i="232"/>
  <c r="E114" i="232"/>
  <c r="A114" i="232"/>
  <c r="U113" i="232"/>
  <c r="T113" i="232"/>
  <c r="S113" i="232"/>
  <c r="R113" i="232"/>
  <c r="Q113" i="232"/>
  <c r="P113" i="232"/>
  <c r="V113" i="232"/>
  <c r="X113" i="232"/>
  <c r="I113" i="232"/>
  <c r="E113" i="232"/>
  <c r="A113" i="232"/>
  <c r="G113" i="232"/>
  <c r="I112" i="232"/>
  <c r="E112" i="232"/>
  <c r="U112" i="232"/>
  <c r="A112" i="232"/>
  <c r="G112" i="232"/>
  <c r="U111" i="232"/>
  <c r="T111" i="232"/>
  <c r="S111" i="232"/>
  <c r="R111" i="232"/>
  <c r="Q111" i="232"/>
  <c r="P111" i="232"/>
  <c r="V111" i="232"/>
  <c r="X111" i="232"/>
  <c r="I111" i="232"/>
  <c r="G111" i="232"/>
  <c r="E111" i="232"/>
  <c r="A111" i="232"/>
  <c r="S110" i="232"/>
  <c r="R110" i="232"/>
  <c r="I110" i="232"/>
  <c r="E110" i="232"/>
  <c r="A110" i="232"/>
  <c r="G110" i="232"/>
  <c r="I109" i="232"/>
  <c r="E109" i="232"/>
  <c r="U109" i="232"/>
  <c r="A109" i="232"/>
  <c r="G109" i="232"/>
  <c r="I108" i="232"/>
  <c r="E108" i="232"/>
  <c r="A108" i="232"/>
  <c r="G108" i="232"/>
  <c r="U107" i="232"/>
  <c r="S107" i="232"/>
  <c r="I107" i="232"/>
  <c r="E107" i="232"/>
  <c r="A107" i="232"/>
  <c r="G107" i="232"/>
  <c r="Q106" i="232"/>
  <c r="P106" i="232"/>
  <c r="I106" i="232"/>
  <c r="G106" i="232"/>
  <c r="E106" i="232"/>
  <c r="A106" i="232"/>
  <c r="I105" i="232"/>
  <c r="G105" i="232"/>
  <c r="E105" i="232"/>
  <c r="A105" i="232"/>
  <c r="U104" i="232"/>
  <c r="T104" i="232"/>
  <c r="S104" i="232"/>
  <c r="R104" i="232"/>
  <c r="Q104" i="232"/>
  <c r="P104" i="232"/>
  <c r="I104" i="232"/>
  <c r="G104" i="232"/>
  <c r="E104" i="232"/>
  <c r="A104" i="232"/>
  <c r="U103" i="232"/>
  <c r="T103" i="232"/>
  <c r="S103" i="232"/>
  <c r="R103" i="232"/>
  <c r="Q103" i="232"/>
  <c r="I103" i="232"/>
  <c r="E103" i="232"/>
  <c r="P103" i="232"/>
  <c r="V103" i="232"/>
  <c r="X103" i="232"/>
  <c r="A103" i="232"/>
  <c r="G103" i="232"/>
  <c r="U102" i="232"/>
  <c r="S102" i="232"/>
  <c r="R102" i="232"/>
  <c r="I102" i="232"/>
  <c r="E102" i="232"/>
  <c r="A102" i="232"/>
  <c r="G102" i="232"/>
  <c r="U101" i="232"/>
  <c r="T101" i="232"/>
  <c r="S101" i="232"/>
  <c r="R101" i="232"/>
  <c r="I101" i="232"/>
  <c r="G101" i="232"/>
  <c r="E101" i="232"/>
  <c r="Q101" i="232"/>
  <c r="A101" i="232"/>
  <c r="I100" i="232"/>
  <c r="E100" i="232"/>
  <c r="S100" i="232"/>
  <c r="A100" i="232"/>
  <c r="G100" i="232"/>
  <c r="U99" i="232"/>
  <c r="T99" i="232"/>
  <c r="V99" i="232"/>
  <c r="X99" i="232"/>
  <c r="S99" i="232"/>
  <c r="R99" i="232"/>
  <c r="Q99" i="232"/>
  <c r="P99" i="232"/>
  <c r="I99" i="232"/>
  <c r="G99" i="232"/>
  <c r="E99" i="232"/>
  <c r="A99" i="232"/>
  <c r="U98" i="232"/>
  <c r="T98" i="232"/>
  <c r="S98" i="232"/>
  <c r="I98" i="232"/>
  <c r="E98" i="232"/>
  <c r="R98" i="232"/>
  <c r="A98" i="232"/>
  <c r="G98" i="232"/>
  <c r="I97" i="232"/>
  <c r="E97" i="232"/>
  <c r="A97" i="232"/>
  <c r="G97" i="232"/>
  <c r="U96" i="232"/>
  <c r="T96" i="232"/>
  <c r="S96" i="232"/>
  <c r="R96" i="232"/>
  <c r="Q96" i="232"/>
  <c r="P96" i="232"/>
  <c r="V96" i="232"/>
  <c r="X96" i="232"/>
  <c r="I96" i="232"/>
  <c r="G96" i="232"/>
  <c r="E96" i="232"/>
  <c r="A96" i="232"/>
  <c r="I95" i="232"/>
  <c r="E95" i="232"/>
  <c r="P95" i="232"/>
  <c r="A95" i="232"/>
  <c r="G95" i="232"/>
  <c r="U94" i="232"/>
  <c r="T94" i="232"/>
  <c r="S94" i="232"/>
  <c r="R94" i="232"/>
  <c r="V94" i="232"/>
  <c r="X94" i="232"/>
  <c r="Q94" i="232"/>
  <c r="P94" i="232"/>
  <c r="I94" i="232"/>
  <c r="G94" i="232"/>
  <c r="E94" i="232"/>
  <c r="A94" i="232"/>
  <c r="I93" i="232"/>
  <c r="E93" i="232"/>
  <c r="U93" i="232"/>
  <c r="A93" i="232"/>
  <c r="G93" i="232"/>
  <c r="U92" i="232"/>
  <c r="T92" i="232"/>
  <c r="R92" i="232"/>
  <c r="Q92" i="232"/>
  <c r="I92" i="232"/>
  <c r="E92" i="232"/>
  <c r="A92" i="232"/>
  <c r="G92" i="232"/>
  <c r="V91" i="232"/>
  <c r="X91" i="232"/>
  <c r="U91" i="232"/>
  <c r="T91" i="232"/>
  <c r="S91" i="232"/>
  <c r="R91" i="232"/>
  <c r="Q91" i="232"/>
  <c r="P91" i="232"/>
  <c r="I91" i="232"/>
  <c r="A91" i="232"/>
  <c r="G91" i="232"/>
  <c r="U90" i="232"/>
  <c r="T90" i="232"/>
  <c r="Q90" i="232"/>
  <c r="P90" i="232"/>
  <c r="I90" i="232"/>
  <c r="E90" i="232"/>
  <c r="A90" i="232"/>
  <c r="G90" i="232"/>
  <c r="U89" i="232"/>
  <c r="T89" i="232"/>
  <c r="I89" i="232"/>
  <c r="E89" i="232"/>
  <c r="S89" i="232"/>
  <c r="A89" i="232"/>
  <c r="G89" i="232"/>
  <c r="U88" i="232"/>
  <c r="T88" i="232"/>
  <c r="S88" i="232"/>
  <c r="R88" i="232"/>
  <c r="I88" i="232"/>
  <c r="E88" i="232"/>
  <c r="Q88" i="232"/>
  <c r="A88" i="232"/>
  <c r="G88" i="232"/>
  <c r="U87" i="232"/>
  <c r="T87" i="232"/>
  <c r="S87" i="232"/>
  <c r="I87" i="232"/>
  <c r="E87" i="232"/>
  <c r="R87" i="232"/>
  <c r="A87" i="232"/>
  <c r="G87" i="232"/>
  <c r="I86" i="232"/>
  <c r="E86" i="232"/>
  <c r="A86" i="232"/>
  <c r="G86" i="232"/>
  <c r="U85" i="232"/>
  <c r="T85" i="232"/>
  <c r="R85" i="232"/>
  <c r="Q85" i="232"/>
  <c r="P85" i="232"/>
  <c r="I85" i="232"/>
  <c r="E85" i="232"/>
  <c r="S85" i="232"/>
  <c r="A85" i="232"/>
  <c r="G85" i="232"/>
  <c r="I84" i="232"/>
  <c r="E84" i="232"/>
  <c r="Q84" i="232"/>
  <c r="A84" i="232"/>
  <c r="G84" i="232"/>
  <c r="I83" i="232"/>
  <c r="G83" i="232"/>
  <c r="E83" i="232"/>
  <c r="U83" i="232"/>
  <c r="A83" i="232"/>
  <c r="U82" i="232"/>
  <c r="T82" i="232"/>
  <c r="S82" i="232"/>
  <c r="R82" i="232"/>
  <c r="Q82" i="232"/>
  <c r="P82" i="232"/>
  <c r="V82" i="232"/>
  <c r="X82" i="232"/>
  <c r="I82" i="232"/>
  <c r="A82" i="232"/>
  <c r="G82" i="232"/>
  <c r="U81" i="232"/>
  <c r="T81" i="232"/>
  <c r="S81" i="232"/>
  <c r="R81" i="232"/>
  <c r="Q81" i="232"/>
  <c r="P81" i="232"/>
  <c r="V81" i="232"/>
  <c r="X81" i="232"/>
  <c r="I81" i="232"/>
  <c r="E81" i="232"/>
  <c r="A81" i="232"/>
  <c r="G81" i="232"/>
  <c r="I80" i="232"/>
  <c r="E80" i="232"/>
  <c r="S80" i="232"/>
  <c r="A80" i="232"/>
  <c r="G80" i="232"/>
  <c r="I79" i="232"/>
  <c r="E79" i="232"/>
  <c r="U79" i="232"/>
  <c r="A79" i="232"/>
  <c r="G79" i="232"/>
  <c r="I78" i="232"/>
  <c r="E78" i="232"/>
  <c r="P78" i="232"/>
  <c r="A78" i="232"/>
  <c r="G78" i="232"/>
  <c r="I77" i="232"/>
  <c r="E77" i="232"/>
  <c r="A77" i="232"/>
  <c r="G77" i="232"/>
  <c r="I76" i="232"/>
  <c r="E76" i="232"/>
  <c r="T76" i="232"/>
  <c r="A76" i="232"/>
  <c r="G76" i="232"/>
  <c r="I75" i="232"/>
  <c r="E75" i="232"/>
  <c r="A75" i="232"/>
  <c r="G75" i="232"/>
  <c r="U74" i="232"/>
  <c r="T74" i="232"/>
  <c r="S74" i="232"/>
  <c r="I74" i="232"/>
  <c r="E74" i="232"/>
  <c r="R74" i="232"/>
  <c r="A74" i="232"/>
  <c r="G74" i="232"/>
  <c r="I73" i="232"/>
  <c r="E73" i="232"/>
  <c r="A73" i="232"/>
  <c r="G73" i="232"/>
  <c r="U72" i="232"/>
  <c r="T72" i="232"/>
  <c r="S72" i="232"/>
  <c r="R72" i="232"/>
  <c r="V72" i="232"/>
  <c r="X72" i="232"/>
  <c r="P72" i="232"/>
  <c r="I72" i="232"/>
  <c r="E72" i="232"/>
  <c r="Q72" i="232"/>
  <c r="A72" i="232"/>
  <c r="G72" i="232"/>
  <c r="I71" i="232"/>
  <c r="E71" i="232"/>
  <c r="A71" i="232"/>
  <c r="G71" i="232"/>
  <c r="T70" i="232"/>
  <c r="S70" i="232"/>
  <c r="Q70" i="232"/>
  <c r="P70" i="232"/>
  <c r="I70" i="232"/>
  <c r="E70" i="232"/>
  <c r="A70" i="232"/>
  <c r="G70" i="232"/>
  <c r="U69" i="232"/>
  <c r="T69" i="232"/>
  <c r="S69" i="232"/>
  <c r="R69" i="232"/>
  <c r="Q69" i="232"/>
  <c r="P69" i="232"/>
  <c r="V69" i="232"/>
  <c r="X69" i="232"/>
  <c r="I69" i="232"/>
  <c r="E69" i="232"/>
  <c r="A69" i="232"/>
  <c r="G69" i="232"/>
  <c r="U68" i="232"/>
  <c r="T68" i="232"/>
  <c r="I68" i="232"/>
  <c r="E68" i="232"/>
  <c r="A68" i="232"/>
  <c r="G68" i="232"/>
  <c r="I67" i="232"/>
  <c r="E67" i="232"/>
  <c r="Q67" i="232"/>
  <c r="A67" i="232"/>
  <c r="G67" i="232"/>
  <c r="I66" i="232"/>
  <c r="E66" i="232"/>
  <c r="A66" i="232"/>
  <c r="G66" i="232"/>
  <c r="T65" i="232"/>
  <c r="S65" i="232"/>
  <c r="I65" i="232"/>
  <c r="E65" i="232"/>
  <c r="A65" i="232"/>
  <c r="G65" i="232"/>
  <c r="I64" i="232"/>
  <c r="E64" i="232"/>
  <c r="U64" i="232"/>
  <c r="A64" i="232"/>
  <c r="G64" i="232"/>
  <c r="U63" i="232"/>
  <c r="T63" i="232"/>
  <c r="S63" i="232"/>
  <c r="R63" i="232"/>
  <c r="Q63" i="232"/>
  <c r="P63" i="232"/>
  <c r="I63" i="232"/>
  <c r="G63" i="232"/>
  <c r="E63" i="232"/>
  <c r="A63" i="232"/>
  <c r="I62" i="232"/>
  <c r="E62" i="232"/>
  <c r="A62" i="232"/>
  <c r="G62" i="232"/>
  <c r="U61" i="232"/>
  <c r="T61" i="232"/>
  <c r="S61" i="232"/>
  <c r="R61" i="232"/>
  <c r="Q61" i="232"/>
  <c r="P61" i="232"/>
  <c r="I61" i="232"/>
  <c r="E61" i="232"/>
  <c r="A61" i="232"/>
  <c r="G61" i="232"/>
  <c r="P60" i="232"/>
  <c r="I60" i="232"/>
  <c r="E60" i="232"/>
  <c r="A60" i="232"/>
  <c r="G60" i="232"/>
  <c r="U59" i="232"/>
  <c r="T59" i="232"/>
  <c r="V59" i="232"/>
  <c r="X59" i="232"/>
  <c r="S59" i="232"/>
  <c r="R59" i="232"/>
  <c r="Q59" i="232"/>
  <c r="P59" i="232"/>
  <c r="I59" i="232"/>
  <c r="E59" i="232"/>
  <c r="A59" i="232"/>
  <c r="G59" i="232"/>
  <c r="S58" i="232"/>
  <c r="R58" i="232"/>
  <c r="Q58" i="232"/>
  <c r="P58" i="232"/>
  <c r="I58" i="232"/>
  <c r="G58" i="232"/>
  <c r="E58" i="232"/>
  <c r="A58" i="232"/>
  <c r="I57" i="232"/>
  <c r="E57" i="232"/>
  <c r="U57" i="232"/>
  <c r="A57" i="232"/>
  <c r="G57" i="232"/>
  <c r="I56" i="232"/>
  <c r="E56" i="232"/>
  <c r="P56" i="232"/>
  <c r="A56" i="232"/>
  <c r="G56" i="232"/>
  <c r="I55" i="232"/>
  <c r="G55" i="232"/>
  <c r="E55" i="232"/>
  <c r="A55" i="232"/>
  <c r="U54" i="232"/>
  <c r="T54" i="232"/>
  <c r="S54" i="232"/>
  <c r="R54" i="232"/>
  <c r="Q54" i="232"/>
  <c r="P54" i="232"/>
  <c r="V54" i="232"/>
  <c r="X54" i="232"/>
  <c r="I54" i="232"/>
  <c r="G54" i="232"/>
  <c r="E54" i="232"/>
  <c r="A54" i="232"/>
  <c r="I53" i="232"/>
  <c r="E53" i="232"/>
  <c r="R53" i="232"/>
  <c r="A53" i="232"/>
  <c r="G53" i="232"/>
  <c r="U52" i="232"/>
  <c r="T52" i="232"/>
  <c r="S52" i="232"/>
  <c r="R52" i="232"/>
  <c r="P52" i="232"/>
  <c r="I52" i="232"/>
  <c r="E52" i="232"/>
  <c r="Q52" i="232"/>
  <c r="A52" i="232"/>
  <c r="G52" i="232"/>
  <c r="I51" i="232"/>
  <c r="E51" i="232"/>
  <c r="Q51" i="232"/>
  <c r="A51" i="232"/>
  <c r="G51" i="232"/>
  <c r="T50" i="232"/>
  <c r="S50" i="232"/>
  <c r="Q50" i="232"/>
  <c r="P50" i="232"/>
  <c r="I50" i="232"/>
  <c r="E50" i="232"/>
  <c r="A50" i="232"/>
  <c r="G50" i="232"/>
  <c r="U49" i="232"/>
  <c r="T49" i="232"/>
  <c r="S49" i="232"/>
  <c r="R49" i="232"/>
  <c r="Q49" i="232"/>
  <c r="P49" i="232"/>
  <c r="V49" i="232"/>
  <c r="X49" i="232"/>
  <c r="I49" i="232"/>
  <c r="E49" i="232"/>
  <c r="A49" i="232"/>
  <c r="G49" i="232"/>
  <c r="U48" i="232"/>
  <c r="I48" i="232"/>
  <c r="E48" i="232"/>
  <c r="A48" i="232"/>
  <c r="G48" i="232"/>
  <c r="I47" i="232"/>
  <c r="E47" i="232"/>
  <c r="A47" i="232"/>
  <c r="G47" i="232"/>
  <c r="U46" i="232"/>
  <c r="I46" i="232"/>
  <c r="G46" i="232"/>
  <c r="E46" i="232"/>
  <c r="A46" i="232"/>
  <c r="I45" i="232"/>
  <c r="E45" i="232"/>
  <c r="A45" i="232"/>
  <c r="G45" i="232"/>
  <c r="U44" i="232"/>
  <c r="T44" i="232"/>
  <c r="S44" i="232"/>
  <c r="R44" i="232"/>
  <c r="Q44" i="232"/>
  <c r="P44" i="232"/>
  <c r="V44" i="232"/>
  <c r="X44" i="232"/>
  <c r="I44" i="232"/>
  <c r="E44" i="232"/>
  <c r="A44" i="232"/>
  <c r="G44" i="232"/>
  <c r="U43" i="232"/>
  <c r="T43" i="232"/>
  <c r="S43" i="232"/>
  <c r="R43" i="232"/>
  <c r="Q43" i="232"/>
  <c r="P43" i="232"/>
  <c r="V43" i="232"/>
  <c r="X43" i="232"/>
  <c r="I43" i="232"/>
  <c r="G43" i="232"/>
  <c r="E43" i="232"/>
  <c r="A43" i="232"/>
  <c r="I42" i="232"/>
  <c r="E42" i="232"/>
  <c r="T42" i="232"/>
  <c r="A42" i="232"/>
  <c r="G42" i="232"/>
  <c r="U41" i="232"/>
  <c r="T41" i="232"/>
  <c r="S41" i="232"/>
  <c r="R41" i="232"/>
  <c r="Q41" i="232"/>
  <c r="P41" i="232"/>
  <c r="V41" i="232"/>
  <c r="X41" i="232"/>
  <c r="I41" i="232"/>
  <c r="E41" i="232"/>
  <c r="A41" i="232"/>
  <c r="G41" i="232"/>
  <c r="T40" i="232"/>
  <c r="S40" i="232"/>
  <c r="Q40" i="232"/>
  <c r="P40" i="232"/>
  <c r="I40" i="232"/>
  <c r="G40" i="232"/>
  <c r="E40" i="232"/>
  <c r="A40" i="232"/>
  <c r="U39" i="232"/>
  <c r="T39" i="232"/>
  <c r="S39" i="232"/>
  <c r="R39" i="232"/>
  <c r="V39" i="232"/>
  <c r="X39" i="232"/>
  <c r="Q39" i="232"/>
  <c r="P39" i="232"/>
  <c r="I39" i="232"/>
  <c r="E39" i="232"/>
  <c r="A39" i="232"/>
  <c r="G39" i="232"/>
  <c r="U38" i="232"/>
  <c r="T38" i="232"/>
  <c r="S38" i="232"/>
  <c r="R38" i="232"/>
  <c r="Q38" i="232"/>
  <c r="P38" i="232"/>
  <c r="I38" i="232"/>
  <c r="E38" i="232"/>
  <c r="A38" i="232"/>
  <c r="G38" i="232"/>
  <c r="I37" i="232"/>
  <c r="E37" i="232"/>
  <c r="A37" i="232"/>
  <c r="I36" i="232"/>
  <c r="E36" i="232"/>
  <c r="U36" i="232"/>
  <c r="A36" i="232"/>
  <c r="G36" i="232"/>
  <c r="I35" i="232"/>
  <c r="E35" i="232"/>
  <c r="Q35" i="232"/>
  <c r="A35" i="232"/>
  <c r="G35" i="232"/>
  <c r="U34" i="232"/>
  <c r="T34" i="232"/>
  <c r="S34" i="232"/>
  <c r="R34" i="232"/>
  <c r="Q34" i="232"/>
  <c r="P34" i="232"/>
  <c r="V34" i="232"/>
  <c r="X34" i="232"/>
  <c r="I34" i="232"/>
  <c r="G34" i="232"/>
  <c r="E34" i="232"/>
  <c r="A34" i="232"/>
  <c r="I33" i="232"/>
  <c r="E33" i="232"/>
  <c r="R33" i="232"/>
  <c r="A33" i="232"/>
  <c r="G33" i="232"/>
  <c r="I32" i="232"/>
  <c r="E32" i="232"/>
  <c r="Q32" i="232"/>
  <c r="A32" i="232"/>
  <c r="G32" i="232"/>
  <c r="I31" i="232"/>
  <c r="E31" i="232"/>
  <c r="U31" i="232"/>
  <c r="A31" i="232"/>
  <c r="G31" i="232"/>
  <c r="I30" i="232"/>
  <c r="E30" i="232"/>
  <c r="T30" i="232"/>
  <c r="A30" i="232"/>
  <c r="G30" i="232"/>
  <c r="U29" i="232"/>
  <c r="V29" i="232"/>
  <c r="X29" i="232"/>
  <c r="T29" i="232"/>
  <c r="S29" i="232"/>
  <c r="R29" i="232"/>
  <c r="Q29" i="232"/>
  <c r="P29" i="232"/>
  <c r="I29" i="232"/>
  <c r="E29" i="232"/>
  <c r="A29" i="232"/>
  <c r="G29" i="232"/>
  <c r="U28" i="232"/>
  <c r="T28" i="232"/>
  <c r="S28" i="232"/>
  <c r="I28" i="232"/>
  <c r="E28" i="232"/>
  <c r="A28" i="232"/>
  <c r="G28" i="232"/>
  <c r="U27" i="232"/>
  <c r="T27" i="232"/>
  <c r="I27" i="232"/>
  <c r="E27" i="232"/>
  <c r="Q27" i="232"/>
  <c r="A27" i="232"/>
  <c r="G27" i="232"/>
  <c r="I26" i="232"/>
  <c r="E26" i="232"/>
  <c r="A26" i="232"/>
  <c r="G26" i="232"/>
  <c r="T25" i="232"/>
  <c r="S25" i="232"/>
  <c r="Q25" i="232"/>
  <c r="P25" i="232"/>
  <c r="I25" i="232"/>
  <c r="E25" i="232"/>
  <c r="A25" i="232"/>
  <c r="G25" i="232"/>
  <c r="U24" i="232"/>
  <c r="T24" i="232"/>
  <c r="S24" i="232"/>
  <c r="R24" i="232"/>
  <c r="Q24" i="232"/>
  <c r="P24" i="232"/>
  <c r="V24" i="232"/>
  <c r="X24" i="232"/>
  <c r="I24" i="232"/>
  <c r="E24" i="232"/>
  <c r="A24" i="232"/>
  <c r="G24" i="232"/>
  <c r="U23" i="232"/>
  <c r="T23" i="232"/>
  <c r="S23" i="232"/>
  <c r="R23" i="232"/>
  <c r="Q23" i="232"/>
  <c r="P23" i="232"/>
  <c r="I23" i="232"/>
  <c r="G23" i="232"/>
  <c r="E23" i="232"/>
  <c r="A23" i="232"/>
  <c r="I22" i="232"/>
  <c r="E22" i="232"/>
  <c r="R22" i="232"/>
  <c r="A22" i="232"/>
  <c r="G22" i="232"/>
  <c r="U21" i="232"/>
  <c r="T21" i="232"/>
  <c r="S21" i="232"/>
  <c r="V21" i="232"/>
  <c r="X21" i="232"/>
  <c r="R21" i="232"/>
  <c r="Q21" i="232"/>
  <c r="P21" i="232"/>
  <c r="I21" i="232"/>
  <c r="E21" i="232"/>
  <c r="A21" i="232"/>
  <c r="G21" i="232"/>
  <c r="I20" i="232"/>
  <c r="E20" i="232"/>
  <c r="A20" i="232"/>
  <c r="U19" i="232"/>
  <c r="T19" i="232"/>
  <c r="V19" i="232"/>
  <c r="X19" i="232"/>
  <c r="S19" i="232"/>
  <c r="R19" i="232"/>
  <c r="Q19" i="232"/>
  <c r="P19" i="232"/>
  <c r="I19" i="232"/>
  <c r="E19" i="232"/>
  <c r="A19" i="232"/>
  <c r="G19" i="232"/>
  <c r="T18" i="232"/>
  <c r="S18" i="232"/>
  <c r="I18" i="232"/>
  <c r="E18" i="232"/>
  <c r="U18" i="232"/>
  <c r="A18" i="232"/>
  <c r="G18" i="232"/>
  <c r="I17" i="232"/>
  <c r="E17" i="232"/>
  <c r="P17" i="232"/>
  <c r="A17" i="232"/>
  <c r="I16" i="232"/>
  <c r="E16" i="232"/>
  <c r="S16" i="232"/>
  <c r="A16" i="232"/>
  <c r="G16" i="232"/>
  <c r="Q15" i="232"/>
  <c r="P15" i="232"/>
  <c r="I15" i="232"/>
  <c r="E15" i="232"/>
  <c r="A15" i="232"/>
  <c r="G15" i="232"/>
  <c r="U14" i="232"/>
  <c r="T14" i="232"/>
  <c r="S14" i="232"/>
  <c r="R14" i="232"/>
  <c r="Q14" i="232"/>
  <c r="P14" i="232"/>
  <c r="V14" i="232"/>
  <c r="X14" i="232"/>
  <c r="I14" i="232"/>
  <c r="G14" i="232"/>
  <c r="E14" i="232"/>
  <c r="A14" i="232"/>
  <c r="I13" i="232"/>
  <c r="E13" i="232"/>
  <c r="U13" i="232"/>
  <c r="A13" i="232"/>
  <c r="G13" i="232"/>
  <c r="U12" i="232"/>
  <c r="T12" i="232"/>
  <c r="S12" i="232"/>
  <c r="R12" i="232"/>
  <c r="P12" i="232"/>
  <c r="V12" i="232"/>
  <c r="X12" i="232"/>
  <c r="I12" i="232"/>
  <c r="E12" i="232"/>
  <c r="Q12" i="232"/>
  <c r="A12" i="232"/>
  <c r="G12" i="232"/>
  <c r="U11" i="232"/>
  <c r="T11" i="232"/>
  <c r="S11" i="232"/>
  <c r="R11" i="232"/>
  <c r="I11" i="232"/>
  <c r="E11" i="232"/>
  <c r="Q11" i="232"/>
  <c r="A11" i="232"/>
  <c r="G11" i="232"/>
  <c r="T10" i="232"/>
  <c r="S10" i="232"/>
  <c r="Q10" i="232"/>
  <c r="P10" i="232"/>
  <c r="I10" i="232"/>
  <c r="E10" i="232"/>
  <c r="A10" i="232"/>
  <c r="G10" i="232"/>
  <c r="I9" i="232"/>
  <c r="E9" i="232"/>
  <c r="U9" i="232"/>
  <c r="A9" i="232"/>
  <c r="G9" i="232"/>
  <c r="T8" i="232"/>
  <c r="S8" i="232"/>
  <c r="I8" i="232"/>
  <c r="G8" i="232"/>
  <c r="E8" i="232"/>
  <c r="A8" i="232"/>
  <c r="AG7" i="232"/>
  <c r="AF7" i="232"/>
  <c r="AE7" i="232"/>
  <c r="AD7" i="232"/>
  <c r="AC7" i="232"/>
  <c r="U7" i="232"/>
  <c r="T7" i="232"/>
  <c r="R7" i="232"/>
  <c r="Q7" i="232"/>
  <c r="P7" i="232"/>
  <c r="V7" i="232"/>
  <c r="X7" i="232"/>
  <c r="I7" i="232"/>
  <c r="G7" i="232"/>
  <c r="E7" i="232"/>
  <c r="S7" i="232"/>
  <c r="A7" i="232"/>
  <c r="P159" i="232"/>
  <c r="I6" i="232"/>
  <c r="E6" i="232"/>
  <c r="R6" i="232"/>
  <c r="A6" i="232"/>
  <c r="G6" i="232"/>
  <c r="U5" i="232"/>
  <c r="T5" i="232"/>
  <c r="S5" i="232"/>
  <c r="R5" i="232"/>
  <c r="Q5" i="232"/>
  <c r="P5" i="232"/>
  <c r="V5" i="232"/>
  <c r="X5" i="232"/>
  <c r="I5" i="232"/>
  <c r="E5" i="232"/>
  <c r="A5" i="232"/>
  <c r="U4" i="232"/>
  <c r="T4" i="232"/>
  <c r="S4" i="232"/>
  <c r="V4" i="232"/>
  <c r="X4" i="232"/>
  <c r="Q4" i="232"/>
  <c r="P4" i="232"/>
  <c r="I4" i="232"/>
  <c r="G4" i="232"/>
  <c r="E4" i="232"/>
  <c r="R4" i="232"/>
  <c r="A4" i="232"/>
  <c r="I3" i="232"/>
  <c r="E3" i="232"/>
  <c r="T3" i="232"/>
  <c r="A3" i="232"/>
  <c r="U2" i="232"/>
  <c r="T2" i="232"/>
  <c r="R2" i="232"/>
  <c r="Q2" i="232"/>
  <c r="P2" i="232"/>
  <c r="V2" i="232"/>
  <c r="I2" i="232"/>
  <c r="G2" i="232"/>
  <c r="E2" i="232"/>
  <c r="S2" i="232"/>
  <c r="A2" i="232"/>
  <c r="M166" i="260"/>
  <c r="C157" i="260"/>
  <c r="V154" i="256"/>
  <c r="X154" i="256"/>
  <c r="V148" i="256"/>
  <c r="X148" i="256"/>
  <c r="V134" i="256"/>
  <c r="X134" i="256"/>
  <c r="V116" i="256"/>
  <c r="X116" i="256"/>
  <c r="V110" i="256"/>
  <c r="X110" i="256"/>
  <c r="V82" i="256"/>
  <c r="X82" i="256"/>
  <c r="V72" i="256"/>
  <c r="X72" i="256"/>
  <c r="V60" i="256"/>
  <c r="X60" i="256"/>
  <c r="V58" i="256"/>
  <c r="X58" i="256"/>
  <c r="P166" i="251"/>
  <c r="K157" i="251"/>
  <c r="P165" i="251"/>
  <c r="L157" i="251"/>
  <c r="R165" i="251"/>
  <c r="U166" i="251"/>
  <c r="S166" i="251"/>
  <c r="T166" i="251"/>
  <c r="Q163" i="251"/>
  <c r="Q161" i="251"/>
  <c r="P157" i="251"/>
  <c r="V2" i="251"/>
  <c r="Q157" i="251"/>
  <c r="R157" i="251"/>
  <c r="B163" i="251"/>
  <c r="S157" i="251"/>
  <c r="B164" i="251"/>
  <c r="T157" i="251"/>
  <c r="B165" i="251"/>
  <c r="U157" i="251"/>
  <c r="B166" i="251"/>
  <c r="M166" i="251"/>
  <c r="R168" i="251"/>
  <c r="C157" i="251"/>
  <c r="O166" i="251"/>
  <c r="J157" i="251"/>
  <c r="O165" i="251"/>
  <c r="Q160" i="251"/>
  <c r="Q166" i="251"/>
  <c r="Q168" i="251"/>
  <c r="O165" i="250"/>
  <c r="J156" i="250"/>
  <c r="O164" i="250"/>
  <c r="Q159" i="250"/>
  <c r="R165" i="250"/>
  <c r="L156" i="250"/>
  <c r="R164" i="250"/>
  <c r="U165" i="250"/>
  <c r="O156" i="250"/>
  <c r="U164" i="250"/>
  <c r="P165" i="250"/>
  <c r="K156" i="250"/>
  <c r="P164" i="250"/>
  <c r="S165" i="250"/>
  <c r="M156" i="250"/>
  <c r="S164" i="250"/>
  <c r="Q162" i="250"/>
  <c r="P156" i="250"/>
  <c r="V2" i="250"/>
  <c r="Q156" i="250"/>
  <c r="R156" i="250"/>
  <c r="S156" i="250"/>
  <c r="B163" i="250"/>
  <c r="U156" i="250"/>
  <c r="B165" i="250"/>
  <c r="M165" i="250"/>
  <c r="T166" i="250"/>
  <c r="E164" i="250"/>
  <c r="C156" i="250"/>
  <c r="Q160" i="250"/>
  <c r="Q162" i="247"/>
  <c r="V85" i="247"/>
  <c r="X85" i="247"/>
  <c r="V38" i="247"/>
  <c r="X38" i="247"/>
  <c r="R165" i="247"/>
  <c r="L156" i="247"/>
  <c r="R164" i="247"/>
  <c r="R166" i="247"/>
  <c r="V133" i="247"/>
  <c r="X133" i="247"/>
  <c r="V47" i="247"/>
  <c r="X47" i="247"/>
  <c r="V111" i="247"/>
  <c r="X111" i="247"/>
  <c r="V22" i="247"/>
  <c r="X22" i="247"/>
  <c r="V107" i="247"/>
  <c r="X107" i="247"/>
  <c r="V52" i="247"/>
  <c r="X52" i="247"/>
  <c r="V88" i="247"/>
  <c r="X88" i="247"/>
  <c r="V97" i="247"/>
  <c r="X97" i="247"/>
  <c r="V74" i="247"/>
  <c r="X74" i="247"/>
  <c r="V45" i="247"/>
  <c r="X45" i="247"/>
  <c r="V137" i="247"/>
  <c r="X137" i="247"/>
  <c r="V124" i="247"/>
  <c r="X124" i="247"/>
  <c r="V84" i="247"/>
  <c r="X84" i="247"/>
  <c r="V16" i="247"/>
  <c r="X16" i="247"/>
  <c r="V57" i="247"/>
  <c r="X57" i="247"/>
  <c r="V43" i="247"/>
  <c r="X43" i="247"/>
  <c r="V147" i="247"/>
  <c r="X147" i="247"/>
  <c r="V143" i="247"/>
  <c r="X143" i="247"/>
  <c r="V125" i="247"/>
  <c r="X125" i="247"/>
  <c r="P156" i="247"/>
  <c r="B159" i="247"/>
  <c r="V151" i="247"/>
  <c r="X151" i="247"/>
  <c r="Q159" i="247"/>
  <c r="V78" i="247"/>
  <c r="X78" i="247"/>
  <c r="V104" i="247"/>
  <c r="X104" i="247"/>
  <c r="V11" i="247"/>
  <c r="X11" i="247"/>
  <c r="V100" i="247"/>
  <c r="X100" i="247"/>
  <c r="V69" i="247"/>
  <c r="X69" i="247"/>
  <c r="V93" i="247"/>
  <c r="X93" i="247"/>
  <c r="V60" i="247"/>
  <c r="X60" i="247"/>
  <c r="V27" i="247"/>
  <c r="X27" i="247"/>
  <c r="Q156" i="247"/>
  <c r="B160" i="247"/>
  <c r="D160" i="247"/>
  <c r="V103" i="247"/>
  <c r="X103" i="247"/>
  <c r="V72" i="247"/>
  <c r="X72" i="247"/>
  <c r="V46" i="247"/>
  <c r="X46" i="247"/>
  <c r="V9" i="247"/>
  <c r="X9" i="247"/>
  <c r="S165" i="247"/>
  <c r="M156" i="247"/>
  <c r="S164" i="247"/>
  <c r="V59" i="247"/>
  <c r="X59" i="247"/>
  <c r="V94" i="247"/>
  <c r="X94" i="247"/>
  <c r="V12" i="247"/>
  <c r="X12" i="247"/>
  <c r="V65" i="247"/>
  <c r="X65" i="247"/>
  <c r="V126" i="247"/>
  <c r="X126" i="247"/>
  <c r="V144" i="247"/>
  <c r="X144" i="247"/>
  <c r="V48" i="247"/>
  <c r="X48" i="247"/>
  <c r="V34" i="247"/>
  <c r="X34" i="247"/>
  <c r="V44" i="247"/>
  <c r="X44" i="247"/>
  <c r="V120" i="247"/>
  <c r="X120" i="247"/>
  <c r="V130" i="247"/>
  <c r="X130" i="247"/>
  <c r="V23" i="247"/>
  <c r="X23" i="247"/>
  <c r="V41" i="247"/>
  <c r="X41" i="247"/>
  <c r="V116" i="247"/>
  <c r="X116" i="247"/>
  <c r="V21" i="247"/>
  <c r="X21" i="247"/>
  <c r="V36" i="247"/>
  <c r="X36" i="247"/>
  <c r="V68" i="247"/>
  <c r="X68" i="247"/>
  <c r="P165" i="247"/>
  <c r="K156" i="247"/>
  <c r="P164" i="247"/>
  <c r="C156" i="247"/>
  <c r="Q160" i="247"/>
  <c r="V14" i="247"/>
  <c r="X14" i="247"/>
  <c r="R163" i="247"/>
  <c r="V117" i="247"/>
  <c r="X117" i="247"/>
  <c r="V37" i="247"/>
  <c r="X37" i="247"/>
  <c r="O165" i="247"/>
  <c r="T156" i="247"/>
  <c r="B164" i="247"/>
  <c r="V98" i="247"/>
  <c r="X98" i="247"/>
  <c r="V49" i="247"/>
  <c r="X49" i="247"/>
  <c r="V17" i="247"/>
  <c r="X17" i="247"/>
  <c r="V139" i="247"/>
  <c r="X139" i="247"/>
  <c r="V4" i="247"/>
  <c r="X4" i="247"/>
  <c r="V80" i="247"/>
  <c r="X80" i="247"/>
  <c r="V99" i="247"/>
  <c r="X99" i="247"/>
  <c r="V118" i="247"/>
  <c r="X118" i="247"/>
  <c r="V81" i="247"/>
  <c r="X81" i="247"/>
  <c r="V90" i="247"/>
  <c r="X90" i="247"/>
  <c r="V110" i="247"/>
  <c r="X110" i="247"/>
  <c r="V106" i="247"/>
  <c r="X106" i="247"/>
  <c r="S156" i="247"/>
  <c r="B163" i="247"/>
  <c r="V83" i="247"/>
  <c r="X83" i="247"/>
  <c r="V42" i="247"/>
  <c r="X42" i="247"/>
  <c r="V10" i="247"/>
  <c r="X10" i="247"/>
  <c r="V92" i="247"/>
  <c r="V105" i="247"/>
  <c r="X105" i="247"/>
  <c r="V2" i="247"/>
  <c r="V18" i="247"/>
  <c r="X18" i="247"/>
  <c r="V128" i="247"/>
  <c r="X128" i="247"/>
  <c r="V25" i="247"/>
  <c r="X25" i="247"/>
  <c r="V136" i="247"/>
  <c r="X136" i="247"/>
  <c r="V67" i="247"/>
  <c r="X67" i="247"/>
  <c r="V30" i="247"/>
  <c r="X30" i="247"/>
  <c r="M165" i="247"/>
  <c r="V96" i="247"/>
  <c r="X96" i="247"/>
  <c r="V87" i="247"/>
  <c r="X87" i="247"/>
  <c r="V24" i="247"/>
  <c r="X24" i="247"/>
  <c r="V91" i="247"/>
  <c r="X91" i="247"/>
  <c r="V138" i="247"/>
  <c r="X138" i="247"/>
  <c r="V55" i="247"/>
  <c r="X55" i="247"/>
  <c r="V119" i="247"/>
  <c r="X119" i="247"/>
  <c r="V63" i="247"/>
  <c r="X63" i="247"/>
  <c r="V148" i="247"/>
  <c r="X148" i="247"/>
  <c r="V82" i="247"/>
  <c r="X82" i="247"/>
  <c r="V15" i="247"/>
  <c r="X15" i="247"/>
  <c r="V62" i="247"/>
  <c r="X62" i="247"/>
  <c r="V56" i="247"/>
  <c r="X56" i="247"/>
  <c r="V141" i="247"/>
  <c r="X141" i="247"/>
  <c r="V123" i="247"/>
  <c r="X123" i="247"/>
  <c r="V3" i="247"/>
  <c r="X3" i="247"/>
  <c r="T165" i="247"/>
  <c r="N156" i="247"/>
  <c r="T164" i="247"/>
  <c r="U165" i="247"/>
  <c r="O156" i="247"/>
  <c r="U164" i="247"/>
  <c r="V70" i="247"/>
  <c r="X70" i="247"/>
  <c r="V142" i="247"/>
  <c r="X142" i="247"/>
  <c r="V135" i="247"/>
  <c r="X135" i="247"/>
  <c r="V61" i="247"/>
  <c r="X61" i="247"/>
  <c r="U156" i="247"/>
  <c r="B165" i="247"/>
  <c r="V54" i="247"/>
  <c r="X54" i="247"/>
  <c r="V32" i="247"/>
  <c r="X32" i="247"/>
  <c r="R156" i="247"/>
  <c r="V66" i="247"/>
  <c r="X66" i="247"/>
  <c r="V118" i="246"/>
  <c r="X118" i="246"/>
  <c r="V128" i="246"/>
  <c r="X128" i="246"/>
  <c r="V138" i="246"/>
  <c r="X138" i="246"/>
  <c r="V34" i="246"/>
  <c r="X34" i="246"/>
  <c r="V67" i="246"/>
  <c r="X67" i="246"/>
  <c r="V27" i="246"/>
  <c r="X27" i="246"/>
  <c r="V68" i="246"/>
  <c r="X68" i="246"/>
  <c r="V7" i="246"/>
  <c r="X7" i="246"/>
  <c r="V125" i="246"/>
  <c r="X125" i="246"/>
  <c r="V144" i="246"/>
  <c r="X144" i="246"/>
  <c r="V58" i="246"/>
  <c r="X58" i="246"/>
  <c r="V90" i="246"/>
  <c r="X90" i="246"/>
  <c r="V48" i="246"/>
  <c r="X48" i="246"/>
  <c r="V12" i="246"/>
  <c r="X12" i="246"/>
  <c r="V71" i="246"/>
  <c r="X71" i="246"/>
  <c r="P165" i="246"/>
  <c r="K156" i="246"/>
  <c r="P164" i="246"/>
  <c r="V65" i="246"/>
  <c r="X65" i="246"/>
  <c r="V61" i="246"/>
  <c r="X61" i="246"/>
  <c r="V143" i="246"/>
  <c r="X143" i="246"/>
  <c r="V80" i="246"/>
  <c r="X80" i="246"/>
  <c r="V133" i="246"/>
  <c r="X133" i="246"/>
  <c r="V92" i="246"/>
  <c r="V120" i="246"/>
  <c r="X120" i="246"/>
  <c r="V64" i="246"/>
  <c r="X64" i="246"/>
  <c r="V18" i="246"/>
  <c r="X18" i="246"/>
  <c r="S165" i="246"/>
  <c r="S163" i="246"/>
  <c r="R165" i="246"/>
  <c r="L156" i="246"/>
  <c r="R164" i="246"/>
  <c r="V16" i="246"/>
  <c r="X16" i="246"/>
  <c r="V112" i="246"/>
  <c r="X112" i="246"/>
  <c r="V47" i="246"/>
  <c r="X47" i="246"/>
  <c r="V104" i="246"/>
  <c r="X104" i="246"/>
  <c r="V101" i="246"/>
  <c r="X101" i="246"/>
  <c r="V56" i="246"/>
  <c r="X56" i="246"/>
  <c r="V8" i="246"/>
  <c r="X8" i="246"/>
  <c r="V106" i="246"/>
  <c r="X106" i="246"/>
  <c r="V44" i="246"/>
  <c r="X44" i="246"/>
  <c r="V49" i="246"/>
  <c r="X49" i="246"/>
  <c r="V95" i="246"/>
  <c r="X95" i="246"/>
  <c r="T156" i="246"/>
  <c r="B164" i="246"/>
  <c r="V76" i="246"/>
  <c r="X76" i="246"/>
  <c r="V119" i="246"/>
  <c r="X119" i="246"/>
  <c r="V28" i="246"/>
  <c r="X28" i="246"/>
  <c r="V36" i="246"/>
  <c r="X36" i="246"/>
  <c r="V94" i="246"/>
  <c r="X94" i="246"/>
  <c r="V126" i="246"/>
  <c r="X126" i="246"/>
  <c r="V77" i="246"/>
  <c r="X77" i="246"/>
  <c r="V59" i="246"/>
  <c r="X59" i="246"/>
  <c r="V82" i="246"/>
  <c r="X82" i="246"/>
  <c r="Q159" i="246"/>
  <c r="O165" i="246"/>
  <c r="J156" i="246"/>
  <c r="O164" i="246"/>
  <c r="V100" i="246"/>
  <c r="X100" i="246"/>
  <c r="R156" i="246"/>
  <c r="S156" i="246"/>
  <c r="B163" i="246"/>
  <c r="V35" i="246"/>
  <c r="X35" i="246"/>
  <c r="V66" i="246"/>
  <c r="X66" i="246"/>
  <c r="V4" i="246"/>
  <c r="X4" i="246"/>
  <c r="V40" i="246"/>
  <c r="X40" i="246"/>
  <c r="U165" i="246"/>
  <c r="O156" i="246"/>
  <c r="U164" i="246"/>
  <c r="V83" i="246"/>
  <c r="X83" i="246"/>
  <c r="V136" i="246"/>
  <c r="X136" i="246"/>
  <c r="V105" i="246"/>
  <c r="X105" i="246"/>
  <c r="V9" i="246"/>
  <c r="X9" i="246"/>
  <c r="V113" i="246"/>
  <c r="X113" i="246"/>
  <c r="T165" i="246"/>
  <c r="V19" i="246"/>
  <c r="X19" i="246"/>
  <c r="V149" i="246"/>
  <c r="X149" i="246"/>
  <c r="V84" i="246"/>
  <c r="X84" i="246"/>
  <c r="V130" i="246"/>
  <c r="X130" i="246"/>
  <c r="V57" i="246"/>
  <c r="X57" i="246"/>
  <c r="V10" i="246"/>
  <c r="X10" i="246"/>
  <c r="Q160" i="246"/>
  <c r="V93" i="246"/>
  <c r="X93" i="246"/>
  <c r="V54" i="246"/>
  <c r="X54" i="246"/>
  <c r="V135" i="246"/>
  <c r="X135" i="246"/>
  <c r="Q156" i="246"/>
  <c r="B160" i="246"/>
  <c r="D160" i="246"/>
  <c r="U156" i="246"/>
  <c r="B165" i="246"/>
  <c r="V31" i="246"/>
  <c r="X31" i="246"/>
  <c r="V109" i="246"/>
  <c r="X109" i="246"/>
  <c r="V129" i="246"/>
  <c r="X129" i="246"/>
  <c r="M165" i="246"/>
  <c r="C156" i="246"/>
  <c r="V102" i="246"/>
  <c r="X102" i="246"/>
  <c r="V75" i="246"/>
  <c r="X75" i="246"/>
  <c r="V30" i="246"/>
  <c r="X30" i="246"/>
  <c r="V88" i="246"/>
  <c r="X88" i="246"/>
  <c r="V2" i="246"/>
  <c r="P156" i="246"/>
  <c r="B159" i="246"/>
  <c r="V106" i="245"/>
  <c r="X106" i="245"/>
  <c r="V86" i="245"/>
  <c r="X86" i="245"/>
  <c r="V8" i="245"/>
  <c r="X8" i="245"/>
  <c r="V43" i="245"/>
  <c r="X43" i="245"/>
  <c r="V117" i="245"/>
  <c r="X117" i="245"/>
  <c r="V119" i="245"/>
  <c r="X119" i="245"/>
  <c r="V71" i="245"/>
  <c r="X71" i="245"/>
  <c r="V73" i="245"/>
  <c r="X73" i="245"/>
  <c r="V87" i="245"/>
  <c r="X87" i="245"/>
  <c r="V32" i="245"/>
  <c r="X32" i="245"/>
  <c r="V75" i="245"/>
  <c r="X75" i="245"/>
  <c r="V58" i="245"/>
  <c r="X58" i="245"/>
  <c r="R165" i="245"/>
  <c r="R163" i="245"/>
  <c r="T165" i="245"/>
  <c r="N156" i="245"/>
  <c r="T164" i="245"/>
  <c r="V20" i="245"/>
  <c r="X20" i="245"/>
  <c r="F156" i="245"/>
  <c r="Q160" i="245"/>
  <c r="Q162" i="245"/>
  <c r="T156" i="245"/>
  <c r="B164" i="245"/>
  <c r="S156" i="245"/>
  <c r="B163" i="245"/>
  <c r="O165" i="245"/>
  <c r="V100" i="245"/>
  <c r="X100" i="245"/>
  <c r="R156" i="245"/>
  <c r="V102" i="245"/>
  <c r="X102" i="245"/>
  <c r="V96" i="245"/>
  <c r="X96" i="245"/>
  <c r="V55" i="245"/>
  <c r="X55" i="245"/>
  <c r="V77" i="245"/>
  <c r="X77" i="245"/>
  <c r="V41" i="245"/>
  <c r="X41" i="245"/>
  <c r="V28" i="245"/>
  <c r="X28" i="245"/>
  <c r="V47" i="245"/>
  <c r="X47" i="245"/>
  <c r="V79" i="245"/>
  <c r="X79" i="245"/>
  <c r="V37" i="245"/>
  <c r="X37" i="245"/>
  <c r="V148" i="245"/>
  <c r="X148" i="245"/>
  <c r="V68" i="245"/>
  <c r="X68" i="245"/>
  <c r="V128" i="245"/>
  <c r="X128" i="245"/>
  <c r="V104" i="245"/>
  <c r="X104" i="245"/>
  <c r="U165" i="245"/>
  <c r="O156" i="245"/>
  <c r="U164" i="245"/>
  <c r="V90" i="245"/>
  <c r="X90" i="245"/>
  <c r="V109" i="245"/>
  <c r="X109" i="245"/>
  <c r="V132" i="245"/>
  <c r="X132" i="245"/>
  <c r="V45" i="245"/>
  <c r="X45" i="245"/>
  <c r="V4" i="245"/>
  <c r="X4" i="245"/>
  <c r="S165" i="245"/>
  <c r="V146" i="245"/>
  <c r="X146" i="245"/>
  <c r="V91" i="245"/>
  <c r="X91" i="245"/>
  <c r="V56" i="245"/>
  <c r="X56" i="245"/>
  <c r="P165" i="245"/>
  <c r="V83" i="245"/>
  <c r="X83" i="245"/>
  <c r="P156" i="245"/>
  <c r="B159" i="245"/>
  <c r="X2" i="245"/>
  <c r="V120" i="245"/>
  <c r="X120" i="245"/>
  <c r="Q156" i="245"/>
  <c r="B160" i="245"/>
  <c r="D160" i="245"/>
  <c r="V61" i="245"/>
  <c r="X61" i="245"/>
  <c r="V95" i="245"/>
  <c r="X95" i="245"/>
  <c r="V19" i="245"/>
  <c r="X19" i="245"/>
  <c r="U156" i="245"/>
  <c r="B165" i="245"/>
  <c r="M165" i="245"/>
  <c r="V72" i="245"/>
  <c r="X72" i="245"/>
  <c r="V92" i="245"/>
  <c r="V115" i="245"/>
  <c r="X115" i="245"/>
  <c r="V82" i="245"/>
  <c r="X82" i="245"/>
  <c r="V129" i="245"/>
  <c r="X129" i="245"/>
  <c r="V140" i="245"/>
  <c r="X140" i="245"/>
  <c r="V57" i="245"/>
  <c r="X57" i="245"/>
  <c r="V98" i="245"/>
  <c r="X98" i="245"/>
  <c r="V153" i="245"/>
  <c r="X153" i="245"/>
  <c r="V144" i="245"/>
  <c r="X144" i="245"/>
  <c r="V70" i="245"/>
  <c r="X70" i="245"/>
  <c r="V60" i="245"/>
  <c r="X60" i="245"/>
  <c r="V110" i="245"/>
  <c r="X110" i="245"/>
  <c r="V136" i="245"/>
  <c r="X136" i="245"/>
  <c r="V130" i="245"/>
  <c r="X130" i="245"/>
  <c r="V107" i="245"/>
  <c r="X107" i="245"/>
  <c r="V24" i="245"/>
  <c r="X24" i="245"/>
  <c r="V134" i="245"/>
  <c r="X134" i="245"/>
  <c r="V123" i="245"/>
  <c r="X123" i="245"/>
  <c r="V138" i="245"/>
  <c r="X138" i="245"/>
  <c r="V151" i="244"/>
  <c r="X151" i="244"/>
  <c r="V137" i="244"/>
  <c r="X137" i="244"/>
  <c r="V130" i="244"/>
  <c r="X130" i="244"/>
  <c r="V124" i="244"/>
  <c r="X124" i="244"/>
  <c r="V101" i="244"/>
  <c r="X101" i="244"/>
  <c r="V84" i="244"/>
  <c r="X84" i="244"/>
  <c r="V81" i="244"/>
  <c r="X81" i="244"/>
  <c r="V75" i="244"/>
  <c r="X75" i="244"/>
  <c r="V74" i="244"/>
  <c r="X74" i="244"/>
  <c r="V65" i="244"/>
  <c r="X65" i="244"/>
  <c r="V64" i="244"/>
  <c r="X64" i="244"/>
  <c r="V60" i="244"/>
  <c r="X60" i="244"/>
  <c r="V57" i="244"/>
  <c r="X57" i="244"/>
  <c r="V45" i="244"/>
  <c r="X45" i="244"/>
  <c r="V37" i="244"/>
  <c r="X37" i="244"/>
  <c r="V32" i="244"/>
  <c r="X32" i="244"/>
  <c r="V27" i="244"/>
  <c r="X27" i="244"/>
  <c r="Q160" i="244"/>
  <c r="Q165" i="244"/>
  <c r="Q163" i="244"/>
  <c r="V78" i="244"/>
  <c r="X78" i="244"/>
  <c r="V20" i="244"/>
  <c r="X20" i="244"/>
  <c r="T156" i="244"/>
  <c r="B164" i="244"/>
  <c r="R156" i="244"/>
  <c r="Q156" i="244"/>
  <c r="B160" i="244"/>
  <c r="D160" i="244"/>
  <c r="U156" i="244"/>
  <c r="B165" i="244"/>
  <c r="V2" i="244"/>
  <c r="X2" i="244"/>
  <c r="V103" i="244"/>
  <c r="X103" i="244"/>
  <c r="V51" i="244"/>
  <c r="X51" i="244"/>
  <c r="V146" i="244"/>
  <c r="X146" i="244"/>
  <c r="M165" i="244"/>
  <c r="V138" i="244"/>
  <c r="X138" i="244"/>
  <c r="S156" i="244"/>
  <c r="B163" i="244"/>
  <c r="V100" i="244"/>
  <c r="X100" i="244"/>
  <c r="S165" i="244"/>
  <c r="M156" i="244"/>
  <c r="S164" i="244"/>
  <c r="V13" i="244"/>
  <c r="X13" i="244"/>
  <c r="V44" i="244"/>
  <c r="X44" i="244"/>
  <c r="T165" i="244"/>
  <c r="N156" i="244"/>
  <c r="T164" i="244"/>
  <c r="L156" i="244"/>
  <c r="R164" i="244"/>
  <c r="R163" i="244"/>
  <c r="V28" i="244"/>
  <c r="X28" i="244"/>
  <c r="V53" i="244"/>
  <c r="X53" i="244"/>
  <c r="V129" i="244"/>
  <c r="X129" i="244"/>
  <c r="V125" i="244"/>
  <c r="X125" i="244"/>
  <c r="V23" i="244"/>
  <c r="X23" i="244"/>
  <c r="V76" i="244"/>
  <c r="X76" i="244"/>
  <c r="K156" i="244"/>
  <c r="P164" i="244"/>
  <c r="P163" i="244"/>
  <c r="V66" i="244"/>
  <c r="X66" i="244"/>
  <c r="V82" i="244"/>
  <c r="X82" i="244"/>
  <c r="V6" i="244"/>
  <c r="X6" i="244"/>
  <c r="V111" i="244"/>
  <c r="X111" i="244"/>
  <c r="V87" i="244"/>
  <c r="X87" i="244"/>
  <c r="V8" i="244"/>
  <c r="X8" i="244"/>
  <c r="V116" i="244"/>
  <c r="X116" i="244"/>
  <c r="V88" i="244"/>
  <c r="X88" i="244"/>
  <c r="V113" i="244"/>
  <c r="X113" i="244"/>
  <c r="V39" i="244"/>
  <c r="X39" i="244"/>
  <c r="V3" i="244"/>
  <c r="V98" i="244"/>
  <c r="X98" i="244"/>
  <c r="V58" i="244"/>
  <c r="X58" i="244"/>
  <c r="V43" i="244"/>
  <c r="X43" i="244"/>
  <c r="V86" i="244"/>
  <c r="X86" i="244"/>
  <c r="V54" i="244"/>
  <c r="X54" i="244"/>
  <c r="V42" i="244"/>
  <c r="X42" i="244"/>
  <c r="V121" i="244"/>
  <c r="X121" i="244"/>
  <c r="V18" i="244"/>
  <c r="X18" i="244"/>
  <c r="V77" i="244"/>
  <c r="X77" i="244"/>
  <c r="V126" i="244"/>
  <c r="X126" i="244"/>
  <c r="V133" i="244"/>
  <c r="X133" i="244"/>
  <c r="U165" i="244"/>
  <c r="O156" i="244"/>
  <c r="U164" i="244"/>
  <c r="V128" i="244"/>
  <c r="X128" i="244"/>
  <c r="V140" i="244"/>
  <c r="X140" i="244"/>
  <c r="V5" i="244"/>
  <c r="X5" i="244"/>
  <c r="V72" i="244"/>
  <c r="X72" i="244"/>
  <c r="V112" i="244"/>
  <c r="X112" i="244"/>
  <c r="V9" i="244"/>
  <c r="X9" i="244"/>
  <c r="F156" i="244"/>
  <c r="V94" i="244"/>
  <c r="X94" i="244"/>
  <c r="V21" i="244"/>
  <c r="X21" i="244"/>
  <c r="V11" i="244"/>
  <c r="X11" i="244"/>
  <c r="V85" i="244"/>
  <c r="X85" i="244"/>
  <c r="V110" i="244"/>
  <c r="X110" i="244"/>
  <c r="C156" i="244"/>
  <c r="V61" i="244"/>
  <c r="X61" i="244"/>
  <c r="V83" i="244"/>
  <c r="X83" i="244"/>
  <c r="V4" i="244"/>
  <c r="X4" i="244"/>
  <c r="V139" i="244"/>
  <c r="X139" i="244"/>
  <c r="V52" i="244"/>
  <c r="X52" i="244"/>
  <c r="V145" i="244"/>
  <c r="X145" i="244"/>
  <c r="V134" i="244"/>
  <c r="X134" i="244"/>
  <c r="V33" i="244"/>
  <c r="X33" i="244"/>
  <c r="P156" i="244"/>
  <c r="B159" i="244"/>
  <c r="D159" i="244"/>
  <c r="V92" i="244"/>
  <c r="V67" i="244"/>
  <c r="X67" i="244"/>
  <c r="V63" i="244"/>
  <c r="X63" i="244"/>
  <c r="V17" i="244"/>
  <c r="X17" i="244"/>
  <c r="V38" i="244"/>
  <c r="X38" i="244"/>
  <c r="V148" i="244"/>
  <c r="X148" i="244"/>
  <c r="O165" i="244"/>
  <c r="S2" i="243"/>
  <c r="U2" i="243"/>
  <c r="T2" i="243"/>
  <c r="P107" i="243"/>
  <c r="Q107" i="243"/>
  <c r="R107" i="243"/>
  <c r="S107" i="243"/>
  <c r="P81" i="243"/>
  <c r="Q81" i="243"/>
  <c r="R81" i="243"/>
  <c r="U81" i="243"/>
  <c r="U79" i="243"/>
  <c r="T85" i="243"/>
  <c r="U85" i="243"/>
  <c r="P62" i="243"/>
  <c r="Q62" i="243"/>
  <c r="R62" i="243"/>
  <c r="V62" i="243"/>
  <c r="X62" i="243"/>
  <c r="T62" i="243"/>
  <c r="U62" i="243"/>
  <c r="T152" i="243"/>
  <c r="R152" i="243"/>
  <c r="Q152" i="243"/>
  <c r="Q56" i="243"/>
  <c r="R56" i="243"/>
  <c r="S56" i="243"/>
  <c r="T56" i="243"/>
  <c r="U56" i="243"/>
  <c r="R21" i="243"/>
  <c r="P43" i="243"/>
  <c r="P14" i="243"/>
  <c r="Q14" i="243"/>
  <c r="S14" i="243"/>
  <c r="T14" i="243"/>
  <c r="U14" i="243"/>
  <c r="P6" i="243"/>
  <c r="Q6" i="243"/>
  <c r="R6" i="243"/>
  <c r="S6" i="243"/>
  <c r="T6" i="243"/>
  <c r="T19" i="243"/>
  <c r="Q22" i="243"/>
  <c r="V22" i="243"/>
  <c r="X22" i="243"/>
  <c r="R25" i="243"/>
  <c r="R29" i="243"/>
  <c r="U47" i="243"/>
  <c r="R69" i="243"/>
  <c r="S85" i="243"/>
  <c r="Q118" i="243"/>
  <c r="V118" i="243"/>
  <c r="X118" i="243"/>
  <c r="U133" i="243"/>
  <c r="V140" i="243"/>
  <c r="X140" i="243"/>
  <c r="S45" i="243"/>
  <c r="Q91" i="243"/>
  <c r="Q17" i="243"/>
  <c r="T45" i="243"/>
  <c r="Q96" i="243"/>
  <c r="P111" i="243"/>
  <c r="R122" i="243"/>
  <c r="T128" i="243"/>
  <c r="Q154" i="243"/>
  <c r="Q9" i="243"/>
  <c r="R20" i="243"/>
  <c r="R41" i="243"/>
  <c r="Q64" i="243"/>
  <c r="R96" i="243"/>
  <c r="R154" i="243"/>
  <c r="S20" i="243"/>
  <c r="U33" i="243"/>
  <c r="R64" i="243"/>
  <c r="Q74" i="243"/>
  <c r="U77" i="243"/>
  <c r="P86" i="243"/>
  <c r="R98" i="243"/>
  <c r="R111" i="243"/>
  <c r="Q126" i="243"/>
  <c r="R4" i="243"/>
  <c r="S9" i="243"/>
  <c r="S30" i="243"/>
  <c r="Q49" i="243"/>
  <c r="S64" i="243"/>
  <c r="U80" i="243"/>
  <c r="P89" i="243"/>
  <c r="T96" i="243"/>
  <c r="U64" i="243"/>
  <c r="U86" i="243"/>
  <c r="U96" i="243"/>
  <c r="P123" i="243"/>
  <c r="P149" i="243"/>
  <c r="P2" i="243"/>
  <c r="V2" i="243"/>
  <c r="X2" i="243"/>
  <c r="T4" i="243"/>
  <c r="Q7" i="243"/>
  <c r="U9" i="243"/>
  <c r="P15" i="243"/>
  <c r="S23" i="243"/>
  <c r="U30" i="243"/>
  <c r="P46" i="243"/>
  <c r="S49" i="243"/>
  <c r="T67" i="243"/>
  <c r="R89" i="243"/>
  <c r="U111" i="243"/>
  <c r="Q123" i="243"/>
  <c r="T126" i="243"/>
  <c r="R132" i="243"/>
  <c r="S135" i="243"/>
  <c r="T138" i="243"/>
  <c r="Q142" i="243"/>
  <c r="Q149" i="243"/>
  <c r="P91" i="243"/>
  <c r="P11" i="243"/>
  <c r="Q80" i="243"/>
  <c r="P122" i="243"/>
  <c r="P128" i="243"/>
  <c r="P64" i="243"/>
  <c r="R80" i="243"/>
  <c r="P98" i="243"/>
  <c r="P4" i="243"/>
  <c r="R11" i="243"/>
  <c r="T33" i="243"/>
  <c r="Q77" i="243"/>
  <c r="Q98" i="243"/>
  <c r="P138" i="243"/>
  <c r="S11" i="243"/>
  <c r="P49" i="243"/>
  <c r="Q67" i="243"/>
  <c r="P115" i="243"/>
  <c r="S154" i="243"/>
  <c r="T11" i="243"/>
  <c r="R67" i="243"/>
  <c r="T74" i="243"/>
  <c r="Q115" i="243"/>
  <c r="R138" i="243"/>
  <c r="P7" i="243"/>
  <c r="T9" i="243"/>
  <c r="U20" i="243"/>
  <c r="T30" i="243"/>
  <c r="S67" i="243"/>
  <c r="Q89" i="243"/>
  <c r="S126" i="243"/>
  <c r="Q132" i="243"/>
  <c r="R135" i="243"/>
  <c r="S138" i="243"/>
  <c r="P142" i="243"/>
  <c r="R145" i="243"/>
  <c r="Q2" i="243"/>
  <c r="U4" i="243"/>
  <c r="R7" i="243"/>
  <c r="Q15" i="243"/>
  <c r="P18" i="243"/>
  <c r="U23" i="243"/>
  <c r="P34" i="243"/>
  <c r="P38" i="243"/>
  <c r="T49" i="243"/>
  <c r="U67" i="243"/>
  <c r="S89" i="243"/>
  <c r="Q108" i="243"/>
  <c r="U123" i="243"/>
  <c r="U126" i="243"/>
  <c r="P129" i="243"/>
  <c r="S132" i="243"/>
  <c r="U138" i="243"/>
  <c r="R142" i="243"/>
  <c r="R149" i="243"/>
  <c r="P17" i="243"/>
  <c r="P33" i="243"/>
  <c r="T60" i="243"/>
  <c r="R88" i="243"/>
  <c r="P96" i="243"/>
  <c r="V96" i="243"/>
  <c r="X96" i="243"/>
  <c r="T148" i="243"/>
  <c r="P9" i="243"/>
  <c r="Q11" i="243"/>
  <c r="Q20" i="243"/>
  <c r="V20" i="243"/>
  <c r="X20" i="243"/>
  <c r="R91" i="243"/>
  <c r="Q134" i="243"/>
  <c r="P74" i="243"/>
  <c r="S80" i="243"/>
  <c r="S91" i="243"/>
  <c r="Q111" i="243"/>
  <c r="P126" i="243"/>
  <c r="Q4" i="243"/>
  <c r="T80" i="243"/>
  <c r="T20" i="243"/>
  <c r="S111" i="243"/>
  <c r="T154" i="243"/>
  <c r="R49" i="243"/>
  <c r="U74" i="243"/>
  <c r="U7" i="243"/>
  <c r="Q34" i="243"/>
  <c r="V34" i="243"/>
  <c r="X34" i="243"/>
  <c r="P102" i="243"/>
  <c r="V102" i="243"/>
  <c r="X102" i="243"/>
  <c r="S108" i="243"/>
  <c r="R120" i="243"/>
  <c r="U142" i="243"/>
  <c r="S149" i="243"/>
  <c r="P160" i="243"/>
  <c r="S102" i="243"/>
  <c r="R106" i="243"/>
  <c r="S124" i="243"/>
  <c r="R136" i="243"/>
  <c r="V131" i="243"/>
  <c r="X131" i="243"/>
  <c r="T13" i="243"/>
  <c r="R47" i="243"/>
  <c r="Q90" i="243"/>
  <c r="U124" i="243"/>
  <c r="Q133" i="243"/>
  <c r="U5" i="243"/>
  <c r="Q47" i="243"/>
  <c r="P133" i="243"/>
  <c r="T10" i="243"/>
  <c r="V10" i="243"/>
  <c r="X10" i="243"/>
  <c r="P19" i="243"/>
  <c r="P25" i="243"/>
  <c r="V25" i="243"/>
  <c r="X25" i="243"/>
  <c r="P29" i="243"/>
  <c r="V29" i="243"/>
  <c r="X29" i="243"/>
  <c r="S47" i="243"/>
  <c r="P69" i="243"/>
  <c r="V69" i="243"/>
  <c r="X69" i="243"/>
  <c r="Q85" i="243"/>
  <c r="R90" i="243"/>
  <c r="S97" i="243"/>
  <c r="R133" i="243"/>
  <c r="P13" i="243"/>
  <c r="V13" i="243"/>
  <c r="X13" i="243"/>
  <c r="S16" i="243"/>
  <c r="T47" i="243"/>
  <c r="Q51" i="243"/>
  <c r="R85" i="243"/>
  <c r="U90" i="243"/>
  <c r="S133" i="243"/>
  <c r="V9" i="243"/>
  <c r="X9" i="243"/>
  <c r="P125" i="243"/>
  <c r="Q125" i="243"/>
  <c r="S125" i="243"/>
  <c r="T125" i="243"/>
  <c r="T91" i="243"/>
  <c r="U160" i="243"/>
  <c r="R26" i="243"/>
  <c r="U32" i="243"/>
  <c r="T32" i="243"/>
  <c r="P32" i="243"/>
  <c r="R32" i="243"/>
  <c r="Q32" i="243"/>
  <c r="U37" i="243"/>
  <c r="T37" i="243"/>
  <c r="U61" i="243"/>
  <c r="T61" i="243"/>
  <c r="P61" i="243"/>
  <c r="S61" i="243"/>
  <c r="T94" i="243"/>
  <c r="S104" i="243"/>
  <c r="Q104" i="243"/>
  <c r="R104" i="243"/>
  <c r="S109" i="243"/>
  <c r="R24" i="243"/>
  <c r="G37" i="243"/>
  <c r="R71" i="243"/>
  <c r="S32" i="243"/>
  <c r="P37" i="243"/>
  <c r="T71" i="243"/>
  <c r="R84" i="243"/>
  <c r="Q100" i="243"/>
  <c r="P100" i="243"/>
  <c r="T104" i="243"/>
  <c r="U151" i="243"/>
  <c r="T151" i="243"/>
  <c r="Q151" i="243"/>
  <c r="S151" i="243"/>
  <c r="R151" i="243"/>
  <c r="T27" i="243"/>
  <c r="P159" i="243"/>
  <c r="P35" i="243"/>
  <c r="S40" i="243"/>
  <c r="R40" i="243"/>
  <c r="Q40" i="243"/>
  <c r="P40" i="243"/>
  <c r="T53" i="243"/>
  <c r="Q113" i="243"/>
  <c r="R100" i="243"/>
  <c r="R159" i="243"/>
  <c r="R35" i="243"/>
  <c r="T40" i="243"/>
  <c r="S100" i="243"/>
  <c r="S113" i="243"/>
  <c r="S116" i="243"/>
  <c r="S159" i="243"/>
  <c r="G8" i="243"/>
  <c r="P12" i="243"/>
  <c r="S39" i="243"/>
  <c r="R39" i="243"/>
  <c r="Q94" i="243"/>
  <c r="V94" i="243"/>
  <c r="X94" i="243"/>
  <c r="U130" i="243"/>
  <c r="T130" i="243"/>
  <c r="Q130" i="243"/>
  <c r="P130" i="243"/>
  <c r="S130" i="243"/>
  <c r="R130" i="243"/>
  <c r="S141" i="243"/>
  <c r="Q141" i="243"/>
  <c r="R141" i="243"/>
  <c r="P141" i="243"/>
  <c r="U141" i="243"/>
  <c r="T141" i="243"/>
  <c r="Q12" i="243"/>
  <c r="P26" i="243"/>
  <c r="V26" i="243"/>
  <c r="X26" i="243"/>
  <c r="T42" i="243"/>
  <c r="S42" i="243"/>
  <c r="R42" i="243"/>
  <c r="Q42" i="243"/>
  <c r="Q52" i="243"/>
  <c r="S55" i="243"/>
  <c r="R55" i="243"/>
  <c r="Q55" i="243"/>
  <c r="P55" i="243"/>
  <c r="Q71" i="243"/>
  <c r="P71" i="243"/>
  <c r="R94" i="243"/>
  <c r="U161" i="243"/>
  <c r="P24" i="243"/>
  <c r="Q76" i="243"/>
  <c r="S94" i="243"/>
  <c r="Q109" i="243"/>
  <c r="P42" i="243"/>
  <c r="U84" i="243"/>
  <c r="T84" i="243"/>
  <c r="Q84" i="243"/>
  <c r="P84" i="243"/>
  <c r="U94" i="243"/>
  <c r="V99" i="243"/>
  <c r="X99" i="243"/>
  <c r="P162" i="243"/>
  <c r="G7" i="243"/>
  <c r="U42" i="243"/>
  <c r="U121" i="243"/>
  <c r="T121" i="243"/>
  <c r="S121" i="243"/>
  <c r="P121" i="243"/>
  <c r="R121" i="243"/>
  <c r="T24" i="243"/>
  <c r="U39" i="243"/>
  <c r="Q61" i="243"/>
  <c r="P104" i="243"/>
  <c r="U24" i="243"/>
  <c r="Q37" i="243"/>
  <c r="S48" i="243"/>
  <c r="R48" i="243"/>
  <c r="U48" i="243"/>
  <c r="T48" i="243"/>
  <c r="P50" i="243"/>
  <c r="S53" i="243"/>
  <c r="R53" i="243"/>
  <c r="Q53" i="243"/>
  <c r="P53" i="243"/>
  <c r="R61" i="243"/>
  <c r="R37" i="243"/>
  <c r="S50" i="243"/>
  <c r="Q92" i="243"/>
  <c r="P92" i="243"/>
  <c r="U92" i="243"/>
  <c r="T92" i="243"/>
  <c r="S92" i="243"/>
  <c r="U104" i="243"/>
  <c r="Q121" i="243"/>
  <c r="U145" i="243"/>
  <c r="T145" i="243"/>
  <c r="O162" i="243"/>
  <c r="G5" i="243"/>
  <c r="S37" i="243"/>
  <c r="T50" i="243"/>
  <c r="S59" i="243"/>
  <c r="R59" i="243"/>
  <c r="U59" i="243"/>
  <c r="T59" i="243"/>
  <c r="V87" i="243"/>
  <c r="X87" i="243"/>
  <c r="Q116" i="243"/>
  <c r="P151" i="243"/>
  <c r="S33" i="243"/>
  <c r="R33" i="243"/>
  <c r="Q35" i="243"/>
  <c r="U46" i="243"/>
  <c r="T46" i="243"/>
  <c r="R46" i="243"/>
  <c r="V46" i="243"/>
  <c r="X46" i="243"/>
  <c r="S46" i="243"/>
  <c r="P48" i="243"/>
  <c r="U72" i="243"/>
  <c r="T72" i="243"/>
  <c r="P72" i="243"/>
  <c r="S72" i="243"/>
  <c r="Q105" i="243"/>
  <c r="P105" i="243"/>
  <c r="U105" i="243"/>
  <c r="T105" i="243"/>
  <c r="S105" i="243"/>
  <c r="R105" i="243"/>
  <c r="R113" i="243"/>
  <c r="R116" i="243"/>
  <c r="S35" i="243"/>
  <c r="U40" i="243"/>
  <c r="P59" i="243"/>
  <c r="V82" i="243"/>
  <c r="X82" i="243"/>
  <c r="U98" i="243"/>
  <c r="V98" i="243"/>
  <c r="X98" i="243"/>
  <c r="T98" i="243"/>
  <c r="T100" i="243"/>
  <c r="T113" i="243"/>
  <c r="T116" i="243"/>
  <c r="Q145" i="243"/>
  <c r="T12" i="243"/>
  <c r="S12" i="243"/>
  <c r="U26" i="243"/>
  <c r="T26" i="243"/>
  <c r="S26" i="243"/>
  <c r="U52" i="243"/>
  <c r="T52" i="243"/>
  <c r="P52" i="243"/>
  <c r="P70" i="243"/>
  <c r="S70" i="243"/>
  <c r="Q70" i="243"/>
  <c r="R70" i="243"/>
  <c r="U70" i="243"/>
  <c r="T70" i="243"/>
  <c r="R8" i="243"/>
  <c r="Q8" i="243"/>
  <c r="T8" i="243"/>
  <c r="S8" i="243"/>
  <c r="V31" i="243"/>
  <c r="X31" i="243"/>
  <c r="T83" i="243"/>
  <c r="S83" i="243"/>
  <c r="Q83" i="243"/>
  <c r="P83" i="243"/>
  <c r="U83" i="243"/>
  <c r="V103" i="243"/>
  <c r="X103" i="243"/>
  <c r="A156" i="243"/>
  <c r="U8" i="243"/>
  <c r="U12" i="243"/>
  <c r="Q24" i="243"/>
  <c r="S52" i="243"/>
  <c r="T55" i="243"/>
  <c r="R76" i="243"/>
  <c r="Q39" i="243"/>
  <c r="U55" i="243"/>
  <c r="S76" i="243"/>
  <c r="T39" i="243"/>
  <c r="R50" i="243"/>
  <c r="Q50" i="243"/>
  <c r="S71" i="243"/>
  <c r="T76" i="243"/>
  <c r="S27" i="243"/>
  <c r="R27" i="243"/>
  <c r="Q27" i="243"/>
  <c r="P27" i="243"/>
  <c r="U76" i="243"/>
  <c r="S160" i="243"/>
  <c r="T35" i="243"/>
  <c r="U93" i="243"/>
  <c r="T93" i="243"/>
  <c r="S93" i="243"/>
  <c r="P93" i="243"/>
  <c r="U100" i="243"/>
  <c r="U113" i="243"/>
  <c r="U116" i="243"/>
  <c r="P119" i="243"/>
  <c r="S119" i="243"/>
  <c r="Q119" i="243"/>
  <c r="R119" i="243"/>
  <c r="U119" i="243"/>
  <c r="T119" i="243"/>
  <c r="P143" i="243"/>
  <c r="T143" i="243"/>
  <c r="U143" i="243"/>
  <c r="O160" i="243"/>
  <c r="U41" i="243"/>
  <c r="T41" i="243"/>
  <c r="P41" i="243"/>
  <c r="U57" i="243"/>
  <c r="T57" i="243"/>
  <c r="S57" i="243"/>
  <c r="R57" i="243"/>
  <c r="Q57" i="243"/>
  <c r="S145" i="243"/>
  <c r="P16" i="243"/>
  <c r="U44" i="243"/>
  <c r="S44" i="243"/>
  <c r="T44" i="243"/>
  <c r="R44" i="243"/>
  <c r="R60" i="243"/>
  <c r="Q60" i="243"/>
  <c r="P60" i="243"/>
  <c r="R65" i="243"/>
  <c r="Q65" i="243"/>
  <c r="Q93" i="243"/>
  <c r="R114" i="243"/>
  <c r="Q114" i="243"/>
  <c r="P114" i="243"/>
  <c r="U114" i="243"/>
  <c r="Q143" i="243"/>
  <c r="Q16" i="243"/>
  <c r="U31" i="243"/>
  <c r="T31" i="243"/>
  <c r="S31" i="243"/>
  <c r="T73" i="243"/>
  <c r="S73" i="243"/>
  <c r="Q73" i="243"/>
  <c r="P73" i="243"/>
  <c r="R93" i="243"/>
  <c r="V101" i="243"/>
  <c r="X101" i="243"/>
  <c r="Q120" i="243"/>
  <c r="P120" i="243"/>
  <c r="V120" i="243"/>
  <c r="X120" i="243"/>
  <c r="R143" i="243"/>
  <c r="R16" i="243"/>
  <c r="Q41" i="243"/>
  <c r="P57" i="243"/>
  <c r="S60" i="243"/>
  <c r="P65" i="243"/>
  <c r="S114" i="243"/>
  <c r="V127" i="243"/>
  <c r="X127" i="243"/>
  <c r="S143" i="243"/>
  <c r="R3" i="243"/>
  <c r="Q3" i="243"/>
  <c r="S5" i="243"/>
  <c r="R5" i="243"/>
  <c r="P5" i="243"/>
  <c r="S68" i="243"/>
  <c r="R68" i="243"/>
  <c r="U68" i="243"/>
  <c r="Q68" i="243"/>
  <c r="T68" i="243"/>
  <c r="R79" i="243"/>
  <c r="P79" i="243"/>
  <c r="Q79" i="243"/>
  <c r="S117" i="243"/>
  <c r="R117" i="243"/>
  <c r="U117" i="243"/>
  <c r="Q117" i="243"/>
  <c r="T117" i="243"/>
  <c r="Q124" i="243"/>
  <c r="P124" i="243"/>
  <c r="U21" i="243"/>
  <c r="T21" i="243"/>
  <c r="S21" i="243"/>
  <c r="U66" i="243"/>
  <c r="T66" i="243"/>
  <c r="V66" i="243"/>
  <c r="X66" i="243"/>
  <c r="T77" i="243"/>
  <c r="S77" i="243"/>
  <c r="R77" i="243"/>
  <c r="V77" i="243"/>
  <c r="X77" i="243"/>
  <c r="U110" i="243"/>
  <c r="T110" i="243"/>
  <c r="S110" i="243"/>
  <c r="P110" i="243"/>
  <c r="V110" i="243"/>
  <c r="X110" i="243"/>
  <c r="S128" i="243"/>
  <c r="Q128" i="243"/>
  <c r="R128" i="243"/>
  <c r="T146" i="243"/>
  <c r="R146" i="243"/>
  <c r="S146" i="243"/>
  <c r="P146" i="243"/>
  <c r="U139" i="243"/>
  <c r="S139" i="243"/>
  <c r="T139" i="243"/>
  <c r="R13" i="243"/>
  <c r="Q13" i="243"/>
  <c r="G15" i="243"/>
  <c r="R160" i="243"/>
  <c r="T17" i="243"/>
  <c r="S17" i="243"/>
  <c r="R19" i="243"/>
  <c r="V19" i="243"/>
  <c r="X19" i="243"/>
  <c r="Q19" i="243"/>
  <c r="O161" i="243"/>
  <c r="Q161" i="243"/>
  <c r="G34" i="243"/>
  <c r="T88" i="243"/>
  <c r="S88" i="243"/>
  <c r="U88" i="243"/>
  <c r="P88" i="243"/>
  <c r="Q95" i="243"/>
  <c r="P95" i="243"/>
  <c r="U95" i="243"/>
  <c r="T95" i="243"/>
  <c r="S95" i="243"/>
  <c r="G128" i="243"/>
  <c r="P135" i="243"/>
  <c r="P137" i="243"/>
  <c r="P139" i="243"/>
  <c r="P3" i="243"/>
  <c r="Q5" i="243"/>
  <c r="P21" i="243"/>
  <c r="P51" i="243"/>
  <c r="P68" i="243"/>
  <c r="P75" i="243"/>
  <c r="U75" i="243"/>
  <c r="S79" i="243"/>
  <c r="S86" i="243"/>
  <c r="Q86" i="243"/>
  <c r="R86" i="243"/>
  <c r="V97" i="243"/>
  <c r="X97" i="243"/>
  <c r="Q110" i="243"/>
  <c r="U115" i="243"/>
  <c r="S115" i="243"/>
  <c r="T115" i="243"/>
  <c r="P117" i="243"/>
  <c r="T122" i="243"/>
  <c r="S122" i="243"/>
  <c r="V122" i="243"/>
  <c r="X122" i="243"/>
  <c r="R124" i="243"/>
  <c r="Q135" i="243"/>
  <c r="Q137" i="243"/>
  <c r="Q139" i="243"/>
  <c r="Q146" i="243"/>
  <c r="T159" i="243"/>
  <c r="R45" i="243"/>
  <c r="Q45" i="243"/>
  <c r="T135" i="243"/>
  <c r="T137" i="243"/>
  <c r="S153" i="243"/>
  <c r="Q153" i="243"/>
  <c r="R153" i="243"/>
  <c r="T153" i="243"/>
  <c r="P153" i="243"/>
  <c r="R30" i="243"/>
  <c r="Q30" i="243"/>
  <c r="V30" i="243"/>
  <c r="X30" i="243"/>
  <c r="T51" i="243"/>
  <c r="V56" i="243"/>
  <c r="X56" i="243"/>
  <c r="U106" i="243"/>
  <c r="T106" i="243"/>
  <c r="Q106" i="243"/>
  <c r="P106" i="243"/>
  <c r="G6" i="243"/>
  <c r="U13" i="243"/>
  <c r="U17" i="243"/>
  <c r="V17" i="243"/>
  <c r="X17" i="243"/>
  <c r="U19" i="243"/>
  <c r="T160" i="243"/>
  <c r="S28" i="243"/>
  <c r="R28" i="243"/>
  <c r="U28" i="243"/>
  <c r="T28" i="243"/>
  <c r="U36" i="243"/>
  <c r="V36" i="243"/>
  <c r="X36" i="243"/>
  <c r="P45" i="243"/>
  <c r="R129" i="243"/>
  <c r="Q129" i="243"/>
  <c r="T147" i="243"/>
  <c r="V147" i="243"/>
  <c r="X147" i="243"/>
  <c r="U147" i="243"/>
  <c r="U153" i="243"/>
  <c r="S43" i="243"/>
  <c r="R43" i="243"/>
  <c r="S63" i="243"/>
  <c r="R63" i="243"/>
  <c r="S112" i="243"/>
  <c r="R112" i="243"/>
  <c r="V112" i="243"/>
  <c r="X112" i="243"/>
  <c r="T134" i="243"/>
  <c r="R134" i="243"/>
  <c r="S134" i="243"/>
  <c r="R23" i="243"/>
  <c r="Q23" i="243"/>
  <c r="P132" i="243"/>
  <c r="R99" i="243"/>
  <c r="R123" i="243"/>
  <c r="V144" i="243"/>
  <c r="X144" i="243"/>
  <c r="Q148" i="243"/>
  <c r="P148" i="243"/>
  <c r="U159" i="243"/>
  <c r="S7" i="243"/>
  <c r="R34" i="243"/>
  <c r="S38" i="243"/>
  <c r="R38" i="243"/>
  <c r="T43" i="243"/>
  <c r="R54" i="243"/>
  <c r="V54" i="243"/>
  <c r="X54" i="243"/>
  <c r="S58" i="243"/>
  <c r="R58" i="243"/>
  <c r="V58" i="243"/>
  <c r="X58" i="243"/>
  <c r="T63" i="243"/>
  <c r="R74" i="243"/>
  <c r="S81" i="243"/>
  <c r="V81" i="243"/>
  <c r="X81" i="243"/>
  <c r="S90" i="243"/>
  <c r="S99" i="243"/>
  <c r="U103" i="243"/>
  <c r="T103" i="243"/>
  <c r="T112" i="243"/>
  <c r="S123" i="243"/>
  <c r="T132" i="243"/>
  <c r="U134" i="243"/>
  <c r="S142" i="243"/>
  <c r="R148" i="243"/>
  <c r="R18" i="243"/>
  <c r="Q18" i="243"/>
  <c r="V18" i="243"/>
  <c r="X18" i="243"/>
  <c r="T23" i="243"/>
  <c r="U43" i="243"/>
  <c r="U63" i="243"/>
  <c r="T78" i="243"/>
  <c r="S78" i="243"/>
  <c r="V78" i="243"/>
  <c r="X78" i="243"/>
  <c r="T90" i="243"/>
  <c r="T108" i="243"/>
  <c r="U112" i="243"/>
  <c r="T136" i="243"/>
  <c r="V136" i="243"/>
  <c r="X136" i="243"/>
  <c r="S148" i="243"/>
  <c r="T105" i="242"/>
  <c r="R116" i="242"/>
  <c r="P121" i="242"/>
  <c r="T143" i="242"/>
  <c r="U143" i="242"/>
  <c r="T22" i="242"/>
  <c r="U22" i="242"/>
  <c r="R80" i="242"/>
  <c r="S2" i="242"/>
  <c r="P12" i="242"/>
  <c r="V12" i="242"/>
  <c r="X12" i="242"/>
  <c r="T58" i="242"/>
  <c r="S80" i="242"/>
  <c r="T2" i="242"/>
  <c r="R12" i="242"/>
  <c r="U58" i="242"/>
  <c r="T80" i="242"/>
  <c r="U12" i="242"/>
  <c r="S86" i="242"/>
  <c r="P116" i="242"/>
  <c r="P83" i="242"/>
  <c r="S105" i="242"/>
  <c r="Q116" i="242"/>
  <c r="S22" i="242"/>
  <c r="R51" i="242"/>
  <c r="U151" i="242"/>
  <c r="T12" i="242"/>
  <c r="P65" i="242"/>
  <c r="Q71" i="242"/>
  <c r="R159" i="242"/>
  <c r="P92" i="242"/>
  <c r="V92" i="242"/>
  <c r="U135" i="242"/>
  <c r="R61" i="242"/>
  <c r="R143" i="242"/>
  <c r="U105" i="242"/>
  <c r="U89" i="242"/>
  <c r="T151" i="242"/>
  <c r="R2" i="242"/>
  <c r="V2" i="242"/>
  <c r="X2" i="242"/>
  <c r="R49" i="242"/>
  <c r="R71" i="242"/>
  <c r="Q92" i="242"/>
  <c r="S143" i="242"/>
  <c r="T116" i="242"/>
  <c r="Q2" i="242"/>
  <c r="S51" i="242"/>
  <c r="Q80" i="242"/>
  <c r="U2" i="242"/>
  <c r="S12" i="242"/>
  <c r="U80" i="242"/>
  <c r="R42" i="242"/>
  <c r="S49" i="242"/>
  <c r="V49" i="242"/>
  <c r="X49" i="242"/>
  <c r="S71" i="242"/>
  <c r="R92" i="242"/>
  <c r="S109" i="242"/>
  <c r="R147" i="242"/>
  <c r="S116" i="242"/>
  <c r="Q121" i="242"/>
  <c r="Q51" i="242"/>
  <c r="S151" i="242"/>
  <c r="T49" i="242"/>
  <c r="T71" i="242"/>
  <c r="T109" i="242"/>
  <c r="U147" i="242"/>
  <c r="R106" i="242"/>
  <c r="S106" i="242"/>
  <c r="Q106" i="242"/>
  <c r="P106" i="242"/>
  <c r="V106" i="242"/>
  <c r="X106" i="242"/>
  <c r="T77" i="242"/>
  <c r="Q77" i="242"/>
  <c r="U77" i="242"/>
  <c r="T140" i="242"/>
  <c r="S140" i="242"/>
  <c r="P62" i="242"/>
  <c r="Q62" i="242"/>
  <c r="R62" i="242"/>
  <c r="R20" i="242"/>
  <c r="U20" i="242"/>
  <c r="T20" i="242"/>
  <c r="S20" i="242"/>
  <c r="P30" i="242"/>
  <c r="P77" i="242"/>
  <c r="U119" i="242"/>
  <c r="S119" i="242"/>
  <c r="R119" i="242"/>
  <c r="T119" i="242"/>
  <c r="Q119" i="242"/>
  <c r="Q140" i="242"/>
  <c r="R47" i="242"/>
  <c r="Q47" i="242"/>
  <c r="U47" i="242"/>
  <c r="T47" i="242"/>
  <c r="S47" i="242"/>
  <c r="U10" i="242"/>
  <c r="T10" i="242"/>
  <c r="R10" i="242"/>
  <c r="S10" i="242"/>
  <c r="Q10" i="242"/>
  <c r="U37" i="242"/>
  <c r="T37" i="242"/>
  <c r="S37" i="242"/>
  <c r="P119" i="242"/>
  <c r="R90" i="242"/>
  <c r="Q90" i="242"/>
  <c r="S90" i="242"/>
  <c r="U90" i="242"/>
  <c r="T90" i="242"/>
  <c r="P20" i="242"/>
  <c r="Q20" i="242"/>
  <c r="T52" i="242"/>
  <c r="P52" i="242"/>
  <c r="R52" i="242"/>
  <c r="Q52" i="242"/>
  <c r="U52" i="242"/>
  <c r="T69" i="242"/>
  <c r="S69" i="242"/>
  <c r="T99" i="242"/>
  <c r="U99" i="242"/>
  <c r="R99" i="242"/>
  <c r="Q99" i="242"/>
  <c r="P10" i="242"/>
  <c r="P37" i="242"/>
  <c r="U136" i="242"/>
  <c r="T136" i="242"/>
  <c r="S136" i="242"/>
  <c r="R136" i="242"/>
  <c r="Q136" i="242"/>
  <c r="S40" i="242"/>
  <c r="U40" i="242"/>
  <c r="T40" i="242"/>
  <c r="R40" i="242"/>
  <c r="Q55" i="242"/>
  <c r="G77" i="242"/>
  <c r="T114" i="242"/>
  <c r="S114" i="242"/>
  <c r="R114" i="242"/>
  <c r="P114" i="242"/>
  <c r="U114" i="242"/>
  <c r="Q114" i="242"/>
  <c r="G7" i="242"/>
  <c r="P161" i="242"/>
  <c r="Q16" i="242"/>
  <c r="R16" i="242"/>
  <c r="R37" i="242"/>
  <c r="R69" i="242"/>
  <c r="P90" i="242"/>
  <c r="U50" i="242"/>
  <c r="S50" i="242"/>
  <c r="R50" i="242"/>
  <c r="T50" i="242"/>
  <c r="P50" i="242"/>
  <c r="Q50" i="242"/>
  <c r="R96" i="242"/>
  <c r="T96" i="242"/>
  <c r="U96" i="242"/>
  <c r="S96" i="242"/>
  <c r="R55" i="242"/>
  <c r="T74" i="242"/>
  <c r="P132" i="242"/>
  <c r="T133" i="242"/>
  <c r="U133" i="242"/>
  <c r="R133" i="242"/>
  <c r="Q133" i="242"/>
  <c r="P133" i="242"/>
  <c r="V133" i="242"/>
  <c r="X133" i="242"/>
  <c r="S30" i="242"/>
  <c r="T30" i="242"/>
  <c r="R30" i="242"/>
  <c r="U30" i="242"/>
  <c r="P40" i="242"/>
  <c r="V40" i="242"/>
  <c r="X40" i="242"/>
  <c r="R65" i="242"/>
  <c r="U65" i="242"/>
  <c r="T65" i="242"/>
  <c r="S65" i="242"/>
  <c r="U74" i="242"/>
  <c r="U148" i="242"/>
  <c r="R148" i="242"/>
  <c r="Q148" i="242"/>
  <c r="S148" i="242"/>
  <c r="T148" i="242"/>
  <c r="Q72" i="242"/>
  <c r="S153" i="242"/>
  <c r="P70" i="242"/>
  <c r="Q85" i="242"/>
  <c r="Q104" i="242"/>
  <c r="S63" i="242"/>
  <c r="Q100" i="242"/>
  <c r="U38" i="242"/>
  <c r="Q57" i="242"/>
  <c r="S60" i="242"/>
  <c r="T63" i="242"/>
  <c r="T75" i="242"/>
  <c r="T78" i="242"/>
  <c r="S85" i="242"/>
  <c r="R100" i="242"/>
  <c r="R41" i="242"/>
  <c r="U75" i="242"/>
  <c r="Q142" i="242"/>
  <c r="R8" i="242"/>
  <c r="P11" i="242"/>
  <c r="Q14" i="242"/>
  <c r="R18" i="242"/>
  <c r="Q25" i="242"/>
  <c r="P29" i="242"/>
  <c r="T35" i="242"/>
  <c r="Q45" i="242"/>
  <c r="T53" i="242"/>
  <c r="T57" i="242"/>
  <c r="U60" i="242"/>
  <c r="T70" i="242"/>
  <c r="U85" i="242"/>
  <c r="Q91" i="242"/>
  <c r="U104" i="242"/>
  <c r="P115" i="242"/>
  <c r="P120" i="242"/>
  <c r="Q124" i="242"/>
  <c r="P131" i="242"/>
  <c r="S8" i="242"/>
  <c r="Q11" i="242"/>
  <c r="R14" i="242"/>
  <c r="S18" i="242"/>
  <c r="R25" i="242"/>
  <c r="Q29" i="242"/>
  <c r="U35" i="242"/>
  <c r="R45" i="242"/>
  <c r="U53" i="242"/>
  <c r="U57" i="242"/>
  <c r="U70" i="242"/>
  <c r="P82" i="242"/>
  <c r="R91" i="242"/>
  <c r="Q94" i="242"/>
  <c r="P97" i="242"/>
  <c r="Q115" i="242"/>
  <c r="P118" i="242"/>
  <c r="Q120" i="242"/>
  <c r="R124" i="242"/>
  <c r="Q131" i="242"/>
  <c r="P94" i="242"/>
  <c r="T8" i="242"/>
  <c r="S14" i="242"/>
  <c r="S25" i="242"/>
  <c r="R29" i="242"/>
  <c r="P39" i="242"/>
  <c r="S45" i="242"/>
  <c r="P73" i="242"/>
  <c r="T82" i="242"/>
  <c r="R94" i="242"/>
  <c r="Q97" i="242"/>
  <c r="T112" i="242"/>
  <c r="Q118" i="242"/>
  <c r="R120" i="242"/>
  <c r="S124" i="242"/>
  <c r="R131" i="242"/>
  <c r="P72" i="242"/>
  <c r="P60" i="242"/>
  <c r="S72" i="242"/>
  <c r="P35" i="242"/>
  <c r="Q60" i="242"/>
  <c r="T72" i="242"/>
  <c r="P57" i="242"/>
  <c r="U72" i="242"/>
  <c r="R104" i="242"/>
  <c r="R70" i="242"/>
  <c r="T88" i="242"/>
  <c r="S104" i="242"/>
  <c r="T14" i="242"/>
  <c r="T25" i="242"/>
  <c r="S29" i="242"/>
  <c r="S32" i="242"/>
  <c r="Q39" i="242"/>
  <c r="T45" i="242"/>
  <c r="R64" i="242"/>
  <c r="T73" i="242"/>
  <c r="P76" i="242"/>
  <c r="U79" i="242"/>
  <c r="Q89" i="242"/>
  <c r="S94" i="242"/>
  <c r="R118" i="242"/>
  <c r="T124" i="242"/>
  <c r="S131" i="242"/>
  <c r="P135" i="242"/>
  <c r="P151" i="242"/>
  <c r="P3" i="242"/>
  <c r="T111" i="242"/>
  <c r="Q35" i="242"/>
  <c r="R60" i="242"/>
  <c r="Q70" i="242"/>
  <c r="R85" i="242"/>
  <c r="P66" i="242"/>
  <c r="P14" i="242"/>
  <c r="V14" i="242"/>
  <c r="X14" i="242"/>
  <c r="P25" i="242"/>
  <c r="S35" i="242"/>
  <c r="P45" i="242"/>
  <c r="R57" i="242"/>
  <c r="T85" i="242"/>
  <c r="U88" i="242"/>
  <c r="T104" i="242"/>
  <c r="V104" i="242"/>
  <c r="X104" i="242"/>
  <c r="P149" i="242"/>
  <c r="Q22" i="242"/>
  <c r="V22" i="242"/>
  <c r="X22" i="242"/>
  <c r="T29" i="242"/>
  <c r="R39" i="242"/>
  <c r="P49" i="242"/>
  <c r="P61" i="242"/>
  <c r="S64" i="242"/>
  <c r="Q76" i="242"/>
  <c r="P86" i="242"/>
  <c r="S89" i="242"/>
  <c r="T94" i="242"/>
  <c r="Q105" i="242"/>
  <c r="S118" i="242"/>
  <c r="U124" i="242"/>
  <c r="T131" i="242"/>
  <c r="Q135" i="242"/>
  <c r="P143" i="242"/>
  <c r="V143" i="242"/>
  <c r="X143" i="242"/>
  <c r="P147" i="242"/>
  <c r="Q151" i="242"/>
  <c r="P75" i="242"/>
  <c r="Q75" i="242"/>
  <c r="R75" i="242"/>
  <c r="T117" i="242"/>
  <c r="T153" i="242"/>
  <c r="P78" i="242"/>
  <c r="R22" i="242"/>
  <c r="U161" i="242"/>
  <c r="P71" i="242"/>
  <c r="Q86" i="242"/>
  <c r="T89" i="242"/>
  <c r="R105" i="242"/>
  <c r="V109" i="242"/>
  <c r="X109" i="242"/>
  <c r="R135" i="242"/>
  <c r="Q147" i="242"/>
  <c r="Q95" i="242"/>
  <c r="R95" i="242"/>
  <c r="S95" i="242"/>
  <c r="Q132" i="242"/>
  <c r="R132" i="242"/>
  <c r="P15" i="242"/>
  <c r="T15" i="242"/>
  <c r="U15" i="242"/>
  <c r="S15" i="242"/>
  <c r="Q15" i="242"/>
  <c r="P55" i="242"/>
  <c r="T55" i="242"/>
  <c r="U55" i="242"/>
  <c r="Q7" i="242"/>
  <c r="O158" i="242"/>
  <c r="Q158" i="242"/>
  <c r="R7" i="242"/>
  <c r="S7" i="242"/>
  <c r="P160" i="242"/>
  <c r="T7" i="242"/>
  <c r="P7" i="242"/>
  <c r="U6" i="242"/>
  <c r="R6" i="242"/>
  <c r="Q6" i="242"/>
  <c r="P6" i="242"/>
  <c r="T6" i="242"/>
  <c r="U110" i="242"/>
  <c r="T110" i="242"/>
  <c r="S110" i="242"/>
  <c r="R110" i="242"/>
  <c r="Q110" i="242"/>
  <c r="P110" i="242"/>
  <c r="U36" i="242"/>
  <c r="T36" i="242"/>
  <c r="R36" i="242"/>
  <c r="Q36" i="242"/>
  <c r="S36" i="242"/>
  <c r="G68" i="242"/>
  <c r="P159" i="242"/>
  <c r="S6" i="242"/>
  <c r="P36" i="242"/>
  <c r="U130" i="242"/>
  <c r="T130" i="242"/>
  <c r="R130" i="242"/>
  <c r="S130" i="242"/>
  <c r="Q130" i="242"/>
  <c r="U31" i="242"/>
  <c r="T31" i="242"/>
  <c r="R31" i="242"/>
  <c r="Q31" i="242"/>
  <c r="P31" i="242"/>
  <c r="S31" i="242"/>
  <c r="U102" i="242"/>
  <c r="T102" i="242"/>
  <c r="S102" i="242"/>
  <c r="R102" i="242"/>
  <c r="Q102" i="242"/>
  <c r="P102" i="242"/>
  <c r="S19" i="242"/>
  <c r="R19" i="242"/>
  <c r="U19" i="242"/>
  <c r="T19" i="242"/>
  <c r="Q19" i="242"/>
  <c r="R68" i="242"/>
  <c r="Q68" i="242"/>
  <c r="P68" i="242"/>
  <c r="U68" i="242"/>
  <c r="T68" i="242"/>
  <c r="S68" i="242"/>
  <c r="U123" i="242"/>
  <c r="P123" i="242"/>
  <c r="Q123" i="242"/>
  <c r="T123" i="242"/>
  <c r="S123" i="242"/>
  <c r="R123" i="242"/>
  <c r="U56" i="242"/>
  <c r="T56" i="242"/>
  <c r="Q56" i="242"/>
  <c r="P56" i="242"/>
  <c r="S56" i="242"/>
  <c r="R56" i="242"/>
  <c r="U152" i="242"/>
  <c r="P152" i="242"/>
  <c r="T152" i="242"/>
  <c r="R152" i="242"/>
  <c r="S152" i="242"/>
  <c r="Q152" i="242"/>
  <c r="G24" i="242"/>
  <c r="R158" i="242"/>
  <c r="T159" i="242"/>
  <c r="S158" i="242"/>
  <c r="O160" i="242"/>
  <c r="G34" i="242"/>
  <c r="G120" i="242"/>
  <c r="U160" i="242"/>
  <c r="U24" i="242"/>
  <c r="T24" i="242"/>
  <c r="Q24" i="242"/>
  <c r="P24" i="242"/>
  <c r="S24" i="242"/>
  <c r="R24" i="242"/>
  <c r="G43" i="242"/>
  <c r="S159" i="242"/>
  <c r="R43" i="242"/>
  <c r="Q43" i="242"/>
  <c r="P43" i="242"/>
  <c r="S43" i="242"/>
  <c r="T43" i="242"/>
  <c r="S54" i="242"/>
  <c r="R54" i="242"/>
  <c r="T54" i="242"/>
  <c r="Q54" i="242"/>
  <c r="U54" i="242"/>
  <c r="P54" i="242"/>
  <c r="V54" i="242"/>
  <c r="X54" i="242"/>
  <c r="V115" i="242"/>
  <c r="X115" i="242"/>
  <c r="U43" i="242"/>
  <c r="S87" i="242"/>
  <c r="Q87" i="242"/>
  <c r="U87" i="242"/>
  <c r="T87" i="242"/>
  <c r="R87" i="242"/>
  <c r="U137" i="242"/>
  <c r="T137" i="242"/>
  <c r="Q137" i="242"/>
  <c r="P137" i="242"/>
  <c r="R137" i="242"/>
  <c r="S137" i="242"/>
  <c r="R146" i="242"/>
  <c r="Q146" i="242"/>
  <c r="P146" i="242"/>
  <c r="S146" i="242"/>
  <c r="T146" i="242"/>
  <c r="U146" i="242"/>
  <c r="U113" i="242"/>
  <c r="P113" i="242"/>
  <c r="T113" i="242"/>
  <c r="R113" i="242"/>
  <c r="S113" i="242"/>
  <c r="P4" i="242"/>
  <c r="Q4" i="242"/>
  <c r="R34" i="242"/>
  <c r="R59" i="242"/>
  <c r="P59" i="242"/>
  <c r="G128" i="242"/>
  <c r="R141" i="242"/>
  <c r="T17" i="242"/>
  <c r="P27" i="242"/>
  <c r="S34" i="242"/>
  <c r="T44" i="242"/>
  <c r="U44" i="242"/>
  <c r="R107" i="242"/>
  <c r="P107" i="242"/>
  <c r="Q107" i="242"/>
  <c r="U107" i="242"/>
  <c r="T107" i="242"/>
  <c r="Q113" i="242"/>
  <c r="S138" i="242"/>
  <c r="R4" i="242"/>
  <c r="Q27" i="242"/>
  <c r="T34" i="242"/>
  <c r="U46" i="242"/>
  <c r="T46" i="242"/>
  <c r="P46" i="242"/>
  <c r="S46" i="242"/>
  <c r="R46" i="242"/>
  <c r="S48" i="242"/>
  <c r="Q59" i="242"/>
  <c r="P126" i="242"/>
  <c r="P128" i="242"/>
  <c r="T138" i="242"/>
  <c r="S4" i="242"/>
  <c r="Q13" i="242"/>
  <c r="P13" i="242"/>
  <c r="U13" i="242"/>
  <c r="T13" i="242"/>
  <c r="R27" i="242"/>
  <c r="U158" i="242"/>
  <c r="P32" i="242"/>
  <c r="U32" i="242"/>
  <c r="S59" i="242"/>
  <c r="Q111" i="242"/>
  <c r="R111" i="242"/>
  <c r="P111" i="242"/>
  <c r="Q126" i="242"/>
  <c r="S128" i="242"/>
  <c r="S142" i="242"/>
  <c r="R142" i="242"/>
  <c r="U144" i="242"/>
  <c r="T144" i="242"/>
  <c r="S144" i="242"/>
  <c r="Q144" i="242"/>
  <c r="P144" i="242"/>
  <c r="T4" i="242"/>
  <c r="S27" i="242"/>
  <c r="P44" i="242"/>
  <c r="T59" i="242"/>
  <c r="U66" i="242"/>
  <c r="T66" i="242"/>
  <c r="R66" i="242"/>
  <c r="Q66" i="242"/>
  <c r="S107" i="242"/>
  <c r="R126" i="242"/>
  <c r="T128" i="242"/>
  <c r="U4" i="242"/>
  <c r="T27" i="242"/>
  <c r="Q32" i="242"/>
  <c r="Q44" i="242"/>
  <c r="Q46" i="242"/>
  <c r="U59" i="242"/>
  <c r="P64" i="242"/>
  <c r="S83" i="242"/>
  <c r="R83" i="242"/>
  <c r="Q83" i="242"/>
  <c r="U83" i="242"/>
  <c r="T121" i="242"/>
  <c r="U121" i="242"/>
  <c r="S121" i="242"/>
  <c r="R153" i="242"/>
  <c r="Q153" i="242"/>
  <c r="O161" i="242"/>
  <c r="R13" i="242"/>
  <c r="R32" i="242"/>
  <c r="U42" i="242"/>
  <c r="T42" i="242"/>
  <c r="S42" i="242"/>
  <c r="R44" i="242"/>
  <c r="U62" i="242"/>
  <c r="T62" i="242"/>
  <c r="Q64" i="242"/>
  <c r="U76" i="242"/>
  <c r="T76" i="242"/>
  <c r="S76" i="242"/>
  <c r="P95" i="242"/>
  <c r="U95" i="242"/>
  <c r="P100" i="242"/>
  <c r="U100" i="242"/>
  <c r="T100" i="242"/>
  <c r="S111" i="242"/>
  <c r="V136" i="242"/>
  <c r="X136" i="242"/>
  <c r="T139" i="242"/>
  <c r="S139" i="242"/>
  <c r="R139" i="242"/>
  <c r="Q139" i="242"/>
  <c r="U139" i="242"/>
  <c r="P139" i="242"/>
  <c r="P142" i="242"/>
  <c r="R144" i="242"/>
  <c r="Q17" i="242"/>
  <c r="P17" i="242"/>
  <c r="S17" i="242"/>
  <c r="R17" i="242"/>
  <c r="T126" i="242"/>
  <c r="S126" i="242"/>
  <c r="S161" i="242"/>
  <c r="G133" i="242"/>
  <c r="R5" i="242"/>
  <c r="Q5" i="242"/>
  <c r="P5" i="242"/>
  <c r="P9" i="242"/>
  <c r="U9" i="242"/>
  <c r="S134" i="242"/>
  <c r="R134" i="242"/>
  <c r="P134" i="242"/>
  <c r="Q134" i="242"/>
  <c r="Q9" i="242"/>
  <c r="U81" i="242"/>
  <c r="Q81" i="242"/>
  <c r="P81" i="242"/>
  <c r="U159" i="242"/>
  <c r="S5" i="242"/>
  <c r="R9" i="242"/>
  <c r="U16" i="242"/>
  <c r="T16" i="242"/>
  <c r="S16" i="242"/>
  <c r="R67" i="242"/>
  <c r="Q67" i="242"/>
  <c r="P67" i="242"/>
  <c r="T67" i="242"/>
  <c r="S67" i="242"/>
  <c r="U91" i="242"/>
  <c r="T91" i="242"/>
  <c r="T98" i="242"/>
  <c r="S98" i="242"/>
  <c r="R98" i="242"/>
  <c r="U98" i="242"/>
  <c r="Q98" i="242"/>
  <c r="R112" i="242"/>
  <c r="Q112" i="242"/>
  <c r="P112" i="242"/>
  <c r="T134" i="242"/>
  <c r="T5" i="242"/>
  <c r="R23" i="242"/>
  <c r="P74" i="242"/>
  <c r="R84" i="242"/>
  <c r="Q84" i="242"/>
  <c r="P84" i="242"/>
  <c r="U84" i="242"/>
  <c r="S84" i="242"/>
  <c r="T84" i="242"/>
  <c r="P93" i="242"/>
  <c r="U134" i="242"/>
  <c r="U5" i="242"/>
  <c r="T9" i="242"/>
  <c r="R38" i="242"/>
  <c r="Q38" i="242"/>
  <c r="P38" i="242"/>
  <c r="S38" i="242"/>
  <c r="S62" i="242"/>
  <c r="R74" i="242"/>
  <c r="S77" i="242"/>
  <c r="R77" i="242"/>
  <c r="R81" i="242"/>
  <c r="R117" i="242"/>
  <c r="Q117" i="242"/>
  <c r="P117" i="242"/>
  <c r="S117" i="242"/>
  <c r="S122" i="242"/>
  <c r="R122" i="242"/>
  <c r="P122" i="242"/>
  <c r="Q122" i="242"/>
  <c r="T122" i="242"/>
  <c r="Q34" i="242"/>
  <c r="P34" i="242"/>
  <c r="V34" i="242"/>
  <c r="X34" i="242"/>
  <c r="R138" i="242"/>
  <c r="Q138" i="242"/>
  <c r="P138" i="242"/>
  <c r="Q141" i="242"/>
  <c r="P141" i="242"/>
  <c r="U141" i="242"/>
  <c r="T141" i="242"/>
  <c r="R48" i="242"/>
  <c r="Q48" i="242"/>
  <c r="P48" i="242"/>
  <c r="U48" i="242"/>
  <c r="R128" i="242"/>
  <c r="Q128" i="242"/>
  <c r="Q23" i="242"/>
  <c r="P23" i="242"/>
  <c r="U23" i="242"/>
  <c r="T23" i="242"/>
  <c r="T79" i="242"/>
  <c r="S79" i="242"/>
  <c r="T93" i="242"/>
  <c r="S93" i="242"/>
  <c r="R93" i="242"/>
  <c r="X108" i="242"/>
  <c r="U108" i="242"/>
  <c r="T108" i="242"/>
  <c r="S108" i="242"/>
  <c r="Q108" i="242"/>
  <c r="T64" i="242"/>
  <c r="U142" i="242"/>
  <c r="U145" i="242"/>
  <c r="T145" i="242"/>
  <c r="S145" i="242"/>
  <c r="Q145" i="242"/>
  <c r="P145" i="242"/>
  <c r="R33" i="242"/>
  <c r="Q33" i="242"/>
  <c r="P33" i="242"/>
  <c r="T33" i="242"/>
  <c r="A155" i="242"/>
  <c r="F155" i="242"/>
  <c r="S9" i="242"/>
  <c r="P79" i="242"/>
  <c r="U3" i="242"/>
  <c r="T3" i="242"/>
  <c r="R3" i="242"/>
  <c r="Q3" i="242"/>
  <c r="T158" i="242"/>
  <c r="P16" i="242"/>
  <c r="U21" i="242"/>
  <c r="T21" i="242"/>
  <c r="S21" i="242"/>
  <c r="Q21" i="242"/>
  <c r="P21" i="242"/>
  <c r="U26" i="242"/>
  <c r="T26" i="242"/>
  <c r="S26" i="242"/>
  <c r="R26" i="242"/>
  <c r="Q26" i="242"/>
  <c r="P26" i="242"/>
  <c r="S33" i="242"/>
  <c r="U67" i="242"/>
  <c r="S74" i="242"/>
  <c r="R79" i="242"/>
  <c r="S81" i="242"/>
  <c r="P89" i="242"/>
  <c r="P91" i="242"/>
  <c r="U93" i="242"/>
  <c r="Q96" i="242"/>
  <c r="P96" i="242"/>
  <c r="P98" i="242"/>
  <c r="U101" i="242"/>
  <c r="R101" i="242"/>
  <c r="Q101" i="242"/>
  <c r="P101" i="242"/>
  <c r="T101" i="242"/>
  <c r="S101" i="242"/>
  <c r="S112" i="242"/>
  <c r="U132" i="242"/>
  <c r="T132" i="242"/>
  <c r="P140" i="242"/>
  <c r="R28" i="242"/>
  <c r="Q28" i="242"/>
  <c r="P28" i="242"/>
  <c r="U28" i="242"/>
  <c r="T28" i="242"/>
  <c r="Q69" i="242"/>
  <c r="P69" i="242"/>
  <c r="T103" i="242"/>
  <c r="S103" i="242"/>
  <c r="R103" i="242"/>
  <c r="Q103" i="242"/>
  <c r="U103" i="242"/>
  <c r="P103" i="242"/>
  <c r="U115" i="242"/>
  <c r="S115" i="242"/>
  <c r="T115" i="242"/>
  <c r="U149" i="242"/>
  <c r="T149" i="242"/>
  <c r="S149" i="242"/>
  <c r="R149" i="242"/>
  <c r="U120" i="242"/>
  <c r="T120" i="242"/>
  <c r="Q18" i="242"/>
  <c r="P18" i="242"/>
  <c r="T18" i="242"/>
  <c r="U39" i="242"/>
  <c r="T39" i="242"/>
  <c r="U41" i="242"/>
  <c r="T41" i="242"/>
  <c r="Q41" i="242"/>
  <c r="P41" i="242"/>
  <c r="R53" i="242"/>
  <c r="Q53" i="242"/>
  <c r="P53" i="242"/>
  <c r="U61" i="242"/>
  <c r="T61" i="242"/>
  <c r="S61" i="242"/>
  <c r="U69" i="242"/>
  <c r="U97" i="242"/>
  <c r="T97" i="242"/>
  <c r="S97" i="242"/>
  <c r="Q129" i="242"/>
  <c r="P129" i="242"/>
  <c r="T129" i="242"/>
  <c r="S129" i="242"/>
  <c r="R129" i="242"/>
  <c r="S82" i="242"/>
  <c r="R82" i="242"/>
  <c r="Q82" i="242"/>
  <c r="U51" i="242"/>
  <c r="T51" i="242"/>
  <c r="U106" i="242"/>
  <c r="T106" i="242"/>
  <c r="U125" i="242"/>
  <c r="T125" i="242"/>
  <c r="S125" i="242"/>
  <c r="V125" i="242"/>
  <c r="X125" i="242"/>
  <c r="U11" i="242"/>
  <c r="T11" i="242"/>
  <c r="S11" i="242"/>
  <c r="R63" i="242"/>
  <c r="Q63" i="242"/>
  <c r="P63" i="242"/>
  <c r="S78" i="242"/>
  <c r="R78" i="242"/>
  <c r="Q78" i="242"/>
  <c r="S52" i="242"/>
  <c r="R58" i="242"/>
  <c r="Q58" i="242"/>
  <c r="P58" i="242"/>
  <c r="S88" i="242"/>
  <c r="R88" i="242"/>
  <c r="Q88" i="242"/>
  <c r="S99" i="242"/>
  <c r="S133" i="242"/>
  <c r="S135" i="242"/>
  <c r="S147" i="242"/>
  <c r="Q8" i="242"/>
  <c r="P8" i="242"/>
  <c r="S73" i="242"/>
  <c r="R73" i="242"/>
  <c r="Q73" i="242"/>
  <c r="U18" i="241"/>
  <c r="R17" i="241"/>
  <c r="T107" i="241"/>
  <c r="U149" i="241"/>
  <c r="U55" i="241"/>
  <c r="R143" i="241"/>
  <c r="R97" i="241"/>
  <c r="R57" i="241"/>
  <c r="U107" i="241"/>
  <c r="R119" i="241"/>
  <c r="R96" i="241"/>
  <c r="R15" i="241"/>
  <c r="G7" i="241"/>
  <c r="P107" i="241"/>
  <c r="V107" i="241"/>
  <c r="X107" i="241"/>
  <c r="R139" i="241"/>
  <c r="R95" i="241"/>
  <c r="R75" i="241"/>
  <c r="R35" i="241"/>
  <c r="R37" i="241"/>
  <c r="P101" i="241"/>
  <c r="R138" i="241"/>
  <c r="R117" i="241"/>
  <c r="O158" i="241"/>
  <c r="Q158" i="241"/>
  <c r="Q143" i="241"/>
  <c r="U99" i="241"/>
  <c r="S107" i="241"/>
  <c r="U65" i="241"/>
  <c r="R90" i="241"/>
  <c r="R50" i="241"/>
  <c r="R144" i="241"/>
  <c r="R38" i="241"/>
  <c r="R111" i="241"/>
  <c r="R68" i="241"/>
  <c r="R48" i="241"/>
  <c r="R59" i="241"/>
  <c r="R78" i="241"/>
  <c r="T143" i="241"/>
  <c r="R87" i="241"/>
  <c r="R79" i="241"/>
  <c r="U45" i="241"/>
  <c r="R152" i="241"/>
  <c r="R58" i="241"/>
  <c r="R151" i="241"/>
  <c r="R106" i="241"/>
  <c r="R85" i="241"/>
  <c r="T114" i="241"/>
  <c r="U136" i="241"/>
  <c r="R7" i="241"/>
  <c r="S109" i="241"/>
  <c r="V109" i="241"/>
  <c r="X109" i="241"/>
  <c r="U114" i="241"/>
  <c r="T7" i="241"/>
  <c r="T109" i="241"/>
  <c r="P7" i="241"/>
  <c r="U7" i="241"/>
  <c r="T134" i="241"/>
  <c r="P114" i="241"/>
  <c r="V114" i="241"/>
  <c r="X114" i="241"/>
  <c r="Q114" i="241"/>
  <c r="Q136" i="241"/>
  <c r="U75" i="241"/>
  <c r="T136" i="241"/>
  <c r="U128" i="241"/>
  <c r="U40" i="241"/>
  <c r="P123" i="241"/>
  <c r="P150" i="241"/>
  <c r="S7" i="241"/>
  <c r="S136" i="241"/>
  <c r="S40" i="241"/>
  <c r="U121" i="241"/>
  <c r="U150" i="241"/>
  <c r="P40" i="241"/>
  <c r="Q40" i="241"/>
  <c r="U123" i="241"/>
  <c r="P128" i="241"/>
  <c r="T84" i="241"/>
  <c r="P30" i="241"/>
  <c r="V30" i="241"/>
  <c r="X30" i="241"/>
  <c r="T129" i="241"/>
  <c r="S121" i="241"/>
  <c r="U129" i="241"/>
  <c r="Q75" i="241"/>
  <c r="Q117" i="241"/>
  <c r="S75" i="241"/>
  <c r="Q44" i="241"/>
  <c r="Q50" i="241"/>
  <c r="T75" i="241"/>
  <c r="S85" i="241"/>
  <c r="S117" i="241"/>
  <c r="Q149" i="241"/>
  <c r="V149" i="241"/>
  <c r="X149" i="241"/>
  <c r="T117" i="241"/>
  <c r="S15" i="241"/>
  <c r="P82" i="241"/>
  <c r="Q128" i="241"/>
  <c r="T15" i="241"/>
  <c r="S82" i="241"/>
  <c r="S139" i="241"/>
  <c r="S23" i="241"/>
  <c r="T82" i="241"/>
  <c r="U78" i="241"/>
  <c r="T128" i="241"/>
  <c r="T23" i="241"/>
  <c r="T139" i="241"/>
  <c r="P78" i="241"/>
  <c r="P148" i="241"/>
  <c r="P60" i="241"/>
  <c r="U148" i="241"/>
  <c r="P10" i="241"/>
  <c r="S13" i="241"/>
  <c r="S29" i="241"/>
  <c r="Q60" i="241"/>
  <c r="P80" i="241"/>
  <c r="U100" i="241"/>
  <c r="T104" i="241"/>
  <c r="Q111" i="241"/>
  <c r="T133" i="241"/>
  <c r="P140" i="241"/>
  <c r="S153" i="241"/>
  <c r="Q10" i="241"/>
  <c r="T13" i="241"/>
  <c r="Q80" i="241"/>
  <c r="S89" i="241"/>
  <c r="U104" i="241"/>
  <c r="S126" i="241"/>
  <c r="U133" i="241"/>
  <c r="Q140" i="241"/>
  <c r="T153" i="241"/>
  <c r="P5" i="241"/>
  <c r="U13" i="241"/>
  <c r="P22" i="241"/>
  <c r="T33" i="241"/>
  <c r="S60" i="241"/>
  <c r="T126" i="241"/>
  <c r="P145" i="241"/>
  <c r="Q5" i="241"/>
  <c r="S10" i="241"/>
  <c r="Q17" i="241"/>
  <c r="Q22" i="241"/>
  <c r="U33" i="241"/>
  <c r="T60" i="241"/>
  <c r="S80" i="241"/>
  <c r="P92" i="241"/>
  <c r="S119" i="241"/>
  <c r="U126" i="241"/>
  <c r="Q145" i="241"/>
  <c r="P89" i="241"/>
  <c r="P126" i="241"/>
  <c r="S5" i="241"/>
  <c r="U10" i="241"/>
  <c r="S17" i="241"/>
  <c r="S22" i="241"/>
  <c r="U80" i="241"/>
  <c r="T5" i="241"/>
  <c r="U22" i="241"/>
  <c r="P39" i="241"/>
  <c r="P87" i="241"/>
  <c r="Q90" i="241"/>
  <c r="S92" i="241"/>
  <c r="S97" i="241"/>
  <c r="T105" i="241"/>
  <c r="U134" i="241"/>
  <c r="P138" i="241"/>
  <c r="U5" i="241"/>
  <c r="Q39" i="241"/>
  <c r="Q74" i="241"/>
  <c r="S84" i="241"/>
  <c r="Q87" i="241"/>
  <c r="T92" i="241"/>
  <c r="T97" i="241"/>
  <c r="U105" i="241"/>
  <c r="P113" i="241"/>
  <c r="S116" i="241"/>
  <c r="S123" i="241"/>
  <c r="V127" i="241"/>
  <c r="X127" i="241"/>
  <c r="Q138" i="241"/>
  <c r="P34" i="241"/>
  <c r="U84" i="241"/>
  <c r="S90" i="241"/>
  <c r="U92" i="241"/>
  <c r="U97" i="241"/>
  <c r="Q113" i="241"/>
  <c r="T116" i="241"/>
  <c r="S146" i="241"/>
  <c r="Q34" i="241"/>
  <c r="S87" i="241"/>
  <c r="T90" i="241"/>
  <c r="U116" i="241"/>
  <c r="S138" i="241"/>
  <c r="T146" i="241"/>
  <c r="U160" i="241"/>
  <c r="S133" i="241"/>
  <c r="U8" i="241"/>
  <c r="P15" i="241"/>
  <c r="P23" i="241"/>
  <c r="T58" i="241"/>
  <c r="T87" i="241"/>
  <c r="U138" i="241"/>
  <c r="U146" i="241"/>
  <c r="Q150" i="241"/>
  <c r="P13" i="241"/>
  <c r="Q104" i="241"/>
  <c r="T148" i="241"/>
  <c r="T100" i="241"/>
  <c r="R6" i="241"/>
  <c r="Q15" i="241"/>
  <c r="Q23" i="241"/>
  <c r="U58" i="241"/>
  <c r="S78" i="241"/>
  <c r="P121" i="241"/>
  <c r="S148" i="241"/>
  <c r="R158" i="241"/>
  <c r="S104" i="241"/>
  <c r="P111" i="241"/>
  <c r="S12" i="241"/>
  <c r="P44" i="241"/>
  <c r="T53" i="241"/>
  <c r="T78" i="241"/>
  <c r="P85" i="241"/>
  <c r="Q121" i="241"/>
  <c r="S150" i="241"/>
  <c r="P104" i="241"/>
  <c r="U32" i="241"/>
  <c r="U12" i="241"/>
  <c r="U53" i="241"/>
  <c r="V91" i="241"/>
  <c r="X91" i="241"/>
  <c r="Q131" i="241"/>
  <c r="S143" i="241"/>
  <c r="U27" i="241"/>
  <c r="T43" i="241"/>
  <c r="U43" i="241"/>
  <c r="P32" i="241"/>
  <c r="Q32" i="241"/>
  <c r="S32" i="241"/>
  <c r="P2" i="241"/>
  <c r="Q2" i="241"/>
  <c r="R2" i="241"/>
  <c r="S2" i="241"/>
  <c r="T2" i="241"/>
  <c r="P131" i="241"/>
  <c r="S131" i="241"/>
  <c r="T131" i="241"/>
  <c r="P65" i="241"/>
  <c r="Q65" i="241"/>
  <c r="S65" i="241"/>
  <c r="T65" i="241"/>
  <c r="P25" i="241"/>
  <c r="S25" i="241"/>
  <c r="T25" i="241"/>
  <c r="U25" i="241"/>
  <c r="Q25" i="241"/>
  <c r="P141" i="241"/>
  <c r="Q141" i="241"/>
  <c r="O160" i="241"/>
  <c r="Q160" i="241"/>
  <c r="S141" i="241"/>
  <c r="T141" i="241"/>
  <c r="U17" i="241"/>
  <c r="P119" i="241"/>
  <c r="Q119" i="241"/>
  <c r="T119" i="241"/>
  <c r="P45" i="241"/>
  <c r="Q45" i="241"/>
  <c r="S45" i="241"/>
  <c r="T45" i="241"/>
  <c r="T63" i="241"/>
  <c r="U63" i="241"/>
  <c r="P135" i="241"/>
  <c r="P8" i="241"/>
  <c r="Q8" i="241"/>
  <c r="R8" i="241"/>
  <c r="S8" i="241"/>
  <c r="P96" i="241"/>
  <c r="P73" i="241"/>
  <c r="Q73" i="241"/>
  <c r="S73" i="241"/>
  <c r="T73" i="241"/>
  <c r="T158" i="241"/>
  <c r="P112" i="241"/>
  <c r="S112" i="241"/>
  <c r="T112" i="241"/>
  <c r="U112" i="241"/>
  <c r="P143" i="241"/>
  <c r="P70" i="241"/>
  <c r="Q70" i="241"/>
  <c r="S70" i="241"/>
  <c r="T70" i="241"/>
  <c r="T68" i="241"/>
  <c r="U68" i="241"/>
  <c r="P99" i="241"/>
  <c r="Q99" i="241"/>
  <c r="S99" i="241"/>
  <c r="T99" i="241"/>
  <c r="T95" i="241"/>
  <c r="U95" i="241"/>
  <c r="P159" i="241"/>
  <c r="P164" i="241"/>
  <c r="P35" i="241"/>
  <c r="Q35" i="241"/>
  <c r="S35" i="241"/>
  <c r="T35" i="241"/>
  <c r="Q152" i="241"/>
  <c r="S124" i="241"/>
  <c r="T124" i="241"/>
  <c r="U124" i="241"/>
  <c r="P102" i="241"/>
  <c r="Q102" i="241"/>
  <c r="S102" i="241"/>
  <c r="T102" i="241"/>
  <c r="P55" i="241"/>
  <c r="Q55" i="241"/>
  <c r="S55" i="241"/>
  <c r="T55" i="241"/>
  <c r="S77" i="241"/>
  <c r="T77" i="241"/>
  <c r="U77" i="241"/>
  <c r="P20" i="241"/>
  <c r="Q20" i="241"/>
  <c r="S20" i="241"/>
  <c r="T20" i="241"/>
  <c r="T28" i="241"/>
  <c r="P97" i="241"/>
  <c r="P18" i="241"/>
  <c r="Q18" i="241"/>
  <c r="S18" i="241"/>
  <c r="T18" i="241"/>
  <c r="T48" i="241"/>
  <c r="U48" i="241"/>
  <c r="T38" i="241"/>
  <c r="U38" i="241"/>
  <c r="U37" i="241"/>
  <c r="S37" i="241"/>
  <c r="P37" i="241"/>
  <c r="T37" i="241"/>
  <c r="Q148" i="241"/>
  <c r="Q79" i="241"/>
  <c r="P3" i="241"/>
  <c r="T3" i="241"/>
  <c r="U3" i="241"/>
  <c r="P4" i="241"/>
  <c r="T4" i="241"/>
  <c r="S4" i="241"/>
  <c r="Q4" i="241"/>
  <c r="R4" i="241"/>
  <c r="U158" i="241"/>
  <c r="S158" i="241"/>
  <c r="U42" i="241"/>
  <c r="T47" i="241"/>
  <c r="S52" i="241"/>
  <c r="Q62" i="241"/>
  <c r="P67" i="241"/>
  <c r="Q69" i="241"/>
  <c r="U94" i="241"/>
  <c r="U142" i="241"/>
  <c r="T142" i="241"/>
  <c r="R142" i="241"/>
  <c r="S142" i="241"/>
  <c r="Q142" i="241"/>
  <c r="U147" i="241"/>
  <c r="T147" i="241"/>
  <c r="S147" i="241"/>
  <c r="Q147" i="241"/>
  <c r="S159" i="241"/>
  <c r="U11" i="241"/>
  <c r="T11" i="241"/>
  <c r="S11" i="241"/>
  <c r="Q11" i="241"/>
  <c r="P11" i="241"/>
  <c r="U47" i="241"/>
  <c r="T52" i="241"/>
  <c r="S57" i="241"/>
  <c r="Q67" i="241"/>
  <c r="U74" i="241"/>
  <c r="S74" i="241"/>
  <c r="U76" i="241"/>
  <c r="T76" i="241"/>
  <c r="S76" i="241"/>
  <c r="Q76" i="241"/>
  <c r="T159" i="241"/>
  <c r="U49" i="241"/>
  <c r="T49" i="241"/>
  <c r="U61" i="241"/>
  <c r="T61" i="241"/>
  <c r="S61" i="241"/>
  <c r="Q61" i="241"/>
  <c r="P61" i="241"/>
  <c r="U66" i="241"/>
  <c r="T66" i="241"/>
  <c r="S66" i="241"/>
  <c r="Q66" i="241"/>
  <c r="P66" i="241"/>
  <c r="P52" i="241"/>
  <c r="P62" i="241"/>
  <c r="G3" i="241"/>
  <c r="U52" i="241"/>
  <c r="T57" i="241"/>
  <c r="S62" i="241"/>
  <c r="P72" i="241"/>
  <c r="G76" i="241"/>
  <c r="U115" i="241"/>
  <c r="T115" i="241"/>
  <c r="S115" i="241"/>
  <c r="P115" i="241"/>
  <c r="Q115" i="241"/>
  <c r="U125" i="241"/>
  <c r="T125" i="241"/>
  <c r="S125" i="241"/>
  <c r="Q125" i="241"/>
  <c r="U137" i="241"/>
  <c r="T137" i="241"/>
  <c r="S137" i="241"/>
  <c r="Q137" i="241"/>
  <c r="P137" i="241"/>
  <c r="U56" i="241"/>
  <c r="T56" i="241"/>
  <c r="S56" i="241"/>
  <c r="Q56" i="241"/>
  <c r="P56" i="241"/>
  <c r="U64" i="241"/>
  <c r="T64" i="241"/>
  <c r="P94" i="241"/>
  <c r="P54" i="241"/>
  <c r="Q94" i="241"/>
  <c r="Q47" i="241"/>
  <c r="S49" i="241"/>
  <c r="P59" i="241"/>
  <c r="P64" i="241"/>
  <c r="U16" i="241"/>
  <c r="T16" i="241"/>
  <c r="S16" i="241"/>
  <c r="Q16" i="241"/>
  <c r="P16" i="241"/>
  <c r="U57" i="241"/>
  <c r="T62" i="241"/>
  <c r="S67" i="241"/>
  <c r="Q72" i="241"/>
  <c r="T113" i="241"/>
  <c r="U113" i="241"/>
  <c r="S113" i="241"/>
  <c r="U132" i="241"/>
  <c r="T132" i="241"/>
  <c r="S132" i="241"/>
  <c r="Q132" i="241"/>
  <c r="P132" i="241"/>
  <c r="U140" i="241"/>
  <c r="T140" i="241"/>
  <c r="P142" i="241"/>
  <c r="P147" i="241"/>
  <c r="Q153" i="241"/>
  <c r="P27" i="241"/>
  <c r="P42" i="241"/>
  <c r="Q27" i="241"/>
  <c r="Q49" i="241"/>
  <c r="S42" i="241"/>
  <c r="Q52" i="241"/>
  <c r="Q59" i="241"/>
  <c r="U110" i="241"/>
  <c r="T110" i="241"/>
  <c r="S110" i="241"/>
  <c r="P110" i="241"/>
  <c r="Q110" i="241"/>
  <c r="R159" i="241"/>
  <c r="U159" i="241"/>
  <c r="U9" i="241"/>
  <c r="T9" i="241"/>
  <c r="S9" i="241"/>
  <c r="P9" i="241"/>
  <c r="T67" i="241"/>
  <c r="P74" i="241"/>
  <c r="P76" i="241"/>
  <c r="U83" i="241"/>
  <c r="T83" i="241"/>
  <c r="S83" i="241"/>
  <c r="Q83" i="241"/>
  <c r="P83" i="241"/>
  <c r="U120" i="241"/>
  <c r="T120" i="241"/>
  <c r="S120" i="241"/>
  <c r="Q120" i="241"/>
  <c r="P120" i="241"/>
  <c r="U135" i="241"/>
  <c r="S135" i="241"/>
  <c r="T135" i="241"/>
  <c r="U54" i="241"/>
  <c r="T54" i="241"/>
  <c r="U59" i="241"/>
  <c r="T59" i="241"/>
  <c r="P47" i="241"/>
  <c r="S54" i="241"/>
  <c r="T42" i="241"/>
  <c r="S72" i="241"/>
  <c r="U118" i="241"/>
  <c r="T118" i="241"/>
  <c r="U130" i="241"/>
  <c r="S130" i="241"/>
  <c r="T130" i="241"/>
  <c r="X108" i="241"/>
  <c r="U108" i="241"/>
  <c r="T108" i="241"/>
  <c r="S108" i="241"/>
  <c r="Q108" i="241"/>
  <c r="G14" i="241"/>
  <c r="U26" i="241"/>
  <c r="T26" i="241"/>
  <c r="S26" i="241"/>
  <c r="Q26" i="241"/>
  <c r="P26" i="241"/>
  <c r="U31" i="241"/>
  <c r="T31" i="241"/>
  <c r="S31" i="241"/>
  <c r="Q31" i="241"/>
  <c r="P31" i="241"/>
  <c r="U72" i="241"/>
  <c r="T74" i="241"/>
  <c r="U103" i="241"/>
  <c r="T103" i="241"/>
  <c r="S103" i="241"/>
  <c r="R103" i="241"/>
  <c r="Q103" i="241"/>
  <c r="P103" i="241"/>
  <c r="U151" i="241"/>
  <c r="T151" i="241"/>
  <c r="S151" i="241"/>
  <c r="P151" i="241"/>
  <c r="U71" i="241"/>
  <c r="T71" i="241"/>
  <c r="S71" i="241"/>
  <c r="Q71" i="241"/>
  <c r="P49" i="241"/>
  <c r="U69" i="241"/>
  <c r="T69" i="241"/>
  <c r="S27" i="241"/>
  <c r="P57" i="241"/>
  <c r="S94" i="241"/>
  <c r="Q64" i="241"/>
  <c r="P69" i="241"/>
  <c r="U21" i="241"/>
  <c r="T21" i="241"/>
  <c r="S21" i="241"/>
  <c r="Q21" i="241"/>
  <c r="P21" i="241"/>
  <c r="U14" i="241"/>
  <c r="T14" i="241"/>
  <c r="S14" i="241"/>
  <c r="P14" i="241"/>
  <c r="O159" i="241"/>
  <c r="U19" i="241"/>
  <c r="T19" i="241"/>
  <c r="S19" i="241"/>
  <c r="P19" i="241"/>
  <c r="U29" i="241"/>
  <c r="T29" i="241"/>
  <c r="R29" i="241"/>
  <c r="U36" i="241"/>
  <c r="T36" i="241"/>
  <c r="S36" i="241"/>
  <c r="Q36" i="241"/>
  <c r="P36" i="241"/>
  <c r="U79" i="241"/>
  <c r="S79" i="241"/>
  <c r="U81" i="241"/>
  <c r="T81" i="241"/>
  <c r="S81" i="241"/>
  <c r="Q81" i="241"/>
  <c r="U98" i="241"/>
  <c r="T98" i="241"/>
  <c r="S98" i="241"/>
  <c r="Q98" i="241"/>
  <c r="P98" i="241"/>
  <c r="U106" i="241"/>
  <c r="S106" i="241"/>
  <c r="T106" i="241"/>
  <c r="S111" i="241"/>
  <c r="P118" i="241"/>
  <c r="G128" i="241"/>
  <c r="P130" i="241"/>
  <c r="S145" i="241"/>
  <c r="P12" i="241"/>
  <c r="Q14" i="241"/>
  <c r="U34" i="241"/>
  <c r="T34" i="241"/>
  <c r="U41" i="241"/>
  <c r="T41" i="241"/>
  <c r="S41" i="241"/>
  <c r="Q41" i="241"/>
  <c r="P41" i="241"/>
  <c r="P77" i="241"/>
  <c r="U86" i="241"/>
  <c r="T86" i="241"/>
  <c r="S86" i="241"/>
  <c r="Q86" i="241"/>
  <c r="P86" i="241"/>
  <c r="U93" i="241"/>
  <c r="T93" i="241"/>
  <c r="S93" i="241"/>
  <c r="Q93" i="241"/>
  <c r="P93" i="241"/>
  <c r="S101" i="241"/>
  <c r="U101" i="241"/>
  <c r="T101" i="241"/>
  <c r="T111" i="241"/>
  <c r="P116" i="241"/>
  <c r="Q118" i="241"/>
  <c r="Q130" i="241"/>
  <c r="P133" i="241"/>
  <c r="T145" i="241"/>
  <c r="U6" i="241"/>
  <c r="T6" i="241"/>
  <c r="S6" i="241"/>
  <c r="Q6" i="241"/>
  <c r="Q12" i="241"/>
  <c r="U24" i="241"/>
  <c r="T24" i="241"/>
  <c r="S24" i="241"/>
  <c r="P24" i="241"/>
  <c r="U161" i="241"/>
  <c r="U39" i="241"/>
  <c r="T39" i="241"/>
  <c r="U46" i="241"/>
  <c r="T46" i="241"/>
  <c r="S46" i="241"/>
  <c r="Q46" i="241"/>
  <c r="P46" i="241"/>
  <c r="Q77" i="241"/>
  <c r="U89" i="241"/>
  <c r="T89" i="241"/>
  <c r="S96" i="241"/>
  <c r="U96" i="241"/>
  <c r="T96" i="241"/>
  <c r="Q116" i="241"/>
  <c r="S161" i="241"/>
  <c r="Q133" i="241"/>
  <c r="P17" i="241"/>
  <c r="Q19" i="241"/>
  <c r="P29" i="241"/>
  <c r="U44" i="241"/>
  <c r="T44" i="241"/>
  <c r="U51" i="241"/>
  <c r="T51" i="241"/>
  <c r="S51" i="241"/>
  <c r="Q51" i="241"/>
  <c r="P51" i="241"/>
  <c r="P79" i="241"/>
  <c r="P81" i="241"/>
  <c r="P106" i="241"/>
  <c r="S118" i="241"/>
  <c r="T123" i="241"/>
  <c r="A155" i="241"/>
  <c r="Q3" i="241"/>
  <c r="P88" i="241"/>
  <c r="P122" i="241"/>
  <c r="Q144" i="241"/>
  <c r="O161" i="241"/>
  <c r="Q161" i="241"/>
  <c r="R3" i="241"/>
  <c r="Q88" i="241"/>
  <c r="P117" i="241"/>
  <c r="Q122" i="241"/>
  <c r="P139" i="241"/>
  <c r="P28" i="241"/>
  <c r="P33" i="241"/>
  <c r="P38" i="241"/>
  <c r="P43" i="241"/>
  <c r="P48" i="241"/>
  <c r="P53" i="241"/>
  <c r="P58" i="241"/>
  <c r="P63" i="241"/>
  <c r="P68" i="241"/>
  <c r="P95" i="241"/>
  <c r="P100" i="241"/>
  <c r="P105" i="241"/>
  <c r="P129" i="241"/>
  <c r="P134" i="241"/>
  <c r="Q139" i="241"/>
  <c r="S144" i="241"/>
  <c r="Q28" i="241"/>
  <c r="Q33" i="241"/>
  <c r="Q38" i="241"/>
  <c r="Q43" i="241"/>
  <c r="Q48" i="241"/>
  <c r="Q53" i="241"/>
  <c r="Q58" i="241"/>
  <c r="Q63" i="241"/>
  <c r="Q68" i="241"/>
  <c r="S88" i="241"/>
  <c r="Q95" i="241"/>
  <c r="Q100" i="241"/>
  <c r="Q105" i="241"/>
  <c r="S122" i="241"/>
  <c r="P124" i="241"/>
  <c r="Q129" i="241"/>
  <c r="Q134" i="241"/>
  <c r="T144" i="241"/>
  <c r="P146" i="241"/>
  <c r="T88" i="241"/>
  <c r="G96" i="240"/>
  <c r="P96" i="240"/>
  <c r="Q96" i="240"/>
  <c r="R96" i="240"/>
  <c r="U96" i="240"/>
  <c r="S96" i="240"/>
  <c r="V41" i="240"/>
  <c r="X41" i="240"/>
  <c r="V77" i="240"/>
  <c r="X77" i="240"/>
  <c r="P64" i="240"/>
  <c r="Q64" i="240"/>
  <c r="R64" i="240"/>
  <c r="S64" i="240"/>
  <c r="T64" i="240"/>
  <c r="R20" i="240"/>
  <c r="S20" i="240"/>
  <c r="Q36" i="240"/>
  <c r="T36" i="240"/>
  <c r="R36" i="240"/>
  <c r="U36" i="240"/>
  <c r="T110" i="240"/>
  <c r="U110" i="240"/>
  <c r="P6" i="240"/>
  <c r="Q6" i="240"/>
  <c r="R6" i="240"/>
  <c r="S6" i="240"/>
  <c r="T6" i="240"/>
  <c r="R52" i="240"/>
  <c r="S52" i="240"/>
  <c r="T52" i="240"/>
  <c r="U52" i="240"/>
  <c r="Q52" i="240"/>
  <c r="Q153" i="240"/>
  <c r="V29" i="240"/>
  <c r="X29" i="240"/>
  <c r="P24" i="240"/>
  <c r="Q24" i="240"/>
  <c r="R24" i="240"/>
  <c r="S24" i="240"/>
  <c r="T24" i="240"/>
  <c r="P135" i="240"/>
  <c r="Q135" i="240"/>
  <c r="V135" i="240"/>
  <c r="X135" i="240"/>
  <c r="V74" i="240"/>
  <c r="X74" i="240"/>
  <c r="V62" i="240"/>
  <c r="X62" i="240"/>
  <c r="Q118" i="240"/>
  <c r="R118" i="240"/>
  <c r="T118" i="240"/>
  <c r="S118" i="240"/>
  <c r="U118" i="240"/>
  <c r="Q161" i="240"/>
  <c r="P39" i="240"/>
  <c r="Q160" i="240"/>
  <c r="O158" i="240"/>
  <c r="Q158" i="240"/>
  <c r="Q39" i="240"/>
  <c r="A155" i="240"/>
  <c r="M164" i="240"/>
  <c r="R39" i="240"/>
  <c r="S39" i="240"/>
  <c r="T39" i="240"/>
  <c r="V4" i="240"/>
  <c r="X4" i="240"/>
  <c r="U2" i="240"/>
  <c r="T2" i="240"/>
  <c r="S2" i="240"/>
  <c r="R2" i="240"/>
  <c r="Q2" i="240"/>
  <c r="V2" i="240"/>
  <c r="X2" i="240"/>
  <c r="V13" i="240"/>
  <c r="X13" i="240"/>
  <c r="V38" i="240"/>
  <c r="X38" i="240"/>
  <c r="V140" i="240"/>
  <c r="X140" i="240"/>
  <c r="U43" i="240"/>
  <c r="R43" i="240"/>
  <c r="U68" i="240"/>
  <c r="R68" i="240"/>
  <c r="T151" i="240"/>
  <c r="S151" i="240"/>
  <c r="Q151" i="240"/>
  <c r="U50" i="240"/>
  <c r="T50" i="240"/>
  <c r="S50" i="240"/>
  <c r="R50" i="240"/>
  <c r="Q50" i="240"/>
  <c r="P151" i="240"/>
  <c r="U161" i="240"/>
  <c r="G37" i="240"/>
  <c r="U48" i="240"/>
  <c r="R48" i="240"/>
  <c r="T158" i="240"/>
  <c r="P46" i="240"/>
  <c r="P71" i="240"/>
  <c r="S87" i="240"/>
  <c r="R87" i="240"/>
  <c r="Q87" i="240"/>
  <c r="P87" i="240"/>
  <c r="U87" i="240"/>
  <c r="P3" i="240"/>
  <c r="T16" i="240"/>
  <c r="P23" i="240"/>
  <c r="Q71" i="240"/>
  <c r="T92" i="240"/>
  <c r="S92" i="240"/>
  <c r="R92" i="240"/>
  <c r="Q92" i="240"/>
  <c r="P92" i="240"/>
  <c r="T131" i="240"/>
  <c r="S131" i="240"/>
  <c r="R131" i="240"/>
  <c r="Q131" i="240"/>
  <c r="P131" i="240"/>
  <c r="Q3" i="240"/>
  <c r="P5" i="240"/>
  <c r="P21" i="240"/>
  <c r="U28" i="240"/>
  <c r="R28" i="240"/>
  <c r="R46" i="240"/>
  <c r="Q48" i="240"/>
  <c r="U53" i="240"/>
  <c r="R53" i="240"/>
  <c r="R71" i="240"/>
  <c r="T87" i="240"/>
  <c r="T136" i="240"/>
  <c r="S136" i="240"/>
  <c r="R136" i="240"/>
  <c r="Q136" i="240"/>
  <c r="P136" i="240"/>
  <c r="G141" i="240"/>
  <c r="R151" i="240"/>
  <c r="U23" i="240"/>
  <c r="T23" i="240"/>
  <c r="Q23" i="240"/>
  <c r="G5" i="240"/>
  <c r="Q73" i="240"/>
  <c r="R3" i="240"/>
  <c r="Q5" i="240"/>
  <c r="Q21" i="240"/>
  <c r="S23" i="240"/>
  <c r="U26" i="240"/>
  <c r="R26" i="240"/>
  <c r="T46" i="240"/>
  <c r="S48" i="240"/>
  <c r="T71" i="240"/>
  <c r="U85" i="240"/>
  <c r="T85" i="240"/>
  <c r="S85" i="240"/>
  <c r="R85" i="240"/>
  <c r="U114" i="240"/>
  <c r="T114" i="240"/>
  <c r="S114" i="240"/>
  <c r="R114" i="240"/>
  <c r="P114" i="240"/>
  <c r="Q114" i="240"/>
  <c r="U119" i="240"/>
  <c r="P119" i="240"/>
  <c r="T119" i="240"/>
  <c r="S119" i="240"/>
  <c r="R119" i="240"/>
  <c r="Q119" i="240"/>
  <c r="T159" i="240"/>
  <c r="U16" i="240"/>
  <c r="R16" i="240"/>
  <c r="U18" i="240"/>
  <c r="T18" i="240"/>
  <c r="Q18" i="240"/>
  <c r="U75" i="240"/>
  <c r="T75" i="240"/>
  <c r="S75" i="240"/>
  <c r="R75" i="240"/>
  <c r="Q75" i="240"/>
  <c r="U7" i="240"/>
  <c r="T7" i="240"/>
  <c r="S7" i="240"/>
  <c r="R7" i="240"/>
  <c r="Q7" i="240"/>
  <c r="V68" i="240"/>
  <c r="X68" i="240"/>
  <c r="P50" i="240"/>
  <c r="U73" i="240"/>
  <c r="R73" i="240"/>
  <c r="Q16" i="240"/>
  <c r="S16" i="240"/>
  <c r="U55" i="240"/>
  <c r="T55" i="240"/>
  <c r="S55" i="240"/>
  <c r="R55" i="240"/>
  <c r="Q55" i="240"/>
  <c r="V55" i="240"/>
  <c r="X55" i="240"/>
  <c r="U158" i="240"/>
  <c r="T3" i="240"/>
  <c r="S5" i="240"/>
  <c r="V19" i="240"/>
  <c r="X19" i="240"/>
  <c r="S21" i="240"/>
  <c r="U35" i="240"/>
  <c r="T35" i="240"/>
  <c r="S35" i="240"/>
  <c r="R35" i="240"/>
  <c r="Q35" i="240"/>
  <c r="U46" i="240"/>
  <c r="T48" i="240"/>
  <c r="P51" i="240"/>
  <c r="U60" i="240"/>
  <c r="T60" i="240"/>
  <c r="S60" i="240"/>
  <c r="R60" i="240"/>
  <c r="Q60" i="240"/>
  <c r="U71" i="240"/>
  <c r="T73" i="240"/>
  <c r="P76" i="240"/>
  <c r="V76" i="240"/>
  <c r="X76" i="240"/>
  <c r="P78" i="240"/>
  <c r="S83" i="240"/>
  <c r="P83" i="240"/>
  <c r="U92" i="240"/>
  <c r="Q124" i="240"/>
  <c r="U124" i="240"/>
  <c r="T124" i="240"/>
  <c r="S124" i="240"/>
  <c r="R124" i="240"/>
  <c r="U131" i="240"/>
  <c r="P7" i="240"/>
  <c r="V7" i="240"/>
  <c r="X7" i="240"/>
  <c r="U30" i="240"/>
  <c r="T30" i="240"/>
  <c r="S30" i="240"/>
  <c r="R30" i="240"/>
  <c r="Q30" i="240"/>
  <c r="V30" i="240"/>
  <c r="X30" i="240"/>
  <c r="U3" i="240"/>
  <c r="P28" i="240"/>
  <c r="Q51" i="240"/>
  <c r="P53" i="240"/>
  <c r="V53" i="240"/>
  <c r="X53" i="240"/>
  <c r="Q76" i="240"/>
  <c r="Q78" i="240"/>
  <c r="U90" i="240"/>
  <c r="T90" i="240"/>
  <c r="S90" i="240"/>
  <c r="R90" i="240"/>
  <c r="U136" i="240"/>
  <c r="S139" i="240"/>
  <c r="U139" i="240"/>
  <c r="T139" i="240"/>
  <c r="Q139" i="240"/>
  <c r="U144" i="240"/>
  <c r="T144" i="240"/>
  <c r="S144" i="240"/>
  <c r="Q144" i="240"/>
  <c r="P144" i="240"/>
  <c r="V144" i="240"/>
  <c r="X144" i="240"/>
  <c r="U147" i="240"/>
  <c r="T147" i="240"/>
  <c r="R147" i="240"/>
  <c r="S159" i="240"/>
  <c r="G8" i="240"/>
  <c r="P26" i="240"/>
  <c r="Q28" i="240"/>
  <c r="U33" i="240"/>
  <c r="R33" i="240"/>
  <c r="P35" i="240"/>
  <c r="R51" i="240"/>
  <c r="Q53" i="240"/>
  <c r="U58" i="240"/>
  <c r="R58" i="240"/>
  <c r="P60" i="240"/>
  <c r="R76" i="240"/>
  <c r="P85" i="240"/>
  <c r="S88" i="240"/>
  <c r="P88" i="240"/>
  <c r="U93" i="240"/>
  <c r="R93" i="240"/>
  <c r="U95" i="240"/>
  <c r="T95" i="240"/>
  <c r="Q95" i="240"/>
  <c r="V95" i="240"/>
  <c r="X95" i="240"/>
  <c r="T112" i="240"/>
  <c r="U112" i="240"/>
  <c r="R112" i="240"/>
  <c r="U117" i="240"/>
  <c r="T117" i="240"/>
  <c r="R117" i="240"/>
  <c r="T122" i="240"/>
  <c r="R122" i="240"/>
  <c r="U142" i="240"/>
  <c r="R142" i="240"/>
  <c r="R153" i="240"/>
  <c r="P159" i="240"/>
  <c r="P164" i="240"/>
  <c r="G7" i="240"/>
  <c r="U5" i="240"/>
  <c r="R5" i="240"/>
  <c r="U21" i="240"/>
  <c r="R21" i="240"/>
  <c r="U80" i="240"/>
  <c r="T80" i="240"/>
  <c r="S80" i="240"/>
  <c r="V80" i="240"/>
  <c r="X80" i="240"/>
  <c r="R80" i="240"/>
  <c r="Q80" i="240"/>
  <c r="Q46" i="240"/>
  <c r="P48" i="240"/>
  <c r="U78" i="240"/>
  <c r="R78" i="240"/>
  <c r="R158" i="240"/>
  <c r="G4" i="240"/>
  <c r="S158" i="240"/>
  <c r="U8" i="240"/>
  <c r="T8" i="240"/>
  <c r="Q8" i="240"/>
  <c r="Q26" i="240"/>
  <c r="S28" i="240"/>
  <c r="T51" i="240"/>
  <c r="S53" i="240"/>
  <c r="T76" i="240"/>
  <c r="T78" i="240"/>
  <c r="P81" i="240"/>
  <c r="V81" i="240"/>
  <c r="X81" i="240"/>
  <c r="Q83" i="240"/>
  <c r="Q85" i="240"/>
  <c r="P124" i="240"/>
  <c r="T132" i="240"/>
  <c r="Q132" i="240"/>
  <c r="P139" i="240"/>
  <c r="R144" i="240"/>
  <c r="S153" i="240"/>
  <c r="V24" i="240"/>
  <c r="X24" i="240"/>
  <c r="S26" i="240"/>
  <c r="T28" i="240"/>
  <c r="P31" i="240"/>
  <c r="U40" i="240"/>
  <c r="T40" i="240"/>
  <c r="S40" i="240"/>
  <c r="R40" i="240"/>
  <c r="Q40" i="240"/>
  <c r="U51" i="240"/>
  <c r="T53" i="240"/>
  <c r="P56" i="240"/>
  <c r="V56" i="240"/>
  <c r="X56" i="240"/>
  <c r="R159" i="240"/>
  <c r="U65" i="240"/>
  <c r="T65" i="240"/>
  <c r="S65" i="240"/>
  <c r="R65" i="240"/>
  <c r="Q65" i="240"/>
  <c r="U76" i="240"/>
  <c r="Q81" i="240"/>
  <c r="R83" i="240"/>
  <c r="P90" i="240"/>
  <c r="U98" i="240"/>
  <c r="R98" i="240"/>
  <c r="U100" i="240"/>
  <c r="T100" i="240"/>
  <c r="Q100" i="240"/>
  <c r="T137" i="240"/>
  <c r="Q137" i="240"/>
  <c r="V137" i="240"/>
  <c r="X137" i="240"/>
  <c r="R139" i="240"/>
  <c r="P147" i="240"/>
  <c r="V147" i="240"/>
  <c r="X147" i="240"/>
  <c r="T153" i="240"/>
  <c r="P8" i="240"/>
  <c r="T26" i="240"/>
  <c r="Q31" i="240"/>
  <c r="Q56" i="240"/>
  <c r="R81" i="240"/>
  <c r="T83" i="240"/>
  <c r="Q88" i="240"/>
  <c r="Q90" i="240"/>
  <c r="P93" i="240"/>
  <c r="R95" i="240"/>
  <c r="U105" i="240"/>
  <c r="S105" i="240"/>
  <c r="T105" i="240"/>
  <c r="Q105" i="240"/>
  <c r="P112" i="240"/>
  <c r="P117" i="240"/>
  <c r="P122" i="240"/>
  <c r="V122" i="240"/>
  <c r="X122" i="240"/>
  <c r="P142" i="240"/>
  <c r="Q147" i="240"/>
  <c r="R8" i="240"/>
  <c r="R31" i="240"/>
  <c r="U38" i="240"/>
  <c r="R38" i="240"/>
  <c r="P40" i="240"/>
  <c r="R56" i="240"/>
  <c r="Q58" i="240"/>
  <c r="V58" i="240"/>
  <c r="X58" i="240"/>
  <c r="U63" i="240"/>
  <c r="R63" i="240"/>
  <c r="V63" i="240"/>
  <c r="X63" i="240"/>
  <c r="P65" i="240"/>
  <c r="V65" i="240"/>
  <c r="X65" i="240"/>
  <c r="T81" i="240"/>
  <c r="U83" i="240"/>
  <c r="R88" i="240"/>
  <c r="Q93" i="240"/>
  <c r="S95" i="240"/>
  <c r="P100" i="240"/>
  <c r="V100" i="240"/>
  <c r="X100" i="240"/>
  <c r="U103" i="240"/>
  <c r="R103" i="240"/>
  <c r="V103" i="240"/>
  <c r="X103" i="240"/>
  <c r="P110" i="240"/>
  <c r="Q112" i="240"/>
  <c r="P115" i="240"/>
  <c r="Q117" i="240"/>
  <c r="P120" i="240"/>
  <c r="Q122" i="240"/>
  <c r="P132" i="240"/>
  <c r="Q142" i="240"/>
  <c r="S147" i="240"/>
  <c r="U11" i="240"/>
  <c r="R11" i="240"/>
  <c r="V11" i="240"/>
  <c r="X11" i="240"/>
  <c r="U13" i="240"/>
  <c r="T13" i="240"/>
  <c r="Q13" i="240"/>
  <c r="T31" i="240"/>
  <c r="T56" i="240"/>
  <c r="U81" i="240"/>
  <c r="V105" i="240"/>
  <c r="X105" i="240"/>
  <c r="Q110" i="240"/>
  <c r="Q115" i="240"/>
  <c r="Q120" i="240"/>
  <c r="R132" i="240"/>
  <c r="S142" i="240"/>
  <c r="V43" i="240"/>
  <c r="X43" i="240"/>
  <c r="R18" i="240"/>
  <c r="P75" i="240"/>
  <c r="S18" i="240"/>
  <c r="U151" i="240"/>
  <c r="P73" i="240"/>
  <c r="O159" i="240"/>
  <c r="G2" i="240"/>
  <c r="U159" i="240"/>
  <c r="U31" i="240"/>
  <c r="T33" i="240"/>
  <c r="P36" i="240"/>
  <c r="V36" i="240"/>
  <c r="X36" i="240"/>
  <c r="U45" i="240"/>
  <c r="T45" i="240"/>
  <c r="S45" i="240"/>
  <c r="V45" i="240"/>
  <c r="X45" i="240"/>
  <c r="R45" i="240"/>
  <c r="Q45" i="240"/>
  <c r="U56" i="240"/>
  <c r="T58" i="240"/>
  <c r="P61" i="240"/>
  <c r="V61" i="240"/>
  <c r="X61" i="240"/>
  <c r="U70" i="240"/>
  <c r="T70" i="240"/>
  <c r="S70" i="240"/>
  <c r="R70" i="240"/>
  <c r="Q70" i="240"/>
  <c r="V70" i="240"/>
  <c r="X70" i="240"/>
  <c r="U88" i="240"/>
  <c r="T93" i="240"/>
  <c r="Q98" i="240"/>
  <c r="V98" i="240"/>
  <c r="X98" i="240"/>
  <c r="S100" i="240"/>
  <c r="R105" i="240"/>
  <c r="R110" i="240"/>
  <c r="R115" i="240"/>
  <c r="R120" i="240"/>
  <c r="S132" i="240"/>
  <c r="R137" i="240"/>
  <c r="T142" i="240"/>
  <c r="V145" i="240"/>
  <c r="X145" i="240"/>
  <c r="U126" i="240"/>
  <c r="P129" i="240"/>
  <c r="P134" i="240"/>
  <c r="P10" i="240"/>
  <c r="P15" i="240"/>
  <c r="P20" i="240"/>
  <c r="P25" i="240"/>
  <c r="P97" i="240"/>
  <c r="P102" i="240"/>
  <c r="P107" i="240"/>
  <c r="S129" i="240"/>
  <c r="S134" i="240"/>
  <c r="P141" i="240"/>
  <c r="P146" i="240"/>
  <c r="Q10" i="240"/>
  <c r="Q15" i="240"/>
  <c r="Q20" i="240"/>
  <c r="Q25" i="240"/>
  <c r="Q97" i="240"/>
  <c r="Q102" i="240"/>
  <c r="Q107" i="240"/>
  <c r="T129" i="240"/>
  <c r="T134" i="240"/>
  <c r="Q141" i="240"/>
  <c r="Q146" i="240"/>
  <c r="R97" i="240"/>
  <c r="R102" i="240"/>
  <c r="R107" i="240"/>
  <c r="P126" i="240"/>
  <c r="R141" i="240"/>
  <c r="R146" i="240"/>
  <c r="S97" i="240"/>
  <c r="S102" i="240"/>
  <c r="S107" i="240"/>
  <c r="Q126" i="240"/>
  <c r="S141" i="240"/>
  <c r="S146" i="240"/>
  <c r="P148" i="240"/>
  <c r="V148" i="240"/>
  <c r="X148" i="240"/>
  <c r="P150" i="240"/>
  <c r="Q152" i="240"/>
  <c r="T10" i="240"/>
  <c r="P12" i="240"/>
  <c r="V12" i="240"/>
  <c r="X12" i="240"/>
  <c r="T15" i="240"/>
  <c r="P17" i="240"/>
  <c r="V17" i="240"/>
  <c r="X17" i="240"/>
  <c r="T20" i="240"/>
  <c r="P22" i="240"/>
  <c r="V22" i="240"/>
  <c r="X22" i="240"/>
  <c r="T25" i="240"/>
  <c r="P27" i="240"/>
  <c r="V27" i="240"/>
  <c r="X27" i="240"/>
  <c r="P94" i="240"/>
  <c r="V94" i="240"/>
  <c r="X94" i="240"/>
  <c r="T97" i="240"/>
  <c r="P99" i="240"/>
  <c r="V99" i="240"/>
  <c r="X99" i="240"/>
  <c r="T102" i="240"/>
  <c r="P104" i="240"/>
  <c r="V104" i="240"/>
  <c r="X104" i="240"/>
  <c r="T107" i="240"/>
  <c r="Q111" i="240"/>
  <c r="V111" i="240"/>
  <c r="X111" i="240"/>
  <c r="Q116" i="240"/>
  <c r="V116" i="240"/>
  <c r="X116" i="240"/>
  <c r="Q121" i="240"/>
  <c r="V121" i="240"/>
  <c r="X121" i="240"/>
  <c r="R126" i="240"/>
  <c r="P138" i="240"/>
  <c r="V138" i="240"/>
  <c r="X138" i="240"/>
  <c r="T141" i="240"/>
  <c r="P143" i="240"/>
  <c r="V143" i="240"/>
  <c r="X143" i="240"/>
  <c r="T146" i="240"/>
  <c r="Q148" i="240"/>
  <c r="Q150" i="240"/>
  <c r="R152" i="240"/>
  <c r="P122" i="239"/>
  <c r="V149" i="239"/>
  <c r="X149" i="239"/>
  <c r="V73" i="239"/>
  <c r="X73" i="239"/>
  <c r="R105" i="239"/>
  <c r="P96" i="239"/>
  <c r="T96" i="239"/>
  <c r="U96" i="239"/>
  <c r="P65" i="239"/>
  <c r="S143" i="239"/>
  <c r="T143" i="239"/>
  <c r="U143" i="239"/>
  <c r="S52" i="239"/>
  <c r="T52" i="239"/>
  <c r="R94" i="239"/>
  <c r="P107" i="239"/>
  <c r="P120" i="239"/>
  <c r="P129" i="239"/>
  <c r="V129" i="239"/>
  <c r="X129" i="239"/>
  <c r="U17" i="239"/>
  <c r="R21" i="239"/>
  <c r="R66" i="239"/>
  <c r="Q129" i="239"/>
  <c r="T141" i="239"/>
  <c r="R47" i="239"/>
  <c r="R120" i="239"/>
  <c r="V120" i="239"/>
  <c r="X120" i="239"/>
  <c r="Q148" i="239"/>
  <c r="V148" i="239"/>
  <c r="X148" i="239"/>
  <c r="R2" i="239"/>
  <c r="R29" i="239"/>
  <c r="Q36" i="239"/>
  <c r="Q83" i="239"/>
  <c r="Q86" i="239"/>
  <c r="Q100" i="239"/>
  <c r="V100" i="239"/>
  <c r="X100" i="239"/>
  <c r="R111" i="239"/>
  <c r="T120" i="239"/>
  <c r="R135" i="239"/>
  <c r="Q89" i="239"/>
  <c r="T86" i="239"/>
  <c r="P142" i="239"/>
  <c r="Q22" i="239"/>
  <c r="R62" i="239"/>
  <c r="T92" i="239"/>
  <c r="Q142" i="239"/>
  <c r="V142" i="239"/>
  <c r="X142" i="239"/>
  <c r="S54" i="239"/>
  <c r="Q59" i="239"/>
  <c r="S71" i="239"/>
  <c r="T89" i="239"/>
  <c r="U108" i="239"/>
  <c r="Q118" i="239"/>
  <c r="S130" i="239"/>
  <c r="R11" i="239"/>
  <c r="R19" i="239"/>
  <c r="T22" i="239"/>
  <c r="Q34" i="239"/>
  <c r="T44" i="239"/>
  <c r="S51" i="239"/>
  <c r="T54" i="239"/>
  <c r="R59" i="239"/>
  <c r="T62" i="239"/>
  <c r="R68" i="239"/>
  <c r="T71" i="239"/>
  <c r="R74" i="239"/>
  <c r="Q84" i="239"/>
  <c r="U89" i="239"/>
  <c r="U98" i="239"/>
  <c r="X108" i="239"/>
  <c r="R118" i="239"/>
  <c r="T130" i="239"/>
  <c r="R133" i="239"/>
  <c r="S136" i="239"/>
  <c r="P139" i="239"/>
  <c r="U142" i="239"/>
  <c r="S153" i="239"/>
  <c r="T17" i="239"/>
  <c r="T13" i="239"/>
  <c r="Q120" i="239"/>
  <c r="R6" i="239"/>
  <c r="S21" i="239"/>
  <c r="T94" i="239"/>
  <c r="P83" i="239"/>
  <c r="P100" i="239"/>
  <c r="Q111" i="239"/>
  <c r="V111" i="239"/>
  <c r="X111" i="239"/>
  <c r="T6" i="239"/>
  <c r="Q64" i="239"/>
  <c r="Q104" i="239"/>
  <c r="V104" i="239"/>
  <c r="X104" i="239"/>
  <c r="R123" i="239"/>
  <c r="S151" i="239"/>
  <c r="R86" i="239"/>
  <c r="S123" i="239"/>
  <c r="T151" i="239"/>
  <c r="S36" i="239"/>
  <c r="S64" i="239"/>
  <c r="S77" i="239"/>
  <c r="S86" i="239"/>
  <c r="Q98" i="239"/>
  <c r="S100" i="239"/>
  <c r="S104" i="239"/>
  <c r="Q108" i="239"/>
  <c r="T111" i="239"/>
  <c r="P114" i="239"/>
  <c r="T123" i="239"/>
  <c r="P130" i="239"/>
  <c r="U151" i="239"/>
  <c r="P11" i="239"/>
  <c r="Q14" i="239"/>
  <c r="U36" i="239"/>
  <c r="R44" i="239"/>
  <c r="Q51" i="239"/>
  <c r="P59" i="239"/>
  <c r="V59" i="239"/>
  <c r="X59" i="239"/>
  <c r="U64" i="239"/>
  <c r="P74" i="239"/>
  <c r="U86" i="239"/>
  <c r="R145" i="239"/>
  <c r="R153" i="239"/>
  <c r="S19" i="239"/>
  <c r="U22" i="239"/>
  <c r="R34" i="239"/>
  <c r="U44" i="239"/>
  <c r="T51" i="239"/>
  <c r="U54" i="239"/>
  <c r="S59" i="239"/>
  <c r="U62" i="239"/>
  <c r="S68" i="239"/>
  <c r="S74" i="239"/>
  <c r="P78" i="239"/>
  <c r="R84" i="239"/>
  <c r="P112" i="239"/>
  <c r="T115" i="239"/>
  <c r="S118" i="239"/>
  <c r="P128" i="239"/>
  <c r="U130" i="239"/>
  <c r="S133" i="239"/>
  <c r="T136" i="239"/>
  <c r="Q139" i="239"/>
  <c r="T153" i="239"/>
  <c r="T29" i="239"/>
  <c r="G136" i="239"/>
  <c r="Q133" i="239"/>
  <c r="S34" i="239"/>
  <c r="U51" i="239"/>
  <c r="T59" i="239"/>
  <c r="T74" i="239"/>
  <c r="Q78" i="239"/>
  <c r="S84" i="239"/>
  <c r="Q112" i="239"/>
  <c r="T118" i="239"/>
  <c r="Q128" i="239"/>
  <c r="T133" i="239"/>
  <c r="U153" i="239"/>
  <c r="Q130" i="239"/>
  <c r="P133" i="239"/>
  <c r="T34" i="239"/>
  <c r="U74" i="239"/>
  <c r="R78" i="239"/>
  <c r="T84" i="239"/>
  <c r="R112" i="239"/>
  <c r="U118" i="239"/>
  <c r="R128" i="239"/>
  <c r="P21" i="239"/>
  <c r="Q66" i="239"/>
  <c r="P113" i="239"/>
  <c r="Q76" i="239"/>
  <c r="S94" i="239"/>
  <c r="Q113" i="239"/>
  <c r="Q2" i="239"/>
  <c r="U6" i="239"/>
  <c r="U47" i="239"/>
  <c r="R100" i="239"/>
  <c r="S135" i="239"/>
  <c r="P44" i="239"/>
  <c r="R14" i="239"/>
  <c r="P34" i="239"/>
  <c r="V34" i="239"/>
  <c r="X34" i="239"/>
  <c r="R51" i="239"/>
  <c r="P84" i="239"/>
  <c r="R142" i="239"/>
  <c r="Q12" i="239"/>
  <c r="Q31" i="239"/>
  <c r="R42" i="239"/>
  <c r="Q49" i="239"/>
  <c r="V49" i="239"/>
  <c r="X49" i="239"/>
  <c r="G63" i="239"/>
  <c r="Q65" i="239"/>
  <c r="R90" i="239"/>
  <c r="T93" i="239"/>
  <c r="Q96" i="239"/>
  <c r="Q99" i="239"/>
  <c r="V99" i="239"/>
  <c r="X99" i="239"/>
  <c r="S112" i="239"/>
  <c r="Q122" i="239"/>
  <c r="S128" i="239"/>
  <c r="P143" i="239"/>
  <c r="V143" i="239"/>
  <c r="X143" i="239"/>
  <c r="P6" i="239"/>
  <c r="V132" i="239"/>
  <c r="X132" i="239"/>
  <c r="S6" i="239"/>
  <c r="T21" i="239"/>
  <c r="Q29" i="239"/>
  <c r="P36" i="239"/>
  <c r="S47" i="239"/>
  <c r="P64" i="239"/>
  <c r="R36" i="239"/>
  <c r="P98" i="239"/>
  <c r="S111" i="239"/>
  <c r="G92" i="239"/>
  <c r="P145" i="239"/>
  <c r="P14" i="239"/>
  <c r="U29" i="239"/>
  <c r="Q44" i="239"/>
  <c r="Q54" i="239"/>
  <c r="T64" i="239"/>
  <c r="R89" i="239"/>
  <c r="R98" i="239"/>
  <c r="T100" i="239"/>
  <c r="T104" i="239"/>
  <c r="S108" i="239"/>
  <c r="U111" i="239"/>
  <c r="U123" i="239"/>
  <c r="T98" i="239"/>
  <c r="R12" i="239"/>
  <c r="R31" i="239"/>
  <c r="S42" i="239"/>
  <c r="R49" i="239"/>
  <c r="P88" i="239"/>
  <c r="V88" i="239"/>
  <c r="X88" i="239"/>
  <c r="R96" i="239"/>
  <c r="R99" i="239"/>
  <c r="P102" i="239"/>
  <c r="T112" i="239"/>
  <c r="R122" i="239"/>
  <c r="V122" i="239"/>
  <c r="X122" i="239"/>
  <c r="T128" i="239"/>
  <c r="Q143" i="239"/>
  <c r="Q94" i="239"/>
  <c r="V94" i="239"/>
  <c r="X94" i="239"/>
  <c r="Q21" i="239"/>
  <c r="P29" i="239"/>
  <c r="P123" i="239"/>
  <c r="U94" i="239"/>
  <c r="S120" i="239"/>
  <c r="R148" i="239"/>
  <c r="S148" i="239"/>
  <c r="R77" i="239"/>
  <c r="P89" i="239"/>
  <c r="R104" i="239"/>
  <c r="T148" i="239"/>
  <c r="P54" i="239"/>
  <c r="U148" i="239"/>
  <c r="Q145" i="239"/>
  <c r="T95" i="239"/>
  <c r="U104" i="239"/>
  <c r="S31" i="239"/>
  <c r="V31" i="239"/>
  <c r="X31" i="239"/>
  <c r="S99" i="239"/>
  <c r="V116" i="239"/>
  <c r="X116" i="239"/>
  <c r="V150" i="239"/>
  <c r="X150" i="239"/>
  <c r="Q24" i="239"/>
  <c r="R24" i="239"/>
  <c r="S24" i="239"/>
  <c r="T131" i="239"/>
  <c r="P90" i="239"/>
  <c r="V90" i="239"/>
  <c r="X90" i="239"/>
  <c r="U158" i="239"/>
  <c r="T37" i="239"/>
  <c r="U38" i="239"/>
  <c r="S38" i="239"/>
  <c r="P38" i="239"/>
  <c r="Q38" i="239"/>
  <c r="R38" i="239"/>
  <c r="P56" i="239"/>
  <c r="T56" i="239"/>
  <c r="P20" i="239"/>
  <c r="P28" i="239"/>
  <c r="Q121" i="239"/>
  <c r="R121" i="239"/>
  <c r="S121" i="239"/>
  <c r="T121" i="239"/>
  <c r="U121" i="239"/>
  <c r="R144" i="239"/>
  <c r="T106" i="239"/>
  <c r="U106" i="239"/>
  <c r="P106" i="239"/>
  <c r="R106" i="239"/>
  <c r="S106" i="239"/>
  <c r="S159" i="239"/>
  <c r="R101" i="239"/>
  <c r="S101" i="239"/>
  <c r="O161" i="239"/>
  <c r="R76" i="239"/>
  <c r="S76" i="239"/>
  <c r="V69" i="239"/>
  <c r="X69" i="239"/>
  <c r="S158" i="239"/>
  <c r="V29" i="239"/>
  <c r="X29" i="239"/>
  <c r="P7" i="239"/>
  <c r="Q7" i="239"/>
  <c r="S3" i="239"/>
  <c r="T3" i="239"/>
  <c r="O159" i="239"/>
  <c r="U3" i="239"/>
  <c r="Q3" i="239"/>
  <c r="R3" i="239"/>
  <c r="Q103" i="239"/>
  <c r="P103" i="239"/>
  <c r="T103" i="239"/>
  <c r="S103" i="239"/>
  <c r="T137" i="239"/>
  <c r="U137" i="239"/>
  <c r="Q137" i="239"/>
  <c r="P137" i="239"/>
  <c r="G15" i="239"/>
  <c r="R33" i="239"/>
  <c r="Q57" i="239"/>
  <c r="P57" i="239"/>
  <c r="U57" i="239"/>
  <c r="T57" i="239"/>
  <c r="S57" i="239"/>
  <c r="T160" i="239"/>
  <c r="U50" i="239"/>
  <c r="T50" i="239"/>
  <c r="S50" i="239"/>
  <c r="U8" i="239"/>
  <c r="T8" i="239"/>
  <c r="G16" i="239"/>
  <c r="P50" i="239"/>
  <c r="S140" i="239"/>
  <c r="U10" i="239"/>
  <c r="R18" i="239"/>
  <c r="Q48" i="239"/>
  <c r="Q50" i="239"/>
  <c r="R53" i="239"/>
  <c r="Q53" i="239"/>
  <c r="U55" i="239"/>
  <c r="T55" i="239"/>
  <c r="S55" i="239"/>
  <c r="T140" i="239"/>
  <c r="P16" i="239"/>
  <c r="T18" i="239"/>
  <c r="U26" i="239"/>
  <c r="T26" i="239"/>
  <c r="R26" i="239"/>
  <c r="Q26" i="239"/>
  <c r="P26" i="239"/>
  <c r="P40" i="239"/>
  <c r="V40" i="239"/>
  <c r="X40" i="239"/>
  <c r="P46" i="239"/>
  <c r="S48" i="239"/>
  <c r="R50" i="239"/>
  <c r="Q58" i="239"/>
  <c r="P58" i="239"/>
  <c r="S58" i="239"/>
  <c r="R58" i="239"/>
  <c r="R72" i="239"/>
  <c r="R87" i="239"/>
  <c r="Q87" i="239"/>
  <c r="P87" i="239"/>
  <c r="S87" i="239"/>
  <c r="Q126" i="239"/>
  <c r="P126" i="239"/>
  <c r="R126" i="239"/>
  <c r="Q4" i="239"/>
  <c r="P4" i="239"/>
  <c r="U4" i="239"/>
  <c r="S4" i="239"/>
  <c r="T4" i="239"/>
  <c r="R4" i="239"/>
  <c r="P8" i="239"/>
  <c r="Q16" i="239"/>
  <c r="U18" i="239"/>
  <c r="Q46" i="239"/>
  <c r="T48" i="239"/>
  <c r="P55" i="239"/>
  <c r="Q8" i="239"/>
  <c r="R16" i="239"/>
  <c r="R46" i="239"/>
  <c r="U48" i="239"/>
  <c r="P53" i="239"/>
  <c r="Q55" i="239"/>
  <c r="T58" i="239"/>
  <c r="S126" i="239"/>
  <c r="O158" i="239"/>
  <c r="U159" i="239"/>
  <c r="R8" i="239"/>
  <c r="S16" i="239"/>
  <c r="P19" i="239"/>
  <c r="U19" i="239"/>
  <c r="Q19" i="239"/>
  <c r="S26" i="239"/>
  <c r="S46" i="239"/>
  <c r="S53" i="239"/>
  <c r="R55" i="239"/>
  <c r="U58" i="239"/>
  <c r="U70" i="239"/>
  <c r="T70" i="239"/>
  <c r="S70" i="239"/>
  <c r="R70" i="239"/>
  <c r="P70" i="239"/>
  <c r="V70" i="239"/>
  <c r="X70" i="239"/>
  <c r="U75" i="239"/>
  <c r="T75" i="239"/>
  <c r="S75" i="239"/>
  <c r="R75" i="239"/>
  <c r="Q75" i="239"/>
  <c r="P75" i="239"/>
  <c r="U85" i="239"/>
  <c r="S85" i="239"/>
  <c r="T85" i="239"/>
  <c r="P85" i="239"/>
  <c r="V85" i="239"/>
  <c r="X85" i="239"/>
  <c r="T87" i="239"/>
  <c r="T119" i="239"/>
  <c r="Q119" i="239"/>
  <c r="S119" i="239"/>
  <c r="R119" i="239"/>
  <c r="P119" i="239"/>
  <c r="U119" i="239"/>
  <c r="T126" i="239"/>
  <c r="R136" i="239"/>
  <c r="Q136" i="239"/>
  <c r="P136" i="239"/>
  <c r="S8" i="239"/>
  <c r="T16" i="239"/>
  <c r="U41" i="239"/>
  <c r="T41" i="239"/>
  <c r="S41" i="239"/>
  <c r="R41" i="239"/>
  <c r="Q41" i="239"/>
  <c r="P41" i="239"/>
  <c r="U46" i="239"/>
  <c r="T53" i="239"/>
  <c r="U63" i="239"/>
  <c r="P63" i="239"/>
  <c r="U68" i="239"/>
  <c r="Q68" i="239"/>
  <c r="P68" i="239"/>
  <c r="S83" i="239"/>
  <c r="R83" i="239"/>
  <c r="U83" i="239"/>
  <c r="U87" i="239"/>
  <c r="U126" i="239"/>
  <c r="T158" i="239"/>
  <c r="U30" i="239"/>
  <c r="T30" i="239"/>
  <c r="S30" i="239"/>
  <c r="R30" i="239"/>
  <c r="P30" i="239"/>
  <c r="Q30" i="239"/>
  <c r="Q125" i="239"/>
  <c r="P125" i="239"/>
  <c r="A155" i="239"/>
  <c r="R103" i="239"/>
  <c r="R125" i="239"/>
  <c r="R140" i="239"/>
  <c r="Q140" i="239"/>
  <c r="P140" i="239"/>
  <c r="P18" i="239"/>
  <c r="Q25" i="239"/>
  <c r="U40" i="239"/>
  <c r="T40" i="239"/>
  <c r="S40" i="239"/>
  <c r="R40" i="239"/>
  <c r="R57" i="239"/>
  <c r="Q67" i="239"/>
  <c r="P67" i="239"/>
  <c r="U67" i="239"/>
  <c r="S67" i="239"/>
  <c r="T67" i="239"/>
  <c r="Q72" i="239"/>
  <c r="P72" i="239"/>
  <c r="T72" i="239"/>
  <c r="S72" i="239"/>
  <c r="Q18" i="239"/>
  <c r="S43" i="239"/>
  <c r="Q43" i="239"/>
  <c r="R43" i="239"/>
  <c r="U43" i="239"/>
  <c r="T43" i="239"/>
  <c r="P43" i="239"/>
  <c r="V43" i="239"/>
  <c r="X43" i="239"/>
  <c r="U125" i="239"/>
  <c r="P161" i="239"/>
  <c r="G7" i="239"/>
  <c r="Q5" i="239"/>
  <c r="P5" i="239"/>
  <c r="T9" i="239"/>
  <c r="U9" i="239"/>
  <c r="Q32" i="239"/>
  <c r="P32" i="239"/>
  <c r="S32" i="239"/>
  <c r="R32" i="239"/>
  <c r="U32" i="239"/>
  <c r="R61" i="239"/>
  <c r="Q61" i="239"/>
  <c r="U124" i="239"/>
  <c r="R124" i="239"/>
  <c r="T124" i="239"/>
  <c r="S124" i="239"/>
  <c r="Q124" i="239"/>
  <c r="P124" i="239"/>
  <c r="V124" i="239"/>
  <c r="X124" i="239"/>
  <c r="Q27" i="239"/>
  <c r="P81" i="239"/>
  <c r="U105" i="239"/>
  <c r="T105" i="239"/>
  <c r="S115" i="239"/>
  <c r="R115" i="239"/>
  <c r="P115" i="239"/>
  <c r="S117" i="239"/>
  <c r="V127" i="239"/>
  <c r="X127" i="239"/>
  <c r="U134" i="239"/>
  <c r="S134" i="239"/>
  <c r="T134" i="239"/>
  <c r="R5" i="239"/>
  <c r="P9" i="239"/>
  <c r="R27" i="239"/>
  <c r="T32" i="239"/>
  <c r="Q42" i="239"/>
  <c r="P42" i="239"/>
  <c r="P61" i="239"/>
  <c r="U76" i="239"/>
  <c r="P76" i="239"/>
  <c r="Q81" i="239"/>
  <c r="S5" i="239"/>
  <c r="Q9" i="239"/>
  <c r="P12" i="239"/>
  <c r="U12" i="239"/>
  <c r="T12" i="239"/>
  <c r="S14" i="239"/>
  <c r="T20" i="239"/>
  <c r="S20" i="239"/>
  <c r="R20" i="239"/>
  <c r="Q20" i="239"/>
  <c r="V20" i="239"/>
  <c r="X20" i="239"/>
  <c r="S27" i="239"/>
  <c r="S61" i="239"/>
  <c r="T63" i="239"/>
  <c r="U160" i="239"/>
  <c r="G66" i="239"/>
  <c r="P105" i="239"/>
  <c r="T144" i="239"/>
  <c r="U144" i="239"/>
  <c r="Q144" i="239"/>
  <c r="P144" i="239"/>
  <c r="T33" i="239"/>
  <c r="Q33" i="239"/>
  <c r="P33" i="239"/>
  <c r="T15" i="239"/>
  <c r="S15" i="239"/>
  <c r="R15" i="239"/>
  <c r="Q15" i="239"/>
  <c r="P15" i="239"/>
  <c r="U15" i="239"/>
  <c r="T25" i="239"/>
  <c r="S25" i="239"/>
  <c r="R25" i="239"/>
  <c r="U45" i="239"/>
  <c r="T45" i="239"/>
  <c r="S45" i="239"/>
  <c r="P45" i="239"/>
  <c r="R45" i="239"/>
  <c r="R137" i="239"/>
  <c r="G145" i="239"/>
  <c r="P159" i="239"/>
  <c r="T10" i="239"/>
  <c r="S10" i="239"/>
  <c r="R10" i="239"/>
  <c r="P10" i="239"/>
  <c r="Q45" i="239"/>
  <c r="S137" i="239"/>
  <c r="G10" i="239"/>
  <c r="P25" i="239"/>
  <c r="U33" i="239"/>
  <c r="U103" i="239"/>
  <c r="S125" i="239"/>
  <c r="T125" i="239"/>
  <c r="P48" i="239"/>
  <c r="U53" i="239"/>
  <c r="U81" i="239"/>
  <c r="T81" i="239"/>
  <c r="T97" i="239"/>
  <c r="S97" i="239"/>
  <c r="Q97" i="239"/>
  <c r="R97" i="239"/>
  <c r="P97" i="239"/>
  <c r="U97" i="239"/>
  <c r="U117" i="239"/>
  <c r="Q117" i="239"/>
  <c r="P117" i="239"/>
  <c r="R117" i="239"/>
  <c r="Q110" i="239"/>
  <c r="P110" i="239"/>
  <c r="V110" i="239"/>
  <c r="X110" i="239"/>
  <c r="T5" i="239"/>
  <c r="R9" i="239"/>
  <c r="T14" i="239"/>
  <c r="T27" i="239"/>
  <c r="R158" i="239"/>
  <c r="G33" i="239"/>
  <c r="T61" i="239"/>
  <c r="U66" i="239"/>
  <c r="T66" i="239"/>
  <c r="S66" i="239"/>
  <c r="S81" i="239"/>
  <c r="Q105" i="239"/>
  <c r="S110" i="239"/>
  <c r="Q115" i="239"/>
  <c r="P134" i="239"/>
  <c r="O160" i="239"/>
  <c r="Q160" i="239"/>
  <c r="Q77" i="239"/>
  <c r="P77" i="239"/>
  <c r="V79" i="239"/>
  <c r="X79" i="239"/>
  <c r="U90" i="239"/>
  <c r="T90" i="239"/>
  <c r="S90" i="239"/>
  <c r="Q101" i="239"/>
  <c r="P101" i="239"/>
  <c r="S146" i="239"/>
  <c r="R146" i="239"/>
  <c r="Q146" i="239"/>
  <c r="P146" i="239"/>
  <c r="Q151" i="239"/>
  <c r="P151" i="239"/>
  <c r="P17" i="239"/>
  <c r="R17" i="239"/>
  <c r="Q17" i="239"/>
  <c r="U28" i="239"/>
  <c r="S28" i="239"/>
  <c r="T28" i="239"/>
  <c r="S113" i="239"/>
  <c r="R113" i="239"/>
  <c r="U135" i="239"/>
  <c r="P135" i="239"/>
  <c r="V135" i="239"/>
  <c r="X135" i="239"/>
  <c r="S13" i="239"/>
  <c r="Q13" i="239"/>
  <c r="R13" i="239"/>
  <c r="Q37" i="239"/>
  <c r="P37" i="239"/>
  <c r="R37" i="239"/>
  <c r="U161" i="239"/>
  <c r="Q71" i="239"/>
  <c r="P71" i="239"/>
  <c r="S93" i="239"/>
  <c r="R93" i="239"/>
  <c r="U95" i="239"/>
  <c r="Q95" i="239"/>
  <c r="P95" i="239"/>
  <c r="U7" i="239"/>
  <c r="T7" i="239"/>
  <c r="S7" i="239"/>
  <c r="U24" i="239"/>
  <c r="P24" i="239"/>
  <c r="V24" i="239"/>
  <c r="X24" i="239"/>
  <c r="U35" i="239"/>
  <c r="T35" i="239"/>
  <c r="S35" i="239"/>
  <c r="Q35" i="239"/>
  <c r="U77" i="239"/>
  <c r="U101" i="239"/>
  <c r="R131" i="239"/>
  <c r="Q131" i="239"/>
  <c r="P131" i="239"/>
  <c r="U11" i="239"/>
  <c r="S11" i="239"/>
  <c r="T11" i="239"/>
  <c r="V39" i="239"/>
  <c r="X39" i="239"/>
  <c r="S56" i="239"/>
  <c r="R56" i="239"/>
  <c r="Q56" i="239"/>
  <c r="U80" i="239"/>
  <c r="T80" i="239"/>
  <c r="S80" i="239"/>
  <c r="R80" i="239"/>
  <c r="Q80" i="239"/>
  <c r="P80" i="239"/>
  <c r="U113" i="239"/>
  <c r="T135" i="239"/>
  <c r="S142" i="239"/>
  <c r="P13" i="239"/>
  <c r="P22" i="239"/>
  <c r="R22" i="239"/>
  <c r="S37" i="239"/>
  <c r="R159" i="239"/>
  <c r="R71" i="239"/>
  <c r="P93" i="239"/>
  <c r="R95" i="239"/>
  <c r="T102" i="239"/>
  <c r="S102" i="239"/>
  <c r="R102" i="239"/>
  <c r="Q102" i="239"/>
  <c r="T109" i="239"/>
  <c r="S109" i="239"/>
  <c r="Q109" i="239"/>
  <c r="R109" i="239"/>
  <c r="U109" i="239"/>
  <c r="S129" i="239"/>
  <c r="U129" i="239"/>
  <c r="T129" i="239"/>
  <c r="S131" i="239"/>
  <c r="Q52" i="239"/>
  <c r="P52" i="239"/>
  <c r="V52" i="239"/>
  <c r="X52" i="239"/>
  <c r="T107" i="239"/>
  <c r="S107" i="239"/>
  <c r="R107" i="239"/>
  <c r="Q107" i="239"/>
  <c r="U2" i="239"/>
  <c r="T2" i="239"/>
  <c r="S2" i="239"/>
  <c r="T159" i="239"/>
  <c r="U65" i="239"/>
  <c r="T65" i="239"/>
  <c r="S65" i="239"/>
  <c r="T139" i="239"/>
  <c r="U139" i="239"/>
  <c r="S141" i="239"/>
  <c r="R141" i="239"/>
  <c r="P141" i="239"/>
  <c r="Q141" i="239"/>
  <c r="G149" i="239"/>
  <c r="Q47" i="239"/>
  <c r="P47" i="239"/>
  <c r="S145" i="239"/>
  <c r="S147" i="239"/>
  <c r="V147" i="239"/>
  <c r="X147" i="239"/>
  <c r="U60" i="239"/>
  <c r="T60" i="239"/>
  <c r="S60" i="239"/>
  <c r="V60" i="239"/>
  <c r="X60" i="239"/>
  <c r="T78" i="239"/>
  <c r="V78" i="239"/>
  <c r="X78" i="239"/>
  <c r="T114" i="239"/>
  <c r="Q114" i="239"/>
  <c r="S114" i="239"/>
  <c r="R114" i="239"/>
  <c r="S139" i="239"/>
  <c r="V139" i="239"/>
  <c r="X139" i="239"/>
  <c r="T145" i="239"/>
  <c r="T147" i="239"/>
  <c r="U52" i="239"/>
  <c r="S78" i="239"/>
  <c r="Q62" i="239"/>
  <c r="P62" i="239"/>
  <c r="S92" i="239"/>
  <c r="R92" i="239"/>
  <c r="P92" i="239"/>
  <c r="Q92" i="239"/>
  <c r="U71" i="238"/>
  <c r="P71" i="238"/>
  <c r="S71" i="238"/>
  <c r="Q71" i="238"/>
  <c r="T71" i="238"/>
  <c r="R71" i="238"/>
  <c r="U124" i="238"/>
  <c r="T124" i="238"/>
  <c r="S124" i="238"/>
  <c r="R124" i="238"/>
  <c r="Q124" i="238"/>
  <c r="P124" i="238"/>
  <c r="V124" i="238"/>
  <c r="X124" i="238"/>
  <c r="U2" i="238"/>
  <c r="T2" i="238"/>
  <c r="Q2" i="238"/>
  <c r="E154" i="238"/>
  <c r="R2" i="238"/>
  <c r="P2" i="238"/>
  <c r="O157" i="238"/>
  <c r="Q32" i="238"/>
  <c r="P32" i="238"/>
  <c r="S32" i="238"/>
  <c r="T32" i="238"/>
  <c r="R32" i="238"/>
  <c r="U32" i="238"/>
  <c r="S158" i="238"/>
  <c r="Q72" i="238"/>
  <c r="P72" i="238"/>
  <c r="R72" i="238"/>
  <c r="U72" i="238"/>
  <c r="T72" i="238"/>
  <c r="S72" i="238"/>
  <c r="R163" i="238"/>
  <c r="S2" i="238"/>
  <c r="V64" i="238"/>
  <c r="X64" i="238"/>
  <c r="V119" i="238"/>
  <c r="X119" i="238"/>
  <c r="T56" i="238"/>
  <c r="P56" i="238"/>
  <c r="S56" i="238"/>
  <c r="R56" i="238"/>
  <c r="Q56" i="238"/>
  <c r="U56" i="238"/>
  <c r="S157" i="238"/>
  <c r="G78" i="238"/>
  <c r="T118" i="238"/>
  <c r="S118" i="238"/>
  <c r="R118" i="238"/>
  <c r="Q118" i="238"/>
  <c r="P118" i="238"/>
  <c r="U118" i="238"/>
  <c r="V55" i="238"/>
  <c r="X55" i="238"/>
  <c r="R19" i="238"/>
  <c r="U19" i="238"/>
  <c r="Q19" i="238"/>
  <c r="P19" i="238"/>
  <c r="T19" i="238"/>
  <c r="U80" i="238"/>
  <c r="T80" i="238"/>
  <c r="S80" i="238"/>
  <c r="R80" i="238"/>
  <c r="Q80" i="238"/>
  <c r="P80" i="238"/>
  <c r="U139" i="238"/>
  <c r="S139" i="238"/>
  <c r="T139" i="238"/>
  <c r="R139" i="238"/>
  <c r="R78" i="238"/>
  <c r="U78" i="238"/>
  <c r="T78" i="238"/>
  <c r="S78" i="238"/>
  <c r="V102" i="238"/>
  <c r="X102" i="238"/>
  <c r="S122" i="238"/>
  <c r="T122" i="238"/>
  <c r="T157" i="238"/>
  <c r="Q67" i="238"/>
  <c r="P67" i="238"/>
  <c r="T67" i="238"/>
  <c r="U67" i="238"/>
  <c r="R67" i="238"/>
  <c r="U115" i="238"/>
  <c r="T115" i="238"/>
  <c r="S115" i="238"/>
  <c r="R115" i="238"/>
  <c r="P115" i="238"/>
  <c r="V115" i="238"/>
  <c r="X115" i="238"/>
  <c r="K154" i="238"/>
  <c r="P162" i="238"/>
  <c r="P161" i="238"/>
  <c r="U8" i="238"/>
  <c r="T8" i="238"/>
  <c r="S8" i="238"/>
  <c r="R8" i="238"/>
  <c r="Q8" i="238"/>
  <c r="P8" i="238"/>
  <c r="V8" i="238"/>
  <c r="X8" i="238"/>
  <c r="P17" i="238"/>
  <c r="U17" i="238"/>
  <c r="T17" i="238"/>
  <c r="Q17" i="238"/>
  <c r="P139" i="238"/>
  <c r="U145" i="238"/>
  <c r="P145" i="238"/>
  <c r="T145" i="238"/>
  <c r="S145" i="238"/>
  <c r="R145" i="238"/>
  <c r="Q145" i="238"/>
  <c r="G8" i="238"/>
  <c r="S67" i="238"/>
  <c r="S73" i="238"/>
  <c r="Q73" i="238"/>
  <c r="U73" i="238"/>
  <c r="T73" i="238"/>
  <c r="R73" i="238"/>
  <c r="T76" i="238"/>
  <c r="U76" i="238"/>
  <c r="S76" i="238"/>
  <c r="R76" i="238"/>
  <c r="P78" i="238"/>
  <c r="Q115" i="238"/>
  <c r="P122" i="238"/>
  <c r="Q139" i="238"/>
  <c r="T158" i="238"/>
  <c r="U157" i="238"/>
  <c r="R17" i="238"/>
  <c r="Q78" i="238"/>
  <c r="U100" i="238"/>
  <c r="P100" i="238"/>
  <c r="T100" i="238"/>
  <c r="S100" i="238"/>
  <c r="Q100" i="238"/>
  <c r="T109" i="238"/>
  <c r="S109" i="238"/>
  <c r="R109" i="238"/>
  <c r="U109" i="238"/>
  <c r="Q122" i="238"/>
  <c r="Q4" i="238"/>
  <c r="P4" i="238"/>
  <c r="U4" i="238"/>
  <c r="T4" i="238"/>
  <c r="S17" i="238"/>
  <c r="P73" i="238"/>
  <c r="R122" i="238"/>
  <c r="G4" i="238"/>
  <c r="U9" i="238"/>
  <c r="P9" i="238"/>
  <c r="T9" i="238"/>
  <c r="S9" i="238"/>
  <c r="R9" i="238"/>
  <c r="Q9" i="238"/>
  <c r="G12" i="238"/>
  <c r="O159" i="238"/>
  <c r="Q159" i="238"/>
  <c r="S58" i="238"/>
  <c r="Q58" i="238"/>
  <c r="R58" i="238"/>
  <c r="P58" i="238"/>
  <c r="V58" i="238"/>
  <c r="X58" i="238"/>
  <c r="U63" i="238"/>
  <c r="T63" i="238"/>
  <c r="Q63" i="238"/>
  <c r="P63" i="238"/>
  <c r="V63" i="238"/>
  <c r="X63" i="238"/>
  <c r="P76" i="238"/>
  <c r="V95" i="238"/>
  <c r="X95" i="238"/>
  <c r="R100" i="238"/>
  <c r="O160" i="238"/>
  <c r="Q160" i="238"/>
  <c r="P12" i="238"/>
  <c r="Q12" i="238"/>
  <c r="S12" i="238"/>
  <c r="R12" i="238"/>
  <c r="T15" i="238"/>
  <c r="S15" i="238"/>
  <c r="U15" i="238"/>
  <c r="P15" i="238"/>
  <c r="V15" i="238"/>
  <c r="X15" i="238"/>
  <c r="T25" i="238"/>
  <c r="S25" i="238"/>
  <c r="V25" i="238"/>
  <c r="X25" i="238"/>
  <c r="U25" i="238"/>
  <c r="R25" i="238"/>
  <c r="Q25" i="238"/>
  <c r="U30" i="238"/>
  <c r="T30" i="238"/>
  <c r="S30" i="238"/>
  <c r="P30" i="238"/>
  <c r="V30" i="238"/>
  <c r="X30" i="238"/>
  <c r="R30" i="238"/>
  <c r="Q30" i="238"/>
  <c r="Q76" i="238"/>
  <c r="Q109" i="238"/>
  <c r="S146" i="238"/>
  <c r="Q146" i="238"/>
  <c r="R146" i="238"/>
  <c r="T146" i="238"/>
  <c r="P146" i="238"/>
  <c r="U146" i="238"/>
  <c r="T134" i="238"/>
  <c r="U134" i="238"/>
  <c r="S134" i="238"/>
  <c r="R134" i="238"/>
  <c r="Q134" i="238"/>
  <c r="P134" i="238"/>
  <c r="V82" i="238"/>
  <c r="X82" i="238"/>
  <c r="S98" i="238"/>
  <c r="R98" i="238"/>
  <c r="U98" i="238"/>
  <c r="P98" i="238"/>
  <c r="Q47" i="238"/>
  <c r="P47" i="238"/>
  <c r="U47" i="238"/>
  <c r="T47" i="238"/>
  <c r="S47" i="238"/>
  <c r="U50" i="238"/>
  <c r="T50" i="238"/>
  <c r="Q50" i="238"/>
  <c r="S50" i="238"/>
  <c r="R50" i="238"/>
  <c r="P50" i="238"/>
  <c r="V50" i="238"/>
  <c r="X50" i="238"/>
  <c r="U113" i="238"/>
  <c r="T113" i="238"/>
  <c r="S113" i="238"/>
  <c r="R113" i="238"/>
  <c r="Q113" i="238"/>
  <c r="P113" i="238"/>
  <c r="U21" i="238"/>
  <c r="P21" i="238"/>
  <c r="S21" i="238"/>
  <c r="R21" i="238"/>
  <c r="Q21" i="238"/>
  <c r="V44" i="238"/>
  <c r="X44" i="238"/>
  <c r="Q98" i="238"/>
  <c r="T117" i="238"/>
  <c r="S117" i="238"/>
  <c r="U117" i="238"/>
  <c r="R117" i="238"/>
  <c r="V117" i="238"/>
  <c r="X117" i="238"/>
  <c r="U132" i="238"/>
  <c r="S132" i="238"/>
  <c r="R132" i="238"/>
  <c r="Q132" i="238"/>
  <c r="V132" i="238"/>
  <c r="X132" i="238"/>
  <c r="U147" i="238"/>
  <c r="S147" i="238"/>
  <c r="T147" i="238"/>
  <c r="Q147" i="238"/>
  <c r="P147" i="238"/>
  <c r="V147" i="238"/>
  <c r="X147" i="238"/>
  <c r="T10" i="238"/>
  <c r="S10" i="238"/>
  <c r="R10" i="238"/>
  <c r="U10" i="238"/>
  <c r="Q10" i="238"/>
  <c r="P10" i="238"/>
  <c r="V10" i="238"/>
  <c r="X10" i="238"/>
  <c r="T98" i="238"/>
  <c r="A154" i="238"/>
  <c r="T13" i="238"/>
  <c r="S13" i="238"/>
  <c r="U13" i="238"/>
  <c r="P13" i="238"/>
  <c r="V13" i="238"/>
  <c r="X13" i="238"/>
  <c r="V31" i="238"/>
  <c r="X31" i="238"/>
  <c r="R47" i="238"/>
  <c r="U45" i="238"/>
  <c r="T45" i="238"/>
  <c r="U65" i="238"/>
  <c r="T65" i="238"/>
  <c r="S65" i="238"/>
  <c r="V65" i="238"/>
  <c r="X65" i="238"/>
  <c r="V74" i="238"/>
  <c r="X74" i="238"/>
  <c r="T96" i="238"/>
  <c r="S96" i="238"/>
  <c r="V96" i="238"/>
  <c r="X96" i="238"/>
  <c r="U35" i="238"/>
  <c r="T35" i="238"/>
  <c r="R35" i="238"/>
  <c r="S35" i="238"/>
  <c r="Q35" i="238"/>
  <c r="P35" i="238"/>
  <c r="V35" i="238"/>
  <c r="X35" i="238"/>
  <c r="Q57" i="238"/>
  <c r="P57" i="238"/>
  <c r="S57" i="238"/>
  <c r="R81" i="238"/>
  <c r="Q81" i="238"/>
  <c r="P81" i="238"/>
  <c r="Q3" i="238"/>
  <c r="P3" i="238"/>
  <c r="U33" i="238"/>
  <c r="Q33" i="238"/>
  <c r="T33" i="238"/>
  <c r="S33" i="238"/>
  <c r="R33" i="238"/>
  <c r="S81" i="238"/>
  <c r="G92" i="238"/>
  <c r="T103" i="238"/>
  <c r="P121" i="238"/>
  <c r="S121" i="238"/>
  <c r="R121" i="238"/>
  <c r="Q126" i="238"/>
  <c r="P126" i="238"/>
  <c r="V126" i="238"/>
  <c r="X126" i="238"/>
  <c r="S130" i="238"/>
  <c r="V130" i="238"/>
  <c r="X130" i="238"/>
  <c r="V24" i="238"/>
  <c r="X24" i="238"/>
  <c r="T28" i="238"/>
  <c r="V28" i="238"/>
  <c r="X28" i="238"/>
  <c r="P48" i="238"/>
  <c r="V48" i="238"/>
  <c r="X48" i="238"/>
  <c r="R57" i="238"/>
  <c r="U70" i="238"/>
  <c r="T70" i="238"/>
  <c r="U90" i="238"/>
  <c r="T90" i="238"/>
  <c r="Q94" i="238"/>
  <c r="T108" i="238"/>
  <c r="Q111" i="238"/>
  <c r="V111" i="238"/>
  <c r="X111" i="238"/>
  <c r="T130" i="238"/>
  <c r="V138" i="238"/>
  <c r="X138" i="238"/>
  <c r="R3" i="238"/>
  <c r="R158" i="238"/>
  <c r="Q48" i="238"/>
  <c r="T57" i="238"/>
  <c r="U75" i="238"/>
  <c r="T75" i="238"/>
  <c r="S75" i="238"/>
  <c r="R75" i="238"/>
  <c r="Q75" i="238"/>
  <c r="P75" i="238"/>
  <c r="V75" i="238"/>
  <c r="X75" i="238"/>
  <c r="U81" i="238"/>
  <c r="P88" i="238"/>
  <c r="P92" i="238"/>
  <c r="R94" i="238"/>
  <c r="U108" i="238"/>
  <c r="R111" i="238"/>
  <c r="Q121" i="238"/>
  <c r="S160" i="238"/>
  <c r="S141" i="238"/>
  <c r="Q141" i="238"/>
  <c r="R141" i="238"/>
  <c r="S3" i="238"/>
  <c r="S14" i="238"/>
  <c r="Q14" i="238"/>
  <c r="P14" i="238"/>
  <c r="V14" i="238"/>
  <c r="X14" i="238"/>
  <c r="P33" i="238"/>
  <c r="V33" i="238"/>
  <c r="X33" i="238"/>
  <c r="P38" i="238"/>
  <c r="V38" i="238"/>
  <c r="X38" i="238"/>
  <c r="U46" i="238"/>
  <c r="P46" i="238"/>
  <c r="S46" i="238"/>
  <c r="T46" i="238"/>
  <c r="U55" i="238"/>
  <c r="T55" i="238"/>
  <c r="S55" i="238"/>
  <c r="U57" i="238"/>
  <c r="Q88" i="238"/>
  <c r="S111" i="238"/>
  <c r="T119" i="238"/>
  <c r="S119" i="238"/>
  <c r="R119" i="238"/>
  <c r="U119" i="238"/>
  <c r="Q119" i="238"/>
  <c r="T121" i="238"/>
  <c r="R126" i="238"/>
  <c r="R136" i="238"/>
  <c r="P136" i="238"/>
  <c r="Q136" i="238"/>
  <c r="U136" i="238"/>
  <c r="T136" i="238"/>
  <c r="R103" i="238"/>
  <c r="Q103" i="238"/>
  <c r="P103" i="238"/>
  <c r="U135" i="238"/>
  <c r="T135" i="238"/>
  <c r="S135" i="238"/>
  <c r="R135" i="238"/>
  <c r="P94" i="238"/>
  <c r="U94" i="238"/>
  <c r="S108" i="238"/>
  <c r="Q108" i="238"/>
  <c r="U158" i="238"/>
  <c r="O158" i="238"/>
  <c r="Q158" i="238"/>
  <c r="G3" i="238"/>
  <c r="S45" i="238"/>
  <c r="V45" i="238"/>
  <c r="X45" i="238"/>
  <c r="S48" i="238"/>
  <c r="T48" i="238"/>
  <c r="U48" i="238"/>
  <c r="S92" i="238"/>
  <c r="R92" i="238"/>
  <c r="S103" i="238"/>
  <c r="P135" i="238"/>
  <c r="T81" i="238"/>
  <c r="U28" i="238"/>
  <c r="T3" i="238"/>
  <c r="R31" i="238"/>
  <c r="U31" i="238"/>
  <c r="T31" i="238"/>
  <c r="S31" i="238"/>
  <c r="U40" i="238"/>
  <c r="T40" i="238"/>
  <c r="V40" i="238"/>
  <c r="X40" i="238"/>
  <c r="Q42" i="238"/>
  <c r="P42" i="238"/>
  <c r="V42" i="238"/>
  <c r="X42" i="238"/>
  <c r="G46" i="238"/>
  <c r="P51" i="238"/>
  <c r="V51" i="238"/>
  <c r="X51" i="238"/>
  <c r="P53" i="238"/>
  <c r="V53" i="238"/>
  <c r="X53" i="238"/>
  <c r="P70" i="238"/>
  <c r="V70" i="238"/>
  <c r="X70" i="238"/>
  <c r="P90" i="238"/>
  <c r="V90" i="238"/>
  <c r="X90" i="238"/>
  <c r="T92" i="238"/>
  <c r="T94" i="238"/>
  <c r="T111" i="238"/>
  <c r="U121" i="238"/>
  <c r="S126" i="238"/>
  <c r="G136" i="238"/>
  <c r="U142" i="238"/>
  <c r="T142" i="238"/>
  <c r="P142" i="238"/>
  <c r="U60" i="238"/>
  <c r="T60" i="238"/>
  <c r="R60" i="238"/>
  <c r="U83" i="238"/>
  <c r="T83" i="238"/>
  <c r="T107" i="238"/>
  <c r="S107" i="238"/>
  <c r="R107" i="238"/>
  <c r="Q62" i="238"/>
  <c r="P62" i="238"/>
  <c r="R62" i="238"/>
  <c r="R87" i="238"/>
  <c r="Q87" i="238"/>
  <c r="P87" i="238"/>
  <c r="T114" i="238"/>
  <c r="S114" i="238"/>
  <c r="R114" i="238"/>
  <c r="P114" i="238"/>
  <c r="V114" i="238"/>
  <c r="X114" i="238"/>
  <c r="P101" i="238"/>
  <c r="V101" i="238"/>
  <c r="X101" i="238"/>
  <c r="P105" i="238"/>
  <c r="V105" i="238"/>
  <c r="X105" i="238"/>
  <c r="T129" i="238"/>
  <c r="U129" i="238"/>
  <c r="Q129" i="238"/>
  <c r="P129" i="238"/>
  <c r="V129" i="238"/>
  <c r="X129" i="238"/>
  <c r="U140" i="238"/>
  <c r="Q140" i="238"/>
  <c r="P140" i="238"/>
  <c r="V140" i="238"/>
  <c r="X140" i="238"/>
  <c r="Q142" i="238"/>
  <c r="V144" i="238"/>
  <c r="X144" i="238"/>
  <c r="Q37" i="238"/>
  <c r="P37" i="238"/>
  <c r="R37" i="238"/>
  <c r="P116" i="238"/>
  <c r="V116" i="238"/>
  <c r="X116" i="238"/>
  <c r="Q116" i="238"/>
  <c r="R131" i="238"/>
  <c r="Q131" i="238"/>
  <c r="P131" i="238"/>
  <c r="S131" i="238"/>
  <c r="T20" i="238"/>
  <c r="S20" i="238"/>
  <c r="U85" i="238"/>
  <c r="R85" i="238"/>
  <c r="Q85" i="238"/>
  <c r="V85" i="238"/>
  <c r="X85" i="238"/>
  <c r="R116" i="238"/>
  <c r="P5" i="238"/>
  <c r="V5" i="238"/>
  <c r="X5" i="238"/>
  <c r="U7" i="238"/>
  <c r="T7" i="238"/>
  <c r="P7" i="238"/>
  <c r="V7" i="238"/>
  <c r="X7" i="238"/>
  <c r="P16" i="238"/>
  <c r="V16" i="238"/>
  <c r="X16" i="238"/>
  <c r="T37" i="238"/>
  <c r="P60" i="238"/>
  <c r="V60" i="238"/>
  <c r="X60" i="238"/>
  <c r="P83" i="238"/>
  <c r="V83" i="238"/>
  <c r="X83" i="238"/>
  <c r="Q99" i="238"/>
  <c r="V99" i="238"/>
  <c r="X99" i="238"/>
  <c r="P107" i="238"/>
  <c r="T110" i="238"/>
  <c r="S110" i="238"/>
  <c r="V110" i="238"/>
  <c r="X110" i="238"/>
  <c r="T116" i="238"/>
  <c r="U125" i="238"/>
  <c r="T125" i="238"/>
  <c r="P125" i="238"/>
  <c r="U131" i="238"/>
  <c r="R142" i="238"/>
  <c r="T102" i="238"/>
  <c r="S102" i="238"/>
  <c r="R102" i="238"/>
  <c r="Q52" i="238"/>
  <c r="P52" i="238"/>
  <c r="V52" i="238"/>
  <c r="X52" i="238"/>
  <c r="Q77" i="238"/>
  <c r="P77" i="238"/>
  <c r="V77" i="238"/>
  <c r="X77" i="238"/>
  <c r="T97" i="238"/>
  <c r="S97" i="238"/>
  <c r="R97" i="238"/>
  <c r="V97" i="238"/>
  <c r="X97" i="238"/>
  <c r="T104" i="238"/>
  <c r="V104" i="238"/>
  <c r="X104" i="238"/>
  <c r="R144" i="238"/>
  <c r="S50" i="237"/>
  <c r="Q19" i="237"/>
  <c r="U13" i="237"/>
  <c r="S19" i="237"/>
  <c r="U19" i="237"/>
  <c r="P4" i="237"/>
  <c r="Q4" i="237"/>
  <c r="T4" i="237"/>
  <c r="Q6" i="237"/>
  <c r="U4" i="237"/>
  <c r="T19" i="237"/>
  <c r="R54" i="237"/>
  <c r="Q73" i="237"/>
  <c r="R96" i="237"/>
  <c r="S102" i="237"/>
  <c r="S44" i="237"/>
  <c r="P133" i="237"/>
  <c r="V133" i="237"/>
  <c r="X133" i="237"/>
  <c r="P34" i="237"/>
  <c r="T44" i="237"/>
  <c r="Q34" i="237"/>
  <c r="U44" i="237"/>
  <c r="R143" i="237"/>
  <c r="Q33" i="237"/>
  <c r="P44" i="237"/>
  <c r="T67" i="237"/>
  <c r="Q44" i="237"/>
  <c r="S34" i="237"/>
  <c r="T34" i="237"/>
  <c r="P37" i="237"/>
  <c r="S143" i="237"/>
  <c r="R34" i="237"/>
  <c r="R26" i="237"/>
  <c r="P73" i="237"/>
  <c r="Q102" i="237"/>
  <c r="T143" i="237"/>
  <c r="U143" i="237"/>
  <c r="Q76" i="237"/>
  <c r="U76" i="237"/>
  <c r="S106" i="237"/>
  <c r="P49" i="237"/>
  <c r="T106" i="237"/>
  <c r="T111" i="237"/>
  <c r="R135" i="237"/>
  <c r="S15" i="237"/>
  <c r="R35" i="237"/>
  <c r="Q49" i="237"/>
  <c r="U106" i="237"/>
  <c r="U111" i="237"/>
  <c r="P26" i="237"/>
  <c r="R49" i="237"/>
  <c r="P54" i="237"/>
  <c r="P58" i="237"/>
  <c r="P63" i="237"/>
  <c r="P67" i="237"/>
  <c r="P96" i="237"/>
  <c r="V127" i="237"/>
  <c r="X127" i="237"/>
  <c r="Q26" i="237"/>
  <c r="S49" i="237"/>
  <c r="Q54" i="237"/>
  <c r="Q58" i="237"/>
  <c r="Q67" i="237"/>
  <c r="Q96" i="237"/>
  <c r="R111" i="237"/>
  <c r="T26" i="237"/>
  <c r="T54" i="237"/>
  <c r="P64" i="237"/>
  <c r="T96" i="237"/>
  <c r="R146" i="237"/>
  <c r="U54" i="237"/>
  <c r="Q64" i="237"/>
  <c r="S123" i="237"/>
  <c r="S146" i="237"/>
  <c r="R64" i="237"/>
  <c r="T123" i="237"/>
  <c r="T146" i="237"/>
  <c r="T3" i="237"/>
  <c r="S33" i="237"/>
  <c r="Q37" i="237"/>
  <c r="S64" i="237"/>
  <c r="R79" i="237"/>
  <c r="R113" i="237"/>
  <c r="U123" i="237"/>
  <c r="Q133" i="237"/>
  <c r="U146" i="237"/>
  <c r="T49" i="237"/>
  <c r="T37" i="237"/>
  <c r="P47" i="237"/>
  <c r="T64" i="237"/>
  <c r="S79" i="237"/>
  <c r="S113" i="237"/>
  <c r="Q128" i="237"/>
  <c r="R133" i="237"/>
  <c r="S26" i="237"/>
  <c r="U67" i="237"/>
  <c r="S96" i="237"/>
  <c r="P13" i="237"/>
  <c r="Q47" i="237"/>
  <c r="R55" i="237"/>
  <c r="S89" i="237"/>
  <c r="Q93" i="237"/>
  <c r="R109" i="237"/>
  <c r="T113" i="237"/>
  <c r="P119" i="237"/>
  <c r="S133" i="237"/>
  <c r="G66" i="237"/>
  <c r="U37" i="237"/>
  <c r="T79" i="237"/>
  <c r="Q13" i="237"/>
  <c r="T47" i="237"/>
  <c r="U79" i="237"/>
  <c r="U89" i="237"/>
  <c r="U93" i="237"/>
  <c r="U113" i="237"/>
  <c r="Q119" i="237"/>
  <c r="T133" i="237"/>
  <c r="Q143" i="237"/>
  <c r="V143" i="237"/>
  <c r="X143" i="237"/>
  <c r="U85" i="237"/>
  <c r="S25" i="237"/>
  <c r="P39" i="237"/>
  <c r="R76" i="237"/>
  <c r="U47" i="237"/>
  <c r="R119" i="237"/>
  <c r="T9" i="237"/>
  <c r="T29" i="237"/>
  <c r="U9" i="237"/>
  <c r="U29" i="237"/>
  <c r="R7" i="237"/>
  <c r="P79" i="237"/>
  <c r="S116" i="237"/>
  <c r="R150" i="237"/>
  <c r="P76" i="237"/>
  <c r="S150" i="237"/>
  <c r="Q11" i="237"/>
  <c r="Q14" i="237"/>
  <c r="T17" i="237"/>
  <c r="S24" i="237"/>
  <c r="T62" i="237"/>
  <c r="S83" i="237"/>
  <c r="Q87" i="237"/>
  <c r="Q114" i="237"/>
  <c r="P137" i="237"/>
  <c r="R147" i="237"/>
  <c r="R11" i="237"/>
  <c r="R14" i="237"/>
  <c r="U17" i="237"/>
  <c r="T24" i="237"/>
  <c r="P42" i="237"/>
  <c r="P52" i="237"/>
  <c r="U62" i="237"/>
  <c r="R65" i="237"/>
  <c r="Q69" i="237"/>
  <c r="P74" i="237"/>
  <c r="T83" i="237"/>
  <c r="R87" i="237"/>
  <c r="R114" i="237"/>
  <c r="R125" i="237"/>
  <c r="Q137" i="237"/>
  <c r="S147" i="237"/>
  <c r="S152" i="237"/>
  <c r="S11" i="237"/>
  <c r="S14" i="237"/>
  <c r="Q21" i="237"/>
  <c r="U24" i="237"/>
  <c r="Q42" i="237"/>
  <c r="R45" i="237"/>
  <c r="Q52" i="237"/>
  <c r="P59" i="237"/>
  <c r="R160" i="237"/>
  <c r="R69" i="237"/>
  <c r="Q74" i="237"/>
  <c r="P77" i="237"/>
  <c r="S87" i="237"/>
  <c r="P118" i="237"/>
  <c r="S125" i="237"/>
  <c r="P131" i="237"/>
  <c r="P141" i="237"/>
  <c r="T152" i="237"/>
  <c r="Q24" i="237"/>
  <c r="P83" i="237"/>
  <c r="P147" i="237"/>
  <c r="T11" i="237"/>
  <c r="T14" i="237"/>
  <c r="S21" i="237"/>
  <c r="P32" i="237"/>
  <c r="T42" i="237"/>
  <c r="T52" i="237"/>
  <c r="Q59" i="237"/>
  <c r="R74" i="237"/>
  <c r="Q77" i="237"/>
  <c r="T87" i="237"/>
  <c r="P100" i="237"/>
  <c r="Q118" i="237"/>
  <c r="T125" i="237"/>
  <c r="Q131" i="237"/>
  <c r="Q141" i="237"/>
  <c r="U152" i="237"/>
  <c r="P6" i="237"/>
  <c r="U11" i="237"/>
  <c r="U14" i="237"/>
  <c r="T21" i="237"/>
  <c r="Q32" i="237"/>
  <c r="U42" i="237"/>
  <c r="U52" i="237"/>
  <c r="R59" i="237"/>
  <c r="S74" i="237"/>
  <c r="T77" i="237"/>
  <c r="U87" i="237"/>
  <c r="V91" i="237"/>
  <c r="X91" i="237"/>
  <c r="Q100" i="237"/>
  <c r="Q109" i="237"/>
  <c r="R118" i="237"/>
  <c r="U125" i="237"/>
  <c r="P128" i="237"/>
  <c r="T131" i="237"/>
  <c r="P135" i="237"/>
  <c r="R141" i="237"/>
  <c r="P24" i="237"/>
  <c r="S3" i="237"/>
  <c r="R6" i="237"/>
  <c r="U32" i="237"/>
  <c r="Q39" i="237"/>
  <c r="T59" i="237"/>
  <c r="Q63" i="237"/>
  <c r="U74" i="237"/>
  <c r="S109" i="237"/>
  <c r="P115" i="237"/>
  <c r="T118" i="237"/>
  <c r="R128" i="237"/>
  <c r="S135" i="237"/>
  <c r="Q138" i="237"/>
  <c r="T141" i="237"/>
  <c r="O159" i="237"/>
  <c r="Q159" i="237"/>
  <c r="S6" i="237"/>
  <c r="P9" i="237"/>
  <c r="P29" i="237"/>
  <c r="R39" i="237"/>
  <c r="U59" i="237"/>
  <c r="T109" i="237"/>
  <c r="R115" i="237"/>
  <c r="U118" i="237"/>
  <c r="S128" i="237"/>
  <c r="T135" i="237"/>
  <c r="R138" i="237"/>
  <c r="R83" i="237"/>
  <c r="T32" i="237"/>
  <c r="U77" i="237"/>
  <c r="U131" i="237"/>
  <c r="U3" i="237"/>
  <c r="T6" i="237"/>
  <c r="Q9" i="237"/>
  <c r="P19" i="237"/>
  <c r="V19" i="237"/>
  <c r="X19" i="237"/>
  <c r="Q29" i="237"/>
  <c r="S39" i="237"/>
  <c r="P53" i="237"/>
  <c r="V82" i="237"/>
  <c r="X82" i="237"/>
  <c r="P106" i="237"/>
  <c r="S115" i="237"/>
  <c r="P123" i="237"/>
  <c r="T128" i="237"/>
  <c r="U135" i="237"/>
  <c r="S138" i="237"/>
  <c r="P62" i="237"/>
  <c r="Q62" i="237"/>
  <c r="P114" i="237"/>
  <c r="R9" i="237"/>
  <c r="Q15" i="237"/>
  <c r="R29" i="237"/>
  <c r="T39" i="237"/>
  <c r="Q53" i="237"/>
  <c r="P85" i="237"/>
  <c r="Q106" i="237"/>
  <c r="P113" i="237"/>
  <c r="T115" i="237"/>
  <c r="Q123" i="237"/>
  <c r="S126" i="237"/>
  <c r="T138" i="237"/>
  <c r="P146" i="237"/>
  <c r="T159" i="237"/>
  <c r="U138" i="237"/>
  <c r="P122" i="237"/>
  <c r="P101" i="237"/>
  <c r="Q101" i="237"/>
  <c r="S101" i="237"/>
  <c r="T101" i="237"/>
  <c r="R101" i="237"/>
  <c r="P57" i="237"/>
  <c r="Q57" i="237"/>
  <c r="T57" i="237"/>
  <c r="U57" i="237"/>
  <c r="R157" i="237"/>
  <c r="R75" i="237"/>
  <c r="P16" i="237"/>
  <c r="Q16" i="237"/>
  <c r="P117" i="237"/>
  <c r="P43" i="237"/>
  <c r="S43" i="237"/>
  <c r="R18" i="237"/>
  <c r="R97" i="237"/>
  <c r="R98" i="237"/>
  <c r="S98" i="237"/>
  <c r="T98" i="237"/>
  <c r="U98" i="237"/>
  <c r="Q56" i="237"/>
  <c r="R56" i="237"/>
  <c r="S56" i="237"/>
  <c r="T56" i="237"/>
  <c r="U56" i="237"/>
  <c r="P72" i="237"/>
  <c r="Q72" i="237"/>
  <c r="T72" i="237"/>
  <c r="U72" i="237"/>
  <c r="R148" i="237"/>
  <c r="S148" i="237"/>
  <c r="T148" i="237"/>
  <c r="U148" i="237"/>
  <c r="P69" i="237"/>
  <c r="S69" i="237"/>
  <c r="T69" i="237"/>
  <c r="P3" i="237"/>
  <c r="Q3" i="237"/>
  <c r="S60" i="237"/>
  <c r="T60" i="237"/>
  <c r="E154" i="237"/>
  <c r="P36" i="237"/>
  <c r="U31" i="237"/>
  <c r="Q86" i="237"/>
  <c r="R159" i="237"/>
  <c r="T40" i="237"/>
  <c r="P66" i="237"/>
  <c r="T86" i="237"/>
  <c r="R22" i="237"/>
  <c r="Q22" i="237"/>
  <c r="P22" i="237"/>
  <c r="U36" i="237"/>
  <c r="Q66" i="237"/>
  <c r="P68" i="237"/>
  <c r="R84" i="237"/>
  <c r="U86" i="237"/>
  <c r="S94" i="237"/>
  <c r="T105" i="237"/>
  <c r="R105" i="237"/>
  <c r="S105" i="237"/>
  <c r="Q107" i="237"/>
  <c r="S120" i="237"/>
  <c r="U142" i="237"/>
  <c r="T142" i="237"/>
  <c r="S142" i="237"/>
  <c r="S144" i="237"/>
  <c r="Q5" i="237"/>
  <c r="T41" i="237"/>
  <c r="R41" i="237"/>
  <c r="S41" i="237"/>
  <c r="P41" i="237"/>
  <c r="U48" i="237"/>
  <c r="T48" i="237"/>
  <c r="R66" i="237"/>
  <c r="Q68" i="237"/>
  <c r="R70" i="237"/>
  <c r="S84" i="237"/>
  <c r="T94" i="237"/>
  <c r="T120" i="237"/>
  <c r="U10" i="237"/>
  <c r="T10" i="237"/>
  <c r="P10" i="237"/>
  <c r="S10" i="237"/>
  <c r="Q10" i="237"/>
  <c r="R10" i="237"/>
  <c r="G48" i="237"/>
  <c r="U50" i="237"/>
  <c r="Q50" i="237"/>
  <c r="P50" i="237"/>
  <c r="S66" i="237"/>
  <c r="R68" i="237"/>
  <c r="S70" i="237"/>
  <c r="T84" i="237"/>
  <c r="Q116" i="237"/>
  <c r="P116" i="237"/>
  <c r="P140" i="237"/>
  <c r="S22" i="237"/>
  <c r="Q41" i="237"/>
  <c r="P46" i="237"/>
  <c r="T66" i="237"/>
  <c r="U84" i="237"/>
  <c r="P105" i="237"/>
  <c r="Q121" i="237"/>
  <c r="P121" i="237"/>
  <c r="T121" i="237"/>
  <c r="S121" i="237"/>
  <c r="U121" i="237"/>
  <c r="Q140" i="237"/>
  <c r="P142" i="237"/>
  <c r="U145" i="237"/>
  <c r="S145" i="237"/>
  <c r="R145" i="237"/>
  <c r="T145" i="237"/>
  <c r="Q145" i="237"/>
  <c r="P145" i="237"/>
  <c r="T157" i="237"/>
  <c r="T22" i="237"/>
  <c r="U41" i="237"/>
  <c r="Q46" i="237"/>
  <c r="P48" i="237"/>
  <c r="T160" i="237"/>
  <c r="G92" i="237"/>
  <c r="Q105" i="237"/>
  <c r="T108" i="237"/>
  <c r="X108" i="237"/>
  <c r="U108" i="237"/>
  <c r="S108" i="237"/>
  <c r="Q108" i="237"/>
  <c r="R116" i="237"/>
  <c r="R140" i="237"/>
  <c r="Q142" i="237"/>
  <c r="U158" i="237"/>
  <c r="O158" i="237"/>
  <c r="G7" i="237"/>
  <c r="P160" i="237"/>
  <c r="P38" i="237"/>
  <c r="T61" i="237"/>
  <c r="R61" i="237"/>
  <c r="S61" i="237"/>
  <c r="P61" i="237"/>
  <c r="Q88" i="237"/>
  <c r="S40" i="237"/>
  <c r="U110" i="237"/>
  <c r="T110" i="237"/>
  <c r="S110" i="237"/>
  <c r="R110" i="237"/>
  <c r="Q110" i="237"/>
  <c r="P110" i="237"/>
  <c r="R46" i="237"/>
  <c r="R48" i="237"/>
  <c r="T23" i="237"/>
  <c r="S23" i="237"/>
  <c r="R23" i="237"/>
  <c r="P23" i="237"/>
  <c r="T46" i="237"/>
  <c r="T50" i="237"/>
  <c r="Q20" i="237"/>
  <c r="P28" i="237"/>
  <c r="U46" i="237"/>
  <c r="P78" i="237"/>
  <c r="R129" i="237"/>
  <c r="U151" i="237"/>
  <c r="T151" i="237"/>
  <c r="S151" i="237"/>
  <c r="R151" i="237"/>
  <c r="Q38" i="237"/>
  <c r="U144" i="237"/>
  <c r="R144" i="237"/>
  <c r="Q144" i="237"/>
  <c r="P144" i="237"/>
  <c r="R27" i="237"/>
  <c r="Q27" i="237"/>
  <c r="P27" i="237"/>
  <c r="S27" i="237"/>
  <c r="U92" i="237"/>
  <c r="T92" i="237"/>
  <c r="S92" i="237"/>
  <c r="S48" i="237"/>
  <c r="P92" i="237"/>
  <c r="Q28" i="237"/>
  <c r="R30" i="237"/>
  <c r="T51" i="237"/>
  <c r="R51" i="237"/>
  <c r="S51" i="237"/>
  <c r="P51" i="237"/>
  <c r="U58" i="237"/>
  <c r="T58" i="237"/>
  <c r="Q78" i="237"/>
  <c r="R92" i="237"/>
  <c r="U157" i="237"/>
  <c r="U2" i="237"/>
  <c r="Q2" i="237"/>
  <c r="P2" i="237"/>
  <c r="G2" i="237"/>
  <c r="R2" i="237"/>
  <c r="S2" i="237"/>
  <c r="R12" i="237"/>
  <c r="Q12" i="237"/>
  <c r="P12" i="237"/>
  <c r="U12" i="237"/>
  <c r="T12" i="237"/>
  <c r="R86" i="237"/>
  <c r="R94" i="237"/>
  <c r="Q94" i="237"/>
  <c r="P94" i="237"/>
  <c r="R99" i="237"/>
  <c r="Q99" i="237"/>
  <c r="P99" i="237"/>
  <c r="U99" i="237"/>
  <c r="S99" i="237"/>
  <c r="T99" i="237"/>
  <c r="P120" i="237"/>
  <c r="U5" i="237"/>
  <c r="T5" i="237"/>
  <c r="R5" i="237"/>
  <c r="P5" i="237"/>
  <c r="S36" i="237"/>
  <c r="S86" i="237"/>
  <c r="Q61" i="237"/>
  <c r="Q84" i="237"/>
  <c r="U134" i="237"/>
  <c r="T134" i="237"/>
  <c r="Q134" i="237"/>
  <c r="P134" i="237"/>
  <c r="S134" i="237"/>
  <c r="R134" i="237"/>
  <c r="G6" i="237"/>
  <c r="S158" i="237"/>
  <c r="U20" i="237"/>
  <c r="T20" i="237"/>
  <c r="P20" i="237"/>
  <c r="S20" i="237"/>
  <c r="U105" i="237"/>
  <c r="U132" i="237"/>
  <c r="T132" i="237"/>
  <c r="S132" i="237"/>
  <c r="R132" i="237"/>
  <c r="Q132" i="237"/>
  <c r="P132" i="237"/>
  <c r="S140" i="237"/>
  <c r="U80" i="237"/>
  <c r="Q80" i="237"/>
  <c r="P80" i="237"/>
  <c r="T103" i="237"/>
  <c r="S103" i="237"/>
  <c r="U103" i="237"/>
  <c r="T140" i="237"/>
  <c r="R90" i="237"/>
  <c r="Q90" i="237"/>
  <c r="U90" i="237"/>
  <c r="U16" i="237"/>
  <c r="S16" i="237"/>
  <c r="T16" i="237"/>
  <c r="Q23" i="237"/>
  <c r="U60" i="237"/>
  <c r="Q60" i="237"/>
  <c r="P60" i="237"/>
  <c r="S76" i="237"/>
  <c r="S80" i="237"/>
  <c r="P90" i="237"/>
  <c r="P98" i="237"/>
  <c r="Q103" i="237"/>
  <c r="P125" i="237"/>
  <c r="P151" i="237"/>
  <c r="T31" i="237"/>
  <c r="R31" i="237"/>
  <c r="S31" i="237"/>
  <c r="P31" i="237"/>
  <c r="U38" i="237"/>
  <c r="T38" i="237"/>
  <c r="T81" i="237"/>
  <c r="R81" i="237"/>
  <c r="S81" i="237"/>
  <c r="P81" i="237"/>
  <c r="U88" i="237"/>
  <c r="T88" i="237"/>
  <c r="S88" i="237"/>
  <c r="U40" i="237"/>
  <c r="Q40" i="237"/>
  <c r="P40" i="237"/>
  <c r="Q81" i="237"/>
  <c r="Q36" i="237"/>
  <c r="P88" i="237"/>
  <c r="R36" i="237"/>
  <c r="U68" i="237"/>
  <c r="T68" i="237"/>
  <c r="A154" i="237"/>
  <c r="T2" i="237"/>
  <c r="R38" i="237"/>
  <c r="U70" i="237"/>
  <c r="Q70" i="237"/>
  <c r="P70" i="237"/>
  <c r="S107" i="237"/>
  <c r="U107" i="237"/>
  <c r="T107" i="237"/>
  <c r="P107" i="237"/>
  <c r="Q120" i="237"/>
  <c r="S157" i="237"/>
  <c r="R120" i="237"/>
  <c r="T8" i="237"/>
  <c r="S8" i="237"/>
  <c r="U8" i="237"/>
  <c r="Q8" i="237"/>
  <c r="R8" i="237"/>
  <c r="U22" i="237"/>
  <c r="U28" i="237"/>
  <c r="T28" i="237"/>
  <c r="T71" i="237"/>
  <c r="R71" i="237"/>
  <c r="S71" i="237"/>
  <c r="P71" i="237"/>
  <c r="V71" i="237"/>
  <c r="X71" i="237"/>
  <c r="U78" i="237"/>
  <c r="T78" i="237"/>
  <c r="U129" i="237"/>
  <c r="T129" i="237"/>
  <c r="Q129" i="237"/>
  <c r="P129" i="237"/>
  <c r="R142" i="237"/>
  <c r="U30" i="237"/>
  <c r="Q30" i="237"/>
  <c r="P30" i="237"/>
  <c r="T18" i="237"/>
  <c r="S18" i="237"/>
  <c r="U18" i="237"/>
  <c r="Q71" i="237"/>
  <c r="U116" i="237"/>
  <c r="Q18" i="237"/>
  <c r="R21" i="237"/>
  <c r="P21" i="237"/>
  <c r="U23" i="237"/>
  <c r="S28" i="237"/>
  <c r="T30" i="237"/>
  <c r="Q51" i="237"/>
  <c r="S78" i="237"/>
  <c r="T80" i="237"/>
  <c r="S90" i="237"/>
  <c r="R103" i="237"/>
  <c r="S112" i="237"/>
  <c r="Q112" i="237"/>
  <c r="R112" i="237"/>
  <c r="U112" i="237"/>
  <c r="T112" i="237"/>
  <c r="S130" i="237"/>
  <c r="U130" i="237"/>
  <c r="T130" i="237"/>
  <c r="R130" i="237"/>
  <c r="P130" i="237"/>
  <c r="Q130" i="237"/>
  <c r="Q151" i="237"/>
  <c r="U97" i="237"/>
  <c r="T97" i="237"/>
  <c r="P97" i="237"/>
  <c r="U33" i="237"/>
  <c r="T33" i="237"/>
  <c r="U43" i="237"/>
  <c r="T43" i="237"/>
  <c r="U53" i="237"/>
  <c r="T53" i="237"/>
  <c r="U63" i="237"/>
  <c r="T63" i="237"/>
  <c r="U73" i="237"/>
  <c r="T73" i="237"/>
  <c r="S160" i="237"/>
  <c r="G143" i="237"/>
  <c r="T147" i="237"/>
  <c r="U147" i="237"/>
  <c r="O157" i="237"/>
  <c r="T95" i="237"/>
  <c r="S95" i="237"/>
  <c r="G29" i="237"/>
  <c r="R158" i="237"/>
  <c r="U160" i="237"/>
  <c r="G69" i="237"/>
  <c r="S117" i="237"/>
  <c r="R117" i="237"/>
  <c r="Q117" i="237"/>
  <c r="R126" i="237"/>
  <c r="Q126" i="237"/>
  <c r="P126" i="237"/>
  <c r="G3" i="237"/>
  <c r="O160" i="237"/>
  <c r="U35" i="237"/>
  <c r="Q35" i="237"/>
  <c r="P35" i="237"/>
  <c r="U45" i="237"/>
  <c r="Q45" i="237"/>
  <c r="P45" i="237"/>
  <c r="U55" i="237"/>
  <c r="Q55" i="237"/>
  <c r="P55" i="237"/>
  <c r="G63" i="237"/>
  <c r="U65" i="237"/>
  <c r="Q65" i="237"/>
  <c r="P65" i="237"/>
  <c r="U75" i="237"/>
  <c r="Q75" i="237"/>
  <c r="P75" i="237"/>
  <c r="R85" i="237"/>
  <c r="Q85" i="237"/>
  <c r="P93" i="237"/>
  <c r="P95" i="237"/>
  <c r="Q97" i="237"/>
  <c r="R95" i="237"/>
  <c r="U124" i="237"/>
  <c r="T124" i="237"/>
  <c r="S124" i="237"/>
  <c r="P124" i="237"/>
  <c r="U139" i="237"/>
  <c r="R139" i="237"/>
  <c r="P139" i="237"/>
  <c r="Q139" i="237"/>
  <c r="T13" i="237"/>
  <c r="S13" i="237"/>
  <c r="R17" i="237"/>
  <c r="Q17" i="237"/>
  <c r="P17" i="237"/>
  <c r="Q89" i="237"/>
  <c r="S93" i="237"/>
  <c r="U95" i="237"/>
  <c r="U117" i="237"/>
  <c r="S122" i="237"/>
  <c r="Q122" i="237"/>
  <c r="R122" i="237"/>
  <c r="U126" i="237"/>
  <c r="U137" i="237"/>
  <c r="T137" i="237"/>
  <c r="S137" i="237"/>
  <c r="R104" i="237"/>
  <c r="Q104" i="237"/>
  <c r="P104" i="237"/>
  <c r="U7" i="237"/>
  <c r="Q7" i="237"/>
  <c r="P7" i="237"/>
  <c r="U25" i="237"/>
  <c r="T25" i="237"/>
  <c r="P25" i="237"/>
  <c r="R93" i="237"/>
  <c r="U15" i="237"/>
  <c r="T15" i="237"/>
  <c r="P15" i="237"/>
  <c r="R33" i="237"/>
  <c r="S35" i="237"/>
  <c r="R43" i="237"/>
  <c r="S45" i="237"/>
  <c r="R53" i="237"/>
  <c r="S55" i="237"/>
  <c r="R63" i="237"/>
  <c r="S65" i="237"/>
  <c r="R73" i="237"/>
  <c r="S75" i="237"/>
  <c r="Q83" i="237"/>
  <c r="S85" i="237"/>
  <c r="R89" i="237"/>
  <c r="T100" i="237"/>
  <c r="R100" i="237"/>
  <c r="S100" i="237"/>
  <c r="U102" i="237"/>
  <c r="T102" i="237"/>
  <c r="P102" i="237"/>
  <c r="S104" i="237"/>
  <c r="Q111" i="237"/>
  <c r="P111" i="237"/>
  <c r="Q115" i="237"/>
  <c r="Q124" i="237"/>
  <c r="S7" i="237"/>
  <c r="R25" i="237"/>
  <c r="T89" i="237"/>
  <c r="U104" i="237"/>
  <c r="T139" i="237"/>
  <c r="P158" i="237"/>
  <c r="S114" i="237"/>
  <c r="S119" i="237"/>
  <c r="R4" i="237"/>
  <c r="V4" i="237"/>
  <c r="X4" i="237"/>
  <c r="R32" i="237"/>
  <c r="R37" i="237"/>
  <c r="R42" i="237"/>
  <c r="R47" i="237"/>
  <c r="V47" i="237"/>
  <c r="X47" i="237"/>
  <c r="R52" i="237"/>
  <c r="R57" i="237"/>
  <c r="R62" i="237"/>
  <c r="R67" i="237"/>
  <c r="R72" i="237"/>
  <c r="R77" i="237"/>
  <c r="T114" i="237"/>
  <c r="T119" i="237"/>
  <c r="R131" i="237"/>
  <c r="R136" i="237"/>
  <c r="V136" i="237"/>
  <c r="X136" i="237"/>
  <c r="P148" i="237"/>
  <c r="P150" i="237"/>
  <c r="Q152" i="237"/>
  <c r="T158" i="237"/>
  <c r="P19" i="236"/>
  <c r="S19" i="236"/>
  <c r="T19" i="236"/>
  <c r="Q19" i="236"/>
  <c r="V19" i="236"/>
  <c r="X19" i="236"/>
  <c r="R19" i="236"/>
  <c r="V66" i="236"/>
  <c r="X66" i="236"/>
  <c r="T143" i="236"/>
  <c r="V143" i="236"/>
  <c r="X143" i="236"/>
  <c r="T15" i="236"/>
  <c r="P3" i="236"/>
  <c r="U3" i="236"/>
  <c r="V141" i="236"/>
  <c r="X141" i="236"/>
  <c r="V71" i="236"/>
  <c r="X71" i="236"/>
  <c r="P20" i="236"/>
  <c r="Q20" i="236"/>
  <c r="R20" i="236"/>
  <c r="P28" i="236"/>
  <c r="U28" i="236"/>
  <c r="Q28" i="236"/>
  <c r="Q6" i="236"/>
  <c r="R6" i="236"/>
  <c r="V14" i="236"/>
  <c r="X14" i="236"/>
  <c r="S43" i="236"/>
  <c r="U113" i="236"/>
  <c r="R11" i="236"/>
  <c r="P110" i="236"/>
  <c r="V110" i="236"/>
  <c r="X110" i="236"/>
  <c r="Q110" i="236"/>
  <c r="R110" i="236"/>
  <c r="S110" i="236"/>
  <c r="T110" i="236"/>
  <c r="V145" i="236"/>
  <c r="X145" i="236"/>
  <c r="P148" i="236"/>
  <c r="S148" i="236"/>
  <c r="T148" i="236"/>
  <c r="U148" i="236"/>
  <c r="Q148" i="236"/>
  <c r="U151" i="236"/>
  <c r="R151" i="236"/>
  <c r="P102" i="236"/>
  <c r="Q102" i="236"/>
  <c r="U159" i="236"/>
  <c r="P101" i="236"/>
  <c r="V101" i="236"/>
  <c r="X101" i="236"/>
  <c r="Q101" i="236"/>
  <c r="R101" i="236"/>
  <c r="O157" i="236"/>
  <c r="Q157" i="236"/>
  <c r="V44" i="236"/>
  <c r="X44" i="236"/>
  <c r="P29" i="236"/>
  <c r="S26" i="236"/>
  <c r="U26" i="236"/>
  <c r="Q24" i="236"/>
  <c r="R24" i="236"/>
  <c r="S24" i="236"/>
  <c r="U24" i="236"/>
  <c r="P24" i="236"/>
  <c r="V24" i="236"/>
  <c r="X24" i="236"/>
  <c r="Q159" i="236"/>
  <c r="S9" i="236"/>
  <c r="T9" i="236"/>
  <c r="R9" i="236"/>
  <c r="U9" i="236"/>
  <c r="S157" i="236"/>
  <c r="Q9" i="236"/>
  <c r="R131" i="236"/>
  <c r="Q131" i="236"/>
  <c r="P131" i="236"/>
  <c r="U147" i="236"/>
  <c r="T147" i="236"/>
  <c r="T63" i="236"/>
  <c r="U63" i="236"/>
  <c r="S63" i="236"/>
  <c r="R63" i="236"/>
  <c r="Q63" i="236"/>
  <c r="P63" i="236"/>
  <c r="V63" i="236"/>
  <c r="X63" i="236"/>
  <c r="Q126" i="236"/>
  <c r="P126" i="236"/>
  <c r="T126" i="236"/>
  <c r="R126" i="236"/>
  <c r="S126" i="236"/>
  <c r="Q12" i="236"/>
  <c r="S12" i="236"/>
  <c r="R12" i="236"/>
  <c r="U134" i="236"/>
  <c r="T134" i="236"/>
  <c r="S134" i="236"/>
  <c r="P134" i="236"/>
  <c r="R134" i="236"/>
  <c r="Q134" i="236"/>
  <c r="G12" i="236"/>
  <c r="U107" i="236"/>
  <c r="T107" i="236"/>
  <c r="S107" i="236"/>
  <c r="R107" i="236"/>
  <c r="S131" i="236"/>
  <c r="Q32" i="236"/>
  <c r="T77" i="236"/>
  <c r="Q147" i="236"/>
  <c r="P12" i="236"/>
  <c r="S32" i="236"/>
  <c r="S37" i="236"/>
  <c r="T53" i="236"/>
  <c r="P53" i="236"/>
  <c r="Q64" i="236"/>
  <c r="P64" i="236"/>
  <c r="T160" i="236"/>
  <c r="G92" i="236"/>
  <c r="S105" i="236"/>
  <c r="P105" i="236"/>
  <c r="P107" i="236"/>
  <c r="U131" i="236"/>
  <c r="R147" i="236"/>
  <c r="T12" i="236"/>
  <c r="P22" i="236"/>
  <c r="T32" i="236"/>
  <c r="T35" i="236"/>
  <c r="P35" i="236"/>
  <c r="R35" i="236"/>
  <c r="S35" i="236"/>
  <c r="U35" i="236"/>
  <c r="P58" i="236"/>
  <c r="T80" i="236"/>
  <c r="P80" i="236"/>
  <c r="Q80" i="236"/>
  <c r="S80" i="236"/>
  <c r="U80" i="236"/>
  <c r="R80" i="236"/>
  <c r="Q107" i="236"/>
  <c r="U112" i="236"/>
  <c r="R112" i="236"/>
  <c r="R115" i="236"/>
  <c r="Q115" i="236"/>
  <c r="T115" i="236"/>
  <c r="U115" i="236"/>
  <c r="S115" i="236"/>
  <c r="S147" i="236"/>
  <c r="A154" i="236"/>
  <c r="U10" i="236"/>
  <c r="S10" i="236"/>
  <c r="T10" i="236"/>
  <c r="R10" i="236"/>
  <c r="U12" i="236"/>
  <c r="R22" i="236"/>
  <c r="R30" i="236"/>
  <c r="Q58" i="236"/>
  <c r="Q69" i="236"/>
  <c r="T132" i="236"/>
  <c r="S132" i="236"/>
  <c r="R132" i="236"/>
  <c r="P132" i="236"/>
  <c r="Q132" i="236"/>
  <c r="U132" i="236"/>
  <c r="R158" i="236"/>
  <c r="G8" i="236"/>
  <c r="S22" i="236"/>
  <c r="S30" i="236"/>
  <c r="T43" i="236"/>
  <c r="Q43" i="236"/>
  <c r="P43" i="236"/>
  <c r="Q53" i="236"/>
  <c r="R64" i="236"/>
  <c r="R69" i="236"/>
  <c r="Q105" i="236"/>
  <c r="U129" i="236"/>
  <c r="T129" i="236"/>
  <c r="S129" i="236"/>
  <c r="P129" i="236"/>
  <c r="R129" i="236"/>
  <c r="S8" i="236"/>
  <c r="U8" i="236"/>
  <c r="U20" i="236"/>
  <c r="S20" i="236"/>
  <c r="V20" i="236"/>
  <c r="X20" i="236"/>
  <c r="T22" i="236"/>
  <c r="U25" i="236"/>
  <c r="S25" i="236"/>
  <c r="Q25" i="236"/>
  <c r="P25" i="236"/>
  <c r="R25" i="236"/>
  <c r="T25" i="236"/>
  <c r="Q35" i="236"/>
  <c r="R53" i="236"/>
  <c r="Q56" i="236"/>
  <c r="P56" i="236"/>
  <c r="U56" i="236"/>
  <c r="T56" i="236"/>
  <c r="S56" i="236"/>
  <c r="S64" i="236"/>
  <c r="R67" i="236"/>
  <c r="P67" i="236"/>
  <c r="S67" i="236"/>
  <c r="Q67" i="236"/>
  <c r="U67" i="236"/>
  <c r="T75" i="236"/>
  <c r="P75" i="236"/>
  <c r="R75" i="236"/>
  <c r="Q75" i="236"/>
  <c r="T78" i="236"/>
  <c r="S78" i="236"/>
  <c r="R78" i="236"/>
  <c r="U78" i="236"/>
  <c r="Q78" i="236"/>
  <c r="V78" i="236"/>
  <c r="X78" i="236"/>
  <c r="Q103" i="236"/>
  <c r="P103" i="236"/>
  <c r="V103" i="236"/>
  <c r="X103" i="236"/>
  <c r="R105" i="236"/>
  <c r="P112" i="236"/>
  <c r="V112" i="236"/>
  <c r="X112" i="236"/>
  <c r="P115" i="236"/>
  <c r="P10" i="236"/>
  <c r="U22" i="236"/>
  <c r="T33" i="236"/>
  <c r="R33" i="236"/>
  <c r="S33" i="236"/>
  <c r="U33" i="236"/>
  <c r="S41" i="236"/>
  <c r="U41" i="236"/>
  <c r="S53" i="236"/>
  <c r="T64" i="236"/>
  <c r="U85" i="236"/>
  <c r="Q85" i="236"/>
  <c r="V85" i="236"/>
  <c r="X85" i="236"/>
  <c r="T105" i="236"/>
  <c r="Q112" i="236"/>
  <c r="P6" i="236"/>
  <c r="P8" i="236"/>
  <c r="Q10" i="236"/>
  <c r="R43" i="236"/>
  <c r="R51" i="236"/>
  <c r="Q51" i="236"/>
  <c r="V51" i="236"/>
  <c r="X51" i="236"/>
  <c r="U53" i="236"/>
  <c r="U64" i="236"/>
  <c r="U105" i="236"/>
  <c r="S112" i="236"/>
  <c r="U124" i="236"/>
  <c r="T124" i="236"/>
  <c r="S124" i="236"/>
  <c r="R124" i="236"/>
  <c r="P124" i="236"/>
  <c r="Q129" i="236"/>
  <c r="R77" i="236"/>
  <c r="P77" i="236"/>
  <c r="Q77" i="236"/>
  <c r="U97" i="236"/>
  <c r="T97" i="236"/>
  <c r="S97" i="236"/>
  <c r="R97" i="236"/>
  <c r="Q97" i="236"/>
  <c r="P97" i="236"/>
  <c r="R52" i="236"/>
  <c r="P52" i="236"/>
  <c r="U52" i="236"/>
  <c r="T52" i="236"/>
  <c r="Q52" i="236"/>
  <c r="S52" i="236"/>
  <c r="P114" i="236"/>
  <c r="G63" i="236"/>
  <c r="T131" i="236"/>
  <c r="R136" i="236"/>
  <c r="Q136" i="236"/>
  <c r="P136" i="236"/>
  <c r="T136" i="236"/>
  <c r="U136" i="236"/>
  <c r="U158" i="236"/>
  <c r="O158" i="236"/>
  <c r="U6" i="236"/>
  <c r="T39" i="236"/>
  <c r="U39" i="236"/>
  <c r="S39" i="236"/>
  <c r="R54" i="236"/>
  <c r="Q54" i="236"/>
  <c r="S54" i="236"/>
  <c r="T54" i="236"/>
  <c r="U54" i="236"/>
  <c r="T65" i="236"/>
  <c r="P65" i="236"/>
  <c r="S65" i="236"/>
  <c r="R65" i="236"/>
  <c r="U65" i="236"/>
  <c r="Q65" i="236"/>
  <c r="Q88" i="236"/>
  <c r="S136" i="236"/>
  <c r="T2" i="236"/>
  <c r="P2" i="236"/>
  <c r="E154" i="236"/>
  <c r="P26" i="236"/>
  <c r="U76" i="236"/>
  <c r="T76" i="236"/>
  <c r="Q76" i="236"/>
  <c r="R76" i="236"/>
  <c r="P76" i="236"/>
  <c r="S76" i="236"/>
  <c r="Q94" i="236"/>
  <c r="P94" i="236"/>
  <c r="S94" i="236"/>
  <c r="R94" i="236"/>
  <c r="Q122" i="236"/>
  <c r="R139" i="236"/>
  <c r="G2" i="236"/>
  <c r="G14" i="236"/>
  <c r="Q16" i="236"/>
  <c r="Q26" i="236"/>
  <c r="T157" i="236"/>
  <c r="T114" i="236"/>
  <c r="S114" i="236"/>
  <c r="R114" i="236"/>
  <c r="Q114" i="236"/>
  <c r="T60" i="236"/>
  <c r="P60" i="236"/>
  <c r="U60" i="236"/>
  <c r="S60" i="236"/>
  <c r="Q120" i="236"/>
  <c r="P120" i="236"/>
  <c r="T120" i="236"/>
  <c r="S120" i="236"/>
  <c r="R120" i="236"/>
  <c r="U120" i="236"/>
  <c r="R32" i="236"/>
  <c r="P32" i="236"/>
  <c r="V32" i="236"/>
  <c r="X32" i="236"/>
  <c r="R37" i="236"/>
  <c r="P37" i="236"/>
  <c r="U37" i="236"/>
  <c r="T37" i="236"/>
  <c r="U117" i="236"/>
  <c r="R117" i="236"/>
  <c r="Q117" i="236"/>
  <c r="P117" i="236"/>
  <c r="Q27" i="236"/>
  <c r="P27" i="236"/>
  <c r="T27" i="236"/>
  <c r="S27" i="236"/>
  <c r="Q60" i="236"/>
  <c r="S77" i="236"/>
  <c r="U126" i="236"/>
  <c r="P147" i="236"/>
  <c r="T30" i="236"/>
  <c r="P30" i="236"/>
  <c r="Q30" i="236"/>
  <c r="T58" i="236"/>
  <c r="U58" i="236"/>
  <c r="S58" i="236"/>
  <c r="P69" i="236"/>
  <c r="U69" i="236"/>
  <c r="T69" i="236"/>
  <c r="S95" i="236"/>
  <c r="U95" i="236"/>
  <c r="T95" i="236"/>
  <c r="Q95" i="236"/>
  <c r="R95" i="236"/>
  <c r="P95" i="236"/>
  <c r="V95" i="236"/>
  <c r="X95" i="236"/>
  <c r="S117" i="236"/>
  <c r="Q99" i="236"/>
  <c r="P99" i="236"/>
  <c r="T99" i="236"/>
  <c r="S99" i="236"/>
  <c r="R4" i="236"/>
  <c r="P4" i="236"/>
  <c r="V33" i="236"/>
  <c r="X33" i="236"/>
  <c r="V41" i="236"/>
  <c r="X41" i="236"/>
  <c r="R62" i="236"/>
  <c r="P62" i="236"/>
  <c r="T62" i="236"/>
  <c r="S62" i="236"/>
  <c r="U88" i="236"/>
  <c r="P88" i="236"/>
  <c r="T88" i="236"/>
  <c r="S88" i="236"/>
  <c r="U139" i="236"/>
  <c r="T139" i="236"/>
  <c r="Q139" i="236"/>
  <c r="P139" i="236"/>
  <c r="U144" i="236"/>
  <c r="T144" i="236"/>
  <c r="Q144" i="236"/>
  <c r="P144" i="236"/>
  <c r="S144" i="236"/>
  <c r="R144" i="236"/>
  <c r="S6" i="236"/>
  <c r="S23" i="236"/>
  <c r="T23" i="236"/>
  <c r="R23" i="236"/>
  <c r="U23" i="236"/>
  <c r="Q23" i="236"/>
  <c r="P23" i="236"/>
  <c r="R122" i="236"/>
  <c r="P122" i="236"/>
  <c r="T122" i="236"/>
  <c r="R99" i="236"/>
  <c r="T119" i="236"/>
  <c r="S119" i="236"/>
  <c r="R119" i="236"/>
  <c r="Q119" i="236"/>
  <c r="V119" i="236"/>
  <c r="X119" i="236"/>
  <c r="U119" i="236"/>
  <c r="R157" i="236"/>
  <c r="Q4" i="236"/>
  <c r="P16" i="236"/>
  <c r="U34" i="236"/>
  <c r="T34" i="236"/>
  <c r="V34" i="236"/>
  <c r="X34" i="236"/>
  <c r="Q62" i="236"/>
  <c r="T4" i="236"/>
  <c r="T158" i="236"/>
  <c r="G21" i="236"/>
  <c r="R26" i="236"/>
  <c r="R29" i="236"/>
  <c r="V29" i="236"/>
  <c r="X29" i="236"/>
  <c r="S29" i="236"/>
  <c r="U29" i="236"/>
  <c r="T29" i="236"/>
  <c r="P39" i="236"/>
  <c r="V39" i="236"/>
  <c r="X39" i="236"/>
  <c r="S49" i="236"/>
  <c r="V49" i="236"/>
  <c r="X49" i="236"/>
  <c r="R49" i="236"/>
  <c r="P54" i="236"/>
  <c r="S86" i="236"/>
  <c r="Q86" i="236"/>
  <c r="R86" i="236"/>
  <c r="U86" i="236"/>
  <c r="T86" i="236"/>
  <c r="T137" i="236"/>
  <c r="S137" i="236"/>
  <c r="R137" i="236"/>
  <c r="Q137" i="236"/>
  <c r="V137" i="236"/>
  <c r="X137" i="236"/>
  <c r="U137" i="236"/>
  <c r="U157" i="236"/>
  <c r="P21" i="236"/>
  <c r="P74" i="236"/>
  <c r="G91" i="236"/>
  <c r="P125" i="236"/>
  <c r="P135" i="236"/>
  <c r="P17" i="236"/>
  <c r="P61" i="236"/>
  <c r="Q72" i="236"/>
  <c r="Q74" i="236"/>
  <c r="Q118" i="236"/>
  <c r="Q125" i="236"/>
  <c r="Q135" i="236"/>
  <c r="R140" i="236"/>
  <c r="V142" i="236"/>
  <c r="X142" i="236"/>
  <c r="T151" i="236"/>
  <c r="S151" i="236"/>
  <c r="U93" i="236"/>
  <c r="T93" i="236"/>
  <c r="O160" i="236"/>
  <c r="S13" i="236"/>
  <c r="U13" i="236"/>
  <c r="U21" i="236"/>
  <c r="T21" i="236"/>
  <c r="Q113" i="236"/>
  <c r="P113" i="236"/>
  <c r="T5" i="236"/>
  <c r="R5" i="236"/>
  <c r="Q5" i="236"/>
  <c r="T7" i="236"/>
  <c r="P7" i="236"/>
  <c r="T50" i="236"/>
  <c r="P50" i="236"/>
  <c r="U50" i="236"/>
  <c r="S130" i="236"/>
  <c r="Q130" i="236"/>
  <c r="R130" i="236"/>
  <c r="T70" i="236"/>
  <c r="P70" i="236"/>
  <c r="V70" i="236"/>
  <c r="X70" i="236"/>
  <c r="P5" i="236"/>
  <c r="V5" i="236"/>
  <c r="X5" i="236"/>
  <c r="R7" i="236"/>
  <c r="P11" i="236"/>
  <c r="V11" i="236"/>
  <c r="X11" i="236"/>
  <c r="Q13" i="236"/>
  <c r="R21" i="236"/>
  <c r="T38" i="236"/>
  <c r="R38" i="236"/>
  <c r="Q38" i="236"/>
  <c r="V38" i="236"/>
  <c r="X38" i="236"/>
  <c r="T40" i="236"/>
  <c r="P40" i="236"/>
  <c r="V40" i="236"/>
  <c r="X40" i="236"/>
  <c r="P46" i="236"/>
  <c r="V46" i="236"/>
  <c r="X46" i="236"/>
  <c r="P48" i="236"/>
  <c r="Q50" i="236"/>
  <c r="R57" i="236"/>
  <c r="P57" i="236"/>
  <c r="V57" i="236"/>
  <c r="X57" i="236"/>
  <c r="Q61" i="236"/>
  <c r="R74" i="236"/>
  <c r="R93" i="236"/>
  <c r="V111" i="236"/>
  <c r="X111" i="236"/>
  <c r="S113" i="236"/>
  <c r="R118" i="236"/>
  <c r="P130" i="236"/>
  <c r="R135" i="236"/>
  <c r="U125" i="236"/>
  <c r="T125" i="236"/>
  <c r="G7" i="236"/>
  <c r="P160" i="236"/>
  <c r="S158" i="236"/>
  <c r="Q17" i="236"/>
  <c r="R17" i="236"/>
  <c r="R72" i="236"/>
  <c r="P72" i="236"/>
  <c r="V72" i="236"/>
  <c r="X72" i="236"/>
  <c r="Q140" i="236"/>
  <c r="P140" i="236"/>
  <c r="U15" i="236"/>
  <c r="S15" i="236"/>
  <c r="R15" i="236"/>
  <c r="P93" i="236"/>
  <c r="S5" i="236"/>
  <c r="S7" i="236"/>
  <c r="R13" i="236"/>
  <c r="Q15" i="236"/>
  <c r="T17" i="236"/>
  <c r="S21" i="236"/>
  <c r="T28" i="236"/>
  <c r="S28" i="236"/>
  <c r="Q48" i="236"/>
  <c r="R50" i="236"/>
  <c r="Q70" i="236"/>
  <c r="T72" i="236"/>
  <c r="S74" i="236"/>
  <c r="S93" i="236"/>
  <c r="Q98" i="236"/>
  <c r="V98" i="236"/>
  <c r="X98" i="236"/>
  <c r="T113" i="236"/>
  <c r="S118" i="236"/>
  <c r="S125" i="236"/>
  <c r="T130" i="236"/>
  <c r="T140" i="236"/>
  <c r="P151" i="236"/>
  <c r="V151" i="236"/>
  <c r="X151" i="236"/>
  <c r="T45" i="236"/>
  <c r="P45" i="236"/>
  <c r="V45" i="236"/>
  <c r="X45" i="236"/>
  <c r="R47" i="236"/>
  <c r="P47" i="236"/>
  <c r="U142" i="236"/>
  <c r="T142" i="236"/>
  <c r="S3" i="236"/>
  <c r="V3" i="236"/>
  <c r="X3" i="236"/>
  <c r="S36" i="236"/>
  <c r="V36" i="236"/>
  <c r="X36" i="236"/>
  <c r="R42" i="236"/>
  <c r="P42" i="236"/>
  <c r="U47" i="236"/>
  <c r="S73" i="236"/>
  <c r="U90" i="236"/>
  <c r="Q90" i="236"/>
  <c r="V90" i="236"/>
  <c r="X90" i="236"/>
  <c r="S142" i="236"/>
  <c r="P158" i="236"/>
  <c r="T92" i="236"/>
  <c r="S92" i="236"/>
  <c r="R92" i="236"/>
  <c r="T55" i="236"/>
  <c r="P55" i="236"/>
  <c r="V55" i="236"/>
  <c r="X55" i="236"/>
  <c r="U73" i="236"/>
  <c r="P92" i="236"/>
  <c r="U102" i="236"/>
  <c r="T102" i="236"/>
  <c r="S102" i="236"/>
  <c r="Q104" i="236"/>
  <c r="P104" i="236"/>
  <c r="V104" i="236"/>
  <c r="X104" i="236"/>
  <c r="U54" i="235"/>
  <c r="Q101" i="235"/>
  <c r="S120" i="235"/>
  <c r="R35" i="235"/>
  <c r="Q61" i="235"/>
  <c r="S90" i="235"/>
  <c r="R101" i="235"/>
  <c r="S35" i="235"/>
  <c r="Q38" i="235"/>
  <c r="P44" i="235"/>
  <c r="P68" i="235"/>
  <c r="V81" i="235"/>
  <c r="X81" i="235"/>
  <c r="S101" i="235"/>
  <c r="T139" i="235"/>
  <c r="T17" i="235"/>
  <c r="Q68" i="235"/>
  <c r="U90" i="235"/>
  <c r="T101" i="235"/>
  <c r="P114" i="235"/>
  <c r="V114" i="235"/>
  <c r="X114" i="235"/>
  <c r="U129" i="235"/>
  <c r="R160" i="235"/>
  <c r="Q15" i="235"/>
  <c r="P26" i="235"/>
  <c r="V26" i="235"/>
  <c r="X26" i="235"/>
  <c r="U38" i="235"/>
  <c r="S44" i="235"/>
  <c r="T55" i="235"/>
  <c r="R65" i="235"/>
  <c r="S68" i="235"/>
  <c r="P71" i="235"/>
  <c r="V71" i="235"/>
  <c r="X71" i="235"/>
  <c r="R87" i="235"/>
  <c r="R114" i="235"/>
  <c r="P118" i="235"/>
  <c r="R146" i="235"/>
  <c r="P151" i="235"/>
  <c r="Q35" i="235"/>
  <c r="V35" i="235"/>
  <c r="X35" i="235"/>
  <c r="R90" i="235"/>
  <c r="R17" i="235"/>
  <c r="P38" i="235"/>
  <c r="P28" i="235"/>
  <c r="T35" i="235"/>
  <c r="R38" i="235"/>
  <c r="Q44" i="235"/>
  <c r="R55" i="235"/>
  <c r="P87" i="235"/>
  <c r="P146" i="235"/>
  <c r="Q28" i="235"/>
  <c r="S38" i="235"/>
  <c r="R44" i="235"/>
  <c r="S55" i="235"/>
  <c r="R68" i="235"/>
  <c r="Q87" i="235"/>
  <c r="U101" i="235"/>
  <c r="Q114" i="235"/>
  <c r="Q146" i="235"/>
  <c r="V146" i="235"/>
  <c r="X146" i="235"/>
  <c r="O157" i="235"/>
  <c r="Q157" i="235"/>
  <c r="U68" i="235"/>
  <c r="V91" i="235"/>
  <c r="X91" i="235"/>
  <c r="P143" i="235"/>
  <c r="V143" i="235"/>
  <c r="X143" i="235"/>
  <c r="P9" i="235"/>
  <c r="Q13" i="235"/>
  <c r="P16" i="235"/>
  <c r="Q19" i="235"/>
  <c r="P37" i="235"/>
  <c r="R56" i="235"/>
  <c r="S66" i="235"/>
  <c r="P69" i="235"/>
  <c r="S99" i="235"/>
  <c r="Q111" i="235"/>
  <c r="Q119" i="235"/>
  <c r="V119" i="235"/>
  <c r="X119" i="235"/>
  <c r="Q9" i="235"/>
  <c r="R13" i="235"/>
  <c r="Q16" i="235"/>
  <c r="R19" i="235"/>
  <c r="V19" i="235"/>
  <c r="X19" i="235"/>
  <c r="Q37" i="235"/>
  <c r="Q50" i="235"/>
  <c r="V50" i="235"/>
  <c r="X50" i="235"/>
  <c r="S56" i="235"/>
  <c r="P63" i="235"/>
  <c r="T66" i="235"/>
  <c r="Q69" i="235"/>
  <c r="R85" i="235"/>
  <c r="T99" i="235"/>
  <c r="P103" i="235"/>
  <c r="R111" i="235"/>
  <c r="R119" i="235"/>
  <c r="P141" i="235"/>
  <c r="V141" i="235"/>
  <c r="X141" i="235"/>
  <c r="R40" i="235"/>
  <c r="Q54" i="235"/>
  <c r="T85" i="235"/>
  <c r="R103" i="235"/>
  <c r="T119" i="235"/>
  <c r="P132" i="235"/>
  <c r="V42" i="235"/>
  <c r="X42" i="235"/>
  <c r="P13" i="235"/>
  <c r="V13" i="235"/>
  <c r="X13" i="235"/>
  <c r="R66" i="235"/>
  <c r="R157" i="235"/>
  <c r="R9" i="235"/>
  <c r="R16" i="235"/>
  <c r="R37" i="235"/>
  <c r="S85" i="235"/>
  <c r="Q103" i="235"/>
  <c r="S119" i="235"/>
  <c r="S9" i="235"/>
  <c r="S16" i="235"/>
  <c r="Q24" i="235"/>
  <c r="S37" i="235"/>
  <c r="S50" i="235"/>
  <c r="S69" i="235"/>
  <c r="G7" i="235"/>
  <c r="T9" i="235"/>
  <c r="T16" i="235"/>
  <c r="U19" i="235"/>
  <c r="R24" i="235"/>
  <c r="P27" i="235"/>
  <c r="V27" i="235"/>
  <c r="X27" i="235"/>
  <c r="T37" i="235"/>
  <c r="S40" i="235"/>
  <c r="T50" i="235"/>
  <c r="R54" i="235"/>
  <c r="T69" i="235"/>
  <c r="P73" i="235"/>
  <c r="P92" i="235"/>
  <c r="S103" i="235"/>
  <c r="U119" i="235"/>
  <c r="V127" i="235"/>
  <c r="X127" i="235"/>
  <c r="Q132" i="235"/>
  <c r="R141" i="235"/>
  <c r="V149" i="235"/>
  <c r="X149" i="235"/>
  <c r="P39" i="235"/>
  <c r="Q66" i="235"/>
  <c r="Q39" i="235"/>
  <c r="S13" i="235"/>
  <c r="S19" i="235"/>
  <c r="R50" i="235"/>
  <c r="T56" i="235"/>
  <c r="U66" i="235"/>
  <c r="V66" i="235"/>
  <c r="X66" i="235"/>
  <c r="R69" i="235"/>
  <c r="U99" i="235"/>
  <c r="T19" i="235"/>
  <c r="Q141" i="235"/>
  <c r="S24" i="235"/>
  <c r="Q27" i="235"/>
  <c r="T40" i="235"/>
  <c r="U50" i="235"/>
  <c r="S54" i="235"/>
  <c r="Q92" i="235"/>
  <c r="T103" i="235"/>
  <c r="R132" i="235"/>
  <c r="S141" i="235"/>
  <c r="P111" i="235"/>
  <c r="V111" i="235"/>
  <c r="X111" i="235"/>
  <c r="P54" i="235"/>
  <c r="U13" i="235"/>
  <c r="U56" i="235"/>
  <c r="T24" i="235"/>
  <c r="U40" i="235"/>
  <c r="S111" i="235"/>
  <c r="T111" i="235"/>
  <c r="P112" i="235"/>
  <c r="S112" i="235"/>
  <c r="T112" i="235"/>
  <c r="R158" i="235"/>
  <c r="P94" i="235"/>
  <c r="V94" i="235"/>
  <c r="X94" i="235"/>
  <c r="P113" i="235"/>
  <c r="Q113" i="235"/>
  <c r="R113" i="235"/>
  <c r="S113" i="235"/>
  <c r="U148" i="235"/>
  <c r="S3" i="235"/>
  <c r="T3" i="235"/>
  <c r="S11" i="235"/>
  <c r="R11" i="235"/>
  <c r="U11" i="235"/>
  <c r="T11" i="235"/>
  <c r="P14" i="235"/>
  <c r="Q14" i="235"/>
  <c r="A154" i="235"/>
  <c r="C154" i="235"/>
  <c r="P163" i="235"/>
  <c r="U115" i="235"/>
  <c r="T115" i="235"/>
  <c r="R115" i="235"/>
  <c r="S115" i="235"/>
  <c r="Q115" i="235"/>
  <c r="P115" i="235"/>
  <c r="U88" i="235"/>
  <c r="T88" i="235"/>
  <c r="P88" i="235"/>
  <c r="S88" i="235"/>
  <c r="R88" i="235"/>
  <c r="Q88" i="235"/>
  <c r="P60" i="235"/>
  <c r="S60" i="235"/>
  <c r="R60" i="235"/>
  <c r="U60" i="235"/>
  <c r="T60" i="235"/>
  <c r="Q60" i="235"/>
  <c r="G6" i="235"/>
  <c r="S158" i="235"/>
  <c r="S157" i="235"/>
  <c r="S41" i="235"/>
  <c r="R41" i="235"/>
  <c r="U41" i="235"/>
  <c r="Q41" i="235"/>
  <c r="P41" i="235"/>
  <c r="V41" i="235"/>
  <c r="X41" i="235"/>
  <c r="T86" i="235"/>
  <c r="S86" i="235"/>
  <c r="U86" i="235"/>
  <c r="R86" i="235"/>
  <c r="Q86" i="235"/>
  <c r="P86" i="235"/>
  <c r="V86" i="235"/>
  <c r="X86" i="235"/>
  <c r="P45" i="235"/>
  <c r="U45" i="235"/>
  <c r="T45" i="235"/>
  <c r="S45" i="235"/>
  <c r="R45" i="235"/>
  <c r="Q45" i="235"/>
  <c r="T33" i="235"/>
  <c r="U33" i="235"/>
  <c r="S33" i="235"/>
  <c r="R33" i="235"/>
  <c r="Q33" i="235"/>
  <c r="P33" i="235"/>
  <c r="V33" i="235"/>
  <c r="X33" i="235"/>
  <c r="U131" i="235"/>
  <c r="T131" i="235"/>
  <c r="S131" i="235"/>
  <c r="R131" i="235"/>
  <c r="Q131" i="235"/>
  <c r="P131" i="235"/>
  <c r="V131" i="235"/>
  <c r="X131" i="235"/>
  <c r="S22" i="235"/>
  <c r="R22" i="235"/>
  <c r="U22" i="235"/>
  <c r="Q22" i="235"/>
  <c r="P22" i="235"/>
  <c r="U52" i="235"/>
  <c r="T52" i="235"/>
  <c r="R52" i="235"/>
  <c r="Q52" i="235"/>
  <c r="P52" i="235"/>
  <c r="T22" i="235"/>
  <c r="S52" i="235"/>
  <c r="U59" i="235"/>
  <c r="T59" i="235"/>
  <c r="S59" i="235"/>
  <c r="R59" i="235"/>
  <c r="Q59" i="235"/>
  <c r="P59" i="235"/>
  <c r="U107" i="235"/>
  <c r="T107" i="235"/>
  <c r="S107" i="235"/>
  <c r="R107" i="235"/>
  <c r="Q107" i="235"/>
  <c r="P107" i="235"/>
  <c r="U6" i="235"/>
  <c r="T6" i="235"/>
  <c r="S6" i="235"/>
  <c r="R6" i="235"/>
  <c r="Q6" i="235"/>
  <c r="P6" i="235"/>
  <c r="T97" i="235"/>
  <c r="S97" i="235"/>
  <c r="U97" i="235"/>
  <c r="R97" i="235"/>
  <c r="Q97" i="235"/>
  <c r="U135" i="235"/>
  <c r="T135" i="235"/>
  <c r="S135" i="235"/>
  <c r="R135" i="235"/>
  <c r="Q135" i="235"/>
  <c r="P135" i="235"/>
  <c r="P43" i="235"/>
  <c r="P74" i="235"/>
  <c r="U74" i="235"/>
  <c r="T74" i="235"/>
  <c r="S74" i="235"/>
  <c r="R74" i="235"/>
  <c r="G39" i="235"/>
  <c r="Q43" i="235"/>
  <c r="T63" i="235"/>
  <c r="U63" i="235"/>
  <c r="S63" i="235"/>
  <c r="R63" i="235"/>
  <c r="U71" i="235"/>
  <c r="T71" i="235"/>
  <c r="U84" i="235"/>
  <c r="T84" i="235"/>
  <c r="S84" i="235"/>
  <c r="R84" i="235"/>
  <c r="V84" i="235"/>
  <c r="X84" i="235"/>
  <c r="P97" i="235"/>
  <c r="V125" i="235"/>
  <c r="X125" i="235"/>
  <c r="T128" i="235"/>
  <c r="S128" i="235"/>
  <c r="R128" i="235"/>
  <c r="Q128" i="235"/>
  <c r="P128" i="235"/>
  <c r="U128" i="235"/>
  <c r="S43" i="235"/>
  <c r="U46" i="235"/>
  <c r="T46" i="235"/>
  <c r="S46" i="235"/>
  <c r="R46" i="235"/>
  <c r="Q46" i="235"/>
  <c r="P46" i="235"/>
  <c r="U89" i="235"/>
  <c r="T89" i="235"/>
  <c r="S89" i="235"/>
  <c r="R89" i="235"/>
  <c r="Q89" i="235"/>
  <c r="P89" i="235"/>
  <c r="R122" i="235"/>
  <c r="Q122" i="235"/>
  <c r="T122" i="235"/>
  <c r="P122" i="235"/>
  <c r="S122" i="235"/>
  <c r="Q12" i="235"/>
  <c r="P12" i="235"/>
  <c r="U12" i="235"/>
  <c r="T12" i="235"/>
  <c r="S12" i="235"/>
  <c r="R12" i="235"/>
  <c r="U43" i="235"/>
  <c r="R104" i="235"/>
  <c r="U142" i="235"/>
  <c r="T142" i="235"/>
  <c r="R142" i="235"/>
  <c r="P142" i="235"/>
  <c r="Q142" i="235"/>
  <c r="R39" i="235"/>
  <c r="V39" i="235"/>
  <c r="X39" i="235"/>
  <c r="P80" i="235"/>
  <c r="U80" i="235"/>
  <c r="T80" i="235"/>
  <c r="S80" i="235"/>
  <c r="S104" i="235"/>
  <c r="T116" i="235"/>
  <c r="R116" i="235"/>
  <c r="Q116" i="235"/>
  <c r="S116" i="235"/>
  <c r="U116" i="235"/>
  <c r="P116" i="235"/>
  <c r="V116" i="235"/>
  <c r="X116" i="235"/>
  <c r="R28" i="235"/>
  <c r="U31" i="235"/>
  <c r="T31" i="235"/>
  <c r="S31" i="235"/>
  <c r="R31" i="235"/>
  <c r="Q31" i="235"/>
  <c r="S39" i="235"/>
  <c r="R71" i="235"/>
  <c r="T140" i="235"/>
  <c r="S140" i="235"/>
  <c r="V140" i="235"/>
  <c r="X140" i="235"/>
  <c r="U140" i="235"/>
  <c r="R140" i="235"/>
  <c r="U145" i="235"/>
  <c r="T145" i="235"/>
  <c r="S145" i="235"/>
  <c r="R145" i="235"/>
  <c r="Q145" i="235"/>
  <c r="P145" i="235"/>
  <c r="P20" i="235"/>
  <c r="U20" i="235"/>
  <c r="T20" i="235"/>
  <c r="S20" i="235"/>
  <c r="R20" i="235"/>
  <c r="S28" i="235"/>
  <c r="G35" i="235"/>
  <c r="T39" i="235"/>
  <c r="U61" i="235"/>
  <c r="T61" i="235"/>
  <c r="S61" i="235"/>
  <c r="R61" i="235"/>
  <c r="S71" i="235"/>
  <c r="R99" i="235"/>
  <c r="Q99" i="235"/>
  <c r="V99" i="235"/>
  <c r="X99" i="235"/>
  <c r="G140" i="235"/>
  <c r="S142" i="235"/>
  <c r="G145" i="235"/>
  <c r="U28" i="235"/>
  <c r="P31" i="235"/>
  <c r="Q80" i="235"/>
  <c r="U104" i="235"/>
  <c r="Q104" i="235"/>
  <c r="P104" i="235"/>
  <c r="Q144" i="235"/>
  <c r="P144" i="235"/>
  <c r="U144" i="235"/>
  <c r="S144" i="235"/>
  <c r="R144" i="235"/>
  <c r="U158" i="235"/>
  <c r="G2" i="235"/>
  <c r="S72" i="235"/>
  <c r="R72" i="235"/>
  <c r="U72" i="235"/>
  <c r="T72" i="235"/>
  <c r="Q72" i="235"/>
  <c r="P72" i="235"/>
  <c r="S102" i="235"/>
  <c r="Q102" i="235"/>
  <c r="P102" i="235"/>
  <c r="R102" i="235"/>
  <c r="U102" i="235"/>
  <c r="T102" i="235"/>
  <c r="P123" i="235"/>
  <c r="U123" i="235"/>
  <c r="T123" i="235"/>
  <c r="S123" i="235"/>
  <c r="T137" i="235"/>
  <c r="S137" i="235"/>
  <c r="R137" i="235"/>
  <c r="Q137" i="235"/>
  <c r="P137" i="235"/>
  <c r="T78" i="235"/>
  <c r="U78" i="235"/>
  <c r="S78" i="235"/>
  <c r="R78" i="235"/>
  <c r="E154" i="235"/>
  <c r="P10" i="235"/>
  <c r="S10" i="235"/>
  <c r="R10" i="235"/>
  <c r="U10" i="235"/>
  <c r="Q10" i="235"/>
  <c r="T10" i="235"/>
  <c r="T18" i="235"/>
  <c r="U18" i="235"/>
  <c r="S18" i="235"/>
  <c r="R18" i="235"/>
  <c r="Q67" i="235"/>
  <c r="P67" i="235"/>
  <c r="U67" i="235"/>
  <c r="Q123" i="235"/>
  <c r="Q130" i="235"/>
  <c r="P130" i="235"/>
  <c r="U130" i="235"/>
  <c r="S130" i="235"/>
  <c r="R130" i="235"/>
  <c r="T130" i="235"/>
  <c r="T58" i="235"/>
  <c r="U58" i="235"/>
  <c r="S58" i="235"/>
  <c r="R58" i="235"/>
  <c r="U106" i="235"/>
  <c r="T106" i="235"/>
  <c r="S106" i="235"/>
  <c r="R106" i="235"/>
  <c r="P106" i="235"/>
  <c r="Q106" i="235"/>
  <c r="R123" i="235"/>
  <c r="P134" i="235"/>
  <c r="T134" i="235"/>
  <c r="R134" i="235"/>
  <c r="Q134" i="235"/>
  <c r="S134" i="235"/>
  <c r="U137" i="235"/>
  <c r="Q3" i="235"/>
  <c r="P3" i="235"/>
  <c r="U35" i="235"/>
  <c r="P78" i="235"/>
  <c r="U93" i="235"/>
  <c r="T93" i="235"/>
  <c r="S93" i="235"/>
  <c r="R93" i="235"/>
  <c r="Q93" i="235"/>
  <c r="P93" i="235"/>
  <c r="U120" i="235"/>
  <c r="R120" i="235"/>
  <c r="P120" i="235"/>
  <c r="Q120" i="235"/>
  <c r="P18" i="235"/>
  <c r="P56" i="235"/>
  <c r="R67" i="235"/>
  <c r="V76" i="235"/>
  <c r="X76" i="235"/>
  <c r="Q78" i="235"/>
  <c r="G91" i="235"/>
  <c r="O158" i="235"/>
  <c r="Q158" i="235"/>
  <c r="R3" i="235"/>
  <c r="Q18" i="235"/>
  <c r="U24" i="235"/>
  <c r="T48" i="235"/>
  <c r="Q48" i="235"/>
  <c r="P48" i="235"/>
  <c r="U48" i="235"/>
  <c r="S48" i="235"/>
  <c r="P58" i="235"/>
  <c r="P65" i="235"/>
  <c r="U65" i="235"/>
  <c r="T65" i="235"/>
  <c r="S65" i="235"/>
  <c r="S67" i="235"/>
  <c r="U118" i="235"/>
  <c r="S118" i="235"/>
  <c r="V118" i="235"/>
  <c r="X118" i="235"/>
  <c r="R118" i="235"/>
  <c r="T118" i="235"/>
  <c r="U134" i="235"/>
  <c r="T138" i="235"/>
  <c r="S138" i="235"/>
  <c r="U138" i="235"/>
  <c r="R138" i="235"/>
  <c r="Q138" i="235"/>
  <c r="P138" i="235"/>
  <c r="V138" i="235"/>
  <c r="X138" i="235"/>
  <c r="Q121" i="235"/>
  <c r="P121" i="235"/>
  <c r="T158" i="235"/>
  <c r="U157" i="235"/>
  <c r="P25" i="235"/>
  <c r="R25" i="235"/>
  <c r="Q25" i="235"/>
  <c r="S95" i="235"/>
  <c r="R95" i="235"/>
  <c r="U147" i="235"/>
  <c r="T147" i="235"/>
  <c r="T8" i="235"/>
  <c r="U8" i="235"/>
  <c r="S8" i="235"/>
  <c r="Q8" i="235"/>
  <c r="P8" i="235"/>
  <c r="R8" i="235"/>
  <c r="Q36" i="235"/>
  <c r="P36" i="235"/>
  <c r="U36" i="235"/>
  <c r="S36" i="235"/>
  <c r="R36" i="235"/>
  <c r="T36" i="235"/>
  <c r="S100" i="235"/>
  <c r="R100" i="235"/>
  <c r="U100" i="235"/>
  <c r="Q100" i="235"/>
  <c r="P100" i="235"/>
  <c r="T100" i="235"/>
  <c r="S105" i="235"/>
  <c r="R105" i="235"/>
  <c r="U126" i="235"/>
  <c r="S126" i="235"/>
  <c r="Q126" i="235"/>
  <c r="P126" i="235"/>
  <c r="R126" i="235"/>
  <c r="P2" i="235"/>
  <c r="G8" i="235"/>
  <c r="T23" i="235"/>
  <c r="S23" i="235"/>
  <c r="Q23" i="235"/>
  <c r="P23" i="235"/>
  <c r="R23" i="235"/>
  <c r="S25" i="235"/>
  <c r="R51" i="235"/>
  <c r="P51" i="235"/>
  <c r="Q51" i="235"/>
  <c r="R121" i="235"/>
  <c r="P133" i="235"/>
  <c r="R2" i="235"/>
  <c r="T25" i="235"/>
  <c r="P95" i="235"/>
  <c r="S121" i="235"/>
  <c r="Q133" i="235"/>
  <c r="P147" i="235"/>
  <c r="S2" i="235"/>
  <c r="U21" i="235"/>
  <c r="S21" i="235"/>
  <c r="T21" i="235"/>
  <c r="R21" i="235"/>
  <c r="U25" i="235"/>
  <c r="T34" i="235"/>
  <c r="S34" i="235"/>
  <c r="R34" i="235"/>
  <c r="Q34" i="235"/>
  <c r="U34" i="235"/>
  <c r="T49" i="235"/>
  <c r="R49" i="235"/>
  <c r="Q49" i="235"/>
  <c r="S49" i="235"/>
  <c r="Q64" i="235"/>
  <c r="P64" i="235"/>
  <c r="Q70" i="235"/>
  <c r="V70" i="235"/>
  <c r="X70" i="235"/>
  <c r="Q95" i="235"/>
  <c r="P105" i="235"/>
  <c r="U110" i="235"/>
  <c r="Q110" i="235"/>
  <c r="P110" i="235"/>
  <c r="S110" i="235"/>
  <c r="R110" i="235"/>
  <c r="T110" i="235"/>
  <c r="T121" i="235"/>
  <c r="T126" i="235"/>
  <c r="R133" i="235"/>
  <c r="T136" i="235"/>
  <c r="R136" i="235"/>
  <c r="Q136" i="235"/>
  <c r="S136" i="235"/>
  <c r="Q147" i="235"/>
  <c r="R150" i="235"/>
  <c r="Q150" i="235"/>
  <c r="P150" i="235"/>
  <c r="U150" i="235"/>
  <c r="T150" i="235"/>
  <c r="T2" i="235"/>
  <c r="O159" i="235"/>
  <c r="Q159" i="235"/>
  <c r="U23" i="235"/>
  <c r="S51" i="235"/>
  <c r="R70" i="235"/>
  <c r="T95" i="235"/>
  <c r="S98" i="235"/>
  <c r="Q98" i="235"/>
  <c r="P98" i="235"/>
  <c r="R98" i="235"/>
  <c r="Q105" i="235"/>
  <c r="U121" i="235"/>
  <c r="T124" i="235"/>
  <c r="R124" i="235"/>
  <c r="Q124" i="235"/>
  <c r="S124" i="235"/>
  <c r="Q129" i="235"/>
  <c r="S133" i="235"/>
  <c r="R147" i="235"/>
  <c r="U2" i="235"/>
  <c r="T51" i="235"/>
  <c r="S62" i="235"/>
  <c r="Q62" i="235"/>
  <c r="P62" i="235"/>
  <c r="R62" i="235"/>
  <c r="S70" i="235"/>
  <c r="P75" i="235"/>
  <c r="T75" i="235"/>
  <c r="R75" i="235"/>
  <c r="Q75" i="235"/>
  <c r="S75" i="235"/>
  <c r="U95" i="235"/>
  <c r="T105" i="235"/>
  <c r="R117" i="235"/>
  <c r="Q117" i="235"/>
  <c r="U117" i="235"/>
  <c r="T117" i="235"/>
  <c r="R129" i="235"/>
  <c r="T133" i="235"/>
  <c r="Q139" i="235"/>
  <c r="P139" i="235"/>
  <c r="S139" i="235"/>
  <c r="R139" i="235"/>
  <c r="S147" i="235"/>
  <c r="S150" i="235"/>
  <c r="P11" i="235"/>
  <c r="G13" i="235"/>
  <c r="Q17" i="235"/>
  <c r="P17" i="235"/>
  <c r="U17" i="235"/>
  <c r="P21" i="235"/>
  <c r="U32" i="235"/>
  <c r="S32" i="235"/>
  <c r="R32" i="235"/>
  <c r="T32" i="235"/>
  <c r="P34" i="235"/>
  <c r="U47" i="235"/>
  <c r="R47" i="235"/>
  <c r="V47" i="235"/>
  <c r="X47" i="235"/>
  <c r="T47" i="235"/>
  <c r="S47" i="235"/>
  <c r="P49" i="235"/>
  <c r="U51" i="235"/>
  <c r="R64" i="235"/>
  <c r="T70" i="235"/>
  <c r="U105" i="235"/>
  <c r="P124" i="235"/>
  <c r="S129" i="235"/>
  <c r="P136" i="235"/>
  <c r="T151" i="235"/>
  <c r="S151" i="235"/>
  <c r="P15" i="235"/>
  <c r="U15" i="235"/>
  <c r="T15" i="235"/>
  <c r="Q21" i="235"/>
  <c r="T157" i="235"/>
  <c r="P30" i="235"/>
  <c r="U30" i="235"/>
  <c r="U49" i="235"/>
  <c r="S64" i="235"/>
  <c r="U70" i="235"/>
  <c r="T73" i="235"/>
  <c r="S73" i="235"/>
  <c r="R73" i="235"/>
  <c r="U73" i="235"/>
  <c r="T96" i="235"/>
  <c r="R96" i="235"/>
  <c r="Q96" i="235"/>
  <c r="S96" i="235"/>
  <c r="T98" i="235"/>
  <c r="V103" i="235"/>
  <c r="X103" i="235"/>
  <c r="S108" i="235"/>
  <c r="R108" i="235"/>
  <c r="U108" i="235"/>
  <c r="Q108" i="235"/>
  <c r="T108" i="235"/>
  <c r="U124" i="235"/>
  <c r="T129" i="235"/>
  <c r="U136" i="235"/>
  <c r="R79" i="235"/>
  <c r="Q79" i="235"/>
  <c r="V79" i="235"/>
  <c r="X79" i="235"/>
  <c r="U5" i="235"/>
  <c r="T5" i="235"/>
  <c r="S5" i="235"/>
  <c r="V5" i="235"/>
  <c r="X5" i="235"/>
  <c r="T27" i="235"/>
  <c r="T53" i="235"/>
  <c r="S53" i="235"/>
  <c r="R53" i="235"/>
  <c r="U77" i="235"/>
  <c r="T77" i="235"/>
  <c r="R148" i="235"/>
  <c r="Q148" i="235"/>
  <c r="P148" i="235"/>
  <c r="V148" i="235"/>
  <c r="X148" i="235"/>
  <c r="O160" i="235"/>
  <c r="Q160" i="235"/>
  <c r="U160" i="235"/>
  <c r="P55" i="235"/>
  <c r="Q55" i="235"/>
  <c r="G5" i="235"/>
  <c r="Q7" i="235"/>
  <c r="R7" i="235"/>
  <c r="P7" i="235"/>
  <c r="V7" i="235"/>
  <c r="X7" i="235"/>
  <c r="R29" i="235"/>
  <c r="Q29" i="235"/>
  <c r="V29" i="235"/>
  <c r="X29" i="235"/>
  <c r="Q40" i="235"/>
  <c r="P53" i="235"/>
  <c r="P77" i="235"/>
  <c r="U83" i="235"/>
  <c r="T83" i="235"/>
  <c r="V83" i="235"/>
  <c r="X83" i="235"/>
  <c r="Q85" i="235"/>
  <c r="P85" i="235"/>
  <c r="T148" i="235"/>
  <c r="R112" i="235"/>
  <c r="Q112" i="235"/>
  <c r="Q90" i="235"/>
  <c r="P90" i="235"/>
  <c r="V90" i="235"/>
  <c r="X90" i="235"/>
  <c r="G92" i="235"/>
  <c r="T160" i="235"/>
  <c r="T132" i="235"/>
  <c r="S132" i="235"/>
  <c r="Q98" i="234"/>
  <c r="R98" i="234"/>
  <c r="S98" i="234"/>
  <c r="T98" i="234"/>
  <c r="P98" i="234"/>
  <c r="Q125" i="234"/>
  <c r="R125" i="234"/>
  <c r="P95" i="234"/>
  <c r="Q95" i="234"/>
  <c r="U57" i="234"/>
  <c r="R101" i="234"/>
  <c r="S101" i="234"/>
  <c r="S44" i="234"/>
  <c r="P44" i="234"/>
  <c r="T122" i="234"/>
  <c r="R36" i="234"/>
  <c r="S36" i="234"/>
  <c r="T36" i="234"/>
  <c r="U36" i="234"/>
  <c r="Q97" i="234"/>
  <c r="R97" i="234"/>
  <c r="S97" i="234"/>
  <c r="V61" i="234"/>
  <c r="X61" i="234"/>
  <c r="U156" i="234"/>
  <c r="V71" i="234"/>
  <c r="X71" i="234"/>
  <c r="P121" i="234"/>
  <c r="P17" i="234"/>
  <c r="P42" i="234"/>
  <c r="P67" i="234"/>
  <c r="P116" i="234"/>
  <c r="Q17" i="234"/>
  <c r="P27" i="234"/>
  <c r="Q42" i="234"/>
  <c r="P58" i="234"/>
  <c r="Q67" i="234"/>
  <c r="V67" i="234"/>
  <c r="X67" i="234"/>
  <c r="Q116" i="234"/>
  <c r="V116" i="234"/>
  <c r="X116" i="234"/>
  <c r="P119" i="234"/>
  <c r="P5" i="234"/>
  <c r="P11" i="234"/>
  <c r="R17" i="234"/>
  <c r="V17" i="234"/>
  <c r="X17" i="234"/>
  <c r="P22" i="234"/>
  <c r="V22" i="234"/>
  <c r="X22" i="234"/>
  <c r="Q27" i="234"/>
  <c r="V27" i="234"/>
  <c r="X27" i="234"/>
  <c r="R42" i="234"/>
  <c r="P56" i="234"/>
  <c r="Q58" i="234"/>
  <c r="R67" i="234"/>
  <c r="R116" i="234"/>
  <c r="Q119" i="234"/>
  <c r="V3" i="234"/>
  <c r="X3" i="234"/>
  <c r="Q5" i="234"/>
  <c r="Q11" i="234"/>
  <c r="S17" i="234"/>
  <c r="Q22" i="234"/>
  <c r="R27" i="234"/>
  <c r="P36" i="234"/>
  <c r="V36" i="234"/>
  <c r="X36" i="234"/>
  <c r="S42" i="234"/>
  <c r="P46" i="234"/>
  <c r="P48" i="234"/>
  <c r="Q56" i="234"/>
  <c r="S67" i="234"/>
  <c r="P88" i="234"/>
  <c r="R119" i="234"/>
  <c r="R5" i="234"/>
  <c r="R11" i="234"/>
  <c r="T17" i="234"/>
  <c r="R22" i="234"/>
  <c r="S27" i="234"/>
  <c r="T156" i="234"/>
  <c r="T42" i="234"/>
  <c r="R56" i="234"/>
  <c r="T67" i="234"/>
  <c r="P77" i="234"/>
  <c r="V77" i="234"/>
  <c r="X77" i="234"/>
  <c r="Q88" i="234"/>
  <c r="Q107" i="234"/>
  <c r="S119" i="234"/>
  <c r="R111" i="234"/>
  <c r="S22" i="234"/>
  <c r="T22" i="234"/>
  <c r="Q31" i="234"/>
  <c r="R33" i="234"/>
  <c r="P66" i="234"/>
  <c r="Q72" i="234"/>
  <c r="Q81" i="234"/>
  <c r="Q111" i="234"/>
  <c r="U117" i="234"/>
  <c r="U130" i="234"/>
  <c r="O158" i="234"/>
  <c r="Q158" i="234"/>
  <c r="G9" i="234"/>
  <c r="P16" i="234"/>
  <c r="R31" i="234"/>
  <c r="P41" i="234"/>
  <c r="Q66" i="234"/>
  <c r="R72" i="234"/>
  <c r="R81" i="234"/>
  <c r="Q16" i="234"/>
  <c r="P23" i="234"/>
  <c r="P26" i="234"/>
  <c r="P28" i="234"/>
  <c r="S31" i="234"/>
  <c r="Q41" i="234"/>
  <c r="R60" i="234"/>
  <c r="R66" i="234"/>
  <c r="S72" i="234"/>
  <c r="S81" i="234"/>
  <c r="P105" i="234"/>
  <c r="P120" i="234"/>
  <c r="R136" i="234"/>
  <c r="T130" i="234"/>
  <c r="S136" i="234"/>
  <c r="S158" i="234"/>
  <c r="P130" i="234"/>
  <c r="T136" i="234"/>
  <c r="Q33" i="234"/>
  <c r="Q28" i="234"/>
  <c r="R75" i="234"/>
  <c r="S16" i="234"/>
  <c r="S23" i="234"/>
  <c r="R26" i="234"/>
  <c r="R28" i="234"/>
  <c r="U31" i="234"/>
  <c r="Q57" i="234"/>
  <c r="T60" i="234"/>
  <c r="T66" i="234"/>
  <c r="U72" i="234"/>
  <c r="T75" i="234"/>
  <c r="U81" i="234"/>
  <c r="T89" i="234"/>
  <c r="U105" i="234"/>
  <c r="R108" i="234"/>
  <c r="R120" i="234"/>
  <c r="T16" i="234"/>
  <c r="S26" i="234"/>
  <c r="R37" i="234"/>
  <c r="T41" i="234"/>
  <c r="Q47" i="234"/>
  <c r="V47" i="234"/>
  <c r="X47" i="234"/>
  <c r="R57" i="234"/>
  <c r="U66" i="234"/>
  <c r="Q84" i="234"/>
  <c r="U89" i="234"/>
  <c r="V93" i="234"/>
  <c r="X93" i="234"/>
  <c r="S108" i="234"/>
  <c r="S120" i="234"/>
  <c r="U136" i="234"/>
  <c r="V136" i="234"/>
  <c r="X136" i="234"/>
  <c r="O156" i="234"/>
  <c r="Q156" i="234"/>
  <c r="T88" i="234"/>
  <c r="P72" i="234"/>
  <c r="P81" i="234"/>
  <c r="Q26" i="234"/>
  <c r="R41" i="234"/>
  <c r="P57" i="234"/>
  <c r="Q108" i="234"/>
  <c r="S41" i="234"/>
  <c r="U16" i="234"/>
  <c r="T26" i="234"/>
  <c r="S37" i="234"/>
  <c r="R47" i="234"/>
  <c r="R55" i="234"/>
  <c r="S57" i="234"/>
  <c r="T84" i="234"/>
  <c r="P99" i="234"/>
  <c r="T108" i="234"/>
  <c r="S115" i="234"/>
  <c r="T120" i="234"/>
  <c r="P159" i="234"/>
  <c r="P162" i="234"/>
  <c r="K153" i="234"/>
  <c r="P161" i="234"/>
  <c r="T27" i="234"/>
  <c r="P31" i="234"/>
  <c r="Q120" i="234"/>
  <c r="T118" i="234"/>
  <c r="V118" i="234"/>
  <c r="X118" i="234"/>
  <c r="Q132" i="234"/>
  <c r="Q135" i="234"/>
  <c r="S146" i="234"/>
  <c r="T134" i="234"/>
  <c r="P141" i="234"/>
  <c r="P131" i="234"/>
  <c r="Q131" i="234"/>
  <c r="T146" i="234"/>
  <c r="S135" i="234"/>
  <c r="T135" i="234"/>
  <c r="U135" i="234"/>
  <c r="S131" i="234"/>
  <c r="U131" i="234"/>
  <c r="R131" i="234"/>
  <c r="R135" i="234"/>
  <c r="Q141" i="234"/>
  <c r="R141" i="234"/>
  <c r="S141" i="234"/>
  <c r="Q146" i="234"/>
  <c r="R146" i="234"/>
  <c r="Q130" i="234"/>
  <c r="P146" i="234"/>
  <c r="U141" i="234"/>
  <c r="R130" i="234"/>
  <c r="P136" i="234"/>
  <c r="V149" i="234"/>
  <c r="X149" i="234"/>
  <c r="U109" i="234"/>
  <c r="Q109" i="234"/>
  <c r="R109" i="234"/>
  <c r="S109" i="234"/>
  <c r="V46" i="234"/>
  <c r="X46" i="234"/>
  <c r="Q147" i="234"/>
  <c r="R50" i="234"/>
  <c r="T50" i="234"/>
  <c r="R156" i="234"/>
  <c r="P90" i="234"/>
  <c r="S90" i="234"/>
  <c r="T90" i="234"/>
  <c r="R38" i="234"/>
  <c r="P21" i="234"/>
  <c r="Q21" i="234"/>
  <c r="R21" i="234"/>
  <c r="T21" i="234"/>
  <c r="S21" i="234"/>
  <c r="Q113" i="234"/>
  <c r="S113" i="234"/>
  <c r="T113" i="234"/>
  <c r="U113" i="234"/>
  <c r="S92" i="234"/>
  <c r="R150" i="234"/>
  <c r="P148" i="234"/>
  <c r="Q148" i="234"/>
  <c r="R148" i="234"/>
  <c r="Q76" i="234"/>
  <c r="R76" i="234"/>
  <c r="S76" i="234"/>
  <c r="P51" i="234"/>
  <c r="V51" i="234"/>
  <c r="X51" i="234"/>
  <c r="Q51" i="234"/>
  <c r="R51" i="234"/>
  <c r="S51" i="234"/>
  <c r="U51" i="234"/>
  <c r="P49" i="234"/>
  <c r="S49" i="234"/>
  <c r="T49" i="234"/>
  <c r="A153" i="234"/>
  <c r="C153" i="234"/>
  <c r="P12" i="234"/>
  <c r="Q12" i="234"/>
  <c r="R12" i="234"/>
  <c r="S12" i="234"/>
  <c r="T12" i="234"/>
  <c r="P151" i="234"/>
  <c r="Q151" i="234"/>
  <c r="U159" i="234"/>
  <c r="G69" i="234"/>
  <c r="P145" i="234"/>
  <c r="S9" i="234"/>
  <c r="U18" i="234"/>
  <c r="T18" i="234"/>
  <c r="P18" i="234"/>
  <c r="U20" i="234"/>
  <c r="T40" i="234"/>
  <c r="P69" i="234"/>
  <c r="R80" i="234"/>
  <c r="S140" i="234"/>
  <c r="R140" i="234"/>
  <c r="Q140" i="234"/>
  <c r="R145" i="234"/>
  <c r="T9" i="234"/>
  <c r="R29" i="234"/>
  <c r="Q29" i="234"/>
  <c r="V62" i="234"/>
  <c r="X62" i="234"/>
  <c r="S80" i="234"/>
  <c r="P94" i="234"/>
  <c r="P102" i="234"/>
  <c r="U102" i="234"/>
  <c r="T102" i="234"/>
  <c r="S123" i="234"/>
  <c r="R128" i="234"/>
  <c r="Q128" i="234"/>
  <c r="P128" i="234"/>
  <c r="U145" i="234"/>
  <c r="Q18" i="234"/>
  <c r="G29" i="234"/>
  <c r="Q45" i="234"/>
  <c r="P45" i="234"/>
  <c r="R45" i="234"/>
  <c r="P53" i="234"/>
  <c r="Q65" i="234"/>
  <c r="P65" i="234"/>
  <c r="S65" i="234"/>
  <c r="R65" i="234"/>
  <c r="U78" i="234"/>
  <c r="T78" i="234"/>
  <c r="T80" i="234"/>
  <c r="U83" i="234"/>
  <c r="P83" i="234"/>
  <c r="S85" i="234"/>
  <c r="P92" i="234"/>
  <c r="Q94" i="234"/>
  <c r="P104" i="234"/>
  <c r="U126" i="234"/>
  <c r="T126" i="234"/>
  <c r="Q126" i="234"/>
  <c r="P126" i="234"/>
  <c r="V126" i="234"/>
  <c r="X126" i="234"/>
  <c r="P140" i="234"/>
  <c r="R14" i="234"/>
  <c r="Q14" i="234"/>
  <c r="T14" i="234"/>
  <c r="P14" i="234"/>
  <c r="S14" i="234"/>
  <c r="R18" i="234"/>
  <c r="U38" i="234"/>
  <c r="T38" i="234"/>
  <c r="Q38" i="234"/>
  <c r="P38" i="234"/>
  <c r="Q53" i="234"/>
  <c r="T85" i="234"/>
  <c r="Q92" i="234"/>
  <c r="Q102" i="234"/>
  <c r="V114" i="234"/>
  <c r="X114" i="234"/>
  <c r="S128" i="234"/>
  <c r="T140" i="234"/>
  <c r="S143" i="234"/>
  <c r="R143" i="234"/>
  <c r="T143" i="234"/>
  <c r="Q143" i="234"/>
  <c r="V143" i="234"/>
  <c r="X143" i="234"/>
  <c r="S18" i="234"/>
  <c r="P29" i="234"/>
  <c r="S45" i="234"/>
  <c r="R92" i="234"/>
  <c r="R102" i="234"/>
  <c r="T128" i="234"/>
  <c r="U140" i="234"/>
  <c r="R19" i="234"/>
  <c r="Q19" i="234"/>
  <c r="U19" i="234"/>
  <c r="T70" i="234"/>
  <c r="S78" i="234"/>
  <c r="T83" i="234"/>
  <c r="P100" i="234"/>
  <c r="U124" i="234"/>
  <c r="S133" i="234"/>
  <c r="G4" i="234"/>
  <c r="S156" i="234"/>
  <c r="G8" i="234"/>
  <c r="Q129" i="234"/>
  <c r="P129" i="234"/>
  <c r="U129" i="234"/>
  <c r="T129" i="234"/>
  <c r="S138" i="234"/>
  <c r="R138" i="234"/>
  <c r="Q138" i="234"/>
  <c r="P138" i="234"/>
  <c r="Q40" i="234"/>
  <c r="P40" i="234"/>
  <c r="S40" i="234"/>
  <c r="R40" i="234"/>
  <c r="T142" i="234"/>
  <c r="U142" i="234"/>
  <c r="R142" i="234"/>
  <c r="Q142" i="234"/>
  <c r="P142" i="234"/>
  <c r="R69" i="234"/>
  <c r="Q69" i="234"/>
  <c r="U69" i="234"/>
  <c r="T69" i="234"/>
  <c r="Q123" i="234"/>
  <c r="P123" i="234"/>
  <c r="U123" i="234"/>
  <c r="R123" i="234"/>
  <c r="U53" i="234"/>
  <c r="T53" i="234"/>
  <c r="R85" i="234"/>
  <c r="Q85" i="234"/>
  <c r="P85" i="234"/>
  <c r="G140" i="234"/>
  <c r="R159" i="234"/>
  <c r="S6" i="234"/>
  <c r="R6" i="234"/>
  <c r="T6" i="234"/>
  <c r="U43" i="234"/>
  <c r="T43" i="234"/>
  <c r="P43" i="234"/>
  <c r="T92" i="234"/>
  <c r="S70" i="234"/>
  <c r="U110" i="234"/>
  <c r="T110" i="234"/>
  <c r="Q6" i="234"/>
  <c r="U63" i="234"/>
  <c r="T63" i="234"/>
  <c r="Q63" i="234"/>
  <c r="P63" i="234"/>
  <c r="U6" i="234"/>
  <c r="R39" i="234"/>
  <c r="Q39" i="234"/>
  <c r="T39" i="234"/>
  <c r="S39" i="234"/>
  <c r="P39" i="234"/>
  <c r="P54" i="234"/>
  <c r="U68" i="234"/>
  <c r="T68" i="234"/>
  <c r="P68" i="234"/>
  <c r="R79" i="234"/>
  <c r="Q79" i="234"/>
  <c r="V98" i="234"/>
  <c r="X98" i="234"/>
  <c r="P110" i="234"/>
  <c r="T19" i="234"/>
  <c r="T54" i="234"/>
  <c r="R63" i="234"/>
  <c r="Q68" i="234"/>
  <c r="P79" i="234"/>
  <c r="Q96" i="234"/>
  <c r="P96" i="234"/>
  <c r="U96" i="234"/>
  <c r="V103" i="234"/>
  <c r="X103" i="234"/>
  <c r="R110" i="234"/>
  <c r="S129" i="234"/>
  <c r="Q134" i="234"/>
  <c r="P134" i="234"/>
  <c r="R134" i="234"/>
  <c r="Q20" i="234"/>
  <c r="P20" i="234"/>
  <c r="R20" i="234"/>
  <c r="Q80" i="234"/>
  <c r="P80" i="234"/>
  <c r="S20" i="234"/>
  <c r="G33" i="234"/>
  <c r="U94" i="234"/>
  <c r="T94" i="234"/>
  <c r="S94" i="234"/>
  <c r="S53" i="234"/>
  <c r="R157" i="234"/>
  <c r="Q30" i="234"/>
  <c r="P30" i="234"/>
  <c r="R43" i="234"/>
  <c r="R2" i="234"/>
  <c r="Q2" i="234"/>
  <c r="T2" i="234"/>
  <c r="E153" i="234"/>
  <c r="Q15" i="234"/>
  <c r="P15" i="234"/>
  <c r="S15" i="234"/>
  <c r="S43" i="234"/>
  <c r="U115" i="234"/>
  <c r="P115" i="234"/>
  <c r="R144" i="234"/>
  <c r="Q144" i="234"/>
  <c r="P144" i="234"/>
  <c r="U144" i="234"/>
  <c r="T144" i="234"/>
  <c r="S2" i="234"/>
  <c r="R15" i="234"/>
  <c r="U28" i="234"/>
  <c r="T28" i="234"/>
  <c r="S30" i="234"/>
  <c r="U39" i="234"/>
  <c r="S63" i="234"/>
  <c r="R68" i="234"/>
  <c r="S79" i="234"/>
  <c r="S110" i="234"/>
  <c r="Q115" i="234"/>
  <c r="S144" i="234"/>
  <c r="U147" i="234"/>
  <c r="T147" i="234"/>
  <c r="S147" i="234"/>
  <c r="R147" i="234"/>
  <c r="T150" i="234"/>
  <c r="S150" i="234"/>
  <c r="Q150" i="234"/>
  <c r="P150" i="234"/>
  <c r="U157" i="234"/>
  <c r="G3" i="234"/>
  <c r="O157" i="234"/>
  <c r="Q157" i="234"/>
  <c r="U104" i="234"/>
  <c r="T104" i="234"/>
  <c r="S104" i="234"/>
  <c r="R104" i="234"/>
  <c r="S157" i="234"/>
  <c r="G6" i="234"/>
  <c r="T100" i="234"/>
  <c r="S100" i="234"/>
  <c r="U100" i="234"/>
  <c r="R100" i="234"/>
  <c r="R54" i="234"/>
  <c r="Q54" i="234"/>
  <c r="T138" i="234"/>
  <c r="V4" i="234"/>
  <c r="X4" i="234"/>
  <c r="P19" i="234"/>
  <c r="U138" i="234"/>
  <c r="S19" i="234"/>
  <c r="S54" i="234"/>
  <c r="R59" i="234"/>
  <c r="Q59" i="234"/>
  <c r="U59" i="234"/>
  <c r="T59" i="234"/>
  <c r="Q110" i="234"/>
  <c r="R129" i="234"/>
  <c r="U2" i="234"/>
  <c r="T15" i="234"/>
  <c r="T30" i="234"/>
  <c r="R44" i="234"/>
  <c r="Q44" i="234"/>
  <c r="U44" i="234"/>
  <c r="P59" i="234"/>
  <c r="S68" i="234"/>
  <c r="T79" i="234"/>
  <c r="S89" i="234"/>
  <c r="R89" i="234"/>
  <c r="P89" i="234"/>
  <c r="Q106" i="234"/>
  <c r="P106" i="234"/>
  <c r="U106" i="234"/>
  <c r="R115" i="234"/>
  <c r="S134" i="234"/>
  <c r="R139" i="234"/>
  <c r="P139" i="234"/>
  <c r="Q139" i="234"/>
  <c r="S139" i="234"/>
  <c r="R9" i="234"/>
  <c r="Q9" i="234"/>
  <c r="U9" i="234"/>
  <c r="T145" i="234"/>
  <c r="S145" i="234"/>
  <c r="R34" i="234"/>
  <c r="Q34" i="234"/>
  <c r="U34" i="234"/>
  <c r="T34" i="234"/>
  <c r="Q70" i="234"/>
  <c r="P70" i="234"/>
  <c r="R70" i="234"/>
  <c r="P124" i="234"/>
  <c r="S124" i="234"/>
  <c r="Q124" i="234"/>
  <c r="R124" i="234"/>
  <c r="R133" i="234"/>
  <c r="Q133" i="234"/>
  <c r="U133" i="234"/>
  <c r="T133" i="234"/>
  <c r="S34" i="234"/>
  <c r="U13" i="234"/>
  <c r="T13" i="234"/>
  <c r="Q13" i="234"/>
  <c r="V13" i="234"/>
  <c r="X13" i="234"/>
  <c r="U30" i="234"/>
  <c r="V37" i="234"/>
  <c r="X37" i="234"/>
  <c r="Q55" i="234"/>
  <c r="P55" i="234"/>
  <c r="V55" i="234"/>
  <c r="X55" i="234"/>
  <c r="R64" i="234"/>
  <c r="Q64" i="234"/>
  <c r="T64" i="234"/>
  <c r="P64" i="234"/>
  <c r="S64" i="234"/>
  <c r="V82" i="234"/>
  <c r="X82" i="234"/>
  <c r="V91" i="234"/>
  <c r="X91" i="234"/>
  <c r="T111" i="234"/>
  <c r="S111" i="234"/>
  <c r="P111" i="234"/>
  <c r="O159" i="234"/>
  <c r="T159" i="234"/>
  <c r="G119" i="234"/>
  <c r="T121" i="234"/>
  <c r="S121" i="234"/>
  <c r="U137" i="234"/>
  <c r="T137" i="234"/>
  <c r="S137" i="234"/>
  <c r="U23" i="234"/>
  <c r="T23" i="234"/>
  <c r="Q25" i="234"/>
  <c r="P25" i="234"/>
  <c r="U48" i="234"/>
  <c r="T48" i="234"/>
  <c r="Q50" i="234"/>
  <c r="P50" i="234"/>
  <c r="U73" i="234"/>
  <c r="T73" i="234"/>
  <c r="Q75" i="234"/>
  <c r="P75" i="234"/>
  <c r="V75" i="234"/>
  <c r="X75" i="234"/>
  <c r="S117" i="234"/>
  <c r="Q117" i="234"/>
  <c r="R117" i="234"/>
  <c r="V125" i="234"/>
  <c r="X125" i="234"/>
  <c r="T95" i="234"/>
  <c r="S95" i="234"/>
  <c r="Q121" i="234"/>
  <c r="Q137" i="234"/>
  <c r="T148" i="234"/>
  <c r="S148" i="234"/>
  <c r="U8" i="234"/>
  <c r="T8" i="234"/>
  <c r="Q10" i="234"/>
  <c r="P10" i="234"/>
  <c r="Q23" i="234"/>
  <c r="S25" i="234"/>
  <c r="U33" i="234"/>
  <c r="T33" i="234"/>
  <c r="Q35" i="234"/>
  <c r="P35" i="234"/>
  <c r="V35" i="234"/>
  <c r="X35" i="234"/>
  <c r="Q48" i="234"/>
  <c r="V48" i="234"/>
  <c r="X48" i="234"/>
  <c r="S50" i="234"/>
  <c r="V52" i="234"/>
  <c r="X52" i="234"/>
  <c r="U58" i="234"/>
  <c r="T58" i="234"/>
  <c r="Q60" i="234"/>
  <c r="P60" i="234"/>
  <c r="Q73" i="234"/>
  <c r="S75" i="234"/>
  <c r="V87" i="234"/>
  <c r="X87" i="234"/>
  <c r="U99" i="234"/>
  <c r="T99" i="234"/>
  <c r="Q101" i="234"/>
  <c r="P101" i="234"/>
  <c r="T105" i="234"/>
  <c r="S105" i="234"/>
  <c r="R105" i="234"/>
  <c r="V105" i="234"/>
  <c r="X105" i="234"/>
  <c r="R113" i="234"/>
  <c r="V113" i="234"/>
  <c r="X113" i="234"/>
  <c r="T117" i="234"/>
  <c r="R121" i="234"/>
  <c r="V121" i="234"/>
  <c r="X121" i="234"/>
  <c r="R137" i="234"/>
  <c r="R7" i="234"/>
  <c r="Q7" i="234"/>
  <c r="V7" i="234"/>
  <c r="X7" i="234"/>
  <c r="T157" i="234"/>
  <c r="T97" i="234"/>
  <c r="U132" i="234"/>
  <c r="S132" i="234"/>
  <c r="T132" i="234"/>
  <c r="S8" i="234"/>
  <c r="U10" i="234"/>
  <c r="R24" i="234"/>
  <c r="Q24" i="234"/>
  <c r="V24" i="234"/>
  <c r="X24" i="234"/>
  <c r="S33" i="234"/>
  <c r="U35" i="234"/>
  <c r="R49" i="234"/>
  <c r="Q49" i="234"/>
  <c r="V49" i="234"/>
  <c r="X49" i="234"/>
  <c r="S58" i="234"/>
  <c r="U60" i="234"/>
  <c r="R74" i="234"/>
  <c r="Q74" i="234"/>
  <c r="V74" i="234"/>
  <c r="X74" i="234"/>
  <c r="U97" i="234"/>
  <c r="S99" i="234"/>
  <c r="V99" i="234"/>
  <c r="X99" i="234"/>
  <c r="U101" i="234"/>
  <c r="T116" i="234"/>
  <c r="S116" i="234"/>
  <c r="T151" i="234"/>
  <c r="R151" i="234"/>
  <c r="S151" i="234"/>
  <c r="U95" i="234"/>
  <c r="U107" i="234"/>
  <c r="S122" i="234"/>
  <c r="R122" i="234"/>
  <c r="Q122" i="234"/>
  <c r="V122" i="234"/>
  <c r="X122" i="234"/>
  <c r="G24" i="234"/>
  <c r="S84" i="234"/>
  <c r="R84" i="234"/>
  <c r="R90" i="234"/>
  <c r="Q90" i="234"/>
  <c r="V90" i="234"/>
  <c r="X90" i="234"/>
  <c r="S112" i="234"/>
  <c r="R112" i="234"/>
  <c r="Q112" i="234"/>
  <c r="V112" i="234"/>
  <c r="X112" i="234"/>
  <c r="P100" i="233"/>
  <c r="Q100" i="233"/>
  <c r="R100" i="233"/>
  <c r="S37" i="233"/>
  <c r="T37" i="233"/>
  <c r="V59" i="233"/>
  <c r="X59" i="233"/>
  <c r="Q60" i="233"/>
  <c r="S87" i="233"/>
  <c r="T87" i="233"/>
  <c r="U87" i="233"/>
  <c r="Q131" i="233"/>
  <c r="S131" i="233"/>
  <c r="R131" i="233"/>
  <c r="V131" i="233"/>
  <c r="X131" i="233"/>
  <c r="P68" i="233"/>
  <c r="Q68" i="233"/>
  <c r="R68" i="233"/>
  <c r="T68" i="233"/>
  <c r="P2" i="233"/>
  <c r="U46" i="233"/>
  <c r="Q46" i="233"/>
  <c r="R46" i="233"/>
  <c r="S46" i="233"/>
  <c r="T46" i="233"/>
  <c r="P71" i="233"/>
  <c r="T71" i="233"/>
  <c r="U71" i="233"/>
  <c r="Q71" i="233"/>
  <c r="R71" i="233"/>
  <c r="S98" i="233"/>
  <c r="T98" i="233"/>
  <c r="T53" i="233"/>
  <c r="U53" i="233"/>
  <c r="Q123" i="233"/>
  <c r="S123" i="233"/>
  <c r="U123" i="233"/>
  <c r="P123" i="233"/>
  <c r="V123" i="233"/>
  <c r="X123" i="233"/>
  <c r="R123" i="233"/>
  <c r="R77" i="233"/>
  <c r="S77" i="233"/>
  <c r="T77" i="233"/>
  <c r="P56" i="233"/>
  <c r="Q56" i="233"/>
  <c r="R56" i="233"/>
  <c r="V14" i="233"/>
  <c r="X14" i="233"/>
  <c r="V11" i="233"/>
  <c r="X11" i="233"/>
  <c r="P6" i="233"/>
  <c r="Q6" i="233"/>
  <c r="P35" i="233"/>
  <c r="V35" i="233"/>
  <c r="X35" i="233"/>
  <c r="Q35" i="233"/>
  <c r="R35" i="233"/>
  <c r="U158" i="233"/>
  <c r="V126" i="233"/>
  <c r="X126" i="233"/>
  <c r="V141" i="233"/>
  <c r="X141" i="233"/>
  <c r="V111" i="233"/>
  <c r="X111" i="233"/>
  <c r="V121" i="233"/>
  <c r="X121" i="233"/>
  <c r="V149" i="233"/>
  <c r="X149" i="233"/>
  <c r="R95" i="233"/>
  <c r="U95" i="233"/>
  <c r="T95" i="233"/>
  <c r="P24" i="233"/>
  <c r="Q24" i="233"/>
  <c r="R24" i="233"/>
  <c r="S24" i="233"/>
  <c r="T24" i="233"/>
  <c r="P29" i="233"/>
  <c r="P156" i="233"/>
  <c r="P162" i="233"/>
  <c r="Q29" i="233"/>
  <c r="S29" i="233"/>
  <c r="T29" i="233"/>
  <c r="R29" i="233"/>
  <c r="P9" i="233"/>
  <c r="V9" i="233"/>
  <c r="X9" i="233"/>
  <c r="Q9" i="233"/>
  <c r="P133" i="233"/>
  <c r="S133" i="233"/>
  <c r="Q133" i="233"/>
  <c r="U133" i="233"/>
  <c r="T133" i="233"/>
  <c r="R133" i="233"/>
  <c r="U18" i="233"/>
  <c r="Q18" i="233"/>
  <c r="P18" i="233"/>
  <c r="Q72" i="233"/>
  <c r="U72" i="233"/>
  <c r="T72" i="233"/>
  <c r="S72" i="233"/>
  <c r="R72" i="233"/>
  <c r="S159" i="233"/>
  <c r="G134" i="233"/>
  <c r="R134" i="233"/>
  <c r="Q134" i="233"/>
  <c r="T134" i="233"/>
  <c r="S134" i="233"/>
  <c r="P134" i="233"/>
  <c r="U134" i="233"/>
  <c r="U26" i="233"/>
  <c r="T26" i="233"/>
  <c r="S26" i="233"/>
  <c r="R26" i="233"/>
  <c r="Q26" i="233"/>
  <c r="P72" i="233"/>
  <c r="P114" i="233"/>
  <c r="S114" i="233"/>
  <c r="U114" i="233"/>
  <c r="T114" i="233"/>
  <c r="R114" i="233"/>
  <c r="Q114" i="233"/>
  <c r="S16" i="233"/>
  <c r="R16" i="233"/>
  <c r="U16" i="233"/>
  <c r="R18" i="233"/>
  <c r="S150" i="233"/>
  <c r="U150" i="233"/>
  <c r="T150" i="233"/>
  <c r="R150" i="233"/>
  <c r="O157" i="233"/>
  <c r="Q157" i="233"/>
  <c r="A153" i="233"/>
  <c r="U156" i="233"/>
  <c r="R156" i="233"/>
  <c r="S18" i="233"/>
  <c r="V86" i="233"/>
  <c r="X86" i="233"/>
  <c r="U108" i="233"/>
  <c r="T108" i="233"/>
  <c r="S108" i="233"/>
  <c r="Q108" i="233"/>
  <c r="R108" i="233"/>
  <c r="S3" i="233"/>
  <c r="U3" i="233"/>
  <c r="R3" i="233"/>
  <c r="Q3" i="233"/>
  <c r="P3" i="233"/>
  <c r="T3" i="233"/>
  <c r="T18" i="233"/>
  <c r="P26" i="233"/>
  <c r="U70" i="233"/>
  <c r="Q70" i="233"/>
  <c r="T70" i="233"/>
  <c r="S70" i="233"/>
  <c r="R70" i="233"/>
  <c r="P70" i="233"/>
  <c r="U101" i="233"/>
  <c r="S101" i="233"/>
  <c r="R101" i="233"/>
  <c r="Q101" i="233"/>
  <c r="P101" i="233"/>
  <c r="T101" i="233"/>
  <c r="R128" i="233"/>
  <c r="T128" i="233"/>
  <c r="S128" i="233"/>
  <c r="Q128" i="233"/>
  <c r="U128" i="233"/>
  <c r="P128" i="233"/>
  <c r="P150" i="233"/>
  <c r="P153" i="233"/>
  <c r="G3" i="233"/>
  <c r="P16" i="233"/>
  <c r="P105" i="233"/>
  <c r="T105" i="233"/>
  <c r="S105" i="233"/>
  <c r="R105" i="233"/>
  <c r="Q150" i="233"/>
  <c r="Q16" i="233"/>
  <c r="U118" i="233"/>
  <c r="T118" i="233"/>
  <c r="T16" i="233"/>
  <c r="P84" i="233"/>
  <c r="T84" i="233"/>
  <c r="S84" i="233"/>
  <c r="R84" i="233"/>
  <c r="U84" i="233"/>
  <c r="Q84" i="233"/>
  <c r="Q109" i="233"/>
  <c r="T109" i="233"/>
  <c r="S109" i="233"/>
  <c r="R109" i="233"/>
  <c r="U109" i="233"/>
  <c r="Q32" i="233"/>
  <c r="S32" i="233"/>
  <c r="U32" i="233"/>
  <c r="Q62" i="233"/>
  <c r="R62" i="233"/>
  <c r="T62" i="233"/>
  <c r="S62" i="233"/>
  <c r="P62" i="233"/>
  <c r="V62" i="233"/>
  <c r="X62" i="233"/>
  <c r="Q105" i="233"/>
  <c r="R139" i="233"/>
  <c r="Q139" i="233"/>
  <c r="P139" i="233"/>
  <c r="U105" i="233"/>
  <c r="P118" i="233"/>
  <c r="U142" i="233"/>
  <c r="P142" i="233"/>
  <c r="S142" i="233"/>
  <c r="T142" i="233"/>
  <c r="R142" i="233"/>
  <c r="Q142" i="233"/>
  <c r="Q118" i="233"/>
  <c r="P32" i="233"/>
  <c r="V32" i="233"/>
  <c r="X32" i="233"/>
  <c r="U62" i="233"/>
  <c r="V74" i="233"/>
  <c r="X74" i="233"/>
  <c r="R118" i="233"/>
  <c r="P130" i="233"/>
  <c r="U130" i="233"/>
  <c r="T130" i="233"/>
  <c r="S130" i="233"/>
  <c r="S139" i="233"/>
  <c r="R32" i="233"/>
  <c r="S118" i="233"/>
  <c r="T139" i="233"/>
  <c r="O159" i="233"/>
  <c r="Q159" i="233"/>
  <c r="U30" i="233"/>
  <c r="T30" i="233"/>
  <c r="S30" i="233"/>
  <c r="T32" i="233"/>
  <c r="Q58" i="233"/>
  <c r="V58" i="233"/>
  <c r="X58" i="233"/>
  <c r="U58" i="233"/>
  <c r="T58" i="233"/>
  <c r="Q88" i="233"/>
  <c r="R88" i="233"/>
  <c r="P88" i="233"/>
  <c r="V88" i="233"/>
  <c r="X88" i="233"/>
  <c r="P96" i="233"/>
  <c r="V96" i="233"/>
  <c r="X96" i="233"/>
  <c r="V110" i="233"/>
  <c r="X110" i="233"/>
  <c r="P116" i="233"/>
  <c r="V116" i="233"/>
  <c r="X116" i="233"/>
  <c r="U139" i="233"/>
  <c r="Q2" i="233"/>
  <c r="P5" i="233"/>
  <c r="U5" i="233"/>
  <c r="T5" i="233"/>
  <c r="R5" i="233"/>
  <c r="S5" i="233"/>
  <c r="Q5" i="233"/>
  <c r="T56" i="233"/>
  <c r="V56" i="233"/>
  <c r="X56" i="233"/>
  <c r="U56" i="233"/>
  <c r="T159" i="233"/>
  <c r="G63" i="233"/>
  <c r="Q96" i="233"/>
  <c r="Q116" i="233"/>
  <c r="Q130" i="233"/>
  <c r="T156" i="233"/>
  <c r="S156" i="233"/>
  <c r="U40" i="233"/>
  <c r="P40" i="233"/>
  <c r="V40" i="233"/>
  <c r="X40" i="233"/>
  <c r="Q12" i="233"/>
  <c r="R12" i="233"/>
  <c r="U12" i="233"/>
  <c r="P38" i="233"/>
  <c r="T38" i="233"/>
  <c r="R38" i="233"/>
  <c r="S38" i="233"/>
  <c r="G8" i="233"/>
  <c r="Q90" i="233"/>
  <c r="P90" i="233"/>
  <c r="S103" i="233"/>
  <c r="R103" i="233"/>
  <c r="U103" i="233"/>
  <c r="T103" i="233"/>
  <c r="Q103" i="233"/>
  <c r="U137" i="233"/>
  <c r="R137" i="233"/>
  <c r="T137" i="233"/>
  <c r="S137" i="233"/>
  <c r="S148" i="233"/>
  <c r="U148" i="233"/>
  <c r="Q40" i="233"/>
  <c r="Q66" i="233"/>
  <c r="Q124" i="233"/>
  <c r="P124" i="233"/>
  <c r="V124" i="233"/>
  <c r="X124" i="233"/>
  <c r="S157" i="233"/>
  <c r="P4" i="233"/>
  <c r="P8" i="233"/>
  <c r="P12" i="233"/>
  <c r="R157" i="233"/>
  <c r="Q38" i="233"/>
  <c r="R40" i="233"/>
  <c r="U50" i="233"/>
  <c r="P50" i="233"/>
  <c r="R66" i="233"/>
  <c r="R90" i="233"/>
  <c r="P148" i="233"/>
  <c r="Q4" i="233"/>
  <c r="R8" i="233"/>
  <c r="S12" i="233"/>
  <c r="U38" i="233"/>
  <c r="S40" i="233"/>
  <c r="S66" i="233"/>
  <c r="U80" i="233"/>
  <c r="T80" i="233"/>
  <c r="S80" i="233"/>
  <c r="R80" i="233"/>
  <c r="S90" i="233"/>
  <c r="Q98" i="233"/>
  <c r="P98" i="233"/>
  <c r="V98" i="233"/>
  <c r="X98" i="233"/>
  <c r="P103" i="233"/>
  <c r="R110" i="233"/>
  <c r="Q110" i="233"/>
  <c r="U110" i="233"/>
  <c r="T110" i="233"/>
  <c r="T122" i="233"/>
  <c r="R122" i="233"/>
  <c r="Q122" i="233"/>
  <c r="V122" i="233"/>
  <c r="X122" i="233"/>
  <c r="P137" i="233"/>
  <c r="V137" i="233"/>
  <c r="X137" i="233"/>
  <c r="Q148" i="233"/>
  <c r="S4" i="233"/>
  <c r="S8" i="233"/>
  <c r="T12" i="233"/>
  <c r="Q22" i="233"/>
  <c r="V22" i="233"/>
  <c r="X22" i="233"/>
  <c r="U22" i="233"/>
  <c r="T22" i="233"/>
  <c r="T40" i="233"/>
  <c r="T66" i="233"/>
  <c r="T90" i="233"/>
  <c r="R124" i="233"/>
  <c r="Q137" i="233"/>
  <c r="R148" i="233"/>
  <c r="V151" i="233"/>
  <c r="X151" i="233"/>
  <c r="T4" i="233"/>
  <c r="T8" i="233"/>
  <c r="S36" i="233"/>
  <c r="U36" i="233"/>
  <c r="T36" i="233"/>
  <c r="R36" i="233"/>
  <c r="V36" i="233"/>
  <c r="X36" i="233"/>
  <c r="Q50" i="233"/>
  <c r="U66" i="233"/>
  <c r="P78" i="233"/>
  <c r="V78" i="233"/>
  <c r="X78" i="233"/>
  <c r="U90" i="233"/>
  <c r="T107" i="233"/>
  <c r="S107" i="233"/>
  <c r="R107" i="233"/>
  <c r="Q107" i="233"/>
  <c r="P107" i="233"/>
  <c r="U120" i="233"/>
  <c r="T120" i="233"/>
  <c r="S120" i="233"/>
  <c r="S124" i="233"/>
  <c r="V135" i="233"/>
  <c r="X135" i="233"/>
  <c r="T148" i="233"/>
  <c r="S140" i="233"/>
  <c r="R140" i="233"/>
  <c r="U140" i="233"/>
  <c r="P99" i="233"/>
  <c r="U99" i="233"/>
  <c r="T99" i="233"/>
  <c r="S99" i="233"/>
  <c r="U159" i="233"/>
  <c r="Q47" i="233"/>
  <c r="U47" i="233"/>
  <c r="Q67" i="233"/>
  <c r="T67" i="233"/>
  <c r="T97" i="233"/>
  <c r="U97" i="233"/>
  <c r="S97" i="233"/>
  <c r="Q37" i="233"/>
  <c r="U37" i="233"/>
  <c r="P63" i="233"/>
  <c r="T73" i="233"/>
  <c r="S73" i="233"/>
  <c r="R73" i="233"/>
  <c r="Q99" i="233"/>
  <c r="Q106" i="233"/>
  <c r="U138" i="233"/>
  <c r="T138" i="233"/>
  <c r="R138" i="233"/>
  <c r="S138" i="233"/>
  <c r="G145" i="233"/>
  <c r="Q17" i="233"/>
  <c r="T17" i="233"/>
  <c r="Q27" i="233"/>
  <c r="P27" i="233"/>
  <c r="T27" i="233"/>
  <c r="S27" i="233"/>
  <c r="R27" i="233"/>
  <c r="Q53" i="233"/>
  <c r="V53" i="233"/>
  <c r="X53" i="233"/>
  <c r="Q63" i="233"/>
  <c r="P85" i="233"/>
  <c r="P89" i="233"/>
  <c r="P93" i="233"/>
  <c r="V93" i="233"/>
  <c r="X93" i="233"/>
  <c r="R99" i="233"/>
  <c r="Q104" i="233"/>
  <c r="V104" i="233"/>
  <c r="X104" i="233"/>
  <c r="R106" i="233"/>
  <c r="Q125" i="233"/>
  <c r="P129" i="233"/>
  <c r="T140" i="233"/>
  <c r="U147" i="233"/>
  <c r="T147" i="233"/>
  <c r="V147" i="233"/>
  <c r="X147" i="233"/>
  <c r="P13" i="233"/>
  <c r="U25" i="233"/>
  <c r="V25" i="233"/>
  <c r="X25" i="233"/>
  <c r="S25" i="233"/>
  <c r="T25" i="233"/>
  <c r="R25" i="233"/>
  <c r="P41" i="233"/>
  <c r="P43" i="233"/>
  <c r="V43" i="233"/>
  <c r="X43" i="233"/>
  <c r="P47" i="233"/>
  <c r="R53" i="233"/>
  <c r="P61" i="233"/>
  <c r="V61" i="233"/>
  <c r="X61" i="233"/>
  <c r="R63" i="233"/>
  <c r="P65" i="233"/>
  <c r="V65" i="233"/>
  <c r="X65" i="233"/>
  <c r="P67" i="233"/>
  <c r="V67" i="233"/>
  <c r="X67" i="233"/>
  <c r="P81" i="233"/>
  <c r="V81" i="233"/>
  <c r="X81" i="233"/>
  <c r="Q85" i="233"/>
  <c r="Q89" i="233"/>
  <c r="Q93" i="233"/>
  <c r="P95" i="233"/>
  <c r="P97" i="233"/>
  <c r="T102" i="233"/>
  <c r="Q102" i="233"/>
  <c r="V102" i="233"/>
  <c r="X102" i="233"/>
  <c r="S106" i="233"/>
  <c r="Q113" i="233"/>
  <c r="P113" i="233"/>
  <c r="V113" i="233"/>
  <c r="X113" i="233"/>
  <c r="R125" i="233"/>
  <c r="G141" i="233"/>
  <c r="O158" i="233"/>
  <c r="Q158" i="233"/>
  <c r="P145" i="233"/>
  <c r="V145" i="233"/>
  <c r="X145" i="233"/>
  <c r="R129" i="233"/>
  <c r="Q129" i="233"/>
  <c r="U129" i="233"/>
  <c r="T129" i="233"/>
  <c r="P106" i="233"/>
  <c r="P140" i="233"/>
  <c r="R51" i="233"/>
  <c r="S51" i="233"/>
  <c r="Q51" i="233"/>
  <c r="P51" i="233"/>
  <c r="G69" i="233"/>
  <c r="U75" i="233"/>
  <c r="S75" i="233"/>
  <c r="Q75" i="233"/>
  <c r="P75" i="233"/>
  <c r="T115" i="233"/>
  <c r="S115" i="233"/>
  <c r="Q115" i="233"/>
  <c r="P115" i="233"/>
  <c r="P125" i="233"/>
  <c r="Q140" i="233"/>
  <c r="G15" i="233"/>
  <c r="R104" i="233"/>
  <c r="G4" i="233"/>
  <c r="O156" i="233"/>
  <c r="Q13" i="233"/>
  <c r="P37" i="233"/>
  <c r="V37" i="233"/>
  <c r="X37" i="233"/>
  <c r="Q41" i="233"/>
  <c r="Q43" i="233"/>
  <c r="P45" i="233"/>
  <c r="V45" i="233"/>
  <c r="X45" i="233"/>
  <c r="R47" i="233"/>
  <c r="T51" i="233"/>
  <c r="S53" i="233"/>
  <c r="T63" i="233"/>
  <c r="Q65" i="233"/>
  <c r="R67" i="233"/>
  <c r="V69" i="233"/>
  <c r="X69" i="233"/>
  <c r="P73" i="233"/>
  <c r="R75" i="233"/>
  <c r="R81" i="233"/>
  <c r="P87" i="233"/>
  <c r="R89" i="233"/>
  <c r="Q95" i="233"/>
  <c r="Q97" i="233"/>
  <c r="S104" i="233"/>
  <c r="R115" i="233"/>
  <c r="V127" i="233"/>
  <c r="X127" i="233"/>
  <c r="P138" i="233"/>
  <c r="Q77" i="233"/>
  <c r="P77" i="233"/>
  <c r="T117" i="233"/>
  <c r="P117" i="233"/>
  <c r="V117" i="233"/>
  <c r="X117" i="233"/>
  <c r="U20" i="233"/>
  <c r="Q20" i="233"/>
  <c r="V20" i="233"/>
  <c r="X20" i="233"/>
  <c r="U55" i="233"/>
  <c r="R55" i="233"/>
  <c r="V55" i="233"/>
  <c r="X55" i="233"/>
  <c r="V132" i="233"/>
  <c r="X132" i="233"/>
  <c r="U157" i="233"/>
  <c r="T151" i="233"/>
  <c r="S151" i="233"/>
  <c r="R144" i="233"/>
  <c r="Q144" i="233"/>
  <c r="V144" i="233"/>
  <c r="X144" i="233"/>
  <c r="T157" i="233"/>
  <c r="T10" i="233"/>
  <c r="V10" i="233"/>
  <c r="X10" i="233"/>
  <c r="T60" i="233"/>
  <c r="V60" i="233"/>
  <c r="X60" i="233"/>
  <c r="U119" i="233"/>
  <c r="V119" i="233"/>
  <c r="X119" i="233"/>
  <c r="P146" i="232"/>
  <c r="Q146" i="232"/>
  <c r="R146" i="232"/>
  <c r="S146" i="232"/>
  <c r="T146" i="232"/>
  <c r="P74" i="232"/>
  <c r="V74" i="232"/>
  <c r="X74" i="232"/>
  <c r="Q74" i="232"/>
  <c r="V61" i="232"/>
  <c r="X61" i="232"/>
  <c r="R109" i="232"/>
  <c r="R157" i="232"/>
  <c r="P109" i="232"/>
  <c r="Q109" i="232"/>
  <c r="S109" i="232"/>
  <c r="T109" i="232"/>
  <c r="P134" i="232"/>
  <c r="R134" i="232"/>
  <c r="S134" i="232"/>
  <c r="T134" i="232"/>
  <c r="U134" i="232"/>
  <c r="R112" i="232"/>
  <c r="S112" i="232"/>
  <c r="P131" i="232"/>
  <c r="Q131" i="232"/>
  <c r="R131" i="232"/>
  <c r="S131" i="232"/>
  <c r="T131" i="232"/>
  <c r="Q13" i="232"/>
  <c r="S13" i="232"/>
  <c r="R13" i="232"/>
  <c r="T13" i="232"/>
  <c r="P79" i="232"/>
  <c r="Q79" i="232"/>
  <c r="R79" i="232"/>
  <c r="S79" i="232"/>
  <c r="T79" i="232"/>
  <c r="P42" i="232"/>
  <c r="R42" i="232"/>
  <c r="S42" i="232"/>
  <c r="P64" i="232"/>
  <c r="Q64" i="232"/>
  <c r="R64" i="232"/>
  <c r="S64" i="232"/>
  <c r="T64" i="232"/>
  <c r="P32" i="232"/>
  <c r="R32" i="232"/>
  <c r="S32" i="232"/>
  <c r="T32" i="232"/>
  <c r="U32" i="232"/>
  <c r="P30" i="232"/>
  <c r="Q30" i="232"/>
  <c r="S30" i="232"/>
  <c r="S6" i="232"/>
  <c r="T6" i="232"/>
  <c r="U6" i="232"/>
  <c r="V52" i="232"/>
  <c r="X52" i="232"/>
  <c r="V119" i="232"/>
  <c r="X119" i="232"/>
  <c r="P100" i="232"/>
  <c r="Q100" i="232"/>
  <c r="R100" i="232"/>
  <c r="P36" i="232"/>
  <c r="Q36" i="232"/>
  <c r="R36" i="232"/>
  <c r="S36" i="232"/>
  <c r="T36" i="232"/>
  <c r="U76" i="232"/>
  <c r="U157" i="232"/>
  <c r="G125" i="232"/>
  <c r="R125" i="232"/>
  <c r="P9" i="232"/>
  <c r="Q9" i="232"/>
  <c r="R9" i="232"/>
  <c r="S9" i="232"/>
  <c r="T9" i="232"/>
  <c r="V9" i="232"/>
  <c r="X9" i="232"/>
  <c r="P124" i="232"/>
  <c r="V124" i="232"/>
  <c r="X124" i="232"/>
  <c r="R124" i="232"/>
  <c r="S124" i="232"/>
  <c r="T124" i="232"/>
  <c r="U124" i="232"/>
  <c r="Q158" i="232"/>
  <c r="X2" i="232"/>
  <c r="Q47" i="232"/>
  <c r="U47" i="232"/>
  <c r="T47" i="232"/>
  <c r="V60" i="232"/>
  <c r="X60" i="232"/>
  <c r="P83" i="232"/>
  <c r="S116" i="232"/>
  <c r="T116" i="232"/>
  <c r="R116" i="232"/>
  <c r="U116" i="232"/>
  <c r="Q116" i="232"/>
  <c r="S47" i="232"/>
  <c r="Q83" i="232"/>
  <c r="U105" i="232"/>
  <c r="T105" i="232"/>
  <c r="R105" i="232"/>
  <c r="S105" i="232"/>
  <c r="P105" i="232"/>
  <c r="Q105" i="232"/>
  <c r="Q150" i="232"/>
  <c r="U148" i="232"/>
  <c r="T148" i="232"/>
  <c r="S148" i="232"/>
  <c r="T143" i="232"/>
  <c r="Q143" i="232"/>
  <c r="S143" i="232"/>
  <c r="R143" i="232"/>
  <c r="P143" i="232"/>
  <c r="V143" i="232"/>
  <c r="X143" i="232"/>
  <c r="Q148" i="232"/>
  <c r="R148" i="232"/>
  <c r="U156" i="232"/>
  <c r="R156" i="232"/>
  <c r="O156" i="232"/>
  <c r="U120" i="232"/>
  <c r="T120" i="232"/>
  <c r="S120" i="232"/>
  <c r="R120" i="232"/>
  <c r="Q120" i="232"/>
  <c r="U20" i="232"/>
  <c r="R20" i="232"/>
  <c r="S20" i="232"/>
  <c r="T20" i="232"/>
  <c r="Q62" i="232"/>
  <c r="U62" i="232"/>
  <c r="T62" i="232"/>
  <c r="V64" i="232"/>
  <c r="X64" i="232"/>
  <c r="V139" i="232"/>
  <c r="X139" i="232"/>
  <c r="T16" i="232"/>
  <c r="U16" i="232"/>
  <c r="U71" i="232"/>
  <c r="T71" i="232"/>
  <c r="R71" i="232"/>
  <c r="Q71" i="232"/>
  <c r="S71" i="232"/>
  <c r="P71" i="232"/>
  <c r="V71" i="232"/>
  <c r="X71" i="232"/>
  <c r="T86" i="232"/>
  <c r="Q86" i="232"/>
  <c r="S86" i="232"/>
  <c r="R86" i="232"/>
  <c r="P86" i="232"/>
  <c r="U86" i="232"/>
  <c r="U51" i="232"/>
  <c r="T51" i="232"/>
  <c r="U126" i="232"/>
  <c r="S126" i="232"/>
  <c r="T126" i="232"/>
  <c r="R126" i="232"/>
  <c r="U55" i="232"/>
  <c r="R55" i="232"/>
  <c r="Q55" i="232"/>
  <c r="T55" i="232"/>
  <c r="S55" i="232"/>
  <c r="P55" i="232"/>
  <c r="P126" i="232"/>
  <c r="G5" i="232"/>
  <c r="O159" i="232"/>
  <c r="Q159" i="232"/>
  <c r="Q16" i="232"/>
  <c r="U135" i="232"/>
  <c r="T135" i="232"/>
  <c r="S135" i="232"/>
  <c r="R135" i="232"/>
  <c r="Q135" i="232"/>
  <c r="P135" i="232"/>
  <c r="V135" i="232"/>
  <c r="X135" i="232"/>
  <c r="U143" i="232"/>
  <c r="P51" i="232"/>
  <c r="P6" i="232"/>
  <c r="P18" i="232"/>
  <c r="P20" i="232"/>
  <c r="R62" i="232"/>
  <c r="R68" i="232"/>
  <c r="Q68" i="232"/>
  <c r="P68" i="232"/>
  <c r="R118" i="232"/>
  <c r="S128" i="232"/>
  <c r="R128" i="232"/>
  <c r="P128" i="232"/>
  <c r="Q128" i="232"/>
  <c r="Q77" i="232"/>
  <c r="T77" i="232"/>
  <c r="S77" i="232"/>
  <c r="R77" i="232"/>
  <c r="P77" i="232"/>
  <c r="V77" i="232"/>
  <c r="X77" i="232"/>
  <c r="G37" i="232"/>
  <c r="U159" i="232"/>
  <c r="U150" i="232"/>
  <c r="S150" i="232"/>
  <c r="T150" i="232"/>
  <c r="P47" i="232"/>
  <c r="P150" i="232"/>
  <c r="V42" i="232"/>
  <c r="X42" i="232"/>
  <c r="R83" i="232"/>
  <c r="R16" i="232"/>
  <c r="S83" i="232"/>
  <c r="U137" i="232"/>
  <c r="R137" i="232"/>
  <c r="Q137" i="232"/>
  <c r="V137" i="232"/>
  <c r="X137" i="232"/>
  <c r="T137" i="232"/>
  <c r="S137" i="232"/>
  <c r="T56" i="232"/>
  <c r="R56" i="232"/>
  <c r="U56" i="232"/>
  <c r="S56" i="232"/>
  <c r="Q56" i="232"/>
  <c r="V56" i="232"/>
  <c r="X56" i="232"/>
  <c r="T122" i="232"/>
  <c r="Q122" i="232"/>
  <c r="P122" i="232"/>
  <c r="S122" i="232"/>
  <c r="Q53" i="232"/>
  <c r="Q22" i="232"/>
  <c r="U22" i="232"/>
  <c r="T22" i="232"/>
  <c r="S22" i="232"/>
  <c r="R122" i="232"/>
  <c r="E153" i="232"/>
  <c r="P22" i="232"/>
  <c r="V22" i="232"/>
  <c r="X22" i="232"/>
  <c r="S51" i="232"/>
  <c r="P120" i="232"/>
  <c r="V120" i="232"/>
  <c r="X120" i="232"/>
  <c r="Q6" i="232"/>
  <c r="V10" i="232"/>
  <c r="X10" i="232"/>
  <c r="Q18" i="232"/>
  <c r="Q20" i="232"/>
  <c r="R28" i="232"/>
  <c r="Q28" i="232"/>
  <c r="P28" i="232"/>
  <c r="U60" i="232"/>
  <c r="R60" i="232"/>
  <c r="T60" i="232"/>
  <c r="S60" i="232"/>
  <c r="Q60" i="232"/>
  <c r="S62" i="232"/>
  <c r="S118" i="232"/>
  <c r="R133" i="232"/>
  <c r="Q133" i="232"/>
  <c r="P133" i="232"/>
  <c r="T133" i="232"/>
  <c r="U133" i="232"/>
  <c r="S133" i="232"/>
  <c r="U77" i="232"/>
  <c r="R47" i="232"/>
  <c r="P16" i="232"/>
  <c r="T26" i="232"/>
  <c r="S26" i="232"/>
  <c r="R26" i="232"/>
  <c r="P26" i="232"/>
  <c r="U26" i="232"/>
  <c r="U53" i="232"/>
  <c r="T53" i="232"/>
  <c r="S53" i="232"/>
  <c r="P116" i="232"/>
  <c r="T66" i="232"/>
  <c r="R66" i="232"/>
  <c r="Q66" i="232"/>
  <c r="S66" i="232"/>
  <c r="P66" i="232"/>
  <c r="T83" i="232"/>
  <c r="Q26" i="232"/>
  <c r="P53" i="232"/>
  <c r="P148" i="232"/>
  <c r="A153" i="232"/>
  <c r="G3" i="232"/>
  <c r="U45" i="232"/>
  <c r="R45" i="232"/>
  <c r="S45" i="232"/>
  <c r="P45" i="232"/>
  <c r="V45" i="232"/>
  <c r="X45" i="232"/>
  <c r="Q45" i="232"/>
  <c r="T45" i="232"/>
  <c r="U66" i="232"/>
  <c r="U75" i="232"/>
  <c r="R75" i="232"/>
  <c r="Q75" i="232"/>
  <c r="T75" i="232"/>
  <c r="S75" i="232"/>
  <c r="P75" i="232"/>
  <c r="V75" i="232"/>
  <c r="X75" i="232"/>
  <c r="G20" i="232"/>
  <c r="R51" i="232"/>
  <c r="U73" i="232"/>
  <c r="T73" i="232"/>
  <c r="S73" i="232"/>
  <c r="Q73" i="232"/>
  <c r="R73" i="232"/>
  <c r="P73" i="232"/>
  <c r="P118" i="232"/>
  <c r="P62" i="232"/>
  <c r="V85" i="232"/>
  <c r="X85" i="232"/>
  <c r="T107" i="232"/>
  <c r="Q107" i="232"/>
  <c r="P107" i="232"/>
  <c r="Q118" i="232"/>
  <c r="R8" i="232"/>
  <c r="Q8" i="232"/>
  <c r="P8" i="232"/>
  <c r="U8" i="232"/>
  <c r="R18" i="232"/>
  <c r="T58" i="232"/>
  <c r="V58" i="232"/>
  <c r="X58" i="232"/>
  <c r="U58" i="232"/>
  <c r="S68" i="232"/>
  <c r="V104" i="232"/>
  <c r="X104" i="232"/>
  <c r="R107" i="232"/>
  <c r="T118" i="232"/>
  <c r="O157" i="232"/>
  <c r="P156" i="232"/>
  <c r="S3" i="232"/>
  <c r="Q78" i="232"/>
  <c r="P31" i="232"/>
  <c r="P33" i="232"/>
  <c r="U65" i="232"/>
  <c r="R65" i="232"/>
  <c r="P76" i="232"/>
  <c r="R78" i="232"/>
  <c r="P80" i="232"/>
  <c r="R93" i="232"/>
  <c r="U125" i="232"/>
  <c r="T125" i="232"/>
  <c r="P140" i="232"/>
  <c r="V140" i="232"/>
  <c r="X140" i="232"/>
  <c r="Q37" i="232"/>
  <c r="T37" i="232"/>
  <c r="S37" i="232"/>
  <c r="R37" i="232"/>
  <c r="T97" i="232"/>
  <c r="Q97" i="232"/>
  <c r="P97" i="232"/>
  <c r="S97" i="232"/>
  <c r="U97" i="232"/>
  <c r="R97" i="232"/>
  <c r="U158" i="232"/>
  <c r="S157" i="232"/>
  <c r="U108" i="232"/>
  <c r="R108" i="232"/>
  <c r="T108" i="232"/>
  <c r="S108" i="232"/>
  <c r="Q108" i="232"/>
  <c r="U142" i="232"/>
  <c r="R142" i="232"/>
  <c r="Q142" i="232"/>
  <c r="T157" i="232"/>
  <c r="G17" i="232"/>
  <c r="R48" i="232"/>
  <c r="Q48" i="232"/>
  <c r="P48" i="232"/>
  <c r="V48" i="232"/>
  <c r="X48" i="232"/>
  <c r="V63" i="232"/>
  <c r="X63" i="232"/>
  <c r="S67" i="232"/>
  <c r="Q76" i="232"/>
  <c r="S78" i="232"/>
  <c r="P89" i="232"/>
  <c r="S93" i="232"/>
  <c r="Q140" i="232"/>
  <c r="U15" i="232"/>
  <c r="R15" i="232"/>
  <c r="V15" i="232"/>
  <c r="X15" i="232"/>
  <c r="T15" i="232"/>
  <c r="S15" i="232"/>
  <c r="U25" i="232"/>
  <c r="R25" i="232"/>
  <c r="V25" i="232"/>
  <c r="X25" i="232"/>
  <c r="P27" i="232"/>
  <c r="R31" i="232"/>
  <c r="T67" i="232"/>
  <c r="R76" i="232"/>
  <c r="T78" i="232"/>
  <c r="V78" i="232"/>
  <c r="X78" i="232"/>
  <c r="Q89" i="232"/>
  <c r="T93" i="232"/>
  <c r="P98" i="232"/>
  <c r="V98" i="232"/>
  <c r="X98" i="232"/>
  <c r="U106" i="232"/>
  <c r="S106" i="232"/>
  <c r="T106" i="232"/>
  <c r="R106" i="232"/>
  <c r="V106" i="232"/>
  <c r="X106" i="232"/>
  <c r="R140" i="232"/>
  <c r="P142" i="232"/>
  <c r="T156" i="232"/>
  <c r="R3" i="232"/>
  <c r="Q3" i="232"/>
  <c r="P3" i="232"/>
  <c r="U33" i="232"/>
  <c r="S33" i="232"/>
  <c r="U35" i="232"/>
  <c r="R35" i="232"/>
  <c r="T35" i="232"/>
  <c r="S35" i="232"/>
  <c r="P35" i="232"/>
  <c r="V35" i="232"/>
  <c r="X35" i="232"/>
  <c r="P37" i="232"/>
  <c r="U80" i="232"/>
  <c r="R80" i="232"/>
  <c r="U95" i="232"/>
  <c r="T95" i="232"/>
  <c r="S95" i="232"/>
  <c r="R95" i="232"/>
  <c r="V95" i="232"/>
  <c r="X95" i="232"/>
  <c r="U37" i="232"/>
  <c r="P93" i="232"/>
  <c r="P67" i="232"/>
  <c r="Q93" i="232"/>
  <c r="R67" i="232"/>
  <c r="Q31" i="232"/>
  <c r="Q80" i="232"/>
  <c r="Q95" i="232"/>
  <c r="P108" i="232"/>
  <c r="V108" i="232"/>
  <c r="X108" i="232"/>
  <c r="V23" i="232"/>
  <c r="X23" i="232"/>
  <c r="R27" i="232"/>
  <c r="S31" i="232"/>
  <c r="T33" i="232"/>
  <c r="S48" i="232"/>
  <c r="Q57" i="232"/>
  <c r="T57" i="232"/>
  <c r="S57" i="232"/>
  <c r="R57" i="232"/>
  <c r="P57" i="232"/>
  <c r="P65" i="232"/>
  <c r="U67" i="232"/>
  <c r="S76" i="232"/>
  <c r="U78" i="232"/>
  <c r="T80" i="232"/>
  <c r="P87" i="232"/>
  <c r="R89" i="232"/>
  <c r="Q98" i="232"/>
  <c r="U100" i="232"/>
  <c r="T100" i="232"/>
  <c r="T102" i="232"/>
  <c r="Q102" i="232"/>
  <c r="P102" i="232"/>
  <c r="V102" i="232"/>
  <c r="X102" i="232"/>
  <c r="T117" i="232"/>
  <c r="Q117" i="232"/>
  <c r="P117" i="232"/>
  <c r="S117" i="232"/>
  <c r="U117" i="232"/>
  <c r="R117" i="232"/>
  <c r="P125" i="232"/>
  <c r="S140" i="232"/>
  <c r="S142" i="232"/>
  <c r="U84" i="232"/>
  <c r="T84" i="232"/>
  <c r="S84" i="232"/>
  <c r="R84" i="232"/>
  <c r="P84" i="232"/>
  <c r="V84" i="232"/>
  <c r="X84" i="232"/>
  <c r="U3" i="232"/>
  <c r="Q17" i="232"/>
  <c r="T17" i="232"/>
  <c r="R17" i="232"/>
  <c r="S17" i="232"/>
  <c r="Q33" i="232"/>
  <c r="S156" i="232"/>
  <c r="P11" i="232"/>
  <c r="V11" i="232"/>
  <c r="X11" i="232"/>
  <c r="P13" i="232"/>
  <c r="V13" i="232"/>
  <c r="X13" i="232"/>
  <c r="U17" i="232"/>
  <c r="S27" i="232"/>
  <c r="T31" i="232"/>
  <c r="T46" i="232"/>
  <c r="S46" i="232"/>
  <c r="Q46" i="232"/>
  <c r="R46" i="232"/>
  <c r="P46" i="232"/>
  <c r="V46" i="232"/>
  <c r="X46" i="232"/>
  <c r="T48" i="232"/>
  <c r="Q65" i="232"/>
  <c r="Q87" i="232"/>
  <c r="Q125" i="232"/>
  <c r="T140" i="232"/>
  <c r="T142" i="232"/>
  <c r="P157" i="232"/>
  <c r="G145" i="232"/>
  <c r="V38" i="232"/>
  <c r="X38" i="232"/>
  <c r="U40" i="232"/>
  <c r="R40" i="232"/>
  <c r="V40" i="232"/>
  <c r="X40" i="232"/>
  <c r="Q42" i="232"/>
  <c r="U42" i="232"/>
  <c r="U115" i="232"/>
  <c r="T115" i="232"/>
  <c r="S115" i="232"/>
  <c r="R115" i="232"/>
  <c r="U145" i="232"/>
  <c r="R145" i="232"/>
  <c r="Q145" i="232"/>
  <c r="P145" i="232"/>
  <c r="V145" i="232"/>
  <c r="X145" i="232"/>
  <c r="U110" i="232"/>
  <c r="T110" i="232"/>
  <c r="U30" i="232"/>
  <c r="R30" i="232"/>
  <c r="V30" i="232"/>
  <c r="X30" i="232"/>
  <c r="U50" i="232"/>
  <c r="R50" i="232"/>
  <c r="V50" i="232"/>
  <c r="X50" i="232"/>
  <c r="U70" i="232"/>
  <c r="R70" i="232"/>
  <c r="V70" i="232"/>
  <c r="X70" i="232"/>
  <c r="S90" i="232"/>
  <c r="V90" i="232"/>
  <c r="X90" i="232"/>
  <c r="R90" i="232"/>
  <c r="S92" i="232"/>
  <c r="P92" i="232"/>
  <c r="V92" i="232"/>
  <c r="T112" i="232"/>
  <c r="Q112" i="232"/>
  <c r="P112" i="232"/>
  <c r="V112" i="232"/>
  <c r="X112" i="232"/>
  <c r="U132" i="232"/>
  <c r="R132" i="232"/>
  <c r="Q132" i="232"/>
  <c r="V132" i="232"/>
  <c r="X132" i="232"/>
  <c r="U147" i="232"/>
  <c r="R147" i="232"/>
  <c r="Q147" i="232"/>
  <c r="S151" i="232"/>
  <c r="P151" i="232"/>
  <c r="P88" i="232"/>
  <c r="V88" i="232"/>
  <c r="X88" i="232"/>
  <c r="P101" i="232"/>
  <c r="V101" i="232"/>
  <c r="X101" i="232"/>
  <c r="P110" i="232"/>
  <c r="V110" i="232"/>
  <c r="X110" i="232"/>
  <c r="P121" i="232"/>
  <c r="V121" i="232"/>
  <c r="X121" i="232"/>
  <c r="P130" i="232"/>
  <c r="V130" i="232"/>
  <c r="X130" i="232"/>
  <c r="R151" i="232"/>
  <c r="U10" i="232"/>
  <c r="R10" i="232"/>
  <c r="Q110" i="232"/>
  <c r="Q130" i="232"/>
  <c r="P147" i="232"/>
  <c r="T151" i="232"/>
  <c r="E15" i="231"/>
  <c r="G49" i="231"/>
  <c r="AG7" i="231"/>
  <c r="AF7" i="231"/>
  <c r="AE7" i="231"/>
  <c r="AD7" i="231"/>
  <c r="O167" i="251"/>
  <c r="Q165" i="251"/>
  <c r="B167" i="251"/>
  <c r="V157" i="251"/>
  <c r="X2" i="251"/>
  <c r="T168" i="251"/>
  <c r="N157" i="251"/>
  <c r="T165" i="251"/>
  <c r="T167" i="251"/>
  <c r="S168" i="251"/>
  <c r="M157" i="251"/>
  <c r="S165" i="251"/>
  <c r="S167" i="251"/>
  <c r="U168" i="251"/>
  <c r="O157" i="251"/>
  <c r="U165" i="251"/>
  <c r="U167" i="251"/>
  <c r="R167" i="251"/>
  <c r="P167" i="251"/>
  <c r="Q167" i="251"/>
  <c r="V167" i="251"/>
  <c r="V156" i="250"/>
  <c r="X2" i="250"/>
  <c r="S166" i="250"/>
  <c r="E163" i="250"/>
  <c r="P166" i="250"/>
  <c r="U166" i="250"/>
  <c r="E165" i="250"/>
  <c r="R166" i="250"/>
  <c r="E162" i="250"/>
  <c r="Q165" i="250"/>
  <c r="O166" i="250"/>
  <c r="Q164" i="250"/>
  <c r="Q165" i="247"/>
  <c r="Q163" i="247"/>
  <c r="T166" i="247"/>
  <c r="U166" i="247"/>
  <c r="P163" i="247"/>
  <c r="P166" i="247"/>
  <c r="E165" i="247"/>
  <c r="S163" i="247"/>
  <c r="E164" i="247"/>
  <c r="T163" i="247"/>
  <c r="S166" i="247"/>
  <c r="E163" i="247"/>
  <c r="J156" i="247"/>
  <c r="O164" i="247"/>
  <c r="O163" i="247"/>
  <c r="U163" i="247"/>
  <c r="V156" i="247"/>
  <c r="X2" i="247"/>
  <c r="E162" i="247"/>
  <c r="P163" i="246"/>
  <c r="P166" i="246"/>
  <c r="U166" i="246"/>
  <c r="E165" i="246"/>
  <c r="M156" i="246"/>
  <c r="S164" i="246"/>
  <c r="S166" i="246"/>
  <c r="E163" i="246"/>
  <c r="R163" i="246"/>
  <c r="U163" i="246"/>
  <c r="R166" i="246"/>
  <c r="E162" i="246"/>
  <c r="X2" i="246"/>
  <c r="V156" i="246"/>
  <c r="O166" i="246"/>
  <c r="T163" i="246"/>
  <c r="N156" i="246"/>
  <c r="T164" i="246"/>
  <c r="T166" i="246"/>
  <c r="E164" i="246"/>
  <c r="O163" i="246"/>
  <c r="Q165" i="246"/>
  <c r="Q164" i="246"/>
  <c r="L156" i="245"/>
  <c r="R164" i="245"/>
  <c r="R166" i="245"/>
  <c r="E162" i="245"/>
  <c r="T163" i="245"/>
  <c r="Q165" i="245"/>
  <c r="Q163" i="245"/>
  <c r="T166" i="245"/>
  <c r="E164" i="245"/>
  <c r="U166" i="245"/>
  <c r="E165" i="245"/>
  <c r="U163" i="245"/>
  <c r="V156" i="245"/>
  <c r="K156" i="245"/>
  <c r="P164" i="245"/>
  <c r="P166" i="245"/>
  <c r="P163" i="245"/>
  <c r="M156" i="245"/>
  <c r="S164" i="245"/>
  <c r="S166" i="245"/>
  <c r="E163" i="245"/>
  <c r="S163" i="245"/>
  <c r="J156" i="245"/>
  <c r="O164" i="245"/>
  <c r="O163" i="245"/>
  <c r="R166" i="244"/>
  <c r="E162" i="244"/>
  <c r="T166" i="244"/>
  <c r="E164" i="244"/>
  <c r="U163" i="244"/>
  <c r="X3" i="244"/>
  <c r="V156" i="244"/>
  <c r="S166" i="244"/>
  <c r="E163" i="244"/>
  <c r="S163" i="244"/>
  <c r="T163" i="244"/>
  <c r="U166" i="244"/>
  <c r="E165" i="244"/>
  <c r="J156" i="244"/>
  <c r="O164" i="244"/>
  <c r="O163" i="244"/>
  <c r="P166" i="244"/>
  <c r="V64" i="243"/>
  <c r="X64" i="243"/>
  <c r="V149" i="243"/>
  <c r="X149" i="243"/>
  <c r="V107" i="243"/>
  <c r="X107" i="243"/>
  <c r="V115" i="243"/>
  <c r="X115" i="243"/>
  <c r="V80" i="243"/>
  <c r="X80" i="243"/>
  <c r="V49" i="243"/>
  <c r="X49" i="243"/>
  <c r="V33" i="243"/>
  <c r="X33" i="243"/>
  <c r="V11" i="243"/>
  <c r="X11" i="243"/>
  <c r="V14" i="243"/>
  <c r="X14" i="243"/>
  <c r="V6" i="243"/>
  <c r="X6" i="243"/>
  <c r="Q160" i="243"/>
  <c r="V85" i="243"/>
  <c r="X85" i="243"/>
  <c r="V67" i="243"/>
  <c r="X67" i="243"/>
  <c r="V68" i="243"/>
  <c r="X68" i="243"/>
  <c r="V15" i="243"/>
  <c r="X15" i="243"/>
  <c r="V63" i="243"/>
  <c r="X63" i="243"/>
  <c r="V106" i="243"/>
  <c r="X106" i="243"/>
  <c r="V51" i="243"/>
  <c r="X51" i="243"/>
  <c r="V91" i="243"/>
  <c r="X91" i="243"/>
  <c r="V21" i="243"/>
  <c r="X21" i="243"/>
  <c r="V38" i="243"/>
  <c r="X38" i="243"/>
  <c r="V43" i="243"/>
  <c r="X43" i="243"/>
  <c r="V145" i="243"/>
  <c r="X145" i="243"/>
  <c r="V84" i="243"/>
  <c r="X84" i="243"/>
  <c r="V12" i="243"/>
  <c r="X12" i="243"/>
  <c r="V7" i="243"/>
  <c r="X7" i="243"/>
  <c r="V142" i="243"/>
  <c r="X142" i="243"/>
  <c r="V44" i="243"/>
  <c r="X44" i="243"/>
  <c r="V119" i="243"/>
  <c r="X119" i="243"/>
  <c r="V113" i="243"/>
  <c r="X113" i="243"/>
  <c r="V138" i="243"/>
  <c r="X138" i="243"/>
  <c r="V129" i="243"/>
  <c r="X129" i="243"/>
  <c r="V153" i="243"/>
  <c r="X153" i="243"/>
  <c r="Q156" i="243"/>
  <c r="B160" i="243"/>
  <c r="D160" i="243"/>
  <c r="V8" i="243"/>
  <c r="X8" i="243"/>
  <c r="V123" i="243"/>
  <c r="X123" i="243"/>
  <c r="V39" i="243"/>
  <c r="X39" i="243"/>
  <c r="V76" i="243"/>
  <c r="X76" i="243"/>
  <c r="V59" i="243"/>
  <c r="X59" i="243"/>
  <c r="V47" i="243"/>
  <c r="X47" i="243"/>
  <c r="V89" i="243"/>
  <c r="X89" i="243"/>
  <c r="V133" i="243"/>
  <c r="X133" i="243"/>
  <c r="V111" i="243"/>
  <c r="X111" i="243"/>
  <c r="V65" i="243"/>
  <c r="X65" i="243"/>
  <c r="V126" i="243"/>
  <c r="X126" i="243"/>
  <c r="V28" i="243"/>
  <c r="X28" i="243"/>
  <c r="V88" i="243"/>
  <c r="X88" i="243"/>
  <c r="V90" i="243"/>
  <c r="X90" i="243"/>
  <c r="V86" i="243"/>
  <c r="X86" i="243"/>
  <c r="V41" i="243"/>
  <c r="X41" i="243"/>
  <c r="V116" i="243"/>
  <c r="X116" i="243"/>
  <c r="V130" i="243"/>
  <c r="X130" i="243"/>
  <c r="V128" i="243"/>
  <c r="X128" i="243"/>
  <c r="V4" i="243"/>
  <c r="X4" i="243"/>
  <c r="V74" i="243"/>
  <c r="X74" i="243"/>
  <c r="V134" i="243"/>
  <c r="X134" i="243"/>
  <c r="R156" i="243"/>
  <c r="Q162" i="243"/>
  <c r="V125" i="243"/>
  <c r="X125" i="243"/>
  <c r="S165" i="243"/>
  <c r="S163" i="243"/>
  <c r="T156" i="243"/>
  <c r="B164" i="243"/>
  <c r="S156" i="243"/>
  <c r="B163" i="243"/>
  <c r="P165" i="243"/>
  <c r="K156" i="243"/>
  <c r="P164" i="243"/>
  <c r="U156" i="243"/>
  <c r="B165" i="243"/>
  <c r="V114" i="243"/>
  <c r="X114" i="243"/>
  <c r="P156" i="243"/>
  <c r="B159" i="243"/>
  <c r="D159" i="243"/>
  <c r="V52" i="243"/>
  <c r="X52" i="243"/>
  <c r="V151" i="243"/>
  <c r="X151" i="243"/>
  <c r="V42" i="243"/>
  <c r="X42" i="243"/>
  <c r="V61" i="243"/>
  <c r="X61" i="243"/>
  <c r="M165" i="243"/>
  <c r="C156" i="243"/>
  <c r="V109" i="243"/>
  <c r="X109" i="243"/>
  <c r="V143" i="243"/>
  <c r="X143" i="243"/>
  <c r="Q159" i="243"/>
  <c r="V100" i="243"/>
  <c r="X100" i="243"/>
  <c r="T165" i="243"/>
  <c r="V27" i="243"/>
  <c r="X27" i="243"/>
  <c r="V60" i="243"/>
  <c r="X60" i="243"/>
  <c r="V3" i="243"/>
  <c r="V83" i="243"/>
  <c r="X83" i="243"/>
  <c r="O165" i="243"/>
  <c r="V24" i="243"/>
  <c r="X24" i="243"/>
  <c r="V139" i="243"/>
  <c r="X139" i="243"/>
  <c r="R165" i="243"/>
  <c r="L156" i="243"/>
  <c r="R164" i="243"/>
  <c r="U165" i="243"/>
  <c r="O156" i="243"/>
  <c r="U164" i="243"/>
  <c r="V137" i="243"/>
  <c r="X137" i="243"/>
  <c r="V5" i="243"/>
  <c r="X5" i="243"/>
  <c r="V73" i="243"/>
  <c r="X73" i="243"/>
  <c r="V105" i="243"/>
  <c r="X105" i="243"/>
  <c r="V53" i="243"/>
  <c r="X53" i="243"/>
  <c r="V148" i="243"/>
  <c r="X148" i="243"/>
  <c r="V135" i="243"/>
  <c r="X135" i="243"/>
  <c r="V121" i="243"/>
  <c r="X121" i="243"/>
  <c r="V71" i="243"/>
  <c r="X71" i="243"/>
  <c r="V37" i="243"/>
  <c r="X37" i="243"/>
  <c r="V32" i="243"/>
  <c r="X32" i="243"/>
  <c r="V57" i="243"/>
  <c r="X57" i="243"/>
  <c r="V45" i="243"/>
  <c r="X45" i="243"/>
  <c r="V16" i="243"/>
  <c r="X16" i="243"/>
  <c r="V72" i="243"/>
  <c r="X72" i="243"/>
  <c r="V55" i="243"/>
  <c r="X55" i="243"/>
  <c r="V40" i="243"/>
  <c r="X40" i="243"/>
  <c r="F156" i="243"/>
  <c r="V50" i="243"/>
  <c r="X50" i="243"/>
  <c r="V146" i="243"/>
  <c r="X146" i="243"/>
  <c r="V124" i="243"/>
  <c r="X124" i="243"/>
  <c r="V70" i="243"/>
  <c r="X70" i="243"/>
  <c r="V104" i="243"/>
  <c r="X104" i="243"/>
  <c r="V132" i="243"/>
  <c r="X132" i="243"/>
  <c r="V95" i="243"/>
  <c r="X95" i="243"/>
  <c r="V93" i="243"/>
  <c r="X93" i="243"/>
  <c r="V48" i="243"/>
  <c r="X48" i="243"/>
  <c r="V75" i="243"/>
  <c r="X75" i="243"/>
  <c r="V79" i="243"/>
  <c r="X79" i="243"/>
  <c r="V92" i="243"/>
  <c r="V141" i="243"/>
  <c r="X141" i="243"/>
  <c r="V117" i="243"/>
  <c r="X117" i="243"/>
  <c r="V23" i="243"/>
  <c r="X23" i="243"/>
  <c r="V35" i="243"/>
  <c r="X35" i="243"/>
  <c r="V35" i="242"/>
  <c r="X35" i="242"/>
  <c r="V66" i="242"/>
  <c r="X66" i="242"/>
  <c r="V80" i="242"/>
  <c r="X80" i="242"/>
  <c r="V105" i="242"/>
  <c r="X105" i="242"/>
  <c r="V61" i="242"/>
  <c r="X61" i="242"/>
  <c r="V130" i="242"/>
  <c r="X130" i="242"/>
  <c r="V11" i="242"/>
  <c r="X11" i="242"/>
  <c r="V10" i="242"/>
  <c r="X10" i="242"/>
  <c r="V140" i="242"/>
  <c r="X140" i="242"/>
  <c r="V72" i="242"/>
  <c r="X72" i="242"/>
  <c r="V99" i="242"/>
  <c r="X99" i="242"/>
  <c r="V116" i="242"/>
  <c r="X116" i="242"/>
  <c r="V26" i="242"/>
  <c r="X26" i="242"/>
  <c r="V118" i="242"/>
  <c r="X118" i="242"/>
  <c r="V124" i="242"/>
  <c r="X124" i="242"/>
  <c r="V60" i="242"/>
  <c r="X60" i="242"/>
  <c r="V120" i="242"/>
  <c r="X120" i="242"/>
  <c r="V76" i="242"/>
  <c r="X76" i="242"/>
  <c r="V135" i="242"/>
  <c r="X135" i="242"/>
  <c r="V51" i="242"/>
  <c r="X51" i="242"/>
  <c r="V25" i="242"/>
  <c r="X25" i="242"/>
  <c r="V71" i="242"/>
  <c r="X71" i="242"/>
  <c r="V89" i="242"/>
  <c r="X89" i="242"/>
  <c r="V110" i="242"/>
  <c r="X110" i="242"/>
  <c r="V85" i="242"/>
  <c r="X85" i="242"/>
  <c r="V128" i="242"/>
  <c r="X128" i="242"/>
  <c r="V39" i="242"/>
  <c r="X39" i="242"/>
  <c r="V63" i="242"/>
  <c r="X63" i="242"/>
  <c r="V73" i="242"/>
  <c r="X73" i="242"/>
  <c r="V139" i="242"/>
  <c r="X139" i="242"/>
  <c r="V42" i="242"/>
  <c r="X42" i="242"/>
  <c r="V37" i="242"/>
  <c r="X37" i="242"/>
  <c r="V119" i="242"/>
  <c r="X119" i="242"/>
  <c r="V77" i="242"/>
  <c r="X77" i="242"/>
  <c r="V94" i="242"/>
  <c r="X94" i="242"/>
  <c r="V148" i="242"/>
  <c r="X148" i="242"/>
  <c r="V62" i="242"/>
  <c r="X62" i="242"/>
  <c r="V8" i="242"/>
  <c r="X8" i="242"/>
  <c r="V50" i="242"/>
  <c r="X50" i="242"/>
  <c r="V47" i="242"/>
  <c r="X47" i="242"/>
  <c r="V145" i="242"/>
  <c r="X145" i="242"/>
  <c r="V21" i="242"/>
  <c r="X21" i="242"/>
  <c r="Q161" i="242"/>
  <c r="V86" i="242"/>
  <c r="X86" i="242"/>
  <c r="V57" i="242"/>
  <c r="X57" i="242"/>
  <c r="V30" i="242"/>
  <c r="X30" i="242"/>
  <c r="V75" i="242"/>
  <c r="X75" i="242"/>
  <c r="V147" i="242"/>
  <c r="X147" i="242"/>
  <c r="V41" i="242"/>
  <c r="X41" i="242"/>
  <c r="V20" i="242"/>
  <c r="X20" i="242"/>
  <c r="V58" i="242"/>
  <c r="X58" i="242"/>
  <c r="V82" i="242"/>
  <c r="X82" i="242"/>
  <c r="V45" i="242"/>
  <c r="X45" i="242"/>
  <c r="V90" i="242"/>
  <c r="X90" i="242"/>
  <c r="V81" i="242"/>
  <c r="X81" i="242"/>
  <c r="V114" i="242"/>
  <c r="X114" i="242"/>
  <c r="V132" i="242"/>
  <c r="X132" i="242"/>
  <c r="V16" i="242"/>
  <c r="X16" i="242"/>
  <c r="V100" i="242"/>
  <c r="X100" i="242"/>
  <c r="V121" i="242"/>
  <c r="X121" i="242"/>
  <c r="V70" i="242"/>
  <c r="X70" i="242"/>
  <c r="V142" i="242"/>
  <c r="X142" i="242"/>
  <c r="V131" i="242"/>
  <c r="X131" i="242"/>
  <c r="V96" i="242"/>
  <c r="X96" i="242"/>
  <c r="V151" i="242"/>
  <c r="X151" i="242"/>
  <c r="V29" i="242"/>
  <c r="X29" i="242"/>
  <c r="V52" i="242"/>
  <c r="X52" i="242"/>
  <c r="V69" i="242"/>
  <c r="X69" i="242"/>
  <c r="V4" i="242"/>
  <c r="X4" i="242"/>
  <c r="V149" i="242"/>
  <c r="X149" i="242"/>
  <c r="V65" i="242"/>
  <c r="X65" i="242"/>
  <c r="V88" i="242"/>
  <c r="X88" i="242"/>
  <c r="V15" i="242"/>
  <c r="X15" i="242"/>
  <c r="V78" i="242"/>
  <c r="X78" i="242"/>
  <c r="V91" i="242"/>
  <c r="X91" i="242"/>
  <c r="V74" i="242"/>
  <c r="X74" i="242"/>
  <c r="V83" i="242"/>
  <c r="X83" i="242"/>
  <c r="V87" i="242"/>
  <c r="X87" i="242"/>
  <c r="T155" i="242"/>
  <c r="B163" i="242"/>
  <c r="S155" i="242"/>
  <c r="B162" i="242"/>
  <c r="R155" i="242"/>
  <c r="U155" i="242"/>
  <c r="B164" i="242"/>
  <c r="V19" i="242"/>
  <c r="X19" i="242"/>
  <c r="V55" i="242"/>
  <c r="X55" i="242"/>
  <c r="P164" i="242"/>
  <c r="K155" i="242"/>
  <c r="P163" i="242"/>
  <c r="V7" i="242"/>
  <c r="X7" i="242"/>
  <c r="Q160" i="242"/>
  <c r="Q159" i="242"/>
  <c r="V13" i="242"/>
  <c r="X13" i="242"/>
  <c r="V31" i="242"/>
  <c r="X31" i="242"/>
  <c r="V23" i="242"/>
  <c r="X23" i="242"/>
  <c r="V113" i="242"/>
  <c r="X113" i="242"/>
  <c r="V134" i="242"/>
  <c r="X134" i="242"/>
  <c r="V56" i="242"/>
  <c r="X56" i="242"/>
  <c r="V18" i="242"/>
  <c r="X18" i="242"/>
  <c r="Q155" i="242"/>
  <c r="B159" i="242"/>
  <c r="D159" i="242"/>
  <c r="V129" i="242"/>
  <c r="X129" i="242"/>
  <c r="V28" i="242"/>
  <c r="X28" i="242"/>
  <c r="V9" i="242"/>
  <c r="X9" i="242"/>
  <c r="V126" i="242"/>
  <c r="X126" i="242"/>
  <c r="V146" i="242"/>
  <c r="X146" i="242"/>
  <c r="V117" i="242"/>
  <c r="X117" i="242"/>
  <c r="V5" i="242"/>
  <c r="X5" i="242"/>
  <c r="V97" i="242"/>
  <c r="X97" i="242"/>
  <c r="V84" i="242"/>
  <c r="X84" i="242"/>
  <c r="V67" i="242"/>
  <c r="X67" i="242"/>
  <c r="V111" i="242"/>
  <c r="X111" i="242"/>
  <c r="V27" i="242"/>
  <c r="X27" i="242"/>
  <c r="V38" i="242"/>
  <c r="X38" i="242"/>
  <c r="V152" i="242"/>
  <c r="X152" i="242"/>
  <c r="V24" i="242"/>
  <c r="X24" i="242"/>
  <c r="V122" i="242"/>
  <c r="X122" i="242"/>
  <c r="V107" i="242"/>
  <c r="X107" i="242"/>
  <c r="T164" i="242"/>
  <c r="N155" i="242"/>
  <c r="T163" i="242"/>
  <c r="V93" i="242"/>
  <c r="X93" i="242"/>
  <c r="V79" i="242"/>
  <c r="X79" i="242"/>
  <c r="V48" i="242"/>
  <c r="X48" i="242"/>
  <c r="V36" i="242"/>
  <c r="X36" i="242"/>
  <c r="V144" i="242"/>
  <c r="X144" i="242"/>
  <c r="S164" i="242"/>
  <c r="M155" i="242"/>
  <c r="S163" i="242"/>
  <c r="M164" i="242"/>
  <c r="C155" i="242"/>
  <c r="V6" i="242"/>
  <c r="X6" i="242"/>
  <c r="R164" i="242"/>
  <c r="L155" i="242"/>
  <c r="R163" i="242"/>
  <c r="V102" i="242"/>
  <c r="X102" i="242"/>
  <c r="V141" i="242"/>
  <c r="X141" i="242"/>
  <c r="O164" i="242"/>
  <c r="U164" i="242"/>
  <c r="O155" i="242"/>
  <c r="U163" i="242"/>
  <c r="V53" i="242"/>
  <c r="X53" i="242"/>
  <c r="P155" i="242"/>
  <c r="B158" i="242"/>
  <c r="D158" i="242"/>
  <c r="V68" i="242"/>
  <c r="X68" i="242"/>
  <c r="V98" i="242"/>
  <c r="X98" i="242"/>
  <c r="V137" i="242"/>
  <c r="X137" i="242"/>
  <c r="V95" i="242"/>
  <c r="X95" i="242"/>
  <c r="V46" i="242"/>
  <c r="X46" i="242"/>
  <c r="V43" i="242"/>
  <c r="X43" i="242"/>
  <c r="V33" i="242"/>
  <c r="X33" i="242"/>
  <c r="V32" i="242"/>
  <c r="X32" i="242"/>
  <c r="V59" i="242"/>
  <c r="X59" i="242"/>
  <c r="V123" i="242"/>
  <c r="X123" i="242"/>
  <c r="V103" i="242"/>
  <c r="X103" i="242"/>
  <c r="V101" i="242"/>
  <c r="X101" i="242"/>
  <c r="V138" i="242"/>
  <c r="X138" i="242"/>
  <c r="V112" i="242"/>
  <c r="X112" i="242"/>
  <c r="V17" i="242"/>
  <c r="X17" i="242"/>
  <c r="V64" i="242"/>
  <c r="X64" i="242"/>
  <c r="V44" i="242"/>
  <c r="X44" i="242"/>
  <c r="V3" i="242"/>
  <c r="V7" i="241"/>
  <c r="X7" i="241"/>
  <c r="R155" i="241"/>
  <c r="K155" i="241"/>
  <c r="P163" i="241"/>
  <c r="V50" i="241"/>
  <c r="X50" i="241"/>
  <c r="R164" i="241"/>
  <c r="R162" i="241"/>
  <c r="V40" i="241"/>
  <c r="X40" i="241"/>
  <c r="V136" i="241"/>
  <c r="X136" i="241"/>
  <c r="V145" i="241"/>
  <c r="X145" i="241"/>
  <c r="V121" i="241"/>
  <c r="X121" i="241"/>
  <c r="V84" i="241"/>
  <c r="X84" i="241"/>
  <c r="V75" i="241"/>
  <c r="X75" i="241"/>
  <c r="V128" i="241"/>
  <c r="X128" i="241"/>
  <c r="V129" i="241"/>
  <c r="X129" i="241"/>
  <c r="V89" i="241"/>
  <c r="X89" i="241"/>
  <c r="V82" i="241"/>
  <c r="X82" i="241"/>
  <c r="V85" i="241"/>
  <c r="X85" i="241"/>
  <c r="V26" i="241"/>
  <c r="X26" i="241"/>
  <c r="V78" i="241"/>
  <c r="X78" i="241"/>
  <c r="V113" i="241"/>
  <c r="X113" i="241"/>
  <c r="V139" i="241"/>
  <c r="X139" i="241"/>
  <c r="V68" i="241"/>
  <c r="X68" i="241"/>
  <c r="V101" i="241"/>
  <c r="X101" i="241"/>
  <c r="V34" i="241"/>
  <c r="X34" i="241"/>
  <c r="V13" i="241"/>
  <c r="X13" i="241"/>
  <c r="V120" i="241"/>
  <c r="X120" i="241"/>
  <c r="V23" i="241"/>
  <c r="X23" i="241"/>
  <c r="V132" i="241"/>
  <c r="X132" i="241"/>
  <c r="V59" i="241"/>
  <c r="X59" i="241"/>
  <c r="V90" i="241"/>
  <c r="X90" i="241"/>
  <c r="V124" i="241"/>
  <c r="X124" i="241"/>
  <c r="V148" i="241"/>
  <c r="X148" i="241"/>
  <c r="V138" i="241"/>
  <c r="X138" i="241"/>
  <c r="V80" i="241"/>
  <c r="X80" i="241"/>
  <c r="V150" i="241"/>
  <c r="X150" i="241"/>
  <c r="V22" i="241"/>
  <c r="X22" i="241"/>
  <c r="V38" i="241"/>
  <c r="X38" i="241"/>
  <c r="V6" i="241"/>
  <c r="X6" i="241"/>
  <c r="V125" i="241"/>
  <c r="X125" i="241"/>
  <c r="V60" i="241"/>
  <c r="X60" i="241"/>
  <c r="V123" i="241"/>
  <c r="X123" i="241"/>
  <c r="V135" i="241"/>
  <c r="X135" i="241"/>
  <c r="V143" i="241"/>
  <c r="X143" i="241"/>
  <c r="V53" i="241"/>
  <c r="X53" i="241"/>
  <c r="V96" i="241"/>
  <c r="X96" i="241"/>
  <c r="V147" i="241"/>
  <c r="X147" i="241"/>
  <c r="V137" i="241"/>
  <c r="X137" i="241"/>
  <c r="V37" i="241"/>
  <c r="X37" i="241"/>
  <c r="V126" i="241"/>
  <c r="X126" i="241"/>
  <c r="V15" i="241"/>
  <c r="X15" i="241"/>
  <c r="V66" i="241"/>
  <c r="X66" i="241"/>
  <c r="V146" i="241"/>
  <c r="X146" i="241"/>
  <c r="V117" i="241"/>
  <c r="X117" i="241"/>
  <c r="V133" i="241"/>
  <c r="X133" i="241"/>
  <c r="V134" i="241"/>
  <c r="X134" i="241"/>
  <c r="V44" i="241"/>
  <c r="X44" i="241"/>
  <c r="V69" i="241"/>
  <c r="X69" i="241"/>
  <c r="V73" i="241"/>
  <c r="X73" i="241"/>
  <c r="V87" i="241"/>
  <c r="X87" i="241"/>
  <c r="V41" i="241"/>
  <c r="X41" i="241"/>
  <c r="V98" i="241"/>
  <c r="X98" i="241"/>
  <c r="V104" i="241"/>
  <c r="X104" i="241"/>
  <c r="V92" i="241"/>
  <c r="V10" i="241"/>
  <c r="X10" i="241"/>
  <c r="V116" i="241"/>
  <c r="X116" i="241"/>
  <c r="V111" i="241"/>
  <c r="X111" i="241"/>
  <c r="V2" i="241"/>
  <c r="X2" i="241"/>
  <c r="V103" i="241"/>
  <c r="X103" i="241"/>
  <c r="V97" i="241"/>
  <c r="X97" i="241"/>
  <c r="V100" i="241"/>
  <c r="X100" i="241"/>
  <c r="V17" i="241"/>
  <c r="X17" i="241"/>
  <c r="V39" i="241"/>
  <c r="X39" i="241"/>
  <c r="V5" i="241"/>
  <c r="X5" i="241"/>
  <c r="V95" i="241"/>
  <c r="X95" i="241"/>
  <c r="V67" i="241"/>
  <c r="X67" i="241"/>
  <c r="V11" i="241"/>
  <c r="X11" i="241"/>
  <c r="V32" i="241"/>
  <c r="X32" i="241"/>
  <c r="V131" i="241"/>
  <c r="X131" i="241"/>
  <c r="V65" i="241"/>
  <c r="X65" i="241"/>
  <c r="V25" i="241"/>
  <c r="X25" i="241"/>
  <c r="V141" i="241"/>
  <c r="X141" i="241"/>
  <c r="V42" i="241"/>
  <c r="X42" i="241"/>
  <c r="V119" i="241"/>
  <c r="X119" i="241"/>
  <c r="V45" i="241"/>
  <c r="X45" i="241"/>
  <c r="V105" i="241"/>
  <c r="X105" i="241"/>
  <c r="V8" i="241"/>
  <c r="X8" i="241"/>
  <c r="V71" i="241"/>
  <c r="X71" i="241"/>
  <c r="T164" i="241"/>
  <c r="N155" i="241"/>
  <c r="T163" i="241"/>
  <c r="V140" i="241"/>
  <c r="X140" i="241"/>
  <c r="V112" i="241"/>
  <c r="X112" i="241"/>
  <c r="Q159" i="241"/>
  <c r="Q164" i="241"/>
  <c r="Q162" i="241"/>
  <c r="V70" i="241"/>
  <c r="X70" i="241"/>
  <c r="V99" i="241"/>
  <c r="X99" i="241"/>
  <c r="V35" i="241"/>
  <c r="X35" i="241"/>
  <c r="V102" i="241"/>
  <c r="X102" i="241"/>
  <c r="V55" i="241"/>
  <c r="X55" i="241"/>
  <c r="V77" i="241"/>
  <c r="X77" i="241"/>
  <c r="V64" i="241"/>
  <c r="X64" i="241"/>
  <c r="V20" i="241"/>
  <c r="X20" i="241"/>
  <c r="V18" i="241"/>
  <c r="X18" i="241"/>
  <c r="V54" i="241"/>
  <c r="X54" i="241"/>
  <c r="V48" i="241"/>
  <c r="X48" i="241"/>
  <c r="P162" i="241"/>
  <c r="V144" i="241"/>
  <c r="V142" i="241"/>
  <c r="X142" i="241"/>
  <c r="V72" i="241"/>
  <c r="X72" i="241"/>
  <c r="V3" i="241"/>
  <c r="X3" i="241"/>
  <c r="Q155" i="241"/>
  <c r="B159" i="241"/>
  <c r="D159" i="241"/>
  <c r="V4" i="241"/>
  <c r="X4" i="241"/>
  <c r="L155" i="241"/>
  <c r="R163" i="241"/>
  <c r="U155" i="241"/>
  <c r="B164" i="241"/>
  <c r="V21" i="241"/>
  <c r="X21" i="241"/>
  <c r="V46" i="241"/>
  <c r="X46" i="241"/>
  <c r="V151" i="241"/>
  <c r="X151" i="241"/>
  <c r="V31" i="241"/>
  <c r="X31" i="241"/>
  <c r="V9" i="241"/>
  <c r="X9" i="241"/>
  <c r="V16" i="241"/>
  <c r="X16" i="241"/>
  <c r="V61" i="241"/>
  <c r="X61" i="241"/>
  <c r="V27" i="241"/>
  <c r="X27" i="241"/>
  <c r="V88" i="241"/>
  <c r="X88" i="241"/>
  <c r="O164" i="241"/>
  <c r="V57" i="241"/>
  <c r="X57" i="241"/>
  <c r="S164" i="241"/>
  <c r="M155" i="241"/>
  <c r="S163" i="241"/>
  <c r="V19" i="241"/>
  <c r="X19" i="241"/>
  <c r="F155" i="241"/>
  <c r="C155" i="241"/>
  <c r="M164" i="241"/>
  <c r="V110" i="241"/>
  <c r="X110" i="241"/>
  <c r="V62" i="241"/>
  <c r="X62" i="241"/>
  <c r="U164" i="241"/>
  <c r="O155" i="241"/>
  <c r="U163" i="241"/>
  <c r="V63" i="241"/>
  <c r="X63" i="241"/>
  <c r="V24" i="241"/>
  <c r="X24" i="241"/>
  <c r="V83" i="241"/>
  <c r="X83" i="241"/>
  <c r="V58" i="241"/>
  <c r="X58" i="241"/>
  <c r="V93" i="241"/>
  <c r="X93" i="241"/>
  <c r="V47" i="241"/>
  <c r="X47" i="241"/>
  <c r="V52" i="241"/>
  <c r="X52" i="241"/>
  <c r="V29" i="241"/>
  <c r="X29" i="241"/>
  <c r="V106" i="241"/>
  <c r="X106" i="241"/>
  <c r="V81" i="241"/>
  <c r="X81" i="241"/>
  <c r="V14" i="241"/>
  <c r="X14" i="241"/>
  <c r="V94" i="241"/>
  <c r="X94" i="241"/>
  <c r="P155" i="241"/>
  <c r="B158" i="241"/>
  <c r="V122" i="241"/>
  <c r="X122" i="241"/>
  <c r="V43" i="241"/>
  <c r="X43" i="241"/>
  <c r="V79" i="241"/>
  <c r="X79" i="241"/>
  <c r="V12" i="241"/>
  <c r="X12" i="241"/>
  <c r="V49" i="241"/>
  <c r="X49" i="241"/>
  <c r="V51" i="241"/>
  <c r="X51" i="241"/>
  <c r="V33" i="241"/>
  <c r="X33" i="241"/>
  <c r="V130" i="241"/>
  <c r="X130" i="241"/>
  <c r="V76" i="241"/>
  <c r="X76" i="241"/>
  <c r="V115" i="241"/>
  <c r="X115" i="241"/>
  <c r="V28" i="241"/>
  <c r="X28" i="241"/>
  <c r="S155" i="241"/>
  <c r="B162" i="241"/>
  <c r="V86" i="241"/>
  <c r="X86" i="241"/>
  <c r="V36" i="241"/>
  <c r="X36" i="241"/>
  <c r="V74" i="241"/>
  <c r="X74" i="241"/>
  <c r="T155" i="241"/>
  <c r="B163" i="241"/>
  <c r="V118" i="241"/>
  <c r="X118" i="241"/>
  <c r="V56" i="241"/>
  <c r="X56" i="241"/>
  <c r="V16" i="240"/>
  <c r="X16" i="240"/>
  <c r="V96" i="240"/>
  <c r="X96" i="240"/>
  <c r="V117" i="240"/>
  <c r="X117" i="240"/>
  <c r="V33" i="240"/>
  <c r="X33" i="240"/>
  <c r="V64" i="240"/>
  <c r="X64" i="240"/>
  <c r="V28" i="240"/>
  <c r="X28" i="240"/>
  <c r="V18" i="240"/>
  <c r="X18" i="240"/>
  <c r="V6" i="240"/>
  <c r="X6" i="240"/>
  <c r="V52" i="240"/>
  <c r="X52" i="240"/>
  <c r="V112" i="240"/>
  <c r="X112" i="240"/>
  <c r="F155" i="240"/>
  <c r="C155" i="240"/>
  <c r="V136" i="240"/>
  <c r="X136" i="240"/>
  <c r="V118" i="240"/>
  <c r="X118" i="240"/>
  <c r="U164" i="240"/>
  <c r="U162" i="240"/>
  <c r="V92" i="240"/>
  <c r="V39" i="240"/>
  <c r="X39" i="240"/>
  <c r="Q159" i="240"/>
  <c r="Q164" i="240"/>
  <c r="Q162" i="240"/>
  <c r="R164" i="240"/>
  <c r="L155" i="240"/>
  <c r="R163" i="240"/>
  <c r="R165" i="240"/>
  <c r="P162" i="240"/>
  <c r="K155" i="240"/>
  <c r="P163" i="240"/>
  <c r="P165" i="240"/>
  <c r="S155" i="240"/>
  <c r="B162" i="240"/>
  <c r="D162" i="240"/>
  <c r="V85" i="240"/>
  <c r="X85" i="240"/>
  <c r="P155" i="240"/>
  <c r="B158" i="240"/>
  <c r="D158" i="240"/>
  <c r="T155" i="240"/>
  <c r="B163" i="240"/>
  <c r="D163" i="240"/>
  <c r="V107" i="240"/>
  <c r="X107" i="240"/>
  <c r="V93" i="240"/>
  <c r="X93" i="240"/>
  <c r="V31" i="240"/>
  <c r="X31" i="240"/>
  <c r="V51" i="240"/>
  <c r="X51" i="240"/>
  <c r="U155" i="240"/>
  <c r="B164" i="240"/>
  <c r="D164" i="240"/>
  <c r="V146" i="240"/>
  <c r="X146" i="240"/>
  <c r="V126" i="240"/>
  <c r="X126" i="240"/>
  <c r="V20" i="240"/>
  <c r="X20" i="240"/>
  <c r="V75" i="240"/>
  <c r="X75" i="240"/>
  <c r="O164" i="240"/>
  <c r="V3" i="240"/>
  <c r="X3" i="240"/>
  <c r="V141" i="240"/>
  <c r="X141" i="240"/>
  <c r="V88" i="240"/>
  <c r="X88" i="240"/>
  <c r="V151" i="240"/>
  <c r="X151" i="240"/>
  <c r="V102" i="240"/>
  <c r="X102" i="240"/>
  <c r="V50" i="240"/>
  <c r="X50" i="240"/>
  <c r="S164" i="240"/>
  <c r="V15" i="240"/>
  <c r="X15" i="240"/>
  <c r="V132" i="240"/>
  <c r="X132" i="240"/>
  <c r="V40" i="240"/>
  <c r="X40" i="240"/>
  <c r="V10" i="240"/>
  <c r="X10" i="240"/>
  <c r="V35" i="240"/>
  <c r="X35" i="240"/>
  <c r="V119" i="240"/>
  <c r="X119" i="240"/>
  <c r="V87" i="240"/>
  <c r="X87" i="240"/>
  <c r="V134" i="240"/>
  <c r="X134" i="240"/>
  <c r="V120" i="240"/>
  <c r="X120" i="240"/>
  <c r="V139" i="240"/>
  <c r="X139" i="240"/>
  <c r="V129" i="240"/>
  <c r="X129" i="240"/>
  <c r="V48" i="240"/>
  <c r="X48" i="240"/>
  <c r="V21" i="240"/>
  <c r="X21" i="240"/>
  <c r="V115" i="240"/>
  <c r="X115" i="240"/>
  <c r="V83" i="240"/>
  <c r="X83" i="240"/>
  <c r="V114" i="240"/>
  <c r="X114" i="240"/>
  <c r="V5" i="240"/>
  <c r="X5" i="240"/>
  <c r="V97" i="240"/>
  <c r="X97" i="240"/>
  <c r="V90" i="240"/>
  <c r="X90" i="240"/>
  <c r="V25" i="240"/>
  <c r="X25" i="240"/>
  <c r="V8" i="240"/>
  <c r="X8" i="240"/>
  <c r="V124" i="240"/>
  <c r="X124" i="240"/>
  <c r="V26" i="240"/>
  <c r="X26" i="240"/>
  <c r="V71" i="240"/>
  <c r="X71" i="240"/>
  <c r="T164" i="240"/>
  <c r="N155" i="240"/>
  <c r="T163" i="240"/>
  <c r="T165" i="240"/>
  <c r="Q155" i="240"/>
  <c r="B159" i="240"/>
  <c r="D159" i="240"/>
  <c r="V73" i="240"/>
  <c r="X73" i="240"/>
  <c r="V60" i="240"/>
  <c r="X60" i="240"/>
  <c r="V23" i="240"/>
  <c r="X23" i="240"/>
  <c r="V150" i="240"/>
  <c r="X150" i="240"/>
  <c r="V110" i="240"/>
  <c r="X110" i="240"/>
  <c r="V142" i="240"/>
  <c r="X142" i="240"/>
  <c r="V78" i="240"/>
  <c r="X78" i="240"/>
  <c r="V131" i="240"/>
  <c r="X131" i="240"/>
  <c r="V46" i="240"/>
  <c r="X46" i="240"/>
  <c r="V89" i="239"/>
  <c r="X89" i="239"/>
  <c r="V96" i="239"/>
  <c r="X96" i="239"/>
  <c r="V65" i="239"/>
  <c r="X65" i="239"/>
  <c r="V66" i="239"/>
  <c r="X66" i="239"/>
  <c r="V133" i="239"/>
  <c r="X133" i="239"/>
  <c r="V83" i="239"/>
  <c r="X83" i="239"/>
  <c r="V21" i="239"/>
  <c r="X21" i="239"/>
  <c r="V51" i="239"/>
  <c r="X51" i="239"/>
  <c r="V6" i="239"/>
  <c r="X6" i="239"/>
  <c r="V113" i="239"/>
  <c r="X113" i="239"/>
  <c r="V77" i="239"/>
  <c r="X77" i="239"/>
  <c r="V118" i="239"/>
  <c r="X118" i="239"/>
  <c r="V107" i="239"/>
  <c r="X107" i="239"/>
  <c r="V11" i="239"/>
  <c r="X11" i="239"/>
  <c r="V75" i="239"/>
  <c r="X75" i="239"/>
  <c r="V26" i="239"/>
  <c r="X26" i="239"/>
  <c r="V130" i="239"/>
  <c r="X130" i="239"/>
  <c r="V64" i="239"/>
  <c r="X64" i="239"/>
  <c r="V84" i="239"/>
  <c r="X84" i="239"/>
  <c r="V71" i="239"/>
  <c r="X71" i="239"/>
  <c r="V98" i="239"/>
  <c r="X98" i="239"/>
  <c r="V2" i="239"/>
  <c r="V28" i="239"/>
  <c r="X28" i="239"/>
  <c r="V50" i="239"/>
  <c r="X50" i="239"/>
  <c r="V151" i="239"/>
  <c r="X151" i="239"/>
  <c r="V62" i="239"/>
  <c r="X62" i="239"/>
  <c r="V42" i="239"/>
  <c r="X42" i="239"/>
  <c r="V18" i="239"/>
  <c r="X18" i="239"/>
  <c r="V121" i="239"/>
  <c r="X121" i="239"/>
  <c r="V44" i="239"/>
  <c r="X44" i="239"/>
  <c r="V12" i="239"/>
  <c r="X12" i="239"/>
  <c r="V47" i="239"/>
  <c r="X47" i="239"/>
  <c r="V36" i="239"/>
  <c r="X36" i="239"/>
  <c r="V136" i="239"/>
  <c r="X136" i="239"/>
  <c r="V3" i="239"/>
  <c r="X3" i="239"/>
  <c r="V140" i="239"/>
  <c r="X140" i="239"/>
  <c r="V80" i="239"/>
  <c r="X80" i="239"/>
  <c r="V14" i="239"/>
  <c r="X14" i="239"/>
  <c r="V68" i="239"/>
  <c r="X68" i="239"/>
  <c r="V86" i="239"/>
  <c r="X86" i="239"/>
  <c r="V128" i="239"/>
  <c r="X128" i="239"/>
  <c r="V72" i="239"/>
  <c r="X72" i="239"/>
  <c r="V112" i="239"/>
  <c r="X112" i="239"/>
  <c r="V54" i="239"/>
  <c r="X54" i="239"/>
  <c r="V76" i="239"/>
  <c r="X76" i="239"/>
  <c r="V123" i="239"/>
  <c r="X123" i="239"/>
  <c r="V74" i="239"/>
  <c r="X74" i="239"/>
  <c r="V145" i="239"/>
  <c r="X145" i="239"/>
  <c r="V35" i="239"/>
  <c r="X35" i="239"/>
  <c r="V131" i="239"/>
  <c r="X131" i="239"/>
  <c r="V48" i="239"/>
  <c r="X48" i="239"/>
  <c r="V38" i="239"/>
  <c r="X38" i="239"/>
  <c r="V56" i="239"/>
  <c r="X56" i="239"/>
  <c r="V144" i="239"/>
  <c r="X144" i="239"/>
  <c r="S164" i="239"/>
  <c r="M155" i="239"/>
  <c r="S163" i="239"/>
  <c r="V106" i="239"/>
  <c r="X106" i="239"/>
  <c r="Q161" i="239"/>
  <c r="V102" i="239"/>
  <c r="X102" i="239"/>
  <c r="V101" i="239"/>
  <c r="X101" i="239"/>
  <c r="U164" i="239"/>
  <c r="O155" i="239"/>
  <c r="U163" i="239"/>
  <c r="R155" i="239"/>
  <c r="B161" i="239"/>
  <c r="D161" i="239"/>
  <c r="Q159" i="239"/>
  <c r="Q155" i="239"/>
  <c r="B159" i="239"/>
  <c r="D159" i="239"/>
  <c r="V9" i="239"/>
  <c r="X9" i="239"/>
  <c r="T164" i="239"/>
  <c r="N155" i="239"/>
  <c r="T163" i="239"/>
  <c r="V7" i="239"/>
  <c r="X7" i="239"/>
  <c r="R164" i="239"/>
  <c r="R162" i="239"/>
  <c r="X2" i="239"/>
  <c r="V126" i="239"/>
  <c r="X126" i="239"/>
  <c r="T155" i="239"/>
  <c r="B163" i="239"/>
  <c r="D163" i="239"/>
  <c r="V25" i="239"/>
  <c r="X25" i="239"/>
  <c r="V15" i="239"/>
  <c r="X15" i="239"/>
  <c r="U155" i="239"/>
  <c r="B164" i="239"/>
  <c r="D164" i="239"/>
  <c r="V16" i="239"/>
  <c r="X16" i="239"/>
  <c r="F155" i="239"/>
  <c r="V93" i="239"/>
  <c r="X93" i="239"/>
  <c r="V95" i="239"/>
  <c r="X95" i="239"/>
  <c r="V87" i="239"/>
  <c r="X87" i="239"/>
  <c r="V117" i="239"/>
  <c r="X117" i="239"/>
  <c r="V119" i="239"/>
  <c r="X119" i="239"/>
  <c r="V134" i="239"/>
  <c r="X134" i="239"/>
  <c r="V10" i="239"/>
  <c r="X10" i="239"/>
  <c r="V115" i="239"/>
  <c r="X115" i="239"/>
  <c r="V92" i="239"/>
  <c r="V17" i="239"/>
  <c r="X17" i="239"/>
  <c r="V33" i="239"/>
  <c r="X33" i="239"/>
  <c r="V55" i="239"/>
  <c r="X55" i="239"/>
  <c r="V109" i="239"/>
  <c r="X109" i="239"/>
  <c r="Q158" i="239"/>
  <c r="O164" i="239"/>
  <c r="J155" i="239"/>
  <c r="O163" i="239"/>
  <c r="V63" i="239"/>
  <c r="X63" i="239"/>
  <c r="V97" i="239"/>
  <c r="X97" i="239"/>
  <c r="V4" i="239"/>
  <c r="X4" i="239"/>
  <c r="V114" i="239"/>
  <c r="X114" i="239"/>
  <c r="S155" i="239"/>
  <c r="B162" i="239"/>
  <c r="D162" i="239"/>
  <c r="V53" i="239"/>
  <c r="X53" i="239"/>
  <c r="V13" i="239"/>
  <c r="X13" i="239"/>
  <c r="M164" i="239"/>
  <c r="C155" i="239"/>
  <c r="V58" i="239"/>
  <c r="X58" i="239"/>
  <c r="V125" i="239"/>
  <c r="X125" i="239"/>
  <c r="V137" i="239"/>
  <c r="X137" i="239"/>
  <c r="V37" i="239"/>
  <c r="X37" i="239"/>
  <c r="V67" i="239"/>
  <c r="X67" i="239"/>
  <c r="V19" i="239"/>
  <c r="X19" i="239"/>
  <c r="V103" i="239"/>
  <c r="X103" i="239"/>
  <c r="V57" i="239"/>
  <c r="X57" i="239"/>
  <c r="V22" i="239"/>
  <c r="X22" i="239"/>
  <c r="P155" i="239"/>
  <c r="B158" i="239"/>
  <c r="D158" i="239"/>
  <c r="P164" i="239"/>
  <c r="V32" i="239"/>
  <c r="X32" i="239"/>
  <c r="V81" i="239"/>
  <c r="X81" i="239"/>
  <c r="V141" i="239"/>
  <c r="X141" i="239"/>
  <c r="V146" i="239"/>
  <c r="X146" i="239"/>
  <c r="V27" i="239"/>
  <c r="X27" i="239"/>
  <c r="V41" i="239"/>
  <c r="X41" i="239"/>
  <c r="V8" i="239"/>
  <c r="X8" i="239"/>
  <c r="V45" i="239"/>
  <c r="X45" i="239"/>
  <c r="V105" i="239"/>
  <c r="X105" i="239"/>
  <c r="V61" i="239"/>
  <c r="X61" i="239"/>
  <c r="V5" i="239"/>
  <c r="X5" i="239"/>
  <c r="V30" i="239"/>
  <c r="X30" i="239"/>
  <c r="V46" i="239"/>
  <c r="X46" i="239"/>
  <c r="V81" i="238"/>
  <c r="X81" i="238"/>
  <c r="P154" i="238"/>
  <c r="B157" i="238"/>
  <c r="D157" i="238"/>
  <c r="V2" i="238"/>
  <c r="R154" i="238"/>
  <c r="B160" i="238"/>
  <c r="V62" i="238"/>
  <c r="X62" i="238"/>
  <c r="S154" i="238"/>
  <c r="B161" i="238"/>
  <c r="D161" i="238"/>
  <c r="Q154" i="238"/>
  <c r="B158" i="238"/>
  <c r="D158" i="238"/>
  <c r="V136" i="238"/>
  <c r="X136" i="238"/>
  <c r="T154" i="238"/>
  <c r="B162" i="238"/>
  <c r="D162" i="238"/>
  <c r="C154" i="238"/>
  <c r="M163" i="238"/>
  <c r="P164" i="238"/>
  <c r="V100" i="238"/>
  <c r="X100" i="238"/>
  <c r="V72" i="238"/>
  <c r="X72" i="238"/>
  <c r="V47" i="238"/>
  <c r="X47" i="238"/>
  <c r="V109" i="238"/>
  <c r="X109" i="238"/>
  <c r="V12" i="238"/>
  <c r="X12" i="238"/>
  <c r="V9" i="238"/>
  <c r="X9" i="238"/>
  <c r="V141" i="238"/>
  <c r="X141" i="238"/>
  <c r="V80" i="238"/>
  <c r="X80" i="238"/>
  <c r="U163" i="238"/>
  <c r="V125" i="238"/>
  <c r="X125" i="238"/>
  <c r="V20" i="238"/>
  <c r="X20" i="238"/>
  <c r="V142" i="238"/>
  <c r="X142" i="238"/>
  <c r="V94" i="238"/>
  <c r="X94" i="238"/>
  <c r="V21" i="238"/>
  <c r="X21" i="238"/>
  <c r="V98" i="238"/>
  <c r="X98" i="238"/>
  <c r="V145" i="238"/>
  <c r="X145" i="238"/>
  <c r="S163" i="238"/>
  <c r="M154" i="238"/>
  <c r="S162" i="238"/>
  <c r="Q157" i="238"/>
  <c r="O163" i="238"/>
  <c r="J154" i="238"/>
  <c r="O162" i="238"/>
  <c r="V37" i="238"/>
  <c r="X37" i="238"/>
  <c r="V46" i="238"/>
  <c r="X46" i="238"/>
  <c r="F154" i="238"/>
  <c r="D159" i="238"/>
  <c r="V57" i="238"/>
  <c r="X57" i="238"/>
  <c r="L154" i="238"/>
  <c r="R162" i="238"/>
  <c r="R164" i="238"/>
  <c r="R161" i="238"/>
  <c r="V146" i="238"/>
  <c r="X146" i="238"/>
  <c r="V118" i="238"/>
  <c r="X118" i="238"/>
  <c r="U154" i="238"/>
  <c r="B163" i="238"/>
  <c r="D163" i="238"/>
  <c r="V121" i="238"/>
  <c r="X121" i="238"/>
  <c r="V76" i="238"/>
  <c r="X76" i="238"/>
  <c r="V73" i="238"/>
  <c r="X73" i="238"/>
  <c r="V113" i="238"/>
  <c r="X113" i="238"/>
  <c r="V122" i="238"/>
  <c r="X122" i="238"/>
  <c r="V139" i="238"/>
  <c r="X139" i="238"/>
  <c r="V131" i="238"/>
  <c r="X131" i="238"/>
  <c r="V67" i="238"/>
  <c r="X67" i="238"/>
  <c r="V78" i="238"/>
  <c r="X78" i="238"/>
  <c r="V135" i="238"/>
  <c r="X135" i="238"/>
  <c r="V92" i="238"/>
  <c r="V3" i="238"/>
  <c r="X3" i="238"/>
  <c r="V134" i="238"/>
  <c r="X134" i="238"/>
  <c r="V4" i="238"/>
  <c r="X4" i="238"/>
  <c r="V19" i="238"/>
  <c r="X19" i="238"/>
  <c r="V56" i="238"/>
  <c r="X56" i="238"/>
  <c r="V32" i="238"/>
  <c r="X32" i="238"/>
  <c r="V71" i="238"/>
  <c r="X71" i="238"/>
  <c r="V107" i="238"/>
  <c r="X107" i="238"/>
  <c r="V87" i="238"/>
  <c r="X87" i="238"/>
  <c r="V103" i="238"/>
  <c r="X103" i="238"/>
  <c r="V88" i="238"/>
  <c r="X88" i="238"/>
  <c r="V17" i="238"/>
  <c r="X17" i="238"/>
  <c r="T163" i="238"/>
  <c r="N154" i="238"/>
  <c r="T162" i="238"/>
  <c r="V115" i="237"/>
  <c r="X115" i="237"/>
  <c r="V37" i="237"/>
  <c r="X37" i="237"/>
  <c r="V49" i="237"/>
  <c r="X49" i="237"/>
  <c r="V34" i="237"/>
  <c r="X34" i="237"/>
  <c r="V72" i="237"/>
  <c r="X72" i="237"/>
  <c r="V111" i="237"/>
  <c r="X111" i="237"/>
  <c r="V44" i="237"/>
  <c r="X44" i="237"/>
  <c r="V39" i="237"/>
  <c r="X39" i="237"/>
  <c r="V137" i="237"/>
  <c r="X137" i="237"/>
  <c r="V112" i="237"/>
  <c r="X112" i="237"/>
  <c r="V64" i="237"/>
  <c r="X64" i="237"/>
  <c r="V26" i="237"/>
  <c r="X26" i="237"/>
  <c r="V79" i="237"/>
  <c r="X79" i="237"/>
  <c r="V96" i="237"/>
  <c r="X96" i="237"/>
  <c r="V146" i="237"/>
  <c r="X146" i="237"/>
  <c r="V54" i="237"/>
  <c r="X54" i="237"/>
  <c r="V102" i="237"/>
  <c r="X102" i="237"/>
  <c r="V138" i="237"/>
  <c r="X138" i="237"/>
  <c r="V6" i="237"/>
  <c r="X6" i="237"/>
  <c r="V83" i="237"/>
  <c r="X83" i="237"/>
  <c r="V106" i="237"/>
  <c r="X106" i="237"/>
  <c r="V113" i="237"/>
  <c r="X113" i="237"/>
  <c r="V148" i="237"/>
  <c r="X148" i="237"/>
  <c r="V141" i="237"/>
  <c r="X141" i="237"/>
  <c r="V124" i="237"/>
  <c r="X124" i="237"/>
  <c r="V45" i="237"/>
  <c r="X45" i="237"/>
  <c r="V131" i="237"/>
  <c r="X131" i="237"/>
  <c r="V58" i="237"/>
  <c r="X58" i="237"/>
  <c r="V14" i="237"/>
  <c r="X14" i="237"/>
  <c r="V128" i="237"/>
  <c r="X128" i="237"/>
  <c r="V123" i="237"/>
  <c r="X123" i="237"/>
  <c r="V53" i="237"/>
  <c r="X53" i="237"/>
  <c r="V67" i="237"/>
  <c r="X67" i="237"/>
  <c r="V135" i="237"/>
  <c r="X135" i="237"/>
  <c r="V150" i="237"/>
  <c r="X150" i="237"/>
  <c r="V9" i="237"/>
  <c r="X9" i="237"/>
  <c r="V73" i="237"/>
  <c r="X73" i="237"/>
  <c r="V21" i="237"/>
  <c r="X21" i="237"/>
  <c r="V7" i="237"/>
  <c r="X7" i="237"/>
  <c r="V65" i="237"/>
  <c r="X65" i="237"/>
  <c r="V114" i="237"/>
  <c r="X114" i="237"/>
  <c r="V13" i="237"/>
  <c r="X13" i="237"/>
  <c r="V87" i="237"/>
  <c r="X87" i="237"/>
  <c r="V118" i="237"/>
  <c r="X118" i="237"/>
  <c r="V81" i="237"/>
  <c r="X81" i="237"/>
  <c r="V74" i="237"/>
  <c r="X74" i="237"/>
  <c r="V77" i="237"/>
  <c r="X77" i="237"/>
  <c r="V147" i="237"/>
  <c r="X147" i="237"/>
  <c r="V3" i="237"/>
  <c r="X3" i="237"/>
  <c r="V103" i="237"/>
  <c r="X103" i="237"/>
  <c r="V57" i="237"/>
  <c r="X57" i="237"/>
  <c r="V70" i="237"/>
  <c r="X70" i="237"/>
  <c r="V69" i="237"/>
  <c r="X69" i="237"/>
  <c r="V59" i="237"/>
  <c r="X59" i="237"/>
  <c r="V42" i="237"/>
  <c r="X42" i="237"/>
  <c r="V25" i="237"/>
  <c r="X25" i="237"/>
  <c r="V89" i="237"/>
  <c r="X89" i="237"/>
  <c r="V24" i="237"/>
  <c r="X24" i="237"/>
  <c r="V62" i="237"/>
  <c r="X62" i="237"/>
  <c r="V66" i="237"/>
  <c r="X66" i="237"/>
  <c r="V8" i="237"/>
  <c r="X8" i="237"/>
  <c r="V125" i="237"/>
  <c r="X125" i="237"/>
  <c r="V80" i="237"/>
  <c r="X80" i="237"/>
  <c r="V29" i="237"/>
  <c r="X29" i="237"/>
  <c r="V52" i="237"/>
  <c r="X52" i="237"/>
  <c r="V63" i="237"/>
  <c r="X63" i="237"/>
  <c r="V11" i="237"/>
  <c r="X11" i="237"/>
  <c r="V85" i="237"/>
  <c r="X85" i="237"/>
  <c r="V86" i="237"/>
  <c r="X86" i="237"/>
  <c r="V100" i="237"/>
  <c r="X100" i="237"/>
  <c r="V12" i="237"/>
  <c r="X12" i="237"/>
  <c r="V92" i="237"/>
  <c r="V84" i="237"/>
  <c r="X84" i="237"/>
  <c r="V32" i="237"/>
  <c r="X32" i="237"/>
  <c r="V17" i="237"/>
  <c r="X17" i="237"/>
  <c r="V117" i="237"/>
  <c r="X117" i="237"/>
  <c r="V76" i="237"/>
  <c r="X76" i="237"/>
  <c r="V61" i="237"/>
  <c r="X61" i="237"/>
  <c r="V109" i="237"/>
  <c r="X109" i="237"/>
  <c r="V145" i="237"/>
  <c r="X145" i="237"/>
  <c r="V101" i="237"/>
  <c r="X101" i="237"/>
  <c r="V119" i="237"/>
  <c r="X119" i="237"/>
  <c r="V75" i="237"/>
  <c r="X75" i="237"/>
  <c r="V16" i="237"/>
  <c r="X16" i="237"/>
  <c r="V43" i="237"/>
  <c r="X43" i="237"/>
  <c r="V18" i="237"/>
  <c r="X18" i="237"/>
  <c r="V98" i="237"/>
  <c r="X98" i="237"/>
  <c r="V56" i="237"/>
  <c r="X56" i="237"/>
  <c r="V33" i="237"/>
  <c r="X33" i="237"/>
  <c r="V51" i="237"/>
  <c r="X51" i="237"/>
  <c r="F154" i="237"/>
  <c r="P163" i="237"/>
  <c r="K154" i="237"/>
  <c r="P162" i="237"/>
  <c r="Q158" i="237"/>
  <c r="V15" i="237"/>
  <c r="X15" i="237"/>
  <c r="R163" i="237"/>
  <c r="L154" i="237"/>
  <c r="R162" i="237"/>
  <c r="U163" i="237"/>
  <c r="O154" i="237"/>
  <c r="U162" i="237"/>
  <c r="C154" i="237"/>
  <c r="Q160" i="237"/>
  <c r="V130" i="237"/>
  <c r="X130" i="237"/>
  <c r="V121" i="237"/>
  <c r="X121" i="237"/>
  <c r="V20" i="237"/>
  <c r="X20" i="237"/>
  <c r="V10" i="237"/>
  <c r="X10" i="237"/>
  <c r="V93" i="237"/>
  <c r="X93" i="237"/>
  <c r="V126" i="237"/>
  <c r="X126" i="237"/>
  <c r="V46" i="237"/>
  <c r="X46" i="237"/>
  <c r="V88" i="237"/>
  <c r="X88" i="237"/>
  <c r="V140" i="237"/>
  <c r="X140" i="237"/>
  <c r="V129" i="237"/>
  <c r="X129" i="237"/>
  <c r="V35" i="237"/>
  <c r="X35" i="237"/>
  <c r="V78" i="237"/>
  <c r="X78" i="237"/>
  <c r="T154" i="237"/>
  <c r="B162" i="237"/>
  <c r="D162" i="237"/>
  <c r="R154" i="237"/>
  <c r="B160" i="237"/>
  <c r="D160" i="237"/>
  <c r="V36" i="237"/>
  <c r="X36" i="237"/>
  <c r="V120" i="237"/>
  <c r="X120" i="237"/>
  <c r="V27" i="237"/>
  <c r="X27" i="237"/>
  <c r="U154" i="237"/>
  <c r="B163" i="237"/>
  <c r="D163" i="237"/>
  <c r="V23" i="237"/>
  <c r="X23" i="237"/>
  <c r="V30" i="237"/>
  <c r="X30" i="237"/>
  <c r="S163" i="237"/>
  <c r="M154" i="237"/>
  <c r="S162" i="237"/>
  <c r="V97" i="237"/>
  <c r="X97" i="237"/>
  <c r="V107" i="237"/>
  <c r="X107" i="237"/>
  <c r="V90" i="237"/>
  <c r="X90" i="237"/>
  <c r="V110" i="237"/>
  <c r="X110" i="237"/>
  <c r="V142" i="237"/>
  <c r="X142" i="237"/>
  <c r="V41" i="237"/>
  <c r="X41" i="237"/>
  <c r="V122" i="237"/>
  <c r="X122" i="237"/>
  <c r="S154" i="237"/>
  <c r="B161" i="237"/>
  <c r="D161" i="237"/>
  <c r="V105" i="237"/>
  <c r="X105" i="237"/>
  <c r="V95" i="237"/>
  <c r="X95" i="237"/>
  <c r="V2" i="237"/>
  <c r="P154" i="237"/>
  <c r="B157" i="237"/>
  <c r="T163" i="237"/>
  <c r="N154" i="237"/>
  <c r="T162" i="237"/>
  <c r="V134" i="237"/>
  <c r="X134" i="237"/>
  <c r="V139" i="237"/>
  <c r="X139" i="237"/>
  <c r="V55" i="237"/>
  <c r="X55" i="237"/>
  <c r="V132" i="237"/>
  <c r="X132" i="237"/>
  <c r="V22" i="237"/>
  <c r="X22" i="237"/>
  <c r="Q157" i="237"/>
  <c r="O163" i="237"/>
  <c r="J154" i="237"/>
  <c r="O162" i="237"/>
  <c r="M163" i="237"/>
  <c r="V28" i="237"/>
  <c r="X28" i="237"/>
  <c r="Q154" i="237"/>
  <c r="B158" i="237"/>
  <c r="D158" i="237"/>
  <c r="V151" i="237"/>
  <c r="X151" i="237"/>
  <c r="V99" i="237"/>
  <c r="X99" i="237"/>
  <c r="V116" i="237"/>
  <c r="X116" i="237"/>
  <c r="V104" i="237"/>
  <c r="X104" i="237"/>
  <c r="V40" i="237"/>
  <c r="X40" i="237"/>
  <c r="V94" i="237"/>
  <c r="X94" i="237"/>
  <c r="V50" i="237"/>
  <c r="X50" i="237"/>
  <c r="V5" i="237"/>
  <c r="X5" i="237"/>
  <c r="V48" i="237"/>
  <c r="X48" i="237"/>
  <c r="V31" i="237"/>
  <c r="X31" i="237"/>
  <c r="V38" i="237"/>
  <c r="X38" i="237"/>
  <c r="V144" i="237"/>
  <c r="X144" i="237"/>
  <c r="V68" i="237"/>
  <c r="X68" i="237"/>
  <c r="V60" i="237"/>
  <c r="X60" i="237"/>
  <c r="V42" i="236"/>
  <c r="X42" i="236"/>
  <c r="V17" i="236"/>
  <c r="X17" i="236"/>
  <c r="V8" i="236"/>
  <c r="X8" i="236"/>
  <c r="V86" i="236"/>
  <c r="X86" i="236"/>
  <c r="V15" i="236"/>
  <c r="X15" i="236"/>
  <c r="V115" i="236"/>
  <c r="X115" i="236"/>
  <c r="V73" i="236"/>
  <c r="X73" i="236"/>
  <c r="V28" i="236"/>
  <c r="X28" i="236"/>
  <c r="V97" i="236"/>
  <c r="X97" i="236"/>
  <c r="V148" i="236"/>
  <c r="X148" i="236"/>
  <c r="V102" i="236"/>
  <c r="X102" i="236"/>
  <c r="S163" i="236"/>
  <c r="M154" i="236"/>
  <c r="S162" i="236"/>
  <c r="U154" i="236"/>
  <c r="B163" i="236"/>
  <c r="D163" i="236"/>
  <c r="P163" i="236"/>
  <c r="K154" i="236"/>
  <c r="P162" i="236"/>
  <c r="Q154" i="236"/>
  <c r="B158" i="236"/>
  <c r="D158" i="236"/>
  <c r="Q160" i="236"/>
  <c r="S154" i="236"/>
  <c r="B161" i="236"/>
  <c r="D161" i="236"/>
  <c r="V9" i="236"/>
  <c r="X9" i="236"/>
  <c r="R163" i="236"/>
  <c r="L154" i="236"/>
  <c r="R162" i="236"/>
  <c r="U163" i="236"/>
  <c r="U161" i="236"/>
  <c r="R154" i="236"/>
  <c r="B160" i="236"/>
  <c r="D160" i="236"/>
  <c r="V10" i="236"/>
  <c r="X10" i="236"/>
  <c r="F154" i="236"/>
  <c r="Q158" i="236"/>
  <c r="V2" i="236"/>
  <c r="P154" i="236"/>
  <c r="B157" i="236"/>
  <c r="T163" i="236"/>
  <c r="T154" i="236"/>
  <c r="B162" i="236"/>
  <c r="D162" i="236"/>
  <c r="V64" i="236"/>
  <c r="X64" i="236"/>
  <c r="V16" i="236"/>
  <c r="X16" i="236"/>
  <c r="V4" i="236"/>
  <c r="X4" i="236"/>
  <c r="V140" i="236"/>
  <c r="X140" i="236"/>
  <c r="V50" i="236"/>
  <c r="X50" i="236"/>
  <c r="V144" i="236"/>
  <c r="X144" i="236"/>
  <c r="V30" i="236"/>
  <c r="X30" i="236"/>
  <c r="V6" i="236"/>
  <c r="X6" i="236"/>
  <c r="V58" i="236"/>
  <c r="X58" i="236"/>
  <c r="V136" i="236"/>
  <c r="X136" i="236"/>
  <c r="V77" i="236"/>
  <c r="X77" i="236"/>
  <c r="V48" i="236"/>
  <c r="X48" i="236"/>
  <c r="V7" i="236"/>
  <c r="X7" i="236"/>
  <c r="V118" i="236"/>
  <c r="X118" i="236"/>
  <c r="V147" i="236"/>
  <c r="X147" i="236"/>
  <c r="V65" i="236"/>
  <c r="X65" i="236"/>
  <c r="V43" i="236"/>
  <c r="X43" i="236"/>
  <c r="V12" i="236"/>
  <c r="X12" i="236"/>
  <c r="V99" i="236"/>
  <c r="X99" i="236"/>
  <c r="V54" i="236"/>
  <c r="X54" i="236"/>
  <c r="V139" i="236"/>
  <c r="X139" i="236"/>
  <c r="V120" i="236"/>
  <c r="X120" i="236"/>
  <c r="V94" i="236"/>
  <c r="X94" i="236"/>
  <c r="V124" i="236"/>
  <c r="X124" i="236"/>
  <c r="V25" i="236"/>
  <c r="X25" i="236"/>
  <c r="M163" i="236"/>
  <c r="C154" i="236"/>
  <c r="V35" i="236"/>
  <c r="X35" i="236"/>
  <c r="V61" i="236"/>
  <c r="X61" i="236"/>
  <c r="V126" i="236"/>
  <c r="X126" i="236"/>
  <c r="V37" i="236"/>
  <c r="X37" i="236"/>
  <c r="O163" i="236"/>
  <c r="V131" i="236"/>
  <c r="X131" i="236"/>
  <c r="V56" i="236"/>
  <c r="X56" i="236"/>
  <c r="V80" i="236"/>
  <c r="X80" i="236"/>
  <c r="V114" i="236"/>
  <c r="X114" i="236"/>
  <c r="V22" i="236"/>
  <c r="X22" i="236"/>
  <c r="V135" i="236"/>
  <c r="X135" i="236"/>
  <c r="V27" i="236"/>
  <c r="X27" i="236"/>
  <c r="V60" i="236"/>
  <c r="X60" i="236"/>
  <c r="V125" i="236"/>
  <c r="X125" i="236"/>
  <c r="V92" i="236"/>
  <c r="V47" i="236"/>
  <c r="X47" i="236"/>
  <c r="V74" i="236"/>
  <c r="X74" i="236"/>
  <c r="V23" i="236"/>
  <c r="X23" i="236"/>
  <c r="V132" i="236"/>
  <c r="X132" i="236"/>
  <c r="V107" i="236"/>
  <c r="X107" i="236"/>
  <c r="V129" i="236"/>
  <c r="X129" i="236"/>
  <c r="V134" i="236"/>
  <c r="X134" i="236"/>
  <c r="V62" i="236"/>
  <c r="X62" i="236"/>
  <c r="V69" i="236"/>
  <c r="X69" i="236"/>
  <c r="V93" i="236"/>
  <c r="X93" i="236"/>
  <c r="V53" i="236"/>
  <c r="X53" i="236"/>
  <c r="V113" i="236"/>
  <c r="X113" i="236"/>
  <c r="V76" i="236"/>
  <c r="X76" i="236"/>
  <c r="V75" i="236"/>
  <c r="X75" i="236"/>
  <c r="V122" i="236"/>
  <c r="X122" i="236"/>
  <c r="V13" i="236"/>
  <c r="X13" i="236"/>
  <c r="V88" i="236"/>
  <c r="X88" i="236"/>
  <c r="V117" i="236"/>
  <c r="X117" i="236"/>
  <c r="V130" i="236"/>
  <c r="X130" i="236"/>
  <c r="V21" i="236"/>
  <c r="X21" i="236"/>
  <c r="V26" i="236"/>
  <c r="X26" i="236"/>
  <c r="V52" i="236"/>
  <c r="X52" i="236"/>
  <c r="V67" i="236"/>
  <c r="X67" i="236"/>
  <c r="V105" i="236"/>
  <c r="X105" i="236"/>
  <c r="V46" i="235"/>
  <c r="X46" i="235"/>
  <c r="V9" i="235"/>
  <c r="X9" i="235"/>
  <c r="V55" i="235"/>
  <c r="X55" i="235"/>
  <c r="V34" i="235"/>
  <c r="X34" i="235"/>
  <c r="V129" i="235"/>
  <c r="X129" i="235"/>
  <c r="V44" i="235"/>
  <c r="X44" i="235"/>
  <c r="V56" i="235"/>
  <c r="X56" i="235"/>
  <c r="V68" i="235"/>
  <c r="X68" i="235"/>
  <c r="V40" i="235"/>
  <c r="X40" i="235"/>
  <c r="V73" i="235"/>
  <c r="X73" i="235"/>
  <c r="V110" i="235"/>
  <c r="X110" i="235"/>
  <c r="V31" i="235"/>
  <c r="X31" i="235"/>
  <c r="V87" i="235"/>
  <c r="X87" i="235"/>
  <c r="V24" i="235"/>
  <c r="X24" i="235"/>
  <c r="V145" i="235"/>
  <c r="X145" i="235"/>
  <c r="V115" i="235"/>
  <c r="X115" i="235"/>
  <c r="V113" i="235"/>
  <c r="X113" i="235"/>
  <c r="V37" i="235"/>
  <c r="X37" i="235"/>
  <c r="V85" i="235"/>
  <c r="X85" i="235"/>
  <c r="V54" i="235"/>
  <c r="X54" i="235"/>
  <c r="V69" i="235"/>
  <c r="X69" i="235"/>
  <c r="V101" i="235"/>
  <c r="X101" i="235"/>
  <c r="V61" i="235"/>
  <c r="X61" i="235"/>
  <c r="V11" i="235"/>
  <c r="X11" i="235"/>
  <c r="V48" i="235"/>
  <c r="X48" i="235"/>
  <c r="V72" i="235"/>
  <c r="X72" i="235"/>
  <c r="R163" i="235"/>
  <c r="L154" i="235"/>
  <c r="R162" i="235"/>
  <c r="V16" i="235"/>
  <c r="X16" i="235"/>
  <c r="V38" i="235"/>
  <c r="X38" i="235"/>
  <c r="V117" i="235"/>
  <c r="X117" i="235"/>
  <c r="V133" i="235"/>
  <c r="X133" i="235"/>
  <c r="V112" i="235"/>
  <c r="X112" i="235"/>
  <c r="V151" i="235"/>
  <c r="X151" i="235"/>
  <c r="V132" i="235"/>
  <c r="X132" i="235"/>
  <c r="V92" i="235"/>
  <c r="V63" i="235"/>
  <c r="X63" i="235"/>
  <c r="V59" i="235"/>
  <c r="X59" i="235"/>
  <c r="V62" i="235"/>
  <c r="X62" i="235"/>
  <c r="V32" i="235"/>
  <c r="X32" i="235"/>
  <c r="V28" i="235"/>
  <c r="X28" i="235"/>
  <c r="V30" i="235"/>
  <c r="X30" i="235"/>
  <c r="V3" i="235"/>
  <c r="X3" i="235"/>
  <c r="M163" i="235"/>
  <c r="V18" i="235"/>
  <c r="X18" i="235"/>
  <c r="Q154" i="235"/>
  <c r="B158" i="235"/>
  <c r="D158" i="235"/>
  <c r="F154" i="235"/>
  <c r="V14" i="235"/>
  <c r="X14" i="235"/>
  <c r="K154" i="235"/>
  <c r="P162" i="235"/>
  <c r="P161" i="235"/>
  <c r="R154" i="235"/>
  <c r="B160" i="235"/>
  <c r="D160" i="235"/>
  <c r="V10" i="235"/>
  <c r="X10" i="235"/>
  <c r="V15" i="235"/>
  <c r="X15" i="235"/>
  <c r="V21" i="235"/>
  <c r="X21" i="235"/>
  <c r="V130" i="235"/>
  <c r="X130" i="235"/>
  <c r="V60" i="235"/>
  <c r="X60" i="235"/>
  <c r="V51" i="235"/>
  <c r="X51" i="235"/>
  <c r="V120" i="235"/>
  <c r="X120" i="235"/>
  <c r="V134" i="235"/>
  <c r="X134" i="235"/>
  <c r="O163" i="235"/>
  <c r="V136" i="235"/>
  <c r="X136" i="235"/>
  <c r="V17" i="235"/>
  <c r="X17" i="235"/>
  <c r="V98" i="235"/>
  <c r="X98" i="235"/>
  <c r="V25" i="235"/>
  <c r="X25" i="235"/>
  <c r="Q163" i="235"/>
  <c r="Q161" i="235"/>
  <c r="V96" i="235"/>
  <c r="X96" i="235"/>
  <c r="U163" i="235"/>
  <c r="O154" i="235"/>
  <c r="U162" i="235"/>
  <c r="V65" i="235"/>
  <c r="X65" i="235"/>
  <c r="V137" i="235"/>
  <c r="X137" i="235"/>
  <c r="V12" i="235"/>
  <c r="X12" i="235"/>
  <c r="V6" i="235"/>
  <c r="X6" i="235"/>
  <c r="V77" i="235"/>
  <c r="X77" i="235"/>
  <c r="V124" i="235"/>
  <c r="X124" i="235"/>
  <c r="V75" i="235"/>
  <c r="X75" i="235"/>
  <c r="V23" i="235"/>
  <c r="X23" i="235"/>
  <c r="V58" i="235"/>
  <c r="X58" i="235"/>
  <c r="V93" i="235"/>
  <c r="X93" i="235"/>
  <c r="V106" i="235"/>
  <c r="X106" i="235"/>
  <c r="V67" i="235"/>
  <c r="X67" i="235"/>
  <c r="V52" i="235"/>
  <c r="X52" i="235"/>
  <c r="V88" i="235"/>
  <c r="X88" i="235"/>
  <c r="V53" i="235"/>
  <c r="X53" i="235"/>
  <c r="V128" i="235"/>
  <c r="X128" i="235"/>
  <c r="V121" i="235"/>
  <c r="X121" i="235"/>
  <c r="V80" i="235"/>
  <c r="X80" i="235"/>
  <c r="V122" i="235"/>
  <c r="X122" i="235"/>
  <c r="T163" i="235"/>
  <c r="N154" i="235"/>
  <c r="T162" i="235"/>
  <c r="V102" i="235"/>
  <c r="X102" i="235"/>
  <c r="V20" i="235"/>
  <c r="X20" i="235"/>
  <c r="V100" i="235"/>
  <c r="X100" i="235"/>
  <c r="V36" i="235"/>
  <c r="X36" i="235"/>
  <c r="V74" i="235"/>
  <c r="X74" i="235"/>
  <c r="V49" i="235"/>
  <c r="X49" i="235"/>
  <c r="S154" i="235"/>
  <c r="B161" i="235"/>
  <c r="D161" i="235"/>
  <c r="P154" i="235"/>
  <c r="B157" i="235"/>
  <c r="V2" i="235"/>
  <c r="V144" i="235"/>
  <c r="X144" i="235"/>
  <c r="V142" i="235"/>
  <c r="X142" i="235"/>
  <c r="V43" i="235"/>
  <c r="X43" i="235"/>
  <c r="V107" i="235"/>
  <c r="X107" i="235"/>
  <c r="V22" i="235"/>
  <c r="X22" i="235"/>
  <c r="V139" i="235"/>
  <c r="X139" i="235"/>
  <c r="T154" i="235"/>
  <c r="B162" i="235"/>
  <c r="D162" i="235"/>
  <c r="V105" i="235"/>
  <c r="X105" i="235"/>
  <c r="V147" i="235"/>
  <c r="X147" i="235"/>
  <c r="V78" i="235"/>
  <c r="X78" i="235"/>
  <c r="V89" i="235"/>
  <c r="X89" i="235"/>
  <c r="V135" i="235"/>
  <c r="X135" i="235"/>
  <c r="S163" i="235"/>
  <c r="M154" i="235"/>
  <c r="S162" i="235"/>
  <c r="U154" i="235"/>
  <c r="B163" i="235"/>
  <c r="D163" i="235"/>
  <c r="V126" i="235"/>
  <c r="X126" i="235"/>
  <c r="V8" i="235"/>
  <c r="X8" i="235"/>
  <c r="V123" i="235"/>
  <c r="X123" i="235"/>
  <c r="V104" i="235"/>
  <c r="X104" i="235"/>
  <c r="V97" i="235"/>
  <c r="X97" i="235"/>
  <c r="V150" i="235"/>
  <c r="X150" i="235"/>
  <c r="V64" i="235"/>
  <c r="X64" i="235"/>
  <c r="V95" i="235"/>
  <c r="X95" i="235"/>
  <c r="V45" i="235"/>
  <c r="X45" i="235"/>
  <c r="V88" i="234"/>
  <c r="X88" i="234"/>
  <c r="V57" i="234"/>
  <c r="X57" i="234"/>
  <c r="V10" i="234"/>
  <c r="X10" i="234"/>
  <c r="V33" i="234"/>
  <c r="X33" i="234"/>
  <c r="V56" i="234"/>
  <c r="X56" i="234"/>
  <c r="Q159" i="234"/>
  <c r="Q162" i="234"/>
  <c r="Q160" i="234"/>
  <c r="V59" i="234"/>
  <c r="X59" i="234"/>
  <c r="V42" i="234"/>
  <c r="X42" i="234"/>
  <c r="V8" i="234"/>
  <c r="X8" i="234"/>
  <c r="V115" i="234"/>
  <c r="X115" i="234"/>
  <c r="V29" i="234"/>
  <c r="X29" i="234"/>
  <c r="V66" i="234"/>
  <c r="X66" i="234"/>
  <c r="V44" i="234"/>
  <c r="X44" i="234"/>
  <c r="V69" i="234"/>
  <c r="X69" i="234"/>
  <c r="V119" i="234"/>
  <c r="X119" i="234"/>
  <c r="V84" i="234"/>
  <c r="X84" i="234"/>
  <c r="V28" i="234"/>
  <c r="X28" i="234"/>
  <c r="V83" i="234"/>
  <c r="X83" i="234"/>
  <c r="V41" i="234"/>
  <c r="X41" i="234"/>
  <c r="V11" i="234"/>
  <c r="X11" i="234"/>
  <c r="V107" i="234"/>
  <c r="X107" i="234"/>
  <c r="V138" i="234"/>
  <c r="X138" i="234"/>
  <c r="V26" i="234"/>
  <c r="X26" i="234"/>
  <c r="V95" i="234"/>
  <c r="X95" i="234"/>
  <c r="V9" i="234"/>
  <c r="X9" i="234"/>
  <c r="V81" i="234"/>
  <c r="X81" i="234"/>
  <c r="V16" i="234"/>
  <c r="X16" i="234"/>
  <c r="V78" i="234"/>
  <c r="X78" i="234"/>
  <c r="V31" i="234"/>
  <c r="X31" i="234"/>
  <c r="V72" i="234"/>
  <c r="X72" i="234"/>
  <c r="V5" i="234"/>
  <c r="X5" i="234"/>
  <c r="V111" i="234"/>
  <c r="X111" i="234"/>
  <c r="V89" i="234"/>
  <c r="X89" i="234"/>
  <c r="V19" i="234"/>
  <c r="X19" i="234"/>
  <c r="V6" i="234"/>
  <c r="X6" i="234"/>
  <c r="V141" i="234"/>
  <c r="X141" i="234"/>
  <c r="V120" i="234"/>
  <c r="X120" i="234"/>
  <c r="V97" i="234"/>
  <c r="X97" i="234"/>
  <c r="V137" i="234"/>
  <c r="X137" i="234"/>
  <c r="V151" i="234"/>
  <c r="X151" i="234"/>
  <c r="V142" i="234"/>
  <c r="X142" i="234"/>
  <c r="V135" i="234"/>
  <c r="X135" i="234"/>
  <c r="V132" i="234"/>
  <c r="X132" i="234"/>
  <c r="V130" i="234"/>
  <c r="X130" i="234"/>
  <c r="V131" i="234"/>
  <c r="X131" i="234"/>
  <c r="V133" i="234"/>
  <c r="X133" i="234"/>
  <c r="V146" i="234"/>
  <c r="X146" i="234"/>
  <c r="V109" i="234"/>
  <c r="X109" i="234"/>
  <c r="V34" i="234"/>
  <c r="X34" i="234"/>
  <c r="V147" i="234"/>
  <c r="X147" i="234"/>
  <c r="V58" i="234"/>
  <c r="X58" i="234"/>
  <c r="V38" i="234"/>
  <c r="X38" i="234"/>
  <c r="V21" i="234"/>
  <c r="X21" i="234"/>
  <c r="F153" i="234"/>
  <c r="V18" i="234"/>
  <c r="X18" i="234"/>
  <c r="V92" i="234"/>
  <c r="V148" i="234"/>
  <c r="X148" i="234"/>
  <c r="M162" i="234"/>
  <c r="P163" i="234"/>
  <c r="V76" i="234"/>
  <c r="X76" i="234"/>
  <c r="P160" i="234"/>
  <c r="T162" i="234"/>
  <c r="N153" i="234"/>
  <c r="T161" i="234"/>
  <c r="V23" i="234"/>
  <c r="X23" i="234"/>
  <c r="V12" i="234"/>
  <c r="X12" i="234"/>
  <c r="R162" i="234"/>
  <c r="L153" i="234"/>
  <c r="R161" i="234"/>
  <c r="U162" i="234"/>
  <c r="U160" i="234"/>
  <c r="V80" i="234"/>
  <c r="X80" i="234"/>
  <c r="V94" i="234"/>
  <c r="X94" i="234"/>
  <c r="V15" i="234"/>
  <c r="X15" i="234"/>
  <c r="V101" i="234"/>
  <c r="X101" i="234"/>
  <c r="V110" i="234"/>
  <c r="X110" i="234"/>
  <c r="V53" i="234"/>
  <c r="X53" i="234"/>
  <c r="V134" i="234"/>
  <c r="X134" i="234"/>
  <c r="V100" i="234"/>
  <c r="X100" i="234"/>
  <c r="V25" i="234"/>
  <c r="X25" i="234"/>
  <c r="V64" i="234"/>
  <c r="X64" i="234"/>
  <c r="V124" i="234"/>
  <c r="X124" i="234"/>
  <c r="V30" i="234"/>
  <c r="X30" i="234"/>
  <c r="V73" i="234"/>
  <c r="X73" i="234"/>
  <c r="P153" i="234"/>
  <c r="B156" i="234"/>
  <c r="V79" i="234"/>
  <c r="X79" i="234"/>
  <c r="V14" i="234"/>
  <c r="X14" i="234"/>
  <c r="V50" i="234"/>
  <c r="X50" i="234"/>
  <c r="V139" i="234"/>
  <c r="X139" i="234"/>
  <c r="V43" i="234"/>
  <c r="X43" i="234"/>
  <c r="V117" i="234"/>
  <c r="X117" i="234"/>
  <c r="V129" i="234"/>
  <c r="X129" i="234"/>
  <c r="V20" i="234"/>
  <c r="X20" i="234"/>
  <c r="S162" i="234"/>
  <c r="M153" i="234"/>
  <c r="S161" i="234"/>
  <c r="T153" i="234"/>
  <c r="B161" i="234"/>
  <c r="D161" i="234"/>
  <c r="Q153" i="234"/>
  <c r="B157" i="234"/>
  <c r="D157" i="234"/>
  <c r="V54" i="234"/>
  <c r="X54" i="234"/>
  <c r="V140" i="234"/>
  <c r="X140" i="234"/>
  <c r="V106" i="234"/>
  <c r="X106" i="234"/>
  <c r="V70" i="234"/>
  <c r="X70" i="234"/>
  <c r="V2" i="234"/>
  <c r="S153" i="234"/>
  <c r="B160" i="234"/>
  <c r="D160" i="234"/>
  <c r="V96" i="234"/>
  <c r="X96" i="234"/>
  <c r="V85" i="234"/>
  <c r="X85" i="234"/>
  <c r="V104" i="234"/>
  <c r="X104" i="234"/>
  <c r="V144" i="234"/>
  <c r="X144" i="234"/>
  <c r="V102" i="234"/>
  <c r="X102" i="234"/>
  <c r="V123" i="234"/>
  <c r="X123" i="234"/>
  <c r="U153" i="234"/>
  <c r="B162" i="234"/>
  <c r="D162" i="234"/>
  <c r="V145" i="234"/>
  <c r="X145" i="234"/>
  <c r="V68" i="234"/>
  <c r="X68" i="234"/>
  <c r="V65" i="234"/>
  <c r="X65" i="234"/>
  <c r="R153" i="234"/>
  <c r="B159" i="234"/>
  <c r="D159" i="234"/>
  <c r="V39" i="234"/>
  <c r="X39" i="234"/>
  <c r="V45" i="234"/>
  <c r="X45" i="234"/>
  <c r="V60" i="234"/>
  <c r="X60" i="234"/>
  <c r="O162" i="234"/>
  <c r="V150" i="234"/>
  <c r="X150" i="234"/>
  <c r="V63" i="234"/>
  <c r="X63" i="234"/>
  <c r="V40" i="234"/>
  <c r="X40" i="234"/>
  <c r="V128" i="234"/>
  <c r="X128" i="234"/>
  <c r="V139" i="233"/>
  <c r="X139" i="233"/>
  <c r="V100" i="233"/>
  <c r="X100" i="233"/>
  <c r="V87" i="233"/>
  <c r="X87" i="233"/>
  <c r="V68" i="233"/>
  <c r="X68" i="233"/>
  <c r="V3" i="233"/>
  <c r="X3" i="233"/>
  <c r="V50" i="233"/>
  <c r="X50" i="233"/>
  <c r="V46" i="233"/>
  <c r="X46" i="233"/>
  <c r="V71" i="233"/>
  <c r="X71" i="233"/>
  <c r="V140" i="233"/>
  <c r="X140" i="233"/>
  <c r="V80" i="233"/>
  <c r="X80" i="233"/>
  <c r="V77" i="233"/>
  <c r="X77" i="233"/>
  <c r="V30" i="233"/>
  <c r="X30" i="233"/>
  <c r="V6" i="233"/>
  <c r="X6" i="233"/>
  <c r="R153" i="233"/>
  <c r="B159" i="233"/>
  <c r="D159" i="233"/>
  <c r="U153" i="233"/>
  <c r="B162" i="233"/>
  <c r="D162" i="233"/>
  <c r="V120" i="233"/>
  <c r="X120" i="233"/>
  <c r="V138" i="233"/>
  <c r="X138" i="233"/>
  <c r="V105" i="233"/>
  <c r="X105" i="233"/>
  <c r="V134" i="233"/>
  <c r="X134" i="233"/>
  <c r="Q153" i="233"/>
  <c r="B157" i="233"/>
  <c r="D157" i="233"/>
  <c r="S153" i="233"/>
  <c r="B160" i="233"/>
  <c r="D160" i="233"/>
  <c r="T153" i="233"/>
  <c r="B161" i="233"/>
  <c r="D161" i="233"/>
  <c r="V24" i="233"/>
  <c r="X24" i="233"/>
  <c r="V29" i="233"/>
  <c r="X29" i="233"/>
  <c r="U162" i="233"/>
  <c r="O153" i="233"/>
  <c r="U161" i="233"/>
  <c r="V13" i="233"/>
  <c r="X13" i="233"/>
  <c r="V17" i="233"/>
  <c r="X17" i="233"/>
  <c r="C153" i="233"/>
  <c r="M162" i="233"/>
  <c r="V38" i="233"/>
  <c r="X38" i="233"/>
  <c r="V142" i="233"/>
  <c r="X142" i="233"/>
  <c r="V16" i="233"/>
  <c r="X16" i="233"/>
  <c r="V97" i="233"/>
  <c r="X97" i="233"/>
  <c r="V66" i="233"/>
  <c r="X66" i="233"/>
  <c r="V109" i="233"/>
  <c r="X109" i="233"/>
  <c r="V26" i="233"/>
  <c r="X26" i="233"/>
  <c r="V51" i="233"/>
  <c r="X51" i="233"/>
  <c r="V95" i="233"/>
  <c r="X95" i="233"/>
  <c r="V5" i="233"/>
  <c r="X5" i="233"/>
  <c r="V118" i="233"/>
  <c r="X118" i="233"/>
  <c r="V150" i="233"/>
  <c r="X150" i="233"/>
  <c r="B156" i="233"/>
  <c r="D156" i="233"/>
  <c r="V129" i="233"/>
  <c r="X129" i="233"/>
  <c r="F153" i="233"/>
  <c r="V128" i="233"/>
  <c r="X128" i="233"/>
  <c r="S162" i="233"/>
  <c r="M153" i="233"/>
  <c r="S161" i="233"/>
  <c r="P160" i="233"/>
  <c r="K153" i="233"/>
  <c r="P161" i="233"/>
  <c r="V99" i="233"/>
  <c r="X99" i="233"/>
  <c r="O162" i="233"/>
  <c r="J153" i="233"/>
  <c r="O161" i="233"/>
  <c r="Q156" i="233"/>
  <c r="V106" i="233"/>
  <c r="X106" i="233"/>
  <c r="V148" i="233"/>
  <c r="X148" i="233"/>
  <c r="V84" i="233"/>
  <c r="X84" i="233"/>
  <c r="T162" i="233"/>
  <c r="N153" i="233"/>
  <c r="T161" i="233"/>
  <c r="V130" i="233"/>
  <c r="X130" i="233"/>
  <c r="V89" i="233"/>
  <c r="X89" i="233"/>
  <c r="V133" i="233"/>
  <c r="X133" i="233"/>
  <c r="V85" i="233"/>
  <c r="X85" i="233"/>
  <c r="V63" i="233"/>
  <c r="X63" i="233"/>
  <c r="V101" i="233"/>
  <c r="X101" i="233"/>
  <c r="X108" i="233"/>
  <c r="V125" i="233"/>
  <c r="X125" i="233"/>
  <c r="V47" i="233"/>
  <c r="X47" i="233"/>
  <c r="V115" i="233"/>
  <c r="X115" i="233"/>
  <c r="V103" i="233"/>
  <c r="X103" i="233"/>
  <c r="V2" i="233"/>
  <c r="V73" i="233"/>
  <c r="X73" i="233"/>
  <c r="V41" i="233"/>
  <c r="X41" i="233"/>
  <c r="V90" i="233"/>
  <c r="X90" i="233"/>
  <c r="V114" i="233"/>
  <c r="X114" i="233"/>
  <c r="V107" i="233"/>
  <c r="X107" i="233"/>
  <c r="V12" i="233"/>
  <c r="X12" i="233"/>
  <c r="V70" i="233"/>
  <c r="X70" i="233"/>
  <c r="V72" i="233"/>
  <c r="X72" i="233"/>
  <c r="V27" i="233"/>
  <c r="X27" i="233"/>
  <c r="V8" i="233"/>
  <c r="X8" i="233"/>
  <c r="V75" i="233"/>
  <c r="X75" i="233"/>
  <c r="V4" i="233"/>
  <c r="X4" i="233"/>
  <c r="R162" i="233"/>
  <c r="V18" i="233"/>
  <c r="X18" i="233"/>
  <c r="R162" i="232"/>
  <c r="V146" i="232"/>
  <c r="X146" i="232"/>
  <c r="V66" i="232"/>
  <c r="X66" i="232"/>
  <c r="V109" i="232"/>
  <c r="X109" i="232"/>
  <c r="V134" i="232"/>
  <c r="X134" i="232"/>
  <c r="V37" i="232"/>
  <c r="X37" i="232"/>
  <c r="V131" i="232"/>
  <c r="X131" i="232"/>
  <c r="V79" i="232"/>
  <c r="X79" i="232"/>
  <c r="V115" i="232"/>
  <c r="X115" i="232"/>
  <c r="V32" i="232"/>
  <c r="X32" i="232"/>
  <c r="V53" i="232"/>
  <c r="X53" i="232"/>
  <c r="V100" i="232"/>
  <c r="X100" i="232"/>
  <c r="V16" i="232"/>
  <c r="X16" i="232"/>
  <c r="V36" i="232"/>
  <c r="X36" i="232"/>
  <c r="R153" i="232"/>
  <c r="B159" i="232"/>
  <c r="D159" i="232"/>
  <c r="Q157" i="232"/>
  <c r="S162" i="232"/>
  <c r="S160" i="232"/>
  <c r="S153" i="232"/>
  <c r="B160" i="232"/>
  <c r="D160" i="232"/>
  <c r="U153" i="232"/>
  <c r="B162" i="232"/>
  <c r="D162" i="232"/>
  <c r="T153" i="232"/>
  <c r="B161" i="232"/>
  <c r="D161" i="232"/>
  <c r="V17" i="232"/>
  <c r="X17" i="232"/>
  <c r="V83" i="232"/>
  <c r="X83" i="232"/>
  <c r="V133" i="232"/>
  <c r="X133" i="232"/>
  <c r="V3" i="232"/>
  <c r="V150" i="232"/>
  <c r="X150" i="232"/>
  <c r="V55" i="232"/>
  <c r="X55" i="232"/>
  <c r="M162" i="232"/>
  <c r="C153" i="232"/>
  <c r="V27" i="232"/>
  <c r="X27" i="232"/>
  <c r="V33" i="232"/>
  <c r="X33" i="232"/>
  <c r="V47" i="232"/>
  <c r="X47" i="232"/>
  <c r="V20" i="232"/>
  <c r="X20" i="232"/>
  <c r="Q153" i="232"/>
  <c r="B157" i="232"/>
  <c r="D157" i="232"/>
  <c r="V148" i="232"/>
  <c r="X148" i="232"/>
  <c r="V128" i="232"/>
  <c r="X128" i="232"/>
  <c r="V8" i="232"/>
  <c r="X8" i="232"/>
  <c r="V76" i="232"/>
  <c r="X76" i="232"/>
  <c r="T162" i="232"/>
  <c r="N153" i="232"/>
  <c r="T161" i="232"/>
  <c r="V126" i="232"/>
  <c r="X126" i="232"/>
  <c r="V93" i="232"/>
  <c r="X93" i="232"/>
  <c r="V89" i="232"/>
  <c r="X89" i="232"/>
  <c r="V31" i="232"/>
  <c r="X31" i="232"/>
  <c r="V26" i="232"/>
  <c r="X26" i="232"/>
  <c r="V18" i="232"/>
  <c r="X18" i="232"/>
  <c r="V125" i="232"/>
  <c r="X125" i="232"/>
  <c r="V57" i="232"/>
  <c r="X57" i="232"/>
  <c r="V62" i="232"/>
  <c r="X62" i="232"/>
  <c r="V122" i="232"/>
  <c r="X122" i="232"/>
  <c r="V6" i="232"/>
  <c r="X6" i="232"/>
  <c r="R160" i="232"/>
  <c r="L153" i="232"/>
  <c r="R161" i="232"/>
  <c r="V117" i="232"/>
  <c r="X117" i="232"/>
  <c r="P153" i="232"/>
  <c r="B156" i="232"/>
  <c r="F153" i="232"/>
  <c r="V86" i="232"/>
  <c r="X86" i="232"/>
  <c r="V107" i="232"/>
  <c r="X107" i="232"/>
  <c r="V105" i="232"/>
  <c r="X105" i="232"/>
  <c r="V142" i="232"/>
  <c r="X142" i="232"/>
  <c r="O162" i="232"/>
  <c r="Q156" i="232"/>
  <c r="V118" i="232"/>
  <c r="X118" i="232"/>
  <c r="V28" i="232"/>
  <c r="X28" i="232"/>
  <c r="V51" i="232"/>
  <c r="X51" i="232"/>
  <c r="U162" i="232"/>
  <c r="O153" i="232"/>
  <c r="U161" i="232"/>
  <c r="V151" i="232"/>
  <c r="X151" i="232"/>
  <c r="V80" i="232"/>
  <c r="X80" i="232"/>
  <c r="V87" i="232"/>
  <c r="X87" i="232"/>
  <c r="V116" i="232"/>
  <c r="X116" i="232"/>
  <c r="V68" i="232"/>
  <c r="X68" i="232"/>
  <c r="V67" i="232"/>
  <c r="X67" i="232"/>
  <c r="V147" i="232"/>
  <c r="X147" i="232"/>
  <c r="V65" i="232"/>
  <c r="X65" i="232"/>
  <c r="V97" i="232"/>
  <c r="X97" i="232"/>
  <c r="P162" i="232"/>
  <c r="V73" i="232"/>
  <c r="X73" i="232"/>
  <c r="T159" i="231"/>
  <c r="S159" i="231"/>
  <c r="T158" i="231"/>
  <c r="S158" i="231"/>
  <c r="R158" i="231"/>
  <c r="P158" i="231"/>
  <c r="O158" i="231"/>
  <c r="P156" i="231"/>
  <c r="D153" i="231"/>
  <c r="C153" i="231"/>
  <c r="U151" i="231"/>
  <c r="T151" i="231"/>
  <c r="S151" i="231"/>
  <c r="R151" i="231"/>
  <c r="Q151" i="231"/>
  <c r="P151" i="231"/>
  <c r="E151" i="231"/>
  <c r="A151" i="231"/>
  <c r="G151" i="231"/>
  <c r="G150" i="231"/>
  <c r="E150" i="231"/>
  <c r="S150" i="231"/>
  <c r="U149" i="231"/>
  <c r="V149" i="231"/>
  <c r="X149" i="231"/>
  <c r="T149" i="231"/>
  <c r="S149" i="231"/>
  <c r="R149" i="231"/>
  <c r="Q149" i="231"/>
  <c r="P149" i="231"/>
  <c r="A149" i="231"/>
  <c r="G149" i="231"/>
  <c r="E148" i="231"/>
  <c r="S148" i="231"/>
  <c r="A148" i="231"/>
  <c r="G148" i="231"/>
  <c r="I147" i="231"/>
  <c r="E147" i="231"/>
  <c r="A147" i="231"/>
  <c r="G147" i="231"/>
  <c r="U146" i="231"/>
  <c r="V146" i="231"/>
  <c r="X146" i="231"/>
  <c r="T146" i="231"/>
  <c r="S146" i="231"/>
  <c r="R146" i="231"/>
  <c r="Q146" i="231"/>
  <c r="P146" i="231"/>
  <c r="I146" i="231"/>
  <c r="G146" i="231"/>
  <c r="E146" i="231"/>
  <c r="A146" i="231"/>
  <c r="I145" i="231"/>
  <c r="E145" i="231"/>
  <c r="A145" i="231"/>
  <c r="G145" i="231"/>
  <c r="I144" i="231"/>
  <c r="E144" i="231"/>
  <c r="P144" i="231"/>
  <c r="A144" i="231"/>
  <c r="G144" i="231"/>
  <c r="I143" i="231"/>
  <c r="E143" i="231"/>
  <c r="U143" i="231"/>
  <c r="A143" i="231"/>
  <c r="G143" i="231"/>
  <c r="I142" i="231"/>
  <c r="E142" i="231"/>
  <c r="A142" i="231"/>
  <c r="G142" i="231"/>
  <c r="U141" i="231"/>
  <c r="T141" i="231"/>
  <c r="S141" i="231"/>
  <c r="R141" i="231"/>
  <c r="Q141" i="231"/>
  <c r="P141" i="231"/>
  <c r="I141" i="231"/>
  <c r="G141" i="231"/>
  <c r="E141" i="231"/>
  <c r="A141" i="231"/>
  <c r="I140" i="231"/>
  <c r="E140" i="231"/>
  <c r="S140" i="231"/>
  <c r="A140" i="231"/>
  <c r="R159" i="231"/>
  <c r="U139" i="231"/>
  <c r="T139" i="231"/>
  <c r="S139" i="231"/>
  <c r="R139" i="231"/>
  <c r="V139" i="231"/>
  <c r="X139" i="231"/>
  <c r="Q139" i="231"/>
  <c r="P139" i="231"/>
  <c r="I139" i="231"/>
  <c r="E139" i="231"/>
  <c r="A139" i="231"/>
  <c r="G139" i="231"/>
  <c r="U138" i="231"/>
  <c r="T138" i="231"/>
  <c r="S138" i="231"/>
  <c r="R138" i="231"/>
  <c r="I138" i="231"/>
  <c r="E138" i="231"/>
  <c r="Q138" i="231"/>
  <c r="A138" i="231"/>
  <c r="G138" i="231"/>
  <c r="I137" i="231"/>
  <c r="G137" i="231"/>
  <c r="E137" i="231"/>
  <c r="A137" i="231"/>
  <c r="U136" i="231"/>
  <c r="T136" i="231"/>
  <c r="S136" i="231"/>
  <c r="R136" i="231"/>
  <c r="Q136" i="231"/>
  <c r="P136" i="231"/>
  <c r="V136" i="231"/>
  <c r="X136" i="231"/>
  <c r="I136" i="231"/>
  <c r="G136" i="231"/>
  <c r="E136" i="231"/>
  <c r="A136" i="231"/>
  <c r="I135" i="231"/>
  <c r="E135" i="231"/>
  <c r="A135" i="231"/>
  <c r="G135" i="231"/>
  <c r="U134" i="231"/>
  <c r="T134" i="231"/>
  <c r="S134" i="231"/>
  <c r="R134" i="231"/>
  <c r="V134" i="231"/>
  <c r="X134" i="231"/>
  <c r="Q134" i="231"/>
  <c r="P134" i="231"/>
  <c r="I134" i="231"/>
  <c r="E134" i="231"/>
  <c r="A134" i="231"/>
  <c r="G134" i="231"/>
  <c r="I133" i="231"/>
  <c r="E133" i="231"/>
  <c r="U133" i="231"/>
  <c r="A133" i="231"/>
  <c r="G133" i="231"/>
  <c r="I132" i="231"/>
  <c r="G132" i="231"/>
  <c r="E132" i="231"/>
  <c r="A132" i="231"/>
  <c r="U131" i="231"/>
  <c r="T131" i="231"/>
  <c r="S131" i="231"/>
  <c r="R131" i="231"/>
  <c r="I131" i="231"/>
  <c r="E131" i="231"/>
  <c r="Q131" i="231"/>
  <c r="A131" i="231"/>
  <c r="G131" i="231"/>
  <c r="S130" i="231"/>
  <c r="R130" i="231"/>
  <c r="I130" i="231"/>
  <c r="E130" i="231"/>
  <c r="Q130" i="231"/>
  <c r="A130" i="231"/>
  <c r="G130" i="231"/>
  <c r="U129" i="231"/>
  <c r="T129" i="231"/>
  <c r="S129" i="231"/>
  <c r="V129" i="231"/>
  <c r="X129" i="231"/>
  <c r="R129" i="231"/>
  <c r="Q129" i="231"/>
  <c r="P129" i="231"/>
  <c r="I129" i="231"/>
  <c r="E129" i="231"/>
  <c r="A129" i="231"/>
  <c r="G129" i="231"/>
  <c r="U128" i="231"/>
  <c r="T128" i="231"/>
  <c r="S128" i="231"/>
  <c r="R128" i="231"/>
  <c r="Q128" i="231"/>
  <c r="P128" i="231"/>
  <c r="V128" i="231"/>
  <c r="X128" i="231"/>
  <c r="I128" i="231"/>
  <c r="G128" i="231"/>
  <c r="E128" i="231"/>
  <c r="A128" i="231"/>
  <c r="V127" i="231"/>
  <c r="X127" i="231"/>
  <c r="U127" i="231"/>
  <c r="T127" i="231"/>
  <c r="S127" i="231"/>
  <c r="R127" i="231"/>
  <c r="Q127" i="231"/>
  <c r="P127" i="231"/>
  <c r="I127" i="231"/>
  <c r="A127" i="231"/>
  <c r="G127" i="231"/>
  <c r="U126" i="231"/>
  <c r="T126" i="231"/>
  <c r="S126" i="231"/>
  <c r="I126" i="231"/>
  <c r="E126" i="231"/>
  <c r="A126" i="231"/>
  <c r="A153" i="231"/>
  <c r="I125" i="231"/>
  <c r="E125" i="231"/>
  <c r="P125" i="231"/>
  <c r="A125" i="231"/>
  <c r="G125" i="231"/>
  <c r="U124" i="231"/>
  <c r="I124" i="231"/>
  <c r="E124" i="231"/>
  <c r="P124" i="231"/>
  <c r="A124" i="231"/>
  <c r="G124" i="231"/>
  <c r="I123" i="231"/>
  <c r="E123" i="231"/>
  <c r="S123" i="231"/>
  <c r="A123" i="231"/>
  <c r="G123" i="231"/>
  <c r="I122" i="231"/>
  <c r="E122" i="231"/>
  <c r="U122" i="231"/>
  <c r="A122" i="231"/>
  <c r="G122" i="231"/>
  <c r="U121" i="231"/>
  <c r="R121" i="231"/>
  <c r="Q121" i="231"/>
  <c r="P121" i="231"/>
  <c r="I121" i="231"/>
  <c r="G121" i="231"/>
  <c r="E121" i="231"/>
  <c r="A121" i="231"/>
  <c r="I120" i="231"/>
  <c r="E120" i="231"/>
  <c r="R120" i="231"/>
  <c r="A120" i="231"/>
  <c r="G120" i="231"/>
  <c r="U119" i="231"/>
  <c r="T119" i="231"/>
  <c r="S119" i="231"/>
  <c r="R119" i="231"/>
  <c r="Q119" i="231"/>
  <c r="I119" i="231"/>
  <c r="G119" i="231"/>
  <c r="E119" i="231"/>
  <c r="P119" i="231"/>
  <c r="A119" i="231"/>
  <c r="V118" i="231"/>
  <c r="X118" i="231"/>
  <c r="U118" i="231"/>
  <c r="T118" i="231"/>
  <c r="S118" i="231"/>
  <c r="R118" i="231"/>
  <c r="Q118" i="231"/>
  <c r="P118" i="231"/>
  <c r="I118" i="231"/>
  <c r="G118" i="231"/>
  <c r="E118" i="231"/>
  <c r="A118" i="231"/>
  <c r="I117" i="231"/>
  <c r="E117" i="231"/>
  <c r="A117" i="231"/>
  <c r="G117" i="231"/>
  <c r="R116" i="231"/>
  <c r="I116" i="231"/>
  <c r="E116" i="231"/>
  <c r="U116" i="231"/>
  <c r="A116" i="231"/>
  <c r="G116" i="231"/>
  <c r="I115" i="231"/>
  <c r="E115" i="231"/>
  <c r="A115" i="231"/>
  <c r="G115" i="231"/>
  <c r="U114" i="231"/>
  <c r="T114" i="231"/>
  <c r="S114" i="231"/>
  <c r="R114" i="231"/>
  <c r="Q114" i="231"/>
  <c r="V114" i="231"/>
  <c r="X114" i="231"/>
  <c r="I114" i="231"/>
  <c r="G114" i="231"/>
  <c r="E114" i="231"/>
  <c r="P114" i="231"/>
  <c r="A114" i="231"/>
  <c r="I113" i="231"/>
  <c r="E113" i="231"/>
  <c r="A113" i="231"/>
  <c r="G113" i="231"/>
  <c r="I112" i="231"/>
  <c r="E112" i="231"/>
  <c r="U112" i="231"/>
  <c r="A112" i="231"/>
  <c r="G112" i="231"/>
  <c r="I111" i="231"/>
  <c r="G111" i="231"/>
  <c r="E111" i="231"/>
  <c r="A111" i="231"/>
  <c r="I110" i="231"/>
  <c r="G110" i="231"/>
  <c r="E110" i="231"/>
  <c r="Q110" i="231"/>
  <c r="A110" i="231"/>
  <c r="I109" i="231"/>
  <c r="E109" i="231"/>
  <c r="P109" i="231"/>
  <c r="A109" i="231"/>
  <c r="G109" i="231"/>
  <c r="U108" i="231"/>
  <c r="T108" i="231"/>
  <c r="Q108" i="231"/>
  <c r="P108" i="231"/>
  <c r="I108" i="231"/>
  <c r="E108" i="231"/>
  <c r="S108" i="231"/>
  <c r="A108" i="231"/>
  <c r="G108" i="231"/>
  <c r="I107" i="231"/>
  <c r="G107" i="231"/>
  <c r="E107" i="231"/>
  <c r="A107" i="231"/>
  <c r="U106" i="231"/>
  <c r="T106" i="231"/>
  <c r="S106" i="231"/>
  <c r="R106" i="231"/>
  <c r="Q106" i="231"/>
  <c r="P106" i="231"/>
  <c r="V106" i="231"/>
  <c r="X106" i="231"/>
  <c r="I106" i="231"/>
  <c r="G106" i="231"/>
  <c r="E106" i="231"/>
  <c r="A106" i="231"/>
  <c r="I105" i="231"/>
  <c r="E105" i="231"/>
  <c r="R105" i="231"/>
  <c r="A105" i="231"/>
  <c r="G105" i="231"/>
  <c r="U104" i="231"/>
  <c r="T104" i="231"/>
  <c r="S104" i="231"/>
  <c r="R104" i="231"/>
  <c r="Q104" i="231"/>
  <c r="I104" i="231"/>
  <c r="G104" i="231"/>
  <c r="E104" i="231"/>
  <c r="P104" i="231"/>
  <c r="V104" i="231"/>
  <c r="X104" i="231"/>
  <c r="A104" i="231"/>
  <c r="U103" i="231"/>
  <c r="T103" i="231"/>
  <c r="S103" i="231"/>
  <c r="Q103" i="231"/>
  <c r="I103" i="231"/>
  <c r="G103" i="231"/>
  <c r="E103" i="231"/>
  <c r="R103" i="231"/>
  <c r="A103" i="231"/>
  <c r="I102" i="231"/>
  <c r="E102" i="231"/>
  <c r="U102" i="231"/>
  <c r="A102" i="231"/>
  <c r="G102" i="231"/>
  <c r="U101" i="231"/>
  <c r="T101" i="231"/>
  <c r="S101" i="231"/>
  <c r="I101" i="231"/>
  <c r="G101" i="231"/>
  <c r="E101" i="231"/>
  <c r="A101" i="231"/>
  <c r="P100" i="231"/>
  <c r="I100" i="231"/>
  <c r="G100" i="231"/>
  <c r="E100" i="231"/>
  <c r="A100" i="231"/>
  <c r="U99" i="231"/>
  <c r="T99" i="231"/>
  <c r="S99" i="231"/>
  <c r="R99" i="231"/>
  <c r="Q99" i="231"/>
  <c r="I99" i="231"/>
  <c r="G99" i="231"/>
  <c r="E99" i="231"/>
  <c r="P99" i="231"/>
  <c r="A99" i="231"/>
  <c r="I98" i="231"/>
  <c r="E98" i="231"/>
  <c r="P98" i="231"/>
  <c r="A98" i="231"/>
  <c r="G98" i="231"/>
  <c r="I97" i="231"/>
  <c r="E97" i="231"/>
  <c r="U97" i="231"/>
  <c r="A97" i="231"/>
  <c r="G97" i="231"/>
  <c r="U96" i="231"/>
  <c r="R96" i="231"/>
  <c r="Q96" i="231"/>
  <c r="P96" i="231"/>
  <c r="I96" i="231"/>
  <c r="G96" i="231"/>
  <c r="E96" i="231"/>
  <c r="A96" i="231"/>
  <c r="R95" i="231"/>
  <c r="Q95" i="231"/>
  <c r="P95" i="231"/>
  <c r="I95" i="231"/>
  <c r="G95" i="231"/>
  <c r="E95" i="231"/>
  <c r="A95" i="231"/>
  <c r="I94" i="231"/>
  <c r="E94" i="231"/>
  <c r="P94" i="231"/>
  <c r="A94" i="231"/>
  <c r="G94" i="231"/>
  <c r="V93" i="231"/>
  <c r="X93" i="231"/>
  <c r="U93" i="231"/>
  <c r="T93" i="231"/>
  <c r="S93" i="231"/>
  <c r="R93" i="231"/>
  <c r="Q93" i="231"/>
  <c r="P93" i="231"/>
  <c r="I93" i="231"/>
  <c r="G93" i="231"/>
  <c r="E93" i="231"/>
  <c r="A93" i="231"/>
  <c r="I92" i="231"/>
  <c r="E92" i="231"/>
  <c r="U92" i="231"/>
  <c r="A92" i="231"/>
  <c r="G92" i="231"/>
  <c r="U91" i="231"/>
  <c r="T91" i="231"/>
  <c r="S91" i="231"/>
  <c r="R91" i="231"/>
  <c r="V91" i="231"/>
  <c r="X91" i="231"/>
  <c r="Q91" i="231"/>
  <c r="P91" i="231"/>
  <c r="I91" i="231"/>
  <c r="A91" i="231"/>
  <c r="G91" i="231"/>
  <c r="I90" i="231"/>
  <c r="G90" i="231"/>
  <c r="E90" i="231"/>
  <c r="A90" i="231"/>
  <c r="U89" i="231"/>
  <c r="T89" i="231"/>
  <c r="S89" i="231"/>
  <c r="R89" i="231"/>
  <c r="Q89" i="231"/>
  <c r="P89" i="231"/>
  <c r="V89" i="231"/>
  <c r="X89" i="231"/>
  <c r="I89" i="231"/>
  <c r="E89" i="231"/>
  <c r="A89" i="231"/>
  <c r="G89" i="231"/>
  <c r="T88" i="231"/>
  <c r="I88" i="231"/>
  <c r="G88" i="231"/>
  <c r="E88" i="231"/>
  <c r="A88" i="231"/>
  <c r="U87" i="231"/>
  <c r="T87" i="231"/>
  <c r="S87" i="231"/>
  <c r="I87" i="231"/>
  <c r="E87" i="231"/>
  <c r="R87" i="231"/>
  <c r="A87" i="231"/>
  <c r="G87" i="231"/>
  <c r="I86" i="231"/>
  <c r="G86" i="231"/>
  <c r="E86" i="231"/>
  <c r="A86" i="231"/>
  <c r="I85" i="231"/>
  <c r="E85" i="231"/>
  <c r="A85" i="231"/>
  <c r="G85" i="231"/>
  <c r="U84" i="231"/>
  <c r="T84" i="231"/>
  <c r="S84" i="231"/>
  <c r="R84" i="231"/>
  <c r="Q84" i="231"/>
  <c r="V84" i="231"/>
  <c r="X84" i="231"/>
  <c r="P84" i="231"/>
  <c r="I84" i="231"/>
  <c r="E84" i="231"/>
  <c r="A84" i="231"/>
  <c r="G84" i="231"/>
  <c r="S83" i="231"/>
  <c r="P83" i="231"/>
  <c r="I83" i="231"/>
  <c r="G83" i="231"/>
  <c r="E83" i="231"/>
  <c r="A83" i="231"/>
  <c r="U82" i="231"/>
  <c r="V82" i="231"/>
  <c r="X82" i="231"/>
  <c r="T82" i="231"/>
  <c r="S82" i="231"/>
  <c r="R82" i="231"/>
  <c r="Q82" i="231"/>
  <c r="P82" i="231"/>
  <c r="I82" i="231"/>
  <c r="A82" i="231"/>
  <c r="G82" i="231"/>
  <c r="I81" i="231"/>
  <c r="G81" i="231"/>
  <c r="E81" i="231"/>
  <c r="R81" i="231"/>
  <c r="A81" i="231"/>
  <c r="I80" i="231"/>
  <c r="G80" i="231"/>
  <c r="E80" i="231"/>
  <c r="A80" i="231"/>
  <c r="U79" i="231"/>
  <c r="T79" i="231"/>
  <c r="S79" i="231"/>
  <c r="R79" i="231"/>
  <c r="Q79" i="231"/>
  <c r="P79" i="231"/>
  <c r="I79" i="231"/>
  <c r="G79" i="231"/>
  <c r="E79" i="231"/>
  <c r="A79" i="231"/>
  <c r="S78" i="231"/>
  <c r="R78" i="231"/>
  <c r="Q78" i="231"/>
  <c r="I78" i="231"/>
  <c r="G78" i="231"/>
  <c r="E78" i="231"/>
  <c r="A78" i="231"/>
  <c r="U77" i="231"/>
  <c r="T77" i="231"/>
  <c r="S77" i="231"/>
  <c r="R77" i="231"/>
  <c r="P77" i="231"/>
  <c r="I77" i="231"/>
  <c r="E77" i="231"/>
  <c r="Q77" i="231"/>
  <c r="A77" i="231"/>
  <c r="G77" i="231"/>
  <c r="I76" i="231"/>
  <c r="E76" i="231"/>
  <c r="T76" i="231"/>
  <c r="A76" i="231"/>
  <c r="G76" i="231"/>
  <c r="I75" i="231"/>
  <c r="E75" i="231"/>
  <c r="A75" i="231"/>
  <c r="G75" i="231"/>
  <c r="U74" i="231"/>
  <c r="T74" i="231"/>
  <c r="S74" i="231"/>
  <c r="R74" i="231"/>
  <c r="Q74" i="231"/>
  <c r="P74" i="231"/>
  <c r="V74" i="231"/>
  <c r="X74" i="231"/>
  <c r="I74" i="231"/>
  <c r="G74" i="231"/>
  <c r="E74" i="231"/>
  <c r="A74" i="231"/>
  <c r="P73" i="231"/>
  <c r="I73" i="231"/>
  <c r="E73" i="231"/>
  <c r="A73" i="231"/>
  <c r="G73" i="231"/>
  <c r="U72" i="231"/>
  <c r="T72" i="231"/>
  <c r="I72" i="231"/>
  <c r="E72" i="231"/>
  <c r="Q72" i="231"/>
  <c r="A72" i="231"/>
  <c r="G72" i="231"/>
  <c r="I71" i="231"/>
  <c r="E71" i="231"/>
  <c r="Q71" i="231"/>
  <c r="A71" i="231"/>
  <c r="G71" i="231"/>
  <c r="I70" i="231"/>
  <c r="E70" i="231"/>
  <c r="A70" i="231"/>
  <c r="G70" i="231"/>
  <c r="U69" i="231"/>
  <c r="V69" i="231"/>
  <c r="X69" i="231"/>
  <c r="T69" i="231"/>
  <c r="S69" i="231"/>
  <c r="R69" i="231"/>
  <c r="Q69" i="231"/>
  <c r="P69" i="231"/>
  <c r="I69" i="231"/>
  <c r="G69" i="231"/>
  <c r="E69" i="231"/>
  <c r="A69" i="231"/>
  <c r="S68" i="231"/>
  <c r="R68" i="231"/>
  <c r="I68" i="231"/>
  <c r="E68" i="231"/>
  <c r="A68" i="231"/>
  <c r="G68" i="231"/>
  <c r="U67" i="231"/>
  <c r="T67" i="231"/>
  <c r="S67" i="231"/>
  <c r="R67" i="231"/>
  <c r="P67" i="231"/>
  <c r="I67" i="231"/>
  <c r="E67" i="231"/>
  <c r="Q67" i="231"/>
  <c r="V67" i="231"/>
  <c r="X67" i="231"/>
  <c r="A67" i="231"/>
  <c r="G67" i="231"/>
  <c r="U66" i="231"/>
  <c r="T66" i="231"/>
  <c r="S66" i="231"/>
  <c r="I66" i="231"/>
  <c r="G66" i="231"/>
  <c r="E66" i="231"/>
  <c r="R66" i="231"/>
  <c r="A66" i="231"/>
  <c r="I65" i="231"/>
  <c r="E65" i="231"/>
  <c r="A65" i="231"/>
  <c r="G65" i="231"/>
  <c r="I64" i="231"/>
  <c r="E64" i="231"/>
  <c r="U64" i="231"/>
  <c r="A64" i="231"/>
  <c r="G64" i="231"/>
  <c r="S63" i="231"/>
  <c r="R63" i="231"/>
  <c r="I63" i="231"/>
  <c r="E63" i="231"/>
  <c r="Q63" i="231"/>
  <c r="A63" i="231"/>
  <c r="G63" i="231"/>
  <c r="I62" i="231"/>
  <c r="E62" i="231"/>
  <c r="Q62" i="231"/>
  <c r="A62" i="231"/>
  <c r="G62" i="231"/>
  <c r="I61" i="231"/>
  <c r="G61" i="231"/>
  <c r="E61" i="231"/>
  <c r="A61" i="231"/>
  <c r="I60" i="231"/>
  <c r="E60" i="231"/>
  <c r="A60" i="231"/>
  <c r="G60" i="231"/>
  <c r="U59" i="231"/>
  <c r="T59" i="231"/>
  <c r="S59" i="231"/>
  <c r="R59" i="231"/>
  <c r="Q59" i="231"/>
  <c r="V59" i="231"/>
  <c r="X59" i="231"/>
  <c r="P59" i="231"/>
  <c r="I59" i="231"/>
  <c r="G59" i="231"/>
  <c r="E59" i="231"/>
  <c r="A59" i="231"/>
  <c r="S58" i="231"/>
  <c r="P58" i="231"/>
  <c r="I58" i="231"/>
  <c r="E58" i="231"/>
  <c r="A58" i="231"/>
  <c r="G58" i="231"/>
  <c r="I57" i="231"/>
  <c r="E57" i="231"/>
  <c r="Q57" i="231"/>
  <c r="A57" i="231"/>
  <c r="G57" i="231"/>
  <c r="I56" i="231"/>
  <c r="E56" i="231"/>
  <c r="U56" i="231"/>
  <c r="A56" i="231"/>
  <c r="G56" i="231"/>
  <c r="I55" i="231"/>
  <c r="E55" i="231"/>
  <c r="A55" i="231"/>
  <c r="G55" i="231"/>
  <c r="I54" i="231"/>
  <c r="E54" i="231"/>
  <c r="U54" i="231"/>
  <c r="A54" i="231"/>
  <c r="G54" i="231"/>
  <c r="R53" i="231"/>
  <c r="I53" i="231"/>
  <c r="G53" i="231"/>
  <c r="E53" i="231"/>
  <c r="A53" i="231"/>
  <c r="U52" i="231"/>
  <c r="T52" i="231"/>
  <c r="S52" i="231"/>
  <c r="R52" i="231"/>
  <c r="P52" i="231"/>
  <c r="I52" i="231"/>
  <c r="E52" i="231"/>
  <c r="Q52" i="231"/>
  <c r="A52" i="231"/>
  <c r="G52" i="231"/>
  <c r="U51" i="231"/>
  <c r="T51" i="231"/>
  <c r="S51" i="231"/>
  <c r="R51" i="231"/>
  <c r="Q51" i="231"/>
  <c r="I51" i="231"/>
  <c r="E51" i="231"/>
  <c r="A51" i="231"/>
  <c r="G51" i="231"/>
  <c r="I50" i="231"/>
  <c r="E50" i="231"/>
  <c r="A50" i="231"/>
  <c r="G50" i="231"/>
  <c r="U49" i="231"/>
  <c r="T49" i="231"/>
  <c r="S49" i="231"/>
  <c r="V49" i="231"/>
  <c r="X49" i="231"/>
  <c r="R49" i="231"/>
  <c r="Q49" i="231"/>
  <c r="P49" i="231"/>
  <c r="I49" i="231"/>
  <c r="E49" i="231"/>
  <c r="A49" i="231"/>
  <c r="I48" i="231"/>
  <c r="E48" i="231"/>
  <c r="P48" i="231"/>
  <c r="A48" i="231"/>
  <c r="G48" i="231"/>
  <c r="U47" i="231"/>
  <c r="T47" i="231"/>
  <c r="S47" i="231"/>
  <c r="R47" i="231"/>
  <c r="P47" i="231"/>
  <c r="I47" i="231"/>
  <c r="E47" i="231"/>
  <c r="Q47" i="231"/>
  <c r="V47" i="231"/>
  <c r="X47" i="231"/>
  <c r="A47" i="231"/>
  <c r="G47" i="231"/>
  <c r="I46" i="231"/>
  <c r="E46" i="231"/>
  <c r="Q46" i="231"/>
  <c r="A46" i="231"/>
  <c r="G46" i="231"/>
  <c r="I45" i="231"/>
  <c r="E45" i="231"/>
  <c r="A45" i="231"/>
  <c r="G45" i="231"/>
  <c r="U44" i="231"/>
  <c r="T44" i="231"/>
  <c r="S44" i="231"/>
  <c r="R44" i="231"/>
  <c r="Q44" i="231"/>
  <c r="P44" i="231"/>
  <c r="I44" i="231"/>
  <c r="E44" i="231"/>
  <c r="A44" i="231"/>
  <c r="G44" i="231"/>
  <c r="I43" i="231"/>
  <c r="E43" i="231"/>
  <c r="Q43" i="231"/>
  <c r="A43" i="231"/>
  <c r="G43" i="231"/>
  <c r="I42" i="231"/>
  <c r="E42" i="231"/>
  <c r="Q42" i="231"/>
  <c r="A42" i="231"/>
  <c r="G42" i="231"/>
  <c r="I41" i="231"/>
  <c r="E41" i="231"/>
  <c r="U41" i="231"/>
  <c r="A41" i="231"/>
  <c r="G41" i="231"/>
  <c r="I40" i="231"/>
  <c r="E40" i="231"/>
  <c r="A40" i="231"/>
  <c r="G40" i="231"/>
  <c r="X39" i="231"/>
  <c r="U39" i="231"/>
  <c r="T39" i="231"/>
  <c r="S39" i="231"/>
  <c r="R39" i="231"/>
  <c r="Q39" i="231"/>
  <c r="P39" i="231"/>
  <c r="V39" i="231"/>
  <c r="I39" i="231"/>
  <c r="G39" i="231"/>
  <c r="E39" i="231"/>
  <c r="A39" i="231"/>
  <c r="S38" i="231"/>
  <c r="R38" i="231"/>
  <c r="Q38" i="231"/>
  <c r="P38" i="231"/>
  <c r="I38" i="231"/>
  <c r="E38" i="231"/>
  <c r="A38" i="231"/>
  <c r="G38" i="231"/>
  <c r="I37" i="231"/>
  <c r="E37" i="231"/>
  <c r="Q37" i="231"/>
  <c r="A37" i="231"/>
  <c r="I36" i="231"/>
  <c r="E36" i="231"/>
  <c r="T36" i="231"/>
  <c r="A36" i="231"/>
  <c r="G36" i="231"/>
  <c r="I35" i="231"/>
  <c r="E35" i="231"/>
  <c r="A35" i="231"/>
  <c r="G35" i="231"/>
  <c r="U34" i="231"/>
  <c r="T34" i="231"/>
  <c r="S34" i="231"/>
  <c r="R34" i="231"/>
  <c r="Q34" i="231"/>
  <c r="V34" i="231"/>
  <c r="X34" i="231"/>
  <c r="P34" i="231"/>
  <c r="I34" i="231"/>
  <c r="G34" i="231"/>
  <c r="E34" i="231"/>
  <c r="A34" i="231"/>
  <c r="I33" i="231"/>
  <c r="E33" i="231"/>
  <c r="S33" i="231"/>
  <c r="A33" i="231"/>
  <c r="G33" i="231"/>
  <c r="U32" i="231"/>
  <c r="V32" i="231"/>
  <c r="X32" i="231"/>
  <c r="T32" i="231"/>
  <c r="S32" i="231"/>
  <c r="R32" i="231"/>
  <c r="P32" i="231"/>
  <c r="I32" i="231"/>
  <c r="E32" i="231"/>
  <c r="Q32" i="231"/>
  <c r="A32" i="231"/>
  <c r="G32" i="231"/>
  <c r="I31" i="231"/>
  <c r="E31" i="231"/>
  <c r="R31" i="231"/>
  <c r="A31" i="231"/>
  <c r="G31" i="231"/>
  <c r="I30" i="231"/>
  <c r="G30" i="231"/>
  <c r="E30" i="231"/>
  <c r="A30" i="231"/>
  <c r="U29" i="231"/>
  <c r="T29" i="231"/>
  <c r="S29" i="231"/>
  <c r="R29" i="231"/>
  <c r="Q29" i="231"/>
  <c r="P29" i="231"/>
  <c r="I29" i="231"/>
  <c r="G29" i="231"/>
  <c r="E29" i="231"/>
  <c r="A29" i="231"/>
  <c r="I28" i="231"/>
  <c r="E28" i="231"/>
  <c r="S28" i="231"/>
  <c r="A28" i="231"/>
  <c r="G28" i="231"/>
  <c r="I27" i="231"/>
  <c r="E27" i="231"/>
  <c r="Q27" i="231"/>
  <c r="A27" i="231"/>
  <c r="G27" i="231"/>
  <c r="U26" i="231"/>
  <c r="T26" i="231"/>
  <c r="S26" i="231"/>
  <c r="R26" i="231"/>
  <c r="Q26" i="231"/>
  <c r="P26" i="231"/>
  <c r="V26" i="231"/>
  <c r="X26" i="231"/>
  <c r="I26" i="231"/>
  <c r="G26" i="231"/>
  <c r="E26" i="231"/>
  <c r="A26" i="231"/>
  <c r="I25" i="231"/>
  <c r="E25" i="231"/>
  <c r="A25" i="231"/>
  <c r="G25" i="231"/>
  <c r="U24" i="231"/>
  <c r="I24" i="231"/>
  <c r="E24" i="231"/>
  <c r="T24" i="231"/>
  <c r="A24" i="231"/>
  <c r="G24" i="231"/>
  <c r="P23" i="231"/>
  <c r="I23" i="231"/>
  <c r="E23" i="231"/>
  <c r="A23" i="231"/>
  <c r="G23" i="231"/>
  <c r="U22" i="231"/>
  <c r="T22" i="231"/>
  <c r="S22" i="231"/>
  <c r="R22" i="231"/>
  <c r="P22" i="231"/>
  <c r="V22" i="231"/>
  <c r="X22" i="231"/>
  <c r="I22" i="231"/>
  <c r="E22" i="231"/>
  <c r="Q22" i="231"/>
  <c r="A22" i="231"/>
  <c r="G22" i="231"/>
  <c r="I21" i="231"/>
  <c r="E21" i="231"/>
  <c r="Q21" i="231"/>
  <c r="A21" i="231"/>
  <c r="G21" i="231"/>
  <c r="I20" i="231"/>
  <c r="E20" i="231"/>
  <c r="A20" i="231"/>
  <c r="U19" i="231"/>
  <c r="T19" i="231"/>
  <c r="S19" i="231"/>
  <c r="R19" i="231"/>
  <c r="Q19" i="231"/>
  <c r="P19" i="231"/>
  <c r="I19" i="231"/>
  <c r="G19" i="231"/>
  <c r="E19" i="231"/>
  <c r="A19" i="231"/>
  <c r="I18" i="231"/>
  <c r="E18" i="231"/>
  <c r="Q18" i="231"/>
  <c r="A18" i="231"/>
  <c r="G18" i="231"/>
  <c r="U17" i="231"/>
  <c r="T17" i="231"/>
  <c r="S17" i="231"/>
  <c r="R17" i="231"/>
  <c r="P17" i="231"/>
  <c r="I17" i="231"/>
  <c r="E17" i="231"/>
  <c r="Q17" i="231"/>
  <c r="A17" i="231"/>
  <c r="G17" i="231"/>
  <c r="I16" i="231"/>
  <c r="G16" i="231"/>
  <c r="E16" i="231"/>
  <c r="R16" i="231"/>
  <c r="A16" i="231"/>
  <c r="I15" i="231"/>
  <c r="A15" i="231"/>
  <c r="G15" i="231"/>
  <c r="U14" i="231"/>
  <c r="T14" i="231"/>
  <c r="I14" i="231"/>
  <c r="G14" i="231"/>
  <c r="E14" i="231"/>
  <c r="S14" i="231"/>
  <c r="A14" i="231"/>
  <c r="S13" i="231"/>
  <c r="R13" i="231"/>
  <c r="Q13" i="231"/>
  <c r="P13" i="231"/>
  <c r="I13" i="231"/>
  <c r="E13" i="231"/>
  <c r="A13" i="231"/>
  <c r="G13" i="231"/>
  <c r="U12" i="231"/>
  <c r="T12" i="231"/>
  <c r="S12" i="231"/>
  <c r="R12" i="231"/>
  <c r="P12" i="231"/>
  <c r="I12" i="231"/>
  <c r="E12" i="231"/>
  <c r="Q12" i="231"/>
  <c r="A12" i="231"/>
  <c r="G12" i="231"/>
  <c r="I11" i="231"/>
  <c r="E11" i="231"/>
  <c r="U11" i="231"/>
  <c r="A11" i="231"/>
  <c r="G11" i="231"/>
  <c r="I10" i="231"/>
  <c r="E10" i="231"/>
  <c r="A10" i="231"/>
  <c r="G10" i="231"/>
  <c r="U9" i="231"/>
  <c r="T9" i="231"/>
  <c r="S9" i="231"/>
  <c r="R9" i="231"/>
  <c r="P9" i="231"/>
  <c r="I9" i="231"/>
  <c r="G9" i="231"/>
  <c r="E9" i="231"/>
  <c r="A9" i="231"/>
  <c r="S8" i="231"/>
  <c r="P8" i="231"/>
  <c r="I8" i="231"/>
  <c r="E8" i="231"/>
  <c r="A8" i="231"/>
  <c r="V7" i="231"/>
  <c r="X7" i="231"/>
  <c r="U7" i="231"/>
  <c r="T7" i="231"/>
  <c r="S7" i="231"/>
  <c r="R7" i="231"/>
  <c r="Q7" i="231"/>
  <c r="P7" i="231"/>
  <c r="I7" i="231"/>
  <c r="E7" i="231"/>
  <c r="A7" i="231"/>
  <c r="S6" i="231"/>
  <c r="R6" i="231"/>
  <c r="Q6" i="231"/>
  <c r="P6" i="231"/>
  <c r="I6" i="231"/>
  <c r="E6" i="231"/>
  <c r="A6" i="231"/>
  <c r="I5" i="231"/>
  <c r="E5" i="231"/>
  <c r="A5" i="231"/>
  <c r="G5" i="231"/>
  <c r="U4" i="231"/>
  <c r="T4" i="231"/>
  <c r="S4" i="231"/>
  <c r="R4" i="231"/>
  <c r="Q4" i="231"/>
  <c r="P4" i="231"/>
  <c r="V4" i="231"/>
  <c r="X4" i="231"/>
  <c r="I4" i="231"/>
  <c r="G4" i="231"/>
  <c r="E4" i="231"/>
  <c r="A4" i="231"/>
  <c r="Q3" i="231"/>
  <c r="I3" i="231"/>
  <c r="G3" i="231"/>
  <c r="E3" i="231"/>
  <c r="R3" i="231"/>
  <c r="A3" i="231"/>
  <c r="U2" i="231"/>
  <c r="T2" i="231"/>
  <c r="S2" i="231"/>
  <c r="R2" i="231"/>
  <c r="P2" i="231"/>
  <c r="I2" i="231"/>
  <c r="E2" i="231"/>
  <c r="Q2" i="231"/>
  <c r="A2" i="231"/>
  <c r="E166" i="251"/>
  <c r="E165" i="251"/>
  <c r="E164" i="251"/>
  <c r="E163" i="251"/>
  <c r="Q166" i="250"/>
  <c r="Q164" i="247"/>
  <c r="O166" i="247"/>
  <c r="Q166" i="247"/>
  <c r="Q166" i="246"/>
  <c r="E161" i="246"/>
  <c r="Q163" i="246"/>
  <c r="Q164" i="245"/>
  <c r="O166" i="245"/>
  <c r="Q166" i="245"/>
  <c r="E161" i="245"/>
  <c r="O166" i="244"/>
  <c r="Q166" i="244"/>
  <c r="E161" i="244"/>
  <c r="Q164" i="244"/>
  <c r="P166" i="243"/>
  <c r="M156" i="243"/>
  <c r="S164" i="243"/>
  <c r="S166" i="243"/>
  <c r="E163" i="243"/>
  <c r="P163" i="243"/>
  <c r="J156" i="243"/>
  <c r="O164" i="243"/>
  <c r="O163" i="243"/>
  <c r="X3" i="243"/>
  <c r="V156" i="243"/>
  <c r="N156" i="243"/>
  <c r="T164" i="243"/>
  <c r="T166" i="243"/>
  <c r="E164" i="243"/>
  <c r="T163" i="243"/>
  <c r="Q165" i="243"/>
  <c r="Q163" i="243"/>
  <c r="U166" i="243"/>
  <c r="E165" i="243"/>
  <c r="U163" i="243"/>
  <c r="R166" i="243"/>
  <c r="E162" i="243"/>
  <c r="R163" i="243"/>
  <c r="P162" i="242"/>
  <c r="P165" i="242"/>
  <c r="R165" i="242"/>
  <c r="E161" i="242"/>
  <c r="U162" i="242"/>
  <c r="Q164" i="242"/>
  <c r="Q162" i="242"/>
  <c r="S162" i="242"/>
  <c r="T162" i="242"/>
  <c r="U165" i="242"/>
  <c r="E164" i="242"/>
  <c r="R162" i="242"/>
  <c r="S165" i="242"/>
  <c r="E162" i="242"/>
  <c r="X3" i="242"/>
  <c r="V155" i="242"/>
  <c r="T165" i="242"/>
  <c r="E163" i="242"/>
  <c r="J155" i="242"/>
  <c r="O163" i="242"/>
  <c r="O162" i="242"/>
  <c r="P165" i="241"/>
  <c r="D158" i="241"/>
  <c r="X144" i="241"/>
  <c r="V155" i="241"/>
  <c r="T162" i="241"/>
  <c r="T165" i="241"/>
  <c r="E163" i="241"/>
  <c r="U162" i="241"/>
  <c r="S165" i="241"/>
  <c r="S162" i="241"/>
  <c r="J155" i="241"/>
  <c r="O163" i="241"/>
  <c r="O165" i="241"/>
  <c r="O162" i="241"/>
  <c r="U165" i="241"/>
  <c r="E164" i="241"/>
  <c r="R165" i="241"/>
  <c r="E161" i="241"/>
  <c r="R162" i="240"/>
  <c r="O155" i="240"/>
  <c r="U163" i="240"/>
  <c r="U165" i="240"/>
  <c r="E164" i="240"/>
  <c r="T162" i="240"/>
  <c r="J155" i="240"/>
  <c r="O163" i="240"/>
  <c r="O162" i="240"/>
  <c r="E163" i="240"/>
  <c r="D161" i="240"/>
  <c r="M155" i="240"/>
  <c r="S163" i="240"/>
  <c r="S165" i="240"/>
  <c r="E162" i="240"/>
  <c r="S162" i="240"/>
  <c r="S165" i="239"/>
  <c r="E162" i="239"/>
  <c r="S162" i="239"/>
  <c r="U162" i="239"/>
  <c r="T162" i="239"/>
  <c r="L155" i="239"/>
  <c r="R163" i="239"/>
  <c r="R165" i="239"/>
  <c r="E161" i="239"/>
  <c r="T165" i="239"/>
  <c r="E163" i="239"/>
  <c r="U165" i="239"/>
  <c r="E164" i="239"/>
  <c r="O165" i="239"/>
  <c r="K155" i="239"/>
  <c r="P163" i="239"/>
  <c r="P165" i="239"/>
  <c r="P162" i="239"/>
  <c r="O162" i="239"/>
  <c r="D165" i="239"/>
  <c r="Q164" i="239"/>
  <c r="Q162" i="239"/>
  <c r="B165" i="239"/>
  <c r="O164" i="238"/>
  <c r="O161" i="238"/>
  <c r="Q163" i="238"/>
  <c r="Q162" i="238"/>
  <c r="S164" i="238"/>
  <c r="E161" i="238"/>
  <c r="S161" i="238"/>
  <c r="T164" i="238"/>
  <c r="E162" i="238"/>
  <c r="T161" i="238"/>
  <c r="Q164" i="238"/>
  <c r="E159" i="238"/>
  <c r="B164" i="238"/>
  <c r="D160" i="238"/>
  <c r="E160" i="238"/>
  <c r="V154" i="238"/>
  <c r="X2" i="238"/>
  <c r="O154" i="238"/>
  <c r="U162" i="238"/>
  <c r="U164" i="238"/>
  <c r="E163" i="238"/>
  <c r="U161" i="238"/>
  <c r="P164" i="237"/>
  <c r="P161" i="237"/>
  <c r="R161" i="237"/>
  <c r="T164" i="237"/>
  <c r="E162" i="237"/>
  <c r="U161" i="237"/>
  <c r="T161" i="237"/>
  <c r="S161" i="237"/>
  <c r="Q163" i="237"/>
  <c r="Q161" i="237"/>
  <c r="O161" i="237"/>
  <c r="D157" i="237"/>
  <c r="O164" i="237"/>
  <c r="X2" i="237"/>
  <c r="V154" i="237"/>
  <c r="S164" i="237"/>
  <c r="E161" i="237"/>
  <c r="U164" i="237"/>
  <c r="E163" i="237"/>
  <c r="R164" i="237"/>
  <c r="E160" i="237"/>
  <c r="R161" i="236"/>
  <c r="P161" i="236"/>
  <c r="O154" i="236"/>
  <c r="U162" i="236"/>
  <c r="U164" i="236"/>
  <c r="E163" i="236"/>
  <c r="S161" i="236"/>
  <c r="Q163" i="236"/>
  <c r="Q161" i="236"/>
  <c r="S164" i="236"/>
  <c r="E161" i="236"/>
  <c r="R164" i="236"/>
  <c r="E160" i="236"/>
  <c r="P164" i="236"/>
  <c r="D157" i="236"/>
  <c r="B159" i="236"/>
  <c r="X2" i="236"/>
  <c r="V154" i="236"/>
  <c r="J154" i="236"/>
  <c r="O162" i="236"/>
  <c r="O161" i="236"/>
  <c r="N154" i="236"/>
  <c r="T162" i="236"/>
  <c r="T164" i="236"/>
  <c r="E162" i="236"/>
  <c r="T161" i="236"/>
  <c r="T164" i="235"/>
  <c r="E162" i="235"/>
  <c r="U164" i="235"/>
  <c r="E163" i="235"/>
  <c r="P164" i="235"/>
  <c r="R161" i="235"/>
  <c r="R164" i="235"/>
  <c r="E160" i="235"/>
  <c r="S164" i="235"/>
  <c r="E161" i="235"/>
  <c r="T161" i="235"/>
  <c r="X2" i="235"/>
  <c r="V154" i="235"/>
  <c r="J154" i="235"/>
  <c r="O162" i="235"/>
  <c r="O161" i="235"/>
  <c r="U161" i="235"/>
  <c r="B159" i="235"/>
  <c r="D157" i="235"/>
  <c r="S161" i="235"/>
  <c r="R160" i="234"/>
  <c r="S160" i="234"/>
  <c r="T163" i="234"/>
  <c r="E161" i="234"/>
  <c r="S163" i="234"/>
  <c r="E160" i="234"/>
  <c r="R163" i="234"/>
  <c r="E159" i="234"/>
  <c r="T160" i="234"/>
  <c r="O153" i="234"/>
  <c r="U161" i="234"/>
  <c r="U163" i="234"/>
  <c r="E162" i="234"/>
  <c r="V153" i="234"/>
  <c r="X2" i="234"/>
  <c r="J153" i="234"/>
  <c r="O161" i="234"/>
  <c r="O160" i="234"/>
  <c r="B158" i="234"/>
  <c r="D156" i="234"/>
  <c r="U160" i="233"/>
  <c r="P163" i="233"/>
  <c r="U163" i="233"/>
  <c r="E162" i="233"/>
  <c r="T163" i="233"/>
  <c r="E161" i="233"/>
  <c r="T160" i="233"/>
  <c r="X2" i="233"/>
  <c r="S163" i="233"/>
  <c r="E160" i="233"/>
  <c r="S160" i="233"/>
  <c r="Q162" i="233"/>
  <c r="Q160" i="233"/>
  <c r="O163" i="233"/>
  <c r="O160" i="233"/>
  <c r="R160" i="233"/>
  <c r="L153" i="233"/>
  <c r="R161" i="233"/>
  <c r="R163" i="233"/>
  <c r="E159" i="233"/>
  <c r="B158" i="233"/>
  <c r="B163" i="233"/>
  <c r="R163" i="232"/>
  <c r="E159" i="232"/>
  <c r="U163" i="232"/>
  <c r="E162" i="232"/>
  <c r="M153" i="232"/>
  <c r="S161" i="232"/>
  <c r="S163" i="232"/>
  <c r="E160" i="232"/>
  <c r="Q162" i="232"/>
  <c r="Q160" i="232"/>
  <c r="O160" i="232"/>
  <c r="J153" i="232"/>
  <c r="O161" i="232"/>
  <c r="D156" i="232"/>
  <c r="B158" i="232"/>
  <c r="X3" i="232"/>
  <c r="V153" i="232"/>
  <c r="K153" i="232"/>
  <c r="P161" i="232"/>
  <c r="P163" i="232"/>
  <c r="P160" i="232"/>
  <c r="T160" i="232"/>
  <c r="U160" i="232"/>
  <c r="T163" i="232"/>
  <c r="E161" i="232"/>
  <c r="V77" i="231"/>
  <c r="X77" i="231"/>
  <c r="V52" i="231"/>
  <c r="X52" i="231"/>
  <c r="G126" i="231"/>
  <c r="P150" i="231"/>
  <c r="U150" i="231"/>
  <c r="T150" i="231"/>
  <c r="E153" i="231"/>
  <c r="P72" i="231"/>
  <c r="V72" i="231"/>
  <c r="X72" i="231"/>
  <c r="R72" i="231"/>
  <c r="S72" i="231"/>
  <c r="P51" i="231"/>
  <c r="V51" i="231"/>
  <c r="X51" i="231"/>
  <c r="V9" i="231"/>
  <c r="P148" i="231"/>
  <c r="T148" i="231"/>
  <c r="U148" i="231"/>
  <c r="S144" i="231"/>
  <c r="T144" i="231"/>
  <c r="U144" i="231"/>
  <c r="R144" i="231"/>
  <c r="Q144" i="231"/>
  <c r="Q124" i="231"/>
  <c r="R124" i="231"/>
  <c r="S124" i="231"/>
  <c r="T124" i="231"/>
  <c r="P120" i="231"/>
  <c r="Q120" i="231"/>
  <c r="U158" i="231"/>
  <c r="V44" i="231"/>
  <c r="X44" i="231"/>
  <c r="P24" i="231"/>
  <c r="Q24" i="231"/>
  <c r="R24" i="231"/>
  <c r="S24" i="231"/>
  <c r="V19" i="231"/>
  <c r="X19" i="231"/>
  <c r="V17" i="231"/>
  <c r="X17" i="231"/>
  <c r="P42" i="231"/>
  <c r="R42" i="231"/>
  <c r="S42" i="231"/>
  <c r="T42" i="231"/>
  <c r="U42" i="231"/>
  <c r="V42" i="231"/>
  <c r="X42" i="231"/>
  <c r="P62" i="231"/>
  <c r="U159" i="231"/>
  <c r="R62" i="231"/>
  <c r="U62" i="231"/>
  <c r="S62" i="231"/>
  <c r="V62" i="231"/>
  <c r="X62" i="231"/>
  <c r="T62" i="231"/>
  <c r="V99" i="231"/>
  <c r="X99" i="231"/>
  <c r="P63" i="231"/>
  <c r="Q109" i="231"/>
  <c r="V109" i="231"/>
  <c r="X109" i="231"/>
  <c r="R109" i="231"/>
  <c r="S109" i="231"/>
  <c r="T109" i="231"/>
  <c r="U109" i="231"/>
  <c r="P27" i="231"/>
  <c r="R27" i="231"/>
  <c r="S27" i="231"/>
  <c r="T27" i="231"/>
  <c r="U27" i="231"/>
  <c r="G140" i="231"/>
  <c r="P140" i="231"/>
  <c r="Q140" i="231"/>
  <c r="R140" i="231"/>
  <c r="V79" i="231"/>
  <c r="X79" i="231"/>
  <c r="Q94" i="231"/>
  <c r="R94" i="231"/>
  <c r="S94" i="231"/>
  <c r="V94" i="231"/>
  <c r="X94" i="231"/>
  <c r="T94" i="231"/>
  <c r="U94" i="231"/>
  <c r="P54" i="231"/>
  <c r="Q54" i="231"/>
  <c r="R54" i="231"/>
  <c r="S54" i="231"/>
  <c r="T54" i="231"/>
  <c r="P37" i="231"/>
  <c r="S37" i="231"/>
  <c r="T37" i="231"/>
  <c r="U37" i="231"/>
  <c r="R37" i="231"/>
  <c r="T64" i="231"/>
  <c r="P64" i="231"/>
  <c r="Q64" i="231"/>
  <c r="R64" i="231"/>
  <c r="S64" i="231"/>
  <c r="U156" i="231"/>
  <c r="P14" i="231"/>
  <c r="V14" i="231"/>
  <c r="X14" i="231"/>
  <c r="Q14" i="231"/>
  <c r="R14" i="231"/>
  <c r="V119" i="231"/>
  <c r="X119" i="231"/>
  <c r="P123" i="231"/>
  <c r="P56" i="231"/>
  <c r="Q56" i="231"/>
  <c r="S98" i="231"/>
  <c r="P116" i="231"/>
  <c r="Q116" i="231"/>
  <c r="S116" i="231"/>
  <c r="T116" i="231"/>
  <c r="P131" i="231"/>
  <c r="V131" i="231"/>
  <c r="X131" i="231"/>
  <c r="P76" i="231"/>
  <c r="Q76" i="231"/>
  <c r="R76" i="231"/>
  <c r="U76" i="231"/>
  <c r="S76" i="231"/>
  <c r="P57" i="231"/>
  <c r="R57" i="231"/>
  <c r="S57" i="231"/>
  <c r="T57" i="231"/>
  <c r="U57" i="231"/>
  <c r="S156" i="231"/>
  <c r="P130" i="231"/>
  <c r="P3" i="231"/>
  <c r="S3" i="231"/>
  <c r="Q158" i="231"/>
  <c r="U30" i="231"/>
  <c r="T30" i="231"/>
  <c r="P30" i="231"/>
  <c r="S30" i="231"/>
  <c r="R30" i="231"/>
  <c r="Q30" i="231"/>
  <c r="G20" i="231"/>
  <c r="T145" i="231"/>
  <c r="U145" i="231"/>
  <c r="S145" i="231"/>
  <c r="R145" i="231"/>
  <c r="O156" i="231"/>
  <c r="T53" i="231"/>
  <c r="U53" i="231"/>
  <c r="U115" i="231"/>
  <c r="T115" i="231"/>
  <c r="S115" i="231"/>
  <c r="R115" i="231"/>
  <c r="Q115" i="231"/>
  <c r="R143" i="231"/>
  <c r="P43" i="231"/>
  <c r="T58" i="231"/>
  <c r="U58" i="231"/>
  <c r="R58" i="231"/>
  <c r="Q58" i="231"/>
  <c r="V58" i="231"/>
  <c r="X58" i="231"/>
  <c r="S143" i="231"/>
  <c r="U31" i="231"/>
  <c r="U36" i="231"/>
  <c r="R41" i="231"/>
  <c r="P53" i="231"/>
  <c r="U90" i="231"/>
  <c r="Q90" i="231"/>
  <c r="T90" i="231"/>
  <c r="S90" i="231"/>
  <c r="R90" i="231"/>
  <c r="P90" i="231"/>
  <c r="P115" i="231"/>
  <c r="V141" i="231"/>
  <c r="X141" i="231"/>
  <c r="T143" i="231"/>
  <c r="T81" i="231"/>
  <c r="S81" i="231"/>
  <c r="R86" i="231"/>
  <c r="Q86" i="231"/>
  <c r="P86" i="231"/>
  <c r="U35" i="231"/>
  <c r="T35" i="231"/>
  <c r="S35" i="231"/>
  <c r="P35" i="231"/>
  <c r="R35" i="231"/>
  <c r="Q35" i="231"/>
  <c r="O159" i="231"/>
  <c r="U86" i="231"/>
  <c r="Q28" i="231"/>
  <c r="T16" i="231"/>
  <c r="P33" i="231"/>
  <c r="U55" i="231"/>
  <c r="T55" i="231"/>
  <c r="S55" i="231"/>
  <c r="R55" i="231"/>
  <c r="Q55" i="231"/>
  <c r="P55" i="231"/>
  <c r="V55" i="231"/>
  <c r="X55" i="231"/>
  <c r="Q133" i="231"/>
  <c r="U16" i="231"/>
  <c r="S157" i="231"/>
  <c r="U43" i="231"/>
  <c r="T43" i="231"/>
  <c r="U45" i="231"/>
  <c r="T45" i="231"/>
  <c r="S45" i="231"/>
  <c r="P45" i="231"/>
  <c r="V45" i="231"/>
  <c r="X45" i="231"/>
  <c r="R45" i="231"/>
  <c r="Q45" i="231"/>
  <c r="T102" i="231"/>
  <c r="S102" i="231"/>
  <c r="R102" i="231"/>
  <c r="Q102" i="231"/>
  <c r="P102" i="231"/>
  <c r="T107" i="231"/>
  <c r="S107" i="231"/>
  <c r="R107" i="231"/>
  <c r="Q107" i="231"/>
  <c r="P107" i="231"/>
  <c r="U107" i="231"/>
  <c r="R133" i="231"/>
  <c r="P143" i="231"/>
  <c r="V143" i="231"/>
  <c r="X143" i="231"/>
  <c r="V12" i="231"/>
  <c r="X12" i="231"/>
  <c r="P31" i="231"/>
  <c r="V31" i="231"/>
  <c r="X31" i="231"/>
  <c r="U60" i="231"/>
  <c r="T60" i="231"/>
  <c r="S60" i="231"/>
  <c r="P60" i="231"/>
  <c r="R60" i="231"/>
  <c r="Q60" i="231"/>
  <c r="Q143" i="231"/>
  <c r="P145" i="231"/>
  <c r="Q31" i="231"/>
  <c r="S36" i="231"/>
  <c r="P41" i="231"/>
  <c r="Q145" i="231"/>
  <c r="Q41" i="231"/>
  <c r="R156" i="231"/>
  <c r="V29" i="231"/>
  <c r="X29" i="231"/>
  <c r="S41" i="231"/>
  <c r="R43" i="231"/>
  <c r="Q53" i="231"/>
  <c r="T56" i="231"/>
  <c r="S56" i="231"/>
  <c r="U98" i="231"/>
  <c r="T98" i="231"/>
  <c r="S100" i="231"/>
  <c r="U100" i="231"/>
  <c r="T100" i="231"/>
  <c r="R100" i="231"/>
  <c r="U123" i="231"/>
  <c r="T123" i="231"/>
  <c r="S125" i="231"/>
  <c r="U125" i="231"/>
  <c r="T125" i="231"/>
  <c r="R125" i="231"/>
  <c r="U18" i="231"/>
  <c r="T18" i="231"/>
  <c r="T135" i="231"/>
  <c r="U135" i="231"/>
  <c r="S135" i="231"/>
  <c r="Q135" i="231"/>
  <c r="P135" i="231"/>
  <c r="V135" i="231"/>
  <c r="X135" i="231"/>
  <c r="S86" i="231"/>
  <c r="T86" i="231"/>
  <c r="S16" i="231"/>
  <c r="R18" i="231"/>
  <c r="T31" i="231"/>
  <c r="S31" i="231"/>
  <c r="S18" i="231"/>
  <c r="R36" i="231"/>
  <c r="Q36" i="231"/>
  <c r="P36" i="231"/>
  <c r="S92" i="231"/>
  <c r="R92" i="231"/>
  <c r="Q92" i="231"/>
  <c r="P92" i="231"/>
  <c r="T92" i="231"/>
  <c r="T112" i="231"/>
  <c r="S112" i="231"/>
  <c r="R112" i="231"/>
  <c r="Q112" i="231"/>
  <c r="P112" i="231"/>
  <c r="V112" i="231"/>
  <c r="X112" i="231"/>
  <c r="S43" i="231"/>
  <c r="R61" i="231"/>
  <c r="Q61" i="231"/>
  <c r="P61" i="231"/>
  <c r="U113" i="231"/>
  <c r="T113" i="231"/>
  <c r="S113" i="231"/>
  <c r="Q113" i="231"/>
  <c r="P113" i="231"/>
  <c r="S53" i="231"/>
  <c r="O157" i="231"/>
  <c r="V37" i="231"/>
  <c r="X37" i="231"/>
  <c r="U88" i="231"/>
  <c r="R88" i="231"/>
  <c r="Q88" i="231"/>
  <c r="P88" i="231"/>
  <c r="V88" i="231"/>
  <c r="X88" i="231"/>
  <c r="U6" i="231"/>
  <c r="T6" i="231"/>
  <c r="V6" i="231"/>
  <c r="X6" i="231"/>
  <c r="U8" i="231"/>
  <c r="T8" i="231"/>
  <c r="R8" i="231"/>
  <c r="Q8" i="231"/>
  <c r="V8" i="231"/>
  <c r="X8" i="231"/>
  <c r="S61" i="231"/>
  <c r="P66" i="231"/>
  <c r="Q98" i="231"/>
  <c r="Q100" i="231"/>
  <c r="R108" i="231"/>
  <c r="V108" i="231"/>
  <c r="X108" i="231"/>
  <c r="P110" i="231"/>
  <c r="R113" i="231"/>
  <c r="Q123" i="231"/>
  <c r="Q125" i="231"/>
  <c r="U132" i="231"/>
  <c r="T132" i="231"/>
  <c r="S132" i="231"/>
  <c r="P132" i="231"/>
  <c r="R132" i="231"/>
  <c r="Q132" i="231"/>
  <c r="U71" i="231"/>
  <c r="T71" i="231"/>
  <c r="S71" i="231"/>
  <c r="R71" i="231"/>
  <c r="P71" i="231"/>
  <c r="U111" i="231"/>
  <c r="T111" i="231"/>
  <c r="S111" i="231"/>
  <c r="R111" i="231"/>
  <c r="P111" i="231"/>
  <c r="T28" i="231"/>
  <c r="U28" i="231"/>
  <c r="P16" i="231"/>
  <c r="Q111" i="231"/>
  <c r="U81" i="231"/>
  <c r="U21" i="231"/>
  <c r="T21" i="231"/>
  <c r="S21" i="231"/>
  <c r="R21" i="231"/>
  <c r="P21" i="231"/>
  <c r="V21" i="231"/>
  <c r="X21" i="231"/>
  <c r="T41" i="231"/>
  <c r="U46" i="231"/>
  <c r="T46" i="231"/>
  <c r="S46" i="231"/>
  <c r="R46" i="231"/>
  <c r="P46" i="231"/>
  <c r="V46" i="231"/>
  <c r="X46" i="231"/>
  <c r="U10" i="231"/>
  <c r="T10" i="231"/>
  <c r="P10" i="231"/>
  <c r="S10" i="231"/>
  <c r="R10" i="231"/>
  <c r="Q10" i="231"/>
  <c r="U68" i="231"/>
  <c r="T68" i="231"/>
  <c r="U70" i="231"/>
  <c r="T70" i="231"/>
  <c r="P70" i="231"/>
  <c r="S70" i="231"/>
  <c r="R70" i="231"/>
  <c r="Q70" i="231"/>
  <c r="Q85" i="231"/>
  <c r="U85" i="231"/>
  <c r="T85" i="231"/>
  <c r="S85" i="231"/>
  <c r="R85" i="231"/>
  <c r="T156" i="231"/>
  <c r="T78" i="231"/>
  <c r="U78" i="231"/>
  <c r="V100" i="231"/>
  <c r="X100" i="231"/>
  <c r="G6" i="231"/>
  <c r="G8" i="231"/>
  <c r="R56" i="231"/>
  <c r="T61" i="231"/>
  <c r="Q66" i="231"/>
  <c r="P68" i="231"/>
  <c r="V68" i="231"/>
  <c r="X68" i="231"/>
  <c r="U83" i="231"/>
  <c r="T83" i="231"/>
  <c r="V83" i="231"/>
  <c r="X83" i="231"/>
  <c r="R83" i="231"/>
  <c r="Q83" i="231"/>
  <c r="P85" i="231"/>
  <c r="T96" i="231"/>
  <c r="S96" i="231"/>
  <c r="R98" i="231"/>
  <c r="T121" i="231"/>
  <c r="S121" i="231"/>
  <c r="V121" i="231"/>
  <c r="X121" i="231"/>
  <c r="R123" i="231"/>
  <c r="V151" i="231"/>
  <c r="X151" i="231"/>
  <c r="R11" i="231"/>
  <c r="Q11" i="231"/>
  <c r="P11" i="231"/>
  <c r="U20" i="231"/>
  <c r="T20" i="231"/>
  <c r="S20" i="231"/>
  <c r="P20" i="231"/>
  <c r="R20" i="231"/>
  <c r="Q20" i="231"/>
  <c r="V96" i="231"/>
  <c r="X96" i="231"/>
  <c r="S11" i="231"/>
  <c r="P81" i="231"/>
  <c r="T133" i="231"/>
  <c r="S133" i="231"/>
  <c r="U157" i="231"/>
  <c r="T11" i="231"/>
  <c r="Q16" i="231"/>
  <c r="P18" i="231"/>
  <c r="T33" i="231"/>
  <c r="U33" i="231"/>
  <c r="R33" i="231"/>
  <c r="Q33" i="231"/>
  <c r="Q81" i="231"/>
  <c r="U147" i="231"/>
  <c r="T147" i="231"/>
  <c r="S147" i="231"/>
  <c r="P147" i="231"/>
  <c r="R147" i="231"/>
  <c r="Q147" i="231"/>
  <c r="V2" i="231"/>
  <c r="P28" i="231"/>
  <c r="R135" i="231"/>
  <c r="T117" i="231"/>
  <c r="S117" i="231"/>
  <c r="R117" i="231"/>
  <c r="Q117" i="231"/>
  <c r="P117" i="231"/>
  <c r="U117" i="231"/>
  <c r="P133" i="231"/>
  <c r="R28" i="231"/>
  <c r="P157" i="231"/>
  <c r="U80" i="231"/>
  <c r="T80" i="231"/>
  <c r="P80" i="231"/>
  <c r="S80" i="231"/>
  <c r="R80" i="231"/>
  <c r="Q80" i="231"/>
  <c r="S110" i="231"/>
  <c r="U110" i="231"/>
  <c r="T110" i="231"/>
  <c r="U61" i="231"/>
  <c r="Q68" i="231"/>
  <c r="P78" i="231"/>
  <c r="S88" i="231"/>
  <c r="R101" i="231"/>
  <c r="Q101" i="231"/>
  <c r="P101" i="231"/>
  <c r="V101" i="231"/>
  <c r="X101" i="231"/>
  <c r="R110" i="231"/>
  <c r="R126" i="231"/>
  <c r="Q126" i="231"/>
  <c r="P126" i="231"/>
  <c r="V126" i="231"/>
  <c r="X126" i="231"/>
  <c r="T130" i="231"/>
  <c r="U130" i="231"/>
  <c r="U137" i="231"/>
  <c r="T137" i="231"/>
  <c r="S137" i="231"/>
  <c r="P137" i="231"/>
  <c r="R137" i="231"/>
  <c r="Q137" i="231"/>
  <c r="T23" i="231"/>
  <c r="U23" i="231"/>
  <c r="U25" i="231"/>
  <c r="T25" i="231"/>
  <c r="S25" i="231"/>
  <c r="R25" i="231"/>
  <c r="Q25" i="231"/>
  <c r="P25" i="231"/>
  <c r="U48" i="231"/>
  <c r="T48" i="231"/>
  <c r="U50" i="231"/>
  <c r="T50" i="231"/>
  <c r="S50" i="231"/>
  <c r="R50" i="231"/>
  <c r="Q50" i="231"/>
  <c r="P50" i="231"/>
  <c r="T73" i="231"/>
  <c r="U73" i="231"/>
  <c r="U75" i="231"/>
  <c r="T75" i="231"/>
  <c r="S75" i="231"/>
  <c r="P75" i="231"/>
  <c r="R75" i="231"/>
  <c r="Q75" i="231"/>
  <c r="S105" i="231"/>
  <c r="U105" i="231"/>
  <c r="T105" i="231"/>
  <c r="G7" i="231"/>
  <c r="P159" i="231"/>
  <c r="U13" i="231"/>
  <c r="T13" i="231"/>
  <c r="V13" i="231"/>
  <c r="X13" i="231"/>
  <c r="U15" i="231"/>
  <c r="T15" i="231"/>
  <c r="P15" i="231"/>
  <c r="S15" i="231"/>
  <c r="R15" i="231"/>
  <c r="Q15" i="231"/>
  <c r="Q23" i="231"/>
  <c r="T38" i="231"/>
  <c r="U38" i="231"/>
  <c r="V38" i="231"/>
  <c r="X38" i="231"/>
  <c r="U40" i="231"/>
  <c r="T40" i="231"/>
  <c r="S40" i="231"/>
  <c r="R40" i="231"/>
  <c r="Q40" i="231"/>
  <c r="P40" i="231"/>
  <c r="V40" i="231"/>
  <c r="X40" i="231"/>
  <c r="Q48" i="231"/>
  <c r="T63" i="231"/>
  <c r="U63" i="231"/>
  <c r="U65" i="231"/>
  <c r="T65" i="231"/>
  <c r="P65" i="231"/>
  <c r="S65" i="231"/>
  <c r="R65" i="231"/>
  <c r="Q65" i="231"/>
  <c r="Q73" i="231"/>
  <c r="P103" i="231"/>
  <c r="V103" i="231"/>
  <c r="X103" i="231"/>
  <c r="Q148" i="231"/>
  <c r="Q150" i="231"/>
  <c r="R23" i="231"/>
  <c r="R48" i="231"/>
  <c r="R73" i="231"/>
  <c r="R148" i="231"/>
  <c r="R150" i="231"/>
  <c r="T157" i="231"/>
  <c r="R157" i="231"/>
  <c r="S23" i="231"/>
  <c r="S48" i="231"/>
  <c r="S73" i="231"/>
  <c r="T97" i="231"/>
  <c r="S97" i="231"/>
  <c r="R97" i="231"/>
  <c r="Q97" i="231"/>
  <c r="P97" i="231"/>
  <c r="P105" i="231"/>
  <c r="V105" i="231"/>
  <c r="X105" i="231"/>
  <c r="T122" i="231"/>
  <c r="S122" i="231"/>
  <c r="R122" i="231"/>
  <c r="Q122" i="231"/>
  <c r="P122" i="231"/>
  <c r="V122" i="231"/>
  <c r="X122" i="231"/>
  <c r="P138" i="231"/>
  <c r="V138" i="231"/>
  <c r="X138" i="231"/>
  <c r="T140" i="231"/>
  <c r="U140" i="231"/>
  <c r="U142" i="231"/>
  <c r="T142" i="231"/>
  <c r="S142" i="231"/>
  <c r="P142" i="231"/>
  <c r="R142" i="231"/>
  <c r="Q142" i="231"/>
  <c r="U3" i="231"/>
  <c r="T3" i="231"/>
  <c r="U5" i="231"/>
  <c r="T5" i="231"/>
  <c r="P5" i="231"/>
  <c r="S5" i="231"/>
  <c r="R5" i="231"/>
  <c r="Q5" i="231"/>
  <c r="S95" i="231"/>
  <c r="U95" i="231"/>
  <c r="T95" i="231"/>
  <c r="Q105" i="231"/>
  <c r="S120" i="231"/>
  <c r="U120" i="231"/>
  <c r="T120" i="231"/>
  <c r="G2" i="231"/>
  <c r="G37" i="231"/>
  <c r="P87" i="231"/>
  <c r="Q87" i="231"/>
  <c r="D167" i="251"/>
  <c r="E162" i="251"/>
  <c r="V166" i="250"/>
  <c r="E161" i="250"/>
  <c r="E161" i="247"/>
  <c r="V166" i="247"/>
  <c r="O166" i="243"/>
  <c r="Q166" i="243"/>
  <c r="E161" i="243"/>
  <c r="Q164" i="243"/>
  <c r="Q163" i="242"/>
  <c r="O165" i="242"/>
  <c r="Q165" i="242"/>
  <c r="E160" i="242"/>
  <c r="Q165" i="241"/>
  <c r="E160" i="241"/>
  <c r="Q163" i="241"/>
  <c r="D165" i="241"/>
  <c r="E162" i="241"/>
  <c r="Q163" i="240"/>
  <c r="O165" i="240"/>
  <c r="Q165" i="240"/>
  <c r="E160" i="240"/>
  <c r="E161" i="240"/>
  <c r="Q165" i="239"/>
  <c r="E160" i="239"/>
  <c r="Q163" i="239"/>
  <c r="D164" i="238"/>
  <c r="Q161" i="238"/>
  <c r="Q164" i="237"/>
  <c r="Q162" i="237"/>
  <c r="B164" i="237"/>
  <c r="D159" i="237"/>
  <c r="Q162" i="236"/>
  <c r="O164" i="236"/>
  <c r="Q164" i="236"/>
  <c r="B164" i="236"/>
  <c r="D159" i="236"/>
  <c r="B164" i="235"/>
  <c r="D159" i="235"/>
  <c r="Q162" i="235"/>
  <c r="O164" i="235"/>
  <c r="Q164" i="235"/>
  <c r="O163" i="234"/>
  <c r="Q163" i="234"/>
  <c r="Q161" i="234"/>
  <c r="B163" i="234"/>
  <c r="D158" i="234"/>
  <c r="D158" i="233"/>
  <c r="Q161" i="233"/>
  <c r="Q161" i="232"/>
  <c r="O163" i="232"/>
  <c r="Q163" i="232"/>
  <c r="B163" i="232"/>
  <c r="D158" i="232"/>
  <c r="F153" i="231"/>
  <c r="V23" i="231"/>
  <c r="X23" i="231"/>
  <c r="V144" i="231"/>
  <c r="X144" i="231"/>
  <c r="V124" i="231"/>
  <c r="X124" i="231"/>
  <c r="V120" i="231"/>
  <c r="X120" i="231"/>
  <c r="V102" i="231"/>
  <c r="X102" i="231"/>
  <c r="V95" i="231"/>
  <c r="X95" i="231"/>
  <c r="V24" i="231"/>
  <c r="X24" i="231"/>
  <c r="V73" i="231"/>
  <c r="X73" i="231"/>
  <c r="V63" i="231"/>
  <c r="X63" i="231"/>
  <c r="V27" i="231"/>
  <c r="X27" i="231"/>
  <c r="V140" i="231"/>
  <c r="X140" i="231"/>
  <c r="V11" i="231"/>
  <c r="X11" i="231"/>
  <c r="V50" i="231"/>
  <c r="X50" i="231"/>
  <c r="V54" i="231"/>
  <c r="X54" i="231"/>
  <c r="V48" i="231"/>
  <c r="X48" i="231"/>
  <c r="U162" i="231"/>
  <c r="O153" i="231"/>
  <c r="U161" i="231"/>
  <c r="V64" i="231"/>
  <c r="X64" i="231"/>
  <c r="V25" i="231"/>
  <c r="X25" i="231"/>
  <c r="V97" i="231"/>
  <c r="X97" i="231"/>
  <c r="V123" i="231"/>
  <c r="X123" i="231"/>
  <c r="V56" i="231"/>
  <c r="X56" i="231"/>
  <c r="V116" i="231"/>
  <c r="X116" i="231"/>
  <c r="P162" i="231"/>
  <c r="K153" i="231"/>
  <c r="P161" i="231"/>
  <c r="Q159" i="231"/>
  <c r="V76" i="231"/>
  <c r="X76" i="231"/>
  <c r="S162" i="231"/>
  <c r="M153" i="231"/>
  <c r="S161" i="231"/>
  <c r="Q153" i="231"/>
  <c r="B157" i="231"/>
  <c r="D157" i="231"/>
  <c r="S153" i="231"/>
  <c r="B160" i="231"/>
  <c r="D160" i="231"/>
  <c r="V125" i="231"/>
  <c r="X125" i="231"/>
  <c r="V57" i="231"/>
  <c r="X57" i="231"/>
  <c r="V130" i="231"/>
  <c r="X130" i="231"/>
  <c r="T153" i="231"/>
  <c r="B161" i="231"/>
  <c r="D161" i="231"/>
  <c r="R153" i="231"/>
  <c r="B159" i="231"/>
  <c r="D159" i="231"/>
  <c r="V137" i="231"/>
  <c r="X137" i="231"/>
  <c r="V92" i="231"/>
  <c r="M162" i="231"/>
  <c r="V86" i="231"/>
  <c r="X86" i="231"/>
  <c r="V145" i="231"/>
  <c r="X145" i="231"/>
  <c r="V33" i="231"/>
  <c r="X33" i="231"/>
  <c r="V15" i="231"/>
  <c r="X15" i="231"/>
  <c r="V53" i="231"/>
  <c r="X53" i="231"/>
  <c r="V107" i="231"/>
  <c r="X107" i="231"/>
  <c r="V111" i="231"/>
  <c r="X111" i="231"/>
  <c r="V113" i="231"/>
  <c r="X113" i="231"/>
  <c r="V66" i="231"/>
  <c r="X66" i="231"/>
  <c r="V150" i="231"/>
  <c r="X150" i="231"/>
  <c r="V78" i="231"/>
  <c r="X78" i="231"/>
  <c r="V71" i="231"/>
  <c r="X71" i="231"/>
  <c r="V5" i="231"/>
  <c r="X5" i="231"/>
  <c r="V65" i="231"/>
  <c r="X65" i="231"/>
  <c r="U153" i="231"/>
  <c r="B162" i="231"/>
  <c r="D162" i="231"/>
  <c r="Q157" i="231"/>
  <c r="V133" i="231"/>
  <c r="X133" i="231"/>
  <c r="T162" i="231"/>
  <c r="V43" i="231"/>
  <c r="X43" i="231"/>
  <c r="V148" i="231"/>
  <c r="X148" i="231"/>
  <c r="V75" i="231"/>
  <c r="X75" i="231"/>
  <c r="V85" i="231"/>
  <c r="X85" i="231"/>
  <c r="V61" i="231"/>
  <c r="X61" i="231"/>
  <c r="P153" i="231"/>
  <c r="B156" i="231"/>
  <c r="V115" i="231"/>
  <c r="X115" i="231"/>
  <c r="V70" i="231"/>
  <c r="X70" i="231"/>
  <c r="V147" i="231"/>
  <c r="X147" i="231"/>
  <c r="V87" i="231"/>
  <c r="X87" i="231"/>
  <c r="V80" i="231"/>
  <c r="X80" i="231"/>
  <c r="V142" i="231"/>
  <c r="X142" i="231"/>
  <c r="V16" i="231"/>
  <c r="X16" i="231"/>
  <c r="V10" i="231"/>
  <c r="X10" i="231"/>
  <c r="V110" i="231"/>
  <c r="X110" i="231"/>
  <c r="V18" i="231"/>
  <c r="X18" i="231"/>
  <c r="V28" i="231"/>
  <c r="X28" i="231"/>
  <c r="V81" i="231"/>
  <c r="X81" i="231"/>
  <c r="V90" i="231"/>
  <c r="X90" i="231"/>
  <c r="V20" i="231"/>
  <c r="X20" i="231"/>
  <c r="V132" i="231"/>
  <c r="X132" i="231"/>
  <c r="V35" i="231"/>
  <c r="X35" i="231"/>
  <c r="O162" i="231"/>
  <c r="Q156" i="231"/>
  <c r="R162" i="231"/>
  <c r="L153" i="231"/>
  <c r="R161" i="231"/>
  <c r="V36" i="231"/>
  <c r="X36" i="231"/>
  <c r="V41" i="231"/>
  <c r="X41" i="231"/>
  <c r="V117" i="231"/>
  <c r="X117" i="231"/>
  <c r="V3" i="231"/>
  <c r="X3" i="231"/>
  <c r="V98" i="231"/>
  <c r="X98" i="231"/>
  <c r="V30" i="231"/>
  <c r="X30" i="231"/>
  <c r="X2" i="231"/>
  <c r="V60" i="231"/>
  <c r="X60" i="231"/>
  <c r="D164" i="237"/>
  <c r="E159" i="237"/>
  <c r="D164" i="236"/>
  <c r="E159" i="236"/>
  <c r="D164" i="235"/>
  <c r="E159" i="235"/>
  <c r="D163" i="234"/>
  <c r="E158" i="234"/>
  <c r="E158" i="233"/>
  <c r="D163" i="233"/>
  <c r="D163" i="232"/>
  <c r="E158" i="232"/>
  <c r="U160" i="231"/>
  <c r="P160" i="231"/>
  <c r="P163" i="231"/>
  <c r="S160" i="231"/>
  <c r="R163" i="231"/>
  <c r="E159" i="231"/>
  <c r="Q162" i="231"/>
  <c r="Q160" i="231"/>
  <c r="D156" i="231"/>
  <c r="N153" i="231"/>
  <c r="T161" i="231"/>
  <c r="T163" i="231"/>
  <c r="E161" i="231"/>
  <c r="T160" i="231"/>
  <c r="R160" i="231"/>
  <c r="O160" i="231"/>
  <c r="J153" i="231"/>
  <c r="O161" i="231"/>
  <c r="U163" i="231"/>
  <c r="E162" i="231"/>
  <c r="S163" i="231"/>
  <c r="E160" i="231"/>
  <c r="D157" i="216"/>
  <c r="D156" i="216"/>
  <c r="D155" i="216"/>
  <c r="Q149" i="216"/>
  <c r="R149" i="216"/>
  <c r="S149" i="216"/>
  <c r="T149" i="216"/>
  <c r="U149" i="216"/>
  <c r="B158" i="216"/>
  <c r="D158" i="216"/>
  <c r="B157" i="216"/>
  <c r="B156" i="216"/>
  <c r="B155" i="216"/>
  <c r="S30" i="216"/>
  <c r="E3" i="216"/>
  <c r="E149" i="216"/>
  <c r="E4" i="216"/>
  <c r="E5" i="216"/>
  <c r="E6" i="216"/>
  <c r="E7" i="216"/>
  <c r="U7" i="216"/>
  <c r="E8" i="216"/>
  <c r="E9" i="216"/>
  <c r="E10" i="216"/>
  <c r="E11" i="216"/>
  <c r="E12" i="216"/>
  <c r="E13" i="216"/>
  <c r="E14" i="216"/>
  <c r="S14" i="216"/>
  <c r="E15" i="216"/>
  <c r="T15" i="216"/>
  <c r="E16" i="216"/>
  <c r="E17" i="216"/>
  <c r="E18" i="216"/>
  <c r="T18" i="216"/>
  <c r="E19" i="216"/>
  <c r="E20" i="216"/>
  <c r="S20" i="216"/>
  <c r="E21" i="216"/>
  <c r="R21" i="216"/>
  <c r="E22" i="216"/>
  <c r="S22" i="216"/>
  <c r="E23" i="216"/>
  <c r="E24" i="216"/>
  <c r="U24" i="216"/>
  <c r="E25" i="216"/>
  <c r="R25" i="216"/>
  <c r="E26" i="216"/>
  <c r="T26" i="216"/>
  <c r="E27" i="216"/>
  <c r="E28" i="216"/>
  <c r="Q28" i="216"/>
  <c r="E29" i="216"/>
  <c r="P29" i="216"/>
  <c r="E30" i="216"/>
  <c r="X30" i="216"/>
  <c r="E31" i="216"/>
  <c r="E32" i="216"/>
  <c r="E33" i="216"/>
  <c r="E34" i="216"/>
  <c r="R34" i="216"/>
  <c r="E35" i="216"/>
  <c r="U35" i="216"/>
  <c r="E36" i="216"/>
  <c r="Q36" i="216"/>
  <c r="E37" i="216"/>
  <c r="T37" i="216"/>
  <c r="E38" i="216"/>
  <c r="E39" i="216"/>
  <c r="R39" i="216"/>
  <c r="E40" i="216"/>
  <c r="E41" i="216"/>
  <c r="E42" i="216"/>
  <c r="E43" i="216"/>
  <c r="Q43" i="216"/>
  <c r="E44" i="216"/>
  <c r="E45" i="216"/>
  <c r="Q45" i="216"/>
  <c r="E46" i="216"/>
  <c r="E47" i="216"/>
  <c r="E48" i="216"/>
  <c r="E49" i="216"/>
  <c r="E50" i="216"/>
  <c r="E51" i="216"/>
  <c r="Q51" i="216"/>
  <c r="E52" i="216"/>
  <c r="E53" i="216"/>
  <c r="R53" i="216"/>
  <c r="E54" i="216"/>
  <c r="E55" i="216"/>
  <c r="P55" i="216"/>
  <c r="E56" i="216"/>
  <c r="E57" i="216"/>
  <c r="E58" i="216"/>
  <c r="R58" i="216"/>
  <c r="E59" i="216"/>
  <c r="R59" i="216"/>
  <c r="E60" i="216"/>
  <c r="E61" i="216"/>
  <c r="E62" i="216"/>
  <c r="U62" i="216"/>
  <c r="E63" i="216"/>
  <c r="E64" i="216"/>
  <c r="Q64" i="216"/>
  <c r="E65" i="216"/>
  <c r="U65" i="216"/>
  <c r="E66" i="216"/>
  <c r="E67" i="216"/>
  <c r="R67" i="216"/>
  <c r="E68" i="216"/>
  <c r="E69" i="216"/>
  <c r="E70" i="216"/>
  <c r="E71" i="216"/>
  <c r="S71" i="216"/>
  <c r="E72" i="216"/>
  <c r="E73" i="216"/>
  <c r="Q73" i="216"/>
  <c r="E74" i="216"/>
  <c r="Q74" i="216"/>
  <c r="E75" i="216"/>
  <c r="E76" i="216"/>
  <c r="T76" i="216"/>
  <c r="E77" i="216"/>
  <c r="U77" i="216"/>
  <c r="E78" i="216"/>
  <c r="E79" i="216"/>
  <c r="E80" i="216"/>
  <c r="Q80" i="216"/>
  <c r="E81" i="216"/>
  <c r="E82" i="216"/>
  <c r="E83" i="216"/>
  <c r="T83" i="216"/>
  <c r="E84" i="216"/>
  <c r="T84" i="216"/>
  <c r="E85" i="216"/>
  <c r="E86" i="216"/>
  <c r="E87" i="216"/>
  <c r="T87" i="216"/>
  <c r="E88" i="216"/>
  <c r="E89" i="216"/>
  <c r="P89" i="216"/>
  <c r="E90" i="216"/>
  <c r="U90" i="216"/>
  <c r="E91" i="216"/>
  <c r="E92" i="216"/>
  <c r="E93" i="216"/>
  <c r="E94" i="216"/>
  <c r="Q94" i="216"/>
  <c r="E95" i="216"/>
  <c r="R95" i="216"/>
  <c r="E96" i="216"/>
  <c r="E97" i="216"/>
  <c r="E98" i="216"/>
  <c r="E99" i="216"/>
  <c r="T99" i="216"/>
  <c r="E100" i="216"/>
  <c r="P100" i="216"/>
  <c r="E101" i="216"/>
  <c r="T101" i="216"/>
  <c r="E102" i="216"/>
  <c r="R102" i="216"/>
  <c r="E103" i="216"/>
  <c r="R103" i="216"/>
  <c r="E104" i="216"/>
  <c r="E105" i="216"/>
  <c r="Q105" i="216"/>
  <c r="E106" i="216"/>
  <c r="E107" i="216"/>
  <c r="U107" i="216"/>
  <c r="E108" i="216"/>
  <c r="E109" i="216"/>
  <c r="E110" i="216"/>
  <c r="Q110" i="216"/>
  <c r="E111" i="216"/>
  <c r="P111" i="216"/>
  <c r="E112" i="216"/>
  <c r="E113" i="216"/>
  <c r="E114" i="216"/>
  <c r="E115" i="216"/>
  <c r="E116" i="216"/>
  <c r="E117" i="216"/>
  <c r="R117" i="216"/>
  <c r="E118" i="216"/>
  <c r="R118" i="216"/>
  <c r="E119" i="216"/>
  <c r="U119" i="216"/>
  <c r="E120" i="216"/>
  <c r="E121" i="216"/>
  <c r="E122" i="216"/>
  <c r="T122" i="216"/>
  <c r="E123" i="216"/>
  <c r="S123" i="216"/>
  <c r="E124" i="216"/>
  <c r="T124" i="216"/>
  <c r="E125" i="216"/>
  <c r="E126" i="216"/>
  <c r="E127" i="216"/>
  <c r="U127" i="216"/>
  <c r="E128" i="216"/>
  <c r="E129" i="216"/>
  <c r="E130" i="216"/>
  <c r="E131" i="216"/>
  <c r="R131" i="216"/>
  <c r="E132" i="216"/>
  <c r="E133" i="216"/>
  <c r="S133" i="216"/>
  <c r="E134" i="216"/>
  <c r="E135" i="216"/>
  <c r="E136" i="216"/>
  <c r="S136" i="216"/>
  <c r="E137" i="216"/>
  <c r="E138" i="216"/>
  <c r="P138" i="216"/>
  <c r="E139" i="216"/>
  <c r="E140" i="216"/>
  <c r="S140" i="216"/>
  <c r="E141" i="216"/>
  <c r="T141" i="216"/>
  <c r="E142" i="216"/>
  <c r="E143" i="216"/>
  <c r="E144" i="216"/>
  <c r="E145" i="216"/>
  <c r="E146" i="216"/>
  <c r="X146" i="216"/>
  <c r="E147" i="216"/>
  <c r="T155" i="216"/>
  <c r="P155" i="216"/>
  <c r="T154" i="216"/>
  <c r="S154" i="216"/>
  <c r="R154" i="216"/>
  <c r="P154" i="216"/>
  <c r="P152" i="216"/>
  <c r="D149" i="216"/>
  <c r="I147" i="216"/>
  <c r="A147" i="216"/>
  <c r="G147" i="216"/>
  <c r="U146" i="216"/>
  <c r="T146" i="216"/>
  <c r="S146" i="216"/>
  <c r="R146" i="216"/>
  <c r="Q146" i="216"/>
  <c r="P146" i="216"/>
  <c r="I146" i="216"/>
  <c r="G146" i="216"/>
  <c r="A146" i="216"/>
  <c r="I145" i="216"/>
  <c r="A145" i="216"/>
  <c r="G145" i="216"/>
  <c r="I144" i="216"/>
  <c r="A144" i="216"/>
  <c r="G144" i="216"/>
  <c r="I143" i="216"/>
  <c r="A143" i="216"/>
  <c r="G143" i="216"/>
  <c r="I142" i="216"/>
  <c r="A142" i="216"/>
  <c r="G142" i="216"/>
  <c r="I141" i="216"/>
  <c r="A141" i="216"/>
  <c r="G141" i="216"/>
  <c r="I140" i="216"/>
  <c r="A140" i="216"/>
  <c r="G140" i="216"/>
  <c r="I139" i="216"/>
  <c r="A139" i="216"/>
  <c r="G139" i="216"/>
  <c r="I138" i="216"/>
  <c r="A138" i="216"/>
  <c r="G138" i="216"/>
  <c r="I137" i="216"/>
  <c r="S137" i="216"/>
  <c r="A137" i="216"/>
  <c r="G137" i="216"/>
  <c r="I136" i="216"/>
  <c r="A136" i="216"/>
  <c r="G136" i="216"/>
  <c r="I135" i="216"/>
  <c r="S135" i="216"/>
  <c r="A135" i="216"/>
  <c r="G135" i="216"/>
  <c r="I134" i="216"/>
  <c r="A134" i="216"/>
  <c r="G134" i="216"/>
  <c r="I133" i="216"/>
  <c r="A133" i="216"/>
  <c r="G133" i="216"/>
  <c r="I132" i="216"/>
  <c r="S132" i="216"/>
  <c r="A132" i="216"/>
  <c r="S155" i="216"/>
  <c r="I131" i="216"/>
  <c r="A131" i="216"/>
  <c r="G131" i="216"/>
  <c r="I130" i="216"/>
  <c r="A130" i="216"/>
  <c r="G130" i="216"/>
  <c r="I129" i="216"/>
  <c r="T129" i="216"/>
  <c r="A129" i="216"/>
  <c r="G129" i="216"/>
  <c r="I128" i="216"/>
  <c r="A128" i="216"/>
  <c r="G128" i="216"/>
  <c r="I127" i="216"/>
  <c r="A127" i="216"/>
  <c r="G127" i="216"/>
  <c r="I126" i="216"/>
  <c r="P126" i="216"/>
  <c r="A126" i="216"/>
  <c r="G126" i="216"/>
  <c r="I125" i="216"/>
  <c r="A125" i="216"/>
  <c r="G125" i="216"/>
  <c r="I124" i="216"/>
  <c r="A124" i="216"/>
  <c r="G124" i="216"/>
  <c r="I123" i="216"/>
  <c r="A123" i="216"/>
  <c r="G123" i="216"/>
  <c r="I122" i="216"/>
  <c r="A122" i="216"/>
  <c r="G122" i="216"/>
  <c r="I121" i="216"/>
  <c r="A121" i="216"/>
  <c r="G121" i="216"/>
  <c r="I120" i="216"/>
  <c r="R120" i="216"/>
  <c r="A120" i="216"/>
  <c r="G120" i="216"/>
  <c r="I119" i="216"/>
  <c r="A119" i="216"/>
  <c r="G119" i="216"/>
  <c r="I118" i="216"/>
  <c r="A118" i="216"/>
  <c r="G118" i="216"/>
  <c r="I117" i="216"/>
  <c r="A117" i="216"/>
  <c r="G117" i="216"/>
  <c r="I116" i="216"/>
  <c r="A116" i="216"/>
  <c r="G116" i="216"/>
  <c r="I115" i="216"/>
  <c r="A115" i="216"/>
  <c r="G115" i="216"/>
  <c r="I114" i="216"/>
  <c r="A114" i="216"/>
  <c r="G114" i="216"/>
  <c r="I113" i="216"/>
  <c r="Q113" i="216"/>
  <c r="A113" i="216"/>
  <c r="G113" i="216"/>
  <c r="I112" i="216"/>
  <c r="Q112" i="216"/>
  <c r="A112" i="216"/>
  <c r="G112" i="216"/>
  <c r="I111" i="216"/>
  <c r="A111" i="216"/>
  <c r="G111" i="216"/>
  <c r="I110" i="216"/>
  <c r="A110" i="216"/>
  <c r="G110" i="216"/>
  <c r="I109" i="216"/>
  <c r="A109" i="216"/>
  <c r="G109" i="216"/>
  <c r="I108" i="216"/>
  <c r="S108" i="216"/>
  <c r="A108" i="216"/>
  <c r="G108" i="216"/>
  <c r="I107" i="216"/>
  <c r="A107" i="216"/>
  <c r="G107" i="216"/>
  <c r="I106" i="216"/>
  <c r="A106" i="216"/>
  <c r="G106" i="216"/>
  <c r="I105" i="216"/>
  <c r="A105" i="216"/>
  <c r="G105" i="216"/>
  <c r="I104" i="216"/>
  <c r="A104" i="216"/>
  <c r="G104" i="216"/>
  <c r="I103" i="216"/>
  <c r="A103" i="216"/>
  <c r="G103" i="216"/>
  <c r="I102" i="216"/>
  <c r="A102" i="216"/>
  <c r="G102" i="216"/>
  <c r="I101" i="216"/>
  <c r="A101" i="216"/>
  <c r="G101" i="216"/>
  <c r="I100" i="216"/>
  <c r="A100" i="216"/>
  <c r="G100" i="216"/>
  <c r="I99" i="216"/>
  <c r="A99" i="216"/>
  <c r="G99" i="216"/>
  <c r="I98" i="216"/>
  <c r="A98" i="216"/>
  <c r="G98" i="216"/>
  <c r="I97" i="216"/>
  <c r="A97" i="216"/>
  <c r="G97" i="216"/>
  <c r="I96" i="216"/>
  <c r="U96" i="216"/>
  <c r="A96" i="216"/>
  <c r="G96" i="216"/>
  <c r="I95" i="216"/>
  <c r="A95" i="216"/>
  <c r="G95" i="216"/>
  <c r="I94" i="216"/>
  <c r="A94" i="216"/>
  <c r="G94" i="216"/>
  <c r="I93" i="216"/>
  <c r="T93" i="216"/>
  <c r="A93" i="216"/>
  <c r="G93" i="216"/>
  <c r="I92" i="216"/>
  <c r="R92" i="216"/>
  <c r="A92" i="216"/>
  <c r="G92" i="216"/>
  <c r="I91" i="216"/>
  <c r="A91" i="216"/>
  <c r="G91" i="216"/>
  <c r="I90" i="216"/>
  <c r="A90" i="216"/>
  <c r="G90" i="216"/>
  <c r="I89" i="216"/>
  <c r="A89" i="216"/>
  <c r="G89" i="216"/>
  <c r="I88" i="216"/>
  <c r="A88" i="216"/>
  <c r="G88" i="216"/>
  <c r="I87" i="216"/>
  <c r="A87" i="216"/>
  <c r="G87" i="216"/>
  <c r="I86" i="216"/>
  <c r="A86" i="216"/>
  <c r="G86" i="216"/>
  <c r="I85" i="216"/>
  <c r="A85" i="216"/>
  <c r="G85" i="216"/>
  <c r="I84" i="216"/>
  <c r="A84" i="216"/>
  <c r="G84" i="216"/>
  <c r="I83" i="216"/>
  <c r="A83" i="216"/>
  <c r="G83" i="216"/>
  <c r="I82" i="216"/>
  <c r="A82" i="216"/>
  <c r="G82" i="216"/>
  <c r="I81" i="216"/>
  <c r="A81" i="216"/>
  <c r="G81" i="216"/>
  <c r="I80" i="216"/>
  <c r="A80" i="216"/>
  <c r="G80" i="216"/>
  <c r="I79" i="216"/>
  <c r="A79" i="216"/>
  <c r="G79" i="216"/>
  <c r="I78" i="216"/>
  <c r="A78" i="216"/>
  <c r="G78" i="216"/>
  <c r="I77" i="216"/>
  <c r="A77" i="216"/>
  <c r="G77" i="216"/>
  <c r="I76" i="216"/>
  <c r="A76" i="216"/>
  <c r="G76" i="216"/>
  <c r="I75" i="216"/>
  <c r="S75" i="216"/>
  <c r="A75" i="216"/>
  <c r="G75" i="216"/>
  <c r="I74" i="216"/>
  <c r="A74" i="216"/>
  <c r="G74" i="216"/>
  <c r="I73" i="216"/>
  <c r="A73" i="216"/>
  <c r="G73" i="216"/>
  <c r="I72" i="216"/>
  <c r="U72" i="216"/>
  <c r="A72" i="216"/>
  <c r="G72" i="216"/>
  <c r="I71" i="216"/>
  <c r="A71" i="216"/>
  <c r="G71" i="216"/>
  <c r="I70" i="216"/>
  <c r="S70" i="216"/>
  <c r="A70" i="216"/>
  <c r="G70" i="216"/>
  <c r="I69" i="216"/>
  <c r="T69" i="216"/>
  <c r="A69" i="216"/>
  <c r="G69" i="216"/>
  <c r="I68" i="216"/>
  <c r="A68" i="216"/>
  <c r="G68" i="216"/>
  <c r="I67" i="216"/>
  <c r="A67" i="216"/>
  <c r="G67" i="216"/>
  <c r="I66" i="216"/>
  <c r="S66" i="216"/>
  <c r="A66" i="216"/>
  <c r="G66" i="216"/>
  <c r="I65" i="216"/>
  <c r="A65" i="216"/>
  <c r="G65" i="216"/>
  <c r="I64" i="216"/>
  <c r="A64" i="216"/>
  <c r="G64" i="216"/>
  <c r="I63" i="216"/>
  <c r="Q63" i="216"/>
  <c r="A63" i="216"/>
  <c r="G63" i="216"/>
  <c r="I62" i="216"/>
  <c r="A62" i="216"/>
  <c r="G62" i="216"/>
  <c r="I61" i="216"/>
  <c r="A61" i="216"/>
  <c r="G61" i="216"/>
  <c r="I60" i="216"/>
  <c r="A60" i="216"/>
  <c r="G60" i="216"/>
  <c r="I59" i="216"/>
  <c r="A59" i="216"/>
  <c r="G59" i="216"/>
  <c r="I58" i="216"/>
  <c r="A58" i="216"/>
  <c r="G58" i="216"/>
  <c r="I57" i="216"/>
  <c r="A57" i="216"/>
  <c r="G57" i="216"/>
  <c r="I56" i="216"/>
  <c r="Q56" i="216"/>
  <c r="A56" i="216"/>
  <c r="G56" i="216"/>
  <c r="I55" i="216"/>
  <c r="A55" i="216"/>
  <c r="G55" i="216"/>
  <c r="I54" i="216"/>
  <c r="S54" i="216"/>
  <c r="A54" i="216"/>
  <c r="G54" i="216"/>
  <c r="I53" i="216"/>
  <c r="A53" i="216"/>
  <c r="G53" i="216"/>
  <c r="I52" i="216"/>
  <c r="P52" i="216"/>
  <c r="A52" i="216"/>
  <c r="G52" i="216"/>
  <c r="I51" i="216"/>
  <c r="A51" i="216"/>
  <c r="G51" i="216"/>
  <c r="I50" i="216"/>
  <c r="A50" i="216"/>
  <c r="G50" i="216"/>
  <c r="I49" i="216"/>
  <c r="A49" i="216"/>
  <c r="G49" i="216"/>
  <c r="I48" i="216"/>
  <c r="R48" i="216"/>
  <c r="A48" i="216"/>
  <c r="G48" i="216"/>
  <c r="I47" i="216"/>
  <c r="A47" i="216"/>
  <c r="G47" i="216"/>
  <c r="I46" i="216"/>
  <c r="A46" i="216"/>
  <c r="G46" i="216"/>
  <c r="I45" i="216"/>
  <c r="A45" i="216"/>
  <c r="G45" i="216"/>
  <c r="I44" i="216"/>
  <c r="A44" i="216"/>
  <c r="G44" i="216"/>
  <c r="I43" i="216"/>
  <c r="A43" i="216"/>
  <c r="G43" i="216"/>
  <c r="I42" i="216"/>
  <c r="A42" i="216"/>
  <c r="G42" i="216"/>
  <c r="I41" i="216"/>
  <c r="A41" i="216"/>
  <c r="G41" i="216"/>
  <c r="I40" i="216"/>
  <c r="A40" i="216"/>
  <c r="G40" i="216"/>
  <c r="I39" i="216"/>
  <c r="A39" i="216"/>
  <c r="G39" i="216"/>
  <c r="I38" i="216"/>
  <c r="S38" i="216"/>
  <c r="A38" i="216"/>
  <c r="G38" i="216"/>
  <c r="I37" i="216"/>
  <c r="A37" i="216"/>
  <c r="G37" i="216"/>
  <c r="I36" i="216"/>
  <c r="A36" i="216"/>
  <c r="G36" i="216"/>
  <c r="I35" i="216"/>
  <c r="A35" i="216"/>
  <c r="I34" i="216"/>
  <c r="A34" i="216"/>
  <c r="G34" i="216"/>
  <c r="I33" i="216"/>
  <c r="R33" i="216"/>
  <c r="A33" i="216"/>
  <c r="G33" i="216"/>
  <c r="I32" i="216"/>
  <c r="U32" i="216"/>
  <c r="A32" i="216"/>
  <c r="G32" i="216"/>
  <c r="I31" i="216"/>
  <c r="S31" i="216"/>
  <c r="A31" i="216"/>
  <c r="G31" i="216"/>
  <c r="I30" i="216"/>
  <c r="A30" i="216"/>
  <c r="G30" i="216"/>
  <c r="I29" i="216"/>
  <c r="A29" i="216"/>
  <c r="G29" i="216"/>
  <c r="I28" i="216"/>
  <c r="A28" i="216"/>
  <c r="G28" i="216"/>
  <c r="I27" i="216"/>
  <c r="A27" i="216"/>
  <c r="G27" i="216"/>
  <c r="I26" i="216"/>
  <c r="A26" i="216"/>
  <c r="G26" i="216"/>
  <c r="I25" i="216"/>
  <c r="A25" i="216"/>
  <c r="G25" i="216"/>
  <c r="I24" i="216"/>
  <c r="A24" i="216"/>
  <c r="G24" i="216"/>
  <c r="I23" i="216"/>
  <c r="A23" i="216"/>
  <c r="G23" i="216"/>
  <c r="I22" i="216"/>
  <c r="A22" i="216"/>
  <c r="G22" i="216"/>
  <c r="I21" i="216"/>
  <c r="A21" i="216"/>
  <c r="G21" i="216"/>
  <c r="I20" i="216"/>
  <c r="A20" i="216"/>
  <c r="G20" i="216"/>
  <c r="I19" i="216"/>
  <c r="A19" i="216"/>
  <c r="G19" i="216"/>
  <c r="I18" i="216"/>
  <c r="A18" i="216"/>
  <c r="G18" i="216"/>
  <c r="I17" i="216"/>
  <c r="P17" i="216"/>
  <c r="A17" i="216"/>
  <c r="G17" i="216"/>
  <c r="I16" i="216"/>
  <c r="P16" i="216"/>
  <c r="A16" i="216"/>
  <c r="G16" i="216"/>
  <c r="I15" i="216"/>
  <c r="A15" i="216"/>
  <c r="G15" i="216"/>
  <c r="I14" i="216"/>
  <c r="A14" i="216"/>
  <c r="G14" i="216"/>
  <c r="I13" i="216"/>
  <c r="A13" i="216"/>
  <c r="I12" i="216"/>
  <c r="R12" i="216"/>
  <c r="A12" i="216"/>
  <c r="G12" i="216"/>
  <c r="I11" i="216"/>
  <c r="A11" i="216"/>
  <c r="G11" i="216"/>
  <c r="I10" i="216"/>
  <c r="P10" i="216"/>
  <c r="A10" i="216"/>
  <c r="G10" i="216"/>
  <c r="I9" i="216"/>
  <c r="S9" i="216"/>
  <c r="A9" i="216"/>
  <c r="I8" i="216"/>
  <c r="S8" i="216"/>
  <c r="A8" i="216"/>
  <c r="I7" i="216"/>
  <c r="A7" i="216"/>
  <c r="G7" i="216"/>
  <c r="I6" i="216"/>
  <c r="U6" i="216"/>
  <c r="A6" i="216"/>
  <c r="G6" i="216"/>
  <c r="I5" i="216"/>
  <c r="S5" i="216"/>
  <c r="A5" i="216"/>
  <c r="G5" i="216"/>
  <c r="I4" i="216"/>
  <c r="A4" i="216"/>
  <c r="AC3" i="216"/>
  <c r="AH3" i="216"/>
  <c r="I3" i="216"/>
  <c r="A3" i="216"/>
  <c r="AC2" i="216"/>
  <c r="AH2" i="216"/>
  <c r="I2" i="216"/>
  <c r="E2" i="216"/>
  <c r="R2" i="216"/>
  <c r="A2" i="216"/>
  <c r="Q161" i="231"/>
  <c r="O163" i="231"/>
  <c r="Q163" i="231"/>
  <c r="S3" i="216"/>
  <c r="T3" i="216"/>
  <c r="U3" i="216"/>
  <c r="U45" i="216"/>
  <c r="R135" i="216"/>
  <c r="R110" i="216"/>
  <c r="S110" i="216"/>
  <c r="T135" i="216"/>
  <c r="T110" i="216"/>
  <c r="R123" i="216"/>
  <c r="U135" i="216"/>
  <c r="Q18" i="216"/>
  <c r="R18" i="216"/>
  <c r="S18" i="216"/>
  <c r="S43" i="216"/>
  <c r="U55" i="216"/>
  <c r="P38" i="216"/>
  <c r="Q38" i="216"/>
  <c r="S56" i="216"/>
  <c r="U33" i="216"/>
  <c r="T56" i="216"/>
  <c r="S138" i="216"/>
  <c r="R45" i="216"/>
  <c r="U56" i="216"/>
  <c r="Q69" i="216"/>
  <c r="S45" i="216"/>
  <c r="R69" i="216"/>
  <c r="T45" i="216"/>
  <c r="S69" i="216"/>
  <c r="U102" i="216"/>
  <c r="P25" i="216"/>
  <c r="S77" i="216"/>
  <c r="Q25" i="216"/>
  <c r="S36" i="216"/>
  <c r="U36" i="216"/>
  <c r="T89" i="216"/>
  <c r="S21" i="216"/>
  <c r="U89" i="216"/>
  <c r="U132" i="216"/>
  <c r="T21" i="216"/>
  <c r="Q5" i="216"/>
  <c r="U122" i="216"/>
  <c r="Q17" i="216"/>
  <c r="P58" i="216"/>
  <c r="T5" i="216"/>
  <c r="P43" i="216"/>
  <c r="Q58" i="216"/>
  <c r="S102" i="216"/>
  <c r="S112" i="216"/>
  <c r="R133" i="216"/>
  <c r="U137" i="216"/>
  <c r="T25" i="216"/>
  <c r="P95" i="216"/>
  <c r="U25" i="216"/>
  <c r="S95" i="216"/>
  <c r="S127" i="216"/>
  <c r="U21" i="216"/>
  <c r="R112" i="216"/>
  <c r="T137" i="216"/>
  <c r="T33" i="216"/>
  <c r="S58" i="216"/>
  <c r="P69" i="216"/>
  <c r="T102" i="216"/>
  <c r="T112" i="216"/>
  <c r="T58" i="216"/>
  <c r="U112" i="216"/>
  <c r="U58" i="216"/>
  <c r="U129" i="216"/>
  <c r="T132" i="216"/>
  <c r="Q89" i="216"/>
  <c r="T36" i="216"/>
  <c r="R89" i="216"/>
  <c r="S25" i="216"/>
  <c r="S89" i="216"/>
  <c r="U18" i="216"/>
  <c r="U69" i="216"/>
  <c r="S103" i="216"/>
  <c r="T119" i="216"/>
  <c r="S131" i="216"/>
  <c r="U87" i="216"/>
  <c r="T138" i="216"/>
  <c r="P56" i="216"/>
  <c r="P59" i="216"/>
  <c r="T103" i="216"/>
  <c r="T77" i="216"/>
  <c r="R56" i="216"/>
  <c r="Q59" i="216"/>
  <c r="P135" i="216"/>
  <c r="G8" i="216"/>
  <c r="R152" i="216"/>
  <c r="P23" i="216"/>
  <c r="U23" i="216"/>
  <c r="R141" i="216"/>
  <c r="U8" i="216"/>
  <c r="Q23" i="216"/>
  <c r="T54" i="216"/>
  <c r="S141" i="216"/>
  <c r="R23" i="216"/>
  <c r="R62" i="216"/>
  <c r="T100" i="216"/>
  <c r="X134" i="216"/>
  <c r="T134" i="216"/>
  <c r="P134" i="216"/>
  <c r="S134" i="216"/>
  <c r="Q134" i="216"/>
  <c r="S23" i="216"/>
  <c r="S62" i="216"/>
  <c r="Q67" i="216"/>
  <c r="T80" i="216"/>
  <c r="Q85" i="216"/>
  <c r="U85" i="216"/>
  <c r="S85" i="216"/>
  <c r="T85" i="216"/>
  <c r="R85" i="216"/>
  <c r="P85" i="216"/>
  <c r="T23" i="216"/>
  <c r="T62" i="216"/>
  <c r="U80" i="216"/>
  <c r="P117" i="216"/>
  <c r="S15" i="216"/>
  <c r="Q93" i="216"/>
  <c r="U97" i="216"/>
  <c r="T97" i="216"/>
  <c r="S97" i="216"/>
  <c r="R97" i="216"/>
  <c r="Q117" i="216"/>
  <c r="R63" i="216"/>
  <c r="U63" i="216"/>
  <c r="T63" i="216"/>
  <c r="S63" i="216"/>
  <c r="P77" i="216"/>
  <c r="R93" i="216"/>
  <c r="P127" i="216"/>
  <c r="P131" i="216"/>
  <c r="R16" i="216"/>
  <c r="U16" i="216"/>
  <c r="T16" i="216"/>
  <c r="Q16" i="216"/>
  <c r="S16" i="216"/>
  <c r="P33" i="216"/>
  <c r="R43" i="216"/>
  <c r="U43" i="216"/>
  <c r="T43" i="216"/>
  <c r="S47" i="216"/>
  <c r="R47" i="216"/>
  <c r="Q47" i="216"/>
  <c r="P47" i="216"/>
  <c r="U47" i="216"/>
  <c r="T47" i="216"/>
  <c r="Q77" i="216"/>
  <c r="S93" i="216"/>
  <c r="P97" i="216"/>
  <c r="Q127" i="216"/>
  <c r="Q131" i="216"/>
  <c r="R147" i="216"/>
  <c r="U147" i="216"/>
  <c r="S147" i="216"/>
  <c r="Q147" i="216"/>
  <c r="T147" i="216"/>
  <c r="R38" i="216"/>
  <c r="U38" i="216"/>
  <c r="T38" i="216"/>
  <c r="P63" i="216"/>
  <c r="R77" i="216"/>
  <c r="Q97" i="216"/>
  <c r="P110" i="216"/>
  <c r="R127" i="216"/>
  <c r="P107" i="216"/>
  <c r="Q48" i="216"/>
  <c r="Q53" i="216"/>
  <c r="R74" i="216"/>
  <c r="P87" i="216"/>
  <c r="Q107" i="216"/>
  <c r="U136" i="216"/>
  <c r="T136" i="216"/>
  <c r="T34" i="216"/>
  <c r="S53" i="216"/>
  <c r="S74" i="216"/>
  <c r="Q87" i="216"/>
  <c r="U74" i="216"/>
  <c r="S83" i="216"/>
  <c r="S87" i="216"/>
  <c r="U99" i="216"/>
  <c r="Q103" i="216"/>
  <c r="T107" i="216"/>
  <c r="T125" i="216"/>
  <c r="U125" i="216"/>
  <c r="S125" i="216"/>
  <c r="Q136" i="216"/>
  <c r="P14" i="216"/>
  <c r="P62" i="216"/>
  <c r="P67" i="216"/>
  <c r="U67" i="216"/>
  <c r="T67" i="216"/>
  <c r="S67" i="216"/>
  <c r="Q14" i="216"/>
  <c r="S27" i="216"/>
  <c r="P27" i="216"/>
  <c r="U27" i="216"/>
  <c r="T27" i="216"/>
  <c r="R27" i="216"/>
  <c r="Q27" i="216"/>
  <c r="Q62" i="216"/>
  <c r="P84" i="216"/>
  <c r="U117" i="216"/>
  <c r="T117" i="216"/>
  <c r="S117" i="216"/>
  <c r="T82" i="216"/>
  <c r="U82" i="216"/>
  <c r="S82" i="216"/>
  <c r="R82" i="216"/>
  <c r="Q82" i="216"/>
  <c r="T94" i="216"/>
  <c r="U94" i="216"/>
  <c r="S94" i="216"/>
  <c r="R94" i="216"/>
  <c r="T127" i="216"/>
  <c r="P114" i="216"/>
  <c r="U114" i="216"/>
  <c r="S114" i="216"/>
  <c r="T114" i="216"/>
  <c r="R114" i="216"/>
  <c r="Q114" i="216"/>
  <c r="O154" i="216"/>
  <c r="Q154" i="216"/>
  <c r="P48" i="216"/>
  <c r="P53" i="216"/>
  <c r="P82" i="216"/>
  <c r="P94" i="216"/>
  <c r="U110" i="216"/>
  <c r="S2" i="216"/>
  <c r="S78" i="216"/>
  <c r="T78" i="216"/>
  <c r="R78" i="216"/>
  <c r="Q78" i="216"/>
  <c r="T2" i="216"/>
  <c r="P30" i="216"/>
  <c r="S48" i="216"/>
  <c r="R107" i="216"/>
  <c r="U2" i="216"/>
  <c r="U30" i="216"/>
  <c r="T48" i="216"/>
  <c r="T53" i="216"/>
  <c r="T57" i="216"/>
  <c r="R57" i="216"/>
  <c r="U57" i="216"/>
  <c r="S57" i="216"/>
  <c r="Q57" i="216"/>
  <c r="P57" i="216"/>
  <c r="T74" i="216"/>
  <c r="R87" i="216"/>
  <c r="S107" i="216"/>
  <c r="P136" i="216"/>
  <c r="U48" i="216"/>
  <c r="U53" i="216"/>
  <c r="S152" i="216"/>
  <c r="T91" i="216"/>
  <c r="U91" i="216"/>
  <c r="R91" i="216"/>
  <c r="S91" i="216"/>
  <c r="Q91" i="216"/>
  <c r="R136" i="216"/>
  <c r="T108" i="216"/>
  <c r="P122" i="216"/>
  <c r="P129" i="216"/>
  <c r="P140" i="216"/>
  <c r="R55" i="216"/>
  <c r="P102" i="216"/>
  <c r="R129" i="216"/>
  <c r="Q132" i="216"/>
  <c r="Q137" i="216"/>
  <c r="T140" i="216"/>
  <c r="R3" i="216"/>
  <c r="P21" i="216"/>
  <c r="T32" i="216"/>
  <c r="P36" i="216"/>
  <c r="S55" i="216"/>
  <c r="P64" i="216"/>
  <c r="U76" i="216"/>
  <c r="Q102" i="216"/>
  <c r="U105" i="216"/>
  <c r="P112" i="216"/>
  <c r="S122" i="216"/>
  <c r="S129" i="216"/>
  <c r="R132" i="216"/>
  <c r="R137" i="216"/>
  <c r="U140" i="216"/>
  <c r="G132" i="216"/>
  <c r="P6" i="216"/>
  <c r="P71" i="216"/>
  <c r="P3" i="216"/>
  <c r="Q55" i="216"/>
  <c r="Q122" i="216"/>
  <c r="Q129" i="216"/>
  <c r="P132" i="216"/>
  <c r="P137" i="216"/>
  <c r="R140" i="216"/>
  <c r="Q3" i="216"/>
  <c r="S76" i="216"/>
  <c r="R122" i="216"/>
  <c r="Q21" i="216"/>
  <c r="R36" i="216"/>
  <c r="T55" i="216"/>
  <c r="Q101" i="216"/>
  <c r="U101" i="216"/>
  <c r="R101" i="216"/>
  <c r="S101" i="216"/>
  <c r="P92" i="216"/>
  <c r="Q92" i="216"/>
  <c r="S92" i="216"/>
  <c r="T92" i="216"/>
  <c r="U92" i="216"/>
  <c r="Q76" i="216"/>
  <c r="R76" i="216"/>
  <c r="S51" i="216"/>
  <c r="T51" i="216"/>
  <c r="U51" i="216"/>
  <c r="P26" i="216"/>
  <c r="Q26" i="216"/>
  <c r="P12" i="216"/>
  <c r="Q12" i="216"/>
  <c r="S12" i="216"/>
  <c r="T12" i="216"/>
  <c r="U12" i="216"/>
  <c r="S10" i="216"/>
  <c r="T10" i="216"/>
  <c r="Q10" i="216"/>
  <c r="R10" i="216"/>
  <c r="U10" i="216"/>
  <c r="U98" i="216"/>
  <c r="P98" i="216"/>
  <c r="T98" i="216"/>
  <c r="Q98" i="216"/>
  <c r="S98" i="216"/>
  <c r="R98" i="216"/>
  <c r="U154" i="216"/>
  <c r="O152" i="216"/>
  <c r="R75" i="216"/>
  <c r="U144" i="216"/>
  <c r="T144" i="216"/>
  <c r="S144" i="216"/>
  <c r="R144" i="216"/>
  <c r="Q144" i="216"/>
  <c r="P144" i="216"/>
  <c r="U49" i="216"/>
  <c r="S49" i="216"/>
  <c r="Q49" i="216"/>
  <c r="P49" i="216"/>
  <c r="R49" i="216"/>
  <c r="T49" i="216"/>
  <c r="U88" i="216"/>
  <c r="P88" i="216"/>
  <c r="T88" i="216"/>
  <c r="S88" i="216"/>
  <c r="R88" i="216"/>
  <c r="Q88" i="216"/>
  <c r="T106" i="216"/>
  <c r="U106" i="216"/>
  <c r="R106" i="216"/>
  <c r="P106" i="216"/>
  <c r="S106" i="216"/>
  <c r="Q106" i="216"/>
  <c r="U11" i="216"/>
  <c r="R11" i="216"/>
  <c r="Q11" i="216"/>
  <c r="T11" i="216"/>
  <c r="P11" i="216"/>
  <c r="S11" i="216"/>
  <c r="P75" i="216"/>
  <c r="X75" i="216"/>
  <c r="U75" i="216"/>
  <c r="T75" i="216"/>
  <c r="Q75" i="216"/>
  <c r="U13" i="216"/>
  <c r="T13" i="216"/>
  <c r="Q13" i="216"/>
  <c r="P13" i="216"/>
  <c r="R13" i="216"/>
  <c r="S13" i="216"/>
  <c r="G13" i="216"/>
  <c r="T72" i="216"/>
  <c r="S72" i="216"/>
  <c r="Q72" i="216"/>
  <c r="R72" i="216"/>
  <c r="P72" i="216"/>
  <c r="Q46" i="216"/>
  <c r="U46" i="216"/>
  <c r="S46" i="216"/>
  <c r="R46" i="216"/>
  <c r="P46" i="216"/>
  <c r="T46" i="216"/>
  <c r="Q130" i="216"/>
  <c r="P130" i="216"/>
  <c r="X130" i="216"/>
  <c r="U130" i="216"/>
  <c r="T130" i="216"/>
  <c r="S130" i="216"/>
  <c r="R130" i="216"/>
  <c r="P153" i="216"/>
  <c r="P158" i="216"/>
  <c r="G9" i="216"/>
  <c r="Q41" i="216"/>
  <c r="U41" i="216"/>
  <c r="T41" i="216"/>
  <c r="S41" i="216"/>
  <c r="R41" i="216"/>
  <c r="P41" i="216"/>
  <c r="T60" i="216"/>
  <c r="S60" i="216"/>
  <c r="U44" i="216"/>
  <c r="T44" i="216"/>
  <c r="R44" i="216"/>
  <c r="Q44" i="216"/>
  <c r="P44" i="216"/>
  <c r="S44" i="216"/>
  <c r="P96" i="216"/>
  <c r="T68" i="216"/>
  <c r="U68" i="216"/>
  <c r="S68" i="216"/>
  <c r="U153" i="216"/>
  <c r="O153" i="216"/>
  <c r="A149" i="216"/>
  <c r="G2" i="216"/>
  <c r="S4" i="216"/>
  <c r="U4" i="216"/>
  <c r="T4" i="216"/>
  <c r="U42" i="216"/>
  <c r="T42" i="216"/>
  <c r="S42" i="216"/>
  <c r="R42" i="216"/>
  <c r="R60" i="216"/>
  <c r="Q70" i="216"/>
  <c r="T121" i="216"/>
  <c r="S121" i="216"/>
  <c r="R121" i="216"/>
  <c r="P121" i="216"/>
  <c r="Q121" i="216"/>
  <c r="T9" i="216"/>
  <c r="U9" i="216"/>
  <c r="U155" i="216"/>
  <c r="G35" i="216"/>
  <c r="U50" i="216"/>
  <c r="T50" i="216"/>
  <c r="S50" i="216"/>
  <c r="R50" i="216"/>
  <c r="Q50" i="216"/>
  <c r="P50" i="216"/>
  <c r="P66" i="216"/>
  <c r="Q20" i="216"/>
  <c r="R68" i="216"/>
  <c r="P37" i="216"/>
  <c r="R139" i="216"/>
  <c r="P139" i="216"/>
  <c r="Q139" i="216"/>
  <c r="U139" i="216"/>
  <c r="U5" i="216"/>
  <c r="R5" i="216"/>
  <c r="S24" i="216"/>
  <c r="P142" i="216"/>
  <c r="U142" i="216"/>
  <c r="T142" i="216"/>
  <c r="S142" i="216"/>
  <c r="Q142" i="216"/>
  <c r="T20" i="216"/>
  <c r="R35" i="216"/>
  <c r="R37" i="216"/>
  <c r="Q90" i="216"/>
  <c r="T90" i="216"/>
  <c r="S90" i="216"/>
  <c r="R90" i="216"/>
  <c r="P90" i="216"/>
  <c r="Q100" i="216"/>
  <c r="U100" i="216"/>
  <c r="S100" i="216"/>
  <c r="R100" i="216"/>
  <c r="T116" i="216"/>
  <c r="S116" i="216"/>
  <c r="R116" i="216"/>
  <c r="Q116" i="216"/>
  <c r="P116" i="216"/>
  <c r="U116" i="216"/>
  <c r="Q124" i="216"/>
  <c r="S139" i="216"/>
  <c r="T96" i="216"/>
  <c r="S96" i="216"/>
  <c r="R96" i="216"/>
  <c r="P70" i="216"/>
  <c r="U70" i="216"/>
  <c r="T70" i="216"/>
  <c r="T73" i="216"/>
  <c r="U73" i="216"/>
  <c r="S73" i="216"/>
  <c r="R73" i="216"/>
  <c r="T86" i="216"/>
  <c r="U86" i="216"/>
  <c r="R86" i="216"/>
  <c r="Q86" i="216"/>
  <c r="P86" i="216"/>
  <c r="S86" i="216"/>
  <c r="P9" i="216"/>
  <c r="P60" i="216"/>
  <c r="U128" i="216"/>
  <c r="T128" i="216"/>
  <c r="P128" i="216"/>
  <c r="R128" i="216"/>
  <c r="Q128" i="216"/>
  <c r="Q9" i="216"/>
  <c r="R9" i="216"/>
  <c r="R7" i="216"/>
  <c r="T7" i="216"/>
  <c r="U22" i="216"/>
  <c r="T22" i="216"/>
  <c r="Q24" i="216"/>
  <c r="T24" i="216"/>
  <c r="S128" i="216"/>
  <c r="U39" i="216"/>
  <c r="S39" i="216"/>
  <c r="T39" i="216"/>
  <c r="Q4" i="216"/>
  <c r="P20" i="216"/>
  <c r="P42" i="216"/>
  <c r="Q66" i="216"/>
  <c r="Q115" i="216"/>
  <c r="P115" i="216"/>
  <c r="T115" i="216"/>
  <c r="S115" i="216"/>
  <c r="U115" i="216"/>
  <c r="R115" i="216"/>
  <c r="R4" i="216"/>
  <c r="P22" i="216"/>
  <c r="P24" i="216"/>
  <c r="Q42" i="216"/>
  <c r="R66" i="216"/>
  <c r="O155" i="216"/>
  <c r="Q155" i="216"/>
  <c r="R20" i="216"/>
  <c r="R24" i="216"/>
  <c r="U79" i="216"/>
  <c r="T79" i="216"/>
  <c r="S79" i="216"/>
  <c r="Q79" i="216"/>
  <c r="P79" i="216"/>
  <c r="S7" i="216"/>
  <c r="R22" i="216"/>
  <c r="P124" i="216"/>
  <c r="U20" i="216"/>
  <c r="S35" i="216"/>
  <c r="S37" i="216"/>
  <c r="P51" i="216"/>
  <c r="S64" i="216"/>
  <c r="R64" i="216"/>
  <c r="R79" i="216"/>
  <c r="S119" i="216"/>
  <c r="Q119" i="216"/>
  <c r="P119" i="216"/>
  <c r="R119" i="216"/>
  <c r="T139" i="216"/>
  <c r="R142" i="216"/>
  <c r="U31" i="216"/>
  <c r="P31" i="216"/>
  <c r="T31" i="216"/>
  <c r="Q31" i="216"/>
  <c r="U109" i="216"/>
  <c r="T109" i="216"/>
  <c r="S109" i="216"/>
  <c r="R109" i="216"/>
  <c r="Q109" i="216"/>
  <c r="P28" i="216"/>
  <c r="U28" i="216"/>
  <c r="T28" i="216"/>
  <c r="T81" i="216"/>
  <c r="U81" i="216"/>
  <c r="S81" i="216"/>
  <c r="Q81" i="216"/>
  <c r="R81" i="216"/>
  <c r="P81" i="216"/>
  <c r="R31" i="216"/>
  <c r="Q60" i="216"/>
  <c r="P73" i="216"/>
  <c r="Q96" i="216"/>
  <c r="P109" i="216"/>
  <c r="T126" i="216"/>
  <c r="S126" i="216"/>
  <c r="U126" i="216"/>
  <c r="R126" i="216"/>
  <c r="U60" i="216"/>
  <c r="R70" i="216"/>
  <c r="P4" i="216"/>
  <c r="R28" i="216"/>
  <c r="P68" i="216"/>
  <c r="U104" i="216"/>
  <c r="T104" i="216"/>
  <c r="S104" i="216"/>
  <c r="R104" i="216"/>
  <c r="Q104" i="216"/>
  <c r="U121" i="216"/>
  <c r="S28" i="216"/>
  <c r="Q68" i="216"/>
  <c r="U124" i="216"/>
  <c r="S124" i="216"/>
  <c r="R124" i="216"/>
  <c r="Q126" i="216"/>
  <c r="P7" i="216"/>
  <c r="Q7" i="216"/>
  <c r="Q22" i="216"/>
  <c r="S29" i="216"/>
  <c r="U29" i="216"/>
  <c r="T29" i="216"/>
  <c r="R29" i="216"/>
  <c r="Q29" i="216"/>
  <c r="P35" i="216"/>
  <c r="P39" i="216"/>
  <c r="T66" i="216"/>
  <c r="P104" i="216"/>
  <c r="Q35" i="216"/>
  <c r="Q37" i="216"/>
  <c r="Q39" i="216"/>
  <c r="U66" i="216"/>
  <c r="P5" i="216"/>
  <c r="Q15" i="216"/>
  <c r="P18" i="216"/>
  <c r="T30" i="216"/>
  <c r="R30" i="216"/>
  <c r="Q30" i="216"/>
  <c r="Q33" i="216"/>
  <c r="X33" i="216"/>
  <c r="S33" i="216"/>
  <c r="T35" i="216"/>
  <c r="U37" i="216"/>
  <c r="U40" i="216"/>
  <c r="S40" i="216"/>
  <c r="R40" i="216"/>
  <c r="Q40" i="216"/>
  <c r="P40" i="216"/>
  <c r="T40" i="216"/>
  <c r="R51" i="216"/>
  <c r="U54" i="216"/>
  <c r="Q54" i="216"/>
  <c r="P54" i="216"/>
  <c r="R54" i="216"/>
  <c r="T52" i="216"/>
  <c r="S52" i="216"/>
  <c r="R52" i="216"/>
  <c r="Q52" i="216"/>
  <c r="R155" i="216"/>
  <c r="Q120" i="216"/>
  <c r="P120" i="216"/>
  <c r="T111" i="216"/>
  <c r="U111" i="216"/>
  <c r="U113" i="216"/>
  <c r="P113" i="216"/>
  <c r="T113" i="216"/>
  <c r="R113" i="216"/>
  <c r="S113" i="216"/>
  <c r="U52" i="216"/>
  <c r="Q2" i="216"/>
  <c r="S32" i="216"/>
  <c r="R32" i="216"/>
  <c r="Q32" i="216"/>
  <c r="P32" i="216"/>
  <c r="U59" i="216"/>
  <c r="T59" i="216"/>
  <c r="S59" i="216"/>
  <c r="U71" i="216"/>
  <c r="R80" i="216"/>
  <c r="U84" i="216"/>
  <c r="U93" i="216"/>
  <c r="P93" i="216"/>
  <c r="Q95" i="216"/>
  <c r="U95" i="216"/>
  <c r="T95" i="216"/>
  <c r="S99" i="216"/>
  <c r="R99" i="216"/>
  <c r="Q99" i="216"/>
  <c r="P99" i="216"/>
  <c r="S105" i="216"/>
  <c r="P65" i="216"/>
  <c r="S65" i="216"/>
  <c r="R65" i="216"/>
  <c r="Q65" i="216"/>
  <c r="Q84" i="216"/>
  <c r="U118" i="216"/>
  <c r="T118" i="216"/>
  <c r="P118" i="216"/>
  <c r="S120" i="216"/>
  <c r="T145" i="216"/>
  <c r="S145" i="216"/>
  <c r="R145" i="216"/>
  <c r="P145" i="216"/>
  <c r="X145" i="216"/>
  <c r="U145" i="216"/>
  <c r="Q145" i="216"/>
  <c r="R8" i="216"/>
  <c r="P8" i="216"/>
  <c r="Q8" i="216"/>
  <c r="R14" i="216"/>
  <c r="Q71" i="216"/>
  <c r="R84" i="216"/>
  <c r="Q111" i="216"/>
  <c r="T120" i="216"/>
  <c r="U152" i="216"/>
  <c r="T152" i="216"/>
  <c r="T14" i="216"/>
  <c r="Q19" i="216"/>
  <c r="T19" i="216"/>
  <c r="S19" i="216"/>
  <c r="R19" i="216"/>
  <c r="P19" i="216"/>
  <c r="U34" i="216"/>
  <c r="Q34" i="216"/>
  <c r="P34" i="216"/>
  <c r="Q61" i="216"/>
  <c r="U61" i="216"/>
  <c r="T61" i="216"/>
  <c r="S61" i="216"/>
  <c r="R61" i="216"/>
  <c r="R71" i="216"/>
  <c r="S84" i="216"/>
  <c r="P105" i="216"/>
  <c r="R111" i="216"/>
  <c r="U120" i="216"/>
  <c r="P2" i="216"/>
  <c r="T6" i="216"/>
  <c r="Q6" i="216"/>
  <c r="S6" i="216"/>
  <c r="R6" i="216"/>
  <c r="U14" i="216"/>
  <c r="T65" i="216"/>
  <c r="T71" i="216"/>
  <c r="P80" i="216"/>
  <c r="R105" i="216"/>
  <c r="S111" i="216"/>
  <c r="Q118" i="216"/>
  <c r="U17" i="216"/>
  <c r="R17" i="216"/>
  <c r="T17" i="216"/>
  <c r="S17" i="216"/>
  <c r="T153" i="216"/>
  <c r="G4" i="216"/>
  <c r="T8" i="216"/>
  <c r="U19" i="216"/>
  <c r="S34" i="216"/>
  <c r="P61" i="216"/>
  <c r="S80" i="216"/>
  <c r="P91" i="216"/>
  <c r="T105" i="216"/>
  <c r="S118" i="216"/>
  <c r="U138" i="216"/>
  <c r="R138" i="216"/>
  <c r="V138" i="216"/>
  <c r="X138" i="216"/>
  <c r="Q138" i="216"/>
  <c r="T143" i="216"/>
  <c r="S143" i="216"/>
  <c r="R143" i="216"/>
  <c r="U143" i="216"/>
  <c r="P143" i="216"/>
  <c r="Q143" i="216"/>
  <c r="U83" i="216"/>
  <c r="P83" i="216"/>
  <c r="U108" i="216"/>
  <c r="P108" i="216"/>
  <c r="X141" i="216"/>
  <c r="U141" i="216"/>
  <c r="Q125" i="216"/>
  <c r="P125" i="216"/>
  <c r="Q108" i="216"/>
  <c r="P141" i="216"/>
  <c r="S153" i="216"/>
  <c r="U123" i="216"/>
  <c r="T123" i="216"/>
  <c r="P123" i="216"/>
  <c r="U131" i="216"/>
  <c r="T131" i="216"/>
  <c r="G3" i="216"/>
  <c r="P45" i="216"/>
  <c r="P74" i="216"/>
  <c r="Q83" i="216"/>
  <c r="R153" i="216"/>
  <c r="P76" i="216"/>
  <c r="U78" i="216"/>
  <c r="P78" i="216"/>
  <c r="R83" i="216"/>
  <c r="P101" i="216"/>
  <c r="U103" i="216"/>
  <c r="P103" i="216"/>
  <c r="R108" i="216"/>
  <c r="Q123" i="216"/>
  <c r="R125" i="216"/>
  <c r="U133" i="216"/>
  <c r="T133" i="216"/>
  <c r="Q133" i="216"/>
  <c r="P133" i="216"/>
  <c r="Q141" i="216"/>
  <c r="Q135" i="216"/>
  <c r="Q140" i="216"/>
  <c r="P147" i="216"/>
  <c r="P149" i="216"/>
  <c r="V85" i="216"/>
  <c r="X85" i="216"/>
  <c r="V77" i="216"/>
  <c r="X77" i="216"/>
  <c r="V38" i="216"/>
  <c r="X38" i="216"/>
  <c r="V18" i="216"/>
  <c r="X18" i="216"/>
  <c r="V25" i="216"/>
  <c r="X25" i="216"/>
  <c r="V89" i="216"/>
  <c r="X89" i="216"/>
  <c r="V56" i="216"/>
  <c r="X56" i="216"/>
  <c r="V69" i="216"/>
  <c r="X69" i="216"/>
  <c r="V90" i="216"/>
  <c r="X90" i="216"/>
  <c r="V45" i="216"/>
  <c r="X45" i="216"/>
  <c r="V36" i="216"/>
  <c r="X36" i="216"/>
  <c r="V23" i="216"/>
  <c r="X23" i="216"/>
  <c r="V144" i="216"/>
  <c r="X144" i="216"/>
  <c r="V12" i="216"/>
  <c r="X12" i="216"/>
  <c r="V59" i="216"/>
  <c r="X59" i="216"/>
  <c r="V124" i="216"/>
  <c r="X124" i="216"/>
  <c r="V43" i="216"/>
  <c r="X43" i="216"/>
  <c r="V112" i="216"/>
  <c r="X112" i="216"/>
  <c r="V16" i="216"/>
  <c r="X16" i="216"/>
  <c r="V40" i="216"/>
  <c r="X40" i="216"/>
  <c r="V126" i="216"/>
  <c r="X126" i="216"/>
  <c r="V132" i="216"/>
  <c r="X132" i="216"/>
  <c r="V26" i="216"/>
  <c r="X26" i="216"/>
  <c r="V129" i="216"/>
  <c r="X129" i="216"/>
  <c r="V21" i="216"/>
  <c r="X21" i="216"/>
  <c r="V113" i="216"/>
  <c r="X113" i="216"/>
  <c r="V122" i="216"/>
  <c r="X122" i="216"/>
  <c r="V131" i="216"/>
  <c r="X131" i="216"/>
  <c r="V55" i="216"/>
  <c r="X55" i="216"/>
  <c r="V67" i="216"/>
  <c r="X67" i="216"/>
  <c r="V93" i="216"/>
  <c r="X93" i="216"/>
  <c r="V57" i="216"/>
  <c r="X57" i="216"/>
  <c r="V48" i="216"/>
  <c r="X48" i="216"/>
  <c r="V58" i="216"/>
  <c r="X58" i="216"/>
  <c r="V135" i="216"/>
  <c r="X135" i="216"/>
  <c r="V96" i="216"/>
  <c r="X96" i="216"/>
  <c r="V19" i="216"/>
  <c r="X19" i="216"/>
  <c r="V3" i="216"/>
  <c r="X3" i="216"/>
  <c r="V6" i="216"/>
  <c r="X6" i="216"/>
  <c r="S158" i="216"/>
  <c r="S156" i="216"/>
  <c r="V104" i="216"/>
  <c r="X104" i="216"/>
  <c r="V103" i="216"/>
  <c r="X103" i="216"/>
  <c r="V125" i="216"/>
  <c r="X125" i="216"/>
  <c r="V100" i="216"/>
  <c r="X100" i="216"/>
  <c r="V27" i="216"/>
  <c r="X27" i="216"/>
  <c r="X64" i="216"/>
  <c r="V22" i="216"/>
  <c r="X22" i="216"/>
  <c r="V114" i="216"/>
  <c r="X114" i="216"/>
  <c r="V29" i="216"/>
  <c r="X29" i="216"/>
  <c r="V4" i="216"/>
  <c r="X4" i="216"/>
  <c r="V111" i="216"/>
  <c r="X111" i="216"/>
  <c r="V52" i="216"/>
  <c r="X52" i="216"/>
  <c r="V10" i="216"/>
  <c r="X10" i="216"/>
  <c r="V83" i="216"/>
  <c r="X83" i="216"/>
  <c r="V147" i="216"/>
  <c r="X147" i="216"/>
  <c r="V74" i="216"/>
  <c r="X74" i="216"/>
  <c r="V17" i="216"/>
  <c r="X17" i="216"/>
  <c r="V92" i="216"/>
  <c r="X92" i="216"/>
  <c r="V102" i="216"/>
  <c r="X102" i="216"/>
  <c r="V87" i="216"/>
  <c r="X87" i="216"/>
  <c r="V97" i="216"/>
  <c r="X97" i="216"/>
  <c r="V140" i="216"/>
  <c r="X140" i="216"/>
  <c r="V71" i="216"/>
  <c r="X71" i="216"/>
  <c r="X15" i="216"/>
  <c r="V82" i="216"/>
  <c r="X82" i="216"/>
  <c r="V117" i="216"/>
  <c r="X117" i="216"/>
  <c r="V127" i="216"/>
  <c r="X127" i="216"/>
  <c r="V47" i="216"/>
  <c r="X47" i="216"/>
  <c r="V91" i="216"/>
  <c r="X91" i="216"/>
  <c r="V105" i="216"/>
  <c r="X105" i="216"/>
  <c r="V84" i="216"/>
  <c r="X84" i="216"/>
  <c r="V136" i="216"/>
  <c r="X136" i="216"/>
  <c r="V32" i="216"/>
  <c r="X32" i="216"/>
  <c r="V62" i="216"/>
  <c r="X62" i="216"/>
  <c r="V14" i="216"/>
  <c r="X14" i="216"/>
  <c r="V137" i="216"/>
  <c r="X137" i="216"/>
  <c r="V94" i="216"/>
  <c r="X94" i="216"/>
  <c r="V99" i="216"/>
  <c r="X99" i="216"/>
  <c r="V63" i="216"/>
  <c r="X63" i="216"/>
  <c r="V133" i="216"/>
  <c r="X133" i="216"/>
  <c r="V53" i="216"/>
  <c r="X53" i="216"/>
  <c r="V107" i="216"/>
  <c r="X107" i="216"/>
  <c r="V34" i="216"/>
  <c r="X34" i="216"/>
  <c r="V110" i="216"/>
  <c r="X110" i="216"/>
  <c r="V101" i="216"/>
  <c r="X101" i="216"/>
  <c r="V95" i="216"/>
  <c r="X95" i="216"/>
  <c r="V76" i="216"/>
  <c r="X76" i="216"/>
  <c r="V51" i="216"/>
  <c r="X51" i="216"/>
  <c r="R158" i="216"/>
  <c r="L149" i="216"/>
  <c r="R157" i="216"/>
  <c r="U158" i="216"/>
  <c r="O149" i="216"/>
  <c r="U157" i="216"/>
  <c r="V13" i="216"/>
  <c r="X13" i="216"/>
  <c r="V65" i="216"/>
  <c r="X65" i="216"/>
  <c r="V7" i="216"/>
  <c r="X7" i="216"/>
  <c r="V115" i="216"/>
  <c r="X115" i="216"/>
  <c r="V70" i="216"/>
  <c r="X70" i="216"/>
  <c r="V8" i="216"/>
  <c r="X8" i="216"/>
  <c r="B153" i="216"/>
  <c r="V54" i="216"/>
  <c r="X54" i="216"/>
  <c r="V123" i="216"/>
  <c r="X123" i="216"/>
  <c r="V80" i="216"/>
  <c r="X80" i="216"/>
  <c r="V5" i="216"/>
  <c r="X5" i="216"/>
  <c r="V79" i="216"/>
  <c r="X79" i="216"/>
  <c r="O158" i="216"/>
  <c r="J149" i="216"/>
  <c r="O157" i="216"/>
  <c r="Q152" i="216"/>
  <c r="V109" i="216"/>
  <c r="X109" i="216"/>
  <c r="V42" i="216"/>
  <c r="X42" i="216"/>
  <c r="V128" i="216"/>
  <c r="X128" i="216"/>
  <c r="V66" i="216"/>
  <c r="X66" i="216"/>
  <c r="V46" i="216"/>
  <c r="X46" i="216"/>
  <c r="V31" i="216"/>
  <c r="X31" i="216"/>
  <c r="V50" i="216"/>
  <c r="X50" i="216"/>
  <c r="V73" i="216"/>
  <c r="X73" i="216"/>
  <c r="V20" i="216"/>
  <c r="X20" i="216"/>
  <c r="V41" i="216"/>
  <c r="X41" i="216"/>
  <c r="V121" i="216"/>
  <c r="X121" i="216"/>
  <c r="V28" i="216"/>
  <c r="X28" i="216"/>
  <c r="V139" i="216"/>
  <c r="X139" i="216"/>
  <c r="V143" i="216"/>
  <c r="X143" i="216"/>
  <c r="V44" i="216"/>
  <c r="X44" i="216"/>
  <c r="V37" i="216"/>
  <c r="X37" i="216"/>
  <c r="V106" i="216"/>
  <c r="X106" i="216"/>
  <c r="V60" i="216"/>
  <c r="X60" i="216"/>
  <c r="V9" i="216"/>
  <c r="X9" i="216"/>
  <c r="V88" i="216"/>
  <c r="X88" i="216"/>
  <c r="V81" i="216"/>
  <c r="X81" i="216"/>
  <c r="V116" i="216"/>
  <c r="X116" i="216"/>
  <c r="V61" i="216"/>
  <c r="X61" i="216"/>
  <c r="V119" i="216"/>
  <c r="X119" i="216"/>
  <c r="V86" i="216"/>
  <c r="X86" i="216"/>
  <c r="M158" i="216"/>
  <c r="V72" i="216"/>
  <c r="X72" i="216"/>
  <c r="P156" i="216"/>
  <c r="K149" i="216"/>
  <c r="P157" i="216"/>
  <c r="V120" i="216"/>
  <c r="X120" i="216"/>
  <c r="V39" i="216"/>
  <c r="X39" i="216"/>
  <c r="V142" i="216"/>
  <c r="X142" i="216"/>
  <c r="V98" i="216"/>
  <c r="X98" i="216"/>
  <c r="B152" i="216"/>
  <c r="V2" i="216"/>
  <c r="V118" i="216"/>
  <c r="X118" i="216"/>
  <c r="V35" i="216"/>
  <c r="X35" i="216"/>
  <c r="V11" i="216"/>
  <c r="X11" i="216"/>
  <c r="V49" i="216"/>
  <c r="X49" i="216"/>
  <c r="V78" i="216"/>
  <c r="X78" i="216"/>
  <c r="V108" i="216"/>
  <c r="X108" i="216"/>
  <c r="T158" i="216"/>
  <c r="V68" i="216"/>
  <c r="X68" i="216"/>
  <c r="V24" i="216"/>
  <c r="X24" i="216"/>
  <c r="D153" i="216"/>
  <c r="B154" i="216"/>
  <c r="V149" i="216"/>
  <c r="R156" i="216"/>
  <c r="M149" i="216"/>
  <c r="S157" i="216"/>
  <c r="S159" i="216"/>
  <c r="E156" i="216"/>
  <c r="P159" i="216"/>
  <c r="N149" i="216"/>
  <c r="T157" i="216"/>
  <c r="T159" i="216"/>
  <c r="E157" i="216"/>
  <c r="T156" i="216"/>
  <c r="U156" i="216"/>
  <c r="Q158" i="216"/>
  <c r="Q156" i="216"/>
  <c r="O159" i="216"/>
  <c r="D152" i="216"/>
  <c r="U159" i="216"/>
  <c r="E158" i="216"/>
  <c r="R159" i="216"/>
  <c r="E155" i="216"/>
  <c r="X2" i="216"/>
  <c r="O156" i="216"/>
  <c r="B159" i="216"/>
  <c r="D154" i="216"/>
  <c r="Q157" i="216"/>
  <c r="Q159" i="216"/>
  <c r="E154" i="216"/>
  <c r="D159" i="216"/>
  <c r="L160" i="172"/>
  <c r="J160" i="172"/>
  <c r="I160" i="172"/>
  <c r="H160" i="172"/>
  <c r="G160" i="172"/>
  <c r="B154" i="172"/>
  <c r="L151" i="172"/>
  <c r="B156" i="172"/>
  <c r="K151" i="172"/>
  <c r="V5" i="172"/>
  <c r="V6" i="172"/>
  <c r="J151" i="172"/>
  <c r="B155" i="172"/>
  <c r="D155" i="172"/>
  <c r="I151" i="172"/>
  <c r="B157" i="172"/>
  <c r="D157" i="172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H151" i="172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E151" i="172"/>
  <c r="D154" i="172"/>
  <c r="X4" i="172"/>
  <c r="D156" i="172"/>
  <c r="D160" i="172"/>
  <c r="Q151" i="172"/>
  <c r="B158" i="172"/>
  <c r="D158" i="172"/>
  <c r="B159" i="172"/>
  <c r="D159" i="172"/>
  <c r="T5" i="172"/>
  <c r="M132" i="172"/>
  <c r="M151" i="172"/>
  <c r="U5" i="172"/>
  <c r="U6" i="172"/>
  <c r="X5" i="172"/>
  <c r="T6" i="172"/>
  <c r="B160" i="172"/>
  <c r="U163" i="250"/>
  <c r="T163" i="250"/>
  <c r="S163" i="250"/>
  <c r="R163" i="250"/>
  <c r="Q163" i="250"/>
  <c r="P163" i="250"/>
  <c r="O163" i="250"/>
  <c r="U164" i="251"/>
  <c r="T164" i="251"/>
  <c r="S164" i="251"/>
  <c r="R164" i="251"/>
  <c r="Q164" i="251"/>
  <c r="P164" i="251"/>
  <c r="O164" i="251"/>
  <c r="R138" i="267"/>
  <c r="U88" i="267"/>
  <c r="T77" i="267"/>
  <c r="R72" i="267"/>
  <c r="S23" i="267"/>
  <c r="S17" i="267"/>
  <c r="U15" i="267"/>
  <c r="R122" i="267"/>
  <c r="V109" i="267"/>
  <c r="S91" i="267"/>
  <c r="S78" i="267"/>
  <c r="T44" i="267"/>
  <c r="R39" i="267"/>
  <c r="S11" i="267"/>
  <c r="S123" i="267"/>
  <c r="W114" i="267"/>
  <c r="T95" i="267"/>
  <c r="V46" i="267"/>
  <c r="T16" i="267"/>
  <c r="V114" i="267"/>
  <c r="T46" i="267"/>
  <c r="U41" i="267"/>
  <c r="W23" i="267"/>
  <c r="R142" i="267"/>
  <c r="R137" i="267"/>
  <c r="U128" i="267"/>
  <c r="U109" i="267"/>
  <c r="S107" i="267"/>
  <c r="R97" i="267"/>
  <c r="R95" i="267"/>
  <c r="R91" i="267"/>
  <c r="W84" i="267"/>
  <c r="R78" i="267"/>
  <c r="T63" i="267"/>
  <c r="W44" i="267"/>
  <c r="W35" i="267"/>
  <c r="U8" i="267"/>
  <c r="W125" i="267"/>
  <c r="V35" i="267"/>
  <c r="T125" i="267"/>
  <c r="W52" i="267"/>
  <c r="R35" i="267"/>
  <c r="V31" i="267"/>
  <c r="V138" i="267"/>
  <c r="V136" i="267"/>
  <c r="V127" i="267"/>
  <c r="S125" i="267"/>
  <c r="U83" i="267"/>
  <c r="W79" i="267"/>
  <c r="U73" i="267"/>
  <c r="W68" i="267"/>
  <c r="U52" i="267"/>
  <c r="T39" i="267"/>
  <c r="S31" i="267"/>
  <c r="U138" i="267"/>
  <c r="T127" i="267"/>
  <c r="R125" i="267"/>
  <c r="U77" i="267"/>
  <c r="R73" i="267"/>
  <c r="T68" i="267"/>
  <c r="T64" i="267"/>
  <c r="U62" i="267"/>
  <c r="R52" i="267"/>
  <c r="S39" i="267"/>
  <c r="W32" i="267"/>
  <c r="U25" i="267"/>
  <c r="T17" i="267"/>
  <c r="V13" i="267"/>
  <c r="U115" i="267"/>
  <c r="U43" i="267"/>
  <c r="T32" i="267"/>
  <c r="S13" i="267"/>
  <c r="U132" i="267"/>
  <c r="U121" i="267"/>
  <c r="R115" i="267"/>
  <c r="W107" i="267"/>
  <c r="T91" i="267"/>
  <c r="R70" i="267"/>
  <c r="V158" i="267"/>
  <c r="V144" i="267"/>
  <c r="X124" i="267"/>
  <c r="T88" i="267"/>
  <c r="T83" i="267"/>
  <c r="V67" i="267"/>
  <c r="S62" i="267"/>
  <c r="R53" i="267"/>
  <c r="T37" i="267"/>
  <c r="W29" i="267"/>
  <c r="R27" i="267"/>
  <c r="T142" i="267"/>
  <c r="T138" i="267"/>
  <c r="W136" i="267"/>
  <c r="V125" i="267"/>
  <c r="S114" i="267"/>
  <c r="T109" i="267"/>
  <c r="V107" i="267"/>
  <c r="V105" i="267"/>
  <c r="W97" i="267"/>
  <c r="S88" i="267"/>
  <c r="X88" i="267"/>
  <c r="S83" i="267"/>
  <c r="S67" i="267"/>
  <c r="X28" i="267"/>
  <c r="W17" i="267"/>
  <c r="W10" i="267"/>
  <c r="X9" i="267"/>
  <c r="T3" i="267"/>
  <c r="W126" i="267"/>
  <c r="U105" i="267"/>
  <c r="V97" i="267"/>
  <c r="W38" i="267"/>
  <c r="W20" i="267"/>
  <c r="U10" i="267"/>
  <c r="T136" i="267"/>
  <c r="S128" i="267"/>
  <c r="S126" i="267"/>
  <c r="T117" i="267"/>
  <c r="T105" i="267"/>
  <c r="U97" i="267"/>
  <c r="V76" i="267"/>
  <c r="V72" i="267"/>
  <c r="W53" i="267"/>
  <c r="V51" i="267"/>
  <c r="U49" i="267"/>
  <c r="R46" i="267"/>
  <c r="S44" i="267"/>
  <c r="T38" i="267"/>
  <c r="U35" i="267"/>
  <c r="T34" i="267"/>
  <c r="W27" i="267"/>
  <c r="V22" i="267"/>
  <c r="V20" i="267"/>
  <c r="W18" i="267"/>
  <c r="R16" i="267"/>
  <c r="T10" i="267"/>
  <c r="V7" i="267"/>
  <c r="W143" i="267"/>
  <c r="S136" i="267"/>
  <c r="R126" i="267"/>
  <c r="R117" i="267"/>
  <c r="S105" i="267"/>
  <c r="T97" i="267"/>
  <c r="U72" i="267"/>
  <c r="V53" i="267"/>
  <c r="S38" i="267"/>
  <c r="X38" i="267"/>
  <c r="U36" i="267"/>
  <c r="T35" i="267"/>
  <c r="V27" i="267"/>
  <c r="R26" i="267"/>
  <c r="U22" i="267"/>
  <c r="S20" i="267"/>
  <c r="U18" i="267"/>
  <c r="U7" i="267"/>
  <c r="U6" i="267"/>
  <c r="T150" i="267"/>
  <c r="R145" i="267"/>
  <c r="R143" i="267"/>
  <c r="W141" i="267"/>
  <c r="U137" i="267"/>
  <c r="R136" i="267"/>
  <c r="G126" i="267"/>
  <c r="T78" i="267"/>
  <c r="W70" i="267"/>
  <c r="V52" i="267"/>
  <c r="S49" i="267"/>
  <c r="T47" i="267"/>
  <c r="R38" i="267"/>
  <c r="S36" i="267"/>
  <c r="T22" i="267"/>
  <c r="R18" i="267"/>
  <c r="V11" i="267"/>
  <c r="R2" i="267"/>
  <c r="U147" i="267"/>
  <c r="U146" i="267"/>
  <c r="U144" i="267"/>
  <c r="V143" i="267"/>
  <c r="S142" i="267"/>
  <c r="T128" i="267"/>
  <c r="U127" i="267"/>
  <c r="R105" i="267"/>
  <c r="W100" i="267"/>
  <c r="W93" i="267"/>
  <c r="R83" i="267"/>
  <c r="W69" i="267"/>
  <c r="U68" i="267"/>
  <c r="T67" i="267"/>
  <c r="V65" i="267"/>
  <c r="R54" i="267"/>
  <c r="T52" i="267"/>
  <c r="U51" i="267"/>
  <c r="S47" i="267"/>
  <c r="S46" i="267"/>
  <c r="T43" i="267"/>
  <c r="R36" i="267"/>
  <c r="U26" i="267"/>
  <c r="S18" i="267"/>
  <c r="T13" i="267"/>
  <c r="U11" i="267"/>
  <c r="S8" i="267"/>
  <c r="T156" i="267"/>
  <c r="U3" i="267"/>
  <c r="W148" i="267"/>
  <c r="T147" i="267"/>
  <c r="T144" i="267"/>
  <c r="W133" i="267"/>
  <c r="W130" i="267"/>
  <c r="V129" i="267"/>
  <c r="W102" i="267"/>
  <c r="V100" i="267"/>
  <c r="X99" i="267"/>
  <c r="U93" i="267"/>
  <c r="X90" i="267"/>
  <c r="W85" i="267"/>
  <c r="V80" i="267"/>
  <c r="V69" i="267"/>
  <c r="U65" i="267"/>
  <c r="W60" i="267"/>
  <c r="T51" i="267"/>
  <c r="W149" i="267"/>
  <c r="V148" i="267"/>
  <c r="S147" i="267"/>
  <c r="S144" i="267"/>
  <c r="W140" i="267"/>
  <c r="W138" i="267"/>
  <c r="V133" i="267"/>
  <c r="V130" i="267"/>
  <c r="U129" i="267"/>
  <c r="S127" i="267"/>
  <c r="W122" i="267"/>
  <c r="T115" i="267"/>
  <c r="U114" i="267"/>
  <c r="W108" i="267"/>
  <c r="V102" i="267"/>
  <c r="U100" i="267"/>
  <c r="W95" i="267"/>
  <c r="T93" i="267"/>
  <c r="V85" i="267"/>
  <c r="U80" i="267"/>
  <c r="W71" i="267"/>
  <c r="V70" i="267"/>
  <c r="U69" i="267"/>
  <c r="R67" i="267"/>
  <c r="T65" i="267"/>
  <c r="W61" i="267"/>
  <c r="V60" i="267"/>
  <c r="W56" i="267"/>
  <c r="S51" i="267"/>
  <c r="W37" i="267"/>
  <c r="R155" i="267"/>
  <c r="V29" i="267"/>
  <c r="R11" i="267"/>
  <c r="S3" i="267"/>
  <c r="V149" i="267"/>
  <c r="R148" i="267"/>
  <c r="R147" i="267"/>
  <c r="R144" i="267"/>
  <c r="S140" i="267"/>
  <c r="U133" i="267"/>
  <c r="U130" i="267"/>
  <c r="V122" i="267"/>
  <c r="W121" i="267"/>
  <c r="V117" i="267"/>
  <c r="U116" i="267"/>
  <c r="T114" i="267"/>
  <c r="T108" i="267"/>
  <c r="U107" i="267"/>
  <c r="U102" i="267"/>
  <c r="T100" i="267"/>
  <c r="V95" i="267"/>
  <c r="S93" i="267"/>
  <c r="T86" i="267"/>
  <c r="U85" i="267"/>
  <c r="T80" i="267"/>
  <c r="S75" i="267"/>
  <c r="W73" i="267"/>
  <c r="U71" i="267"/>
  <c r="T70" i="267"/>
  <c r="S69" i="267"/>
  <c r="X66" i="267"/>
  <c r="S65" i="267"/>
  <c r="V61" i="267"/>
  <c r="U60" i="267"/>
  <c r="V56" i="267"/>
  <c r="R51" i="267"/>
  <c r="R44" i="267"/>
  <c r="T41" i="267"/>
  <c r="W39" i="267"/>
  <c r="V38" i="267"/>
  <c r="V37" i="267"/>
  <c r="W36" i="267"/>
  <c r="W33" i="267"/>
  <c r="S29" i="267"/>
  <c r="W5" i="267"/>
  <c r="U149" i="267"/>
  <c r="X136" i="267"/>
  <c r="T133" i="267"/>
  <c r="T130" i="267"/>
  <c r="U122" i="267"/>
  <c r="V121" i="267"/>
  <c r="U117" i="267"/>
  <c r="S108" i="267"/>
  <c r="T102" i="267"/>
  <c r="S100" i="267"/>
  <c r="U95" i="267"/>
  <c r="R93" i="267"/>
  <c r="S86" i="267"/>
  <c r="T85" i="267"/>
  <c r="X82" i="267"/>
  <c r="S81" i="267"/>
  <c r="S80" i="267"/>
  <c r="W76" i="267"/>
  <c r="V73" i="267"/>
  <c r="T71" i="267"/>
  <c r="S70" i="267"/>
  <c r="R69" i="267"/>
  <c r="U63" i="267"/>
  <c r="T61" i="267"/>
  <c r="T60" i="267"/>
  <c r="T56" i="267"/>
  <c r="W54" i="267"/>
  <c r="W46" i="267"/>
  <c r="U45" i="267"/>
  <c r="W42" i="267"/>
  <c r="V39" i="267"/>
  <c r="U37" i="267"/>
  <c r="V36" i="267"/>
  <c r="T33" i="267"/>
  <c r="W30" i="267"/>
  <c r="U23" i="267"/>
  <c r="U20" i="267"/>
  <c r="W15" i="267"/>
  <c r="S5" i="267"/>
  <c r="T149" i="267"/>
  <c r="S133" i="267"/>
  <c r="S130" i="267"/>
  <c r="S102" i="267"/>
  <c r="R86" i="267"/>
  <c r="S85" i="267"/>
  <c r="R80" i="267"/>
  <c r="S61" i="267"/>
  <c r="S60" i="267"/>
  <c r="S56" i="267"/>
  <c r="T30" i="267"/>
  <c r="Q155" i="267"/>
  <c r="S155" i="267"/>
  <c r="S150" i="267"/>
  <c r="S149" i="267"/>
  <c r="U142" i="267"/>
  <c r="U141" i="267"/>
  <c r="W127" i="267"/>
  <c r="S117" i="267"/>
  <c r="X117" i="267"/>
  <c r="X103" i="267"/>
  <c r="S73" i="267"/>
  <c r="X73" i="267"/>
  <c r="R61" i="267"/>
  <c r="R56" i="267"/>
  <c r="U54" i="267"/>
  <c r="V43" i="267"/>
  <c r="W40" i="267"/>
  <c r="R37" i="267"/>
  <c r="U34" i="267"/>
  <c r="R23" i="267"/>
  <c r="X23" i="267"/>
  <c r="R20" i="267"/>
  <c r="V18" i="267"/>
  <c r="U16" i="267"/>
  <c r="T15" i="267"/>
  <c r="W13" i="267"/>
  <c r="V8" i="267"/>
  <c r="V6" i="267"/>
  <c r="T140" i="266"/>
  <c r="T142" i="266"/>
  <c r="S140" i="266"/>
  <c r="S131" i="266"/>
  <c r="U112" i="266"/>
  <c r="T109" i="266"/>
  <c r="R94" i="266"/>
  <c r="W64" i="266"/>
  <c r="U42" i="266"/>
  <c r="T29" i="266"/>
  <c r="S20" i="266"/>
  <c r="U146" i="266"/>
  <c r="R142" i="266"/>
  <c r="U122" i="266"/>
  <c r="W117" i="266"/>
  <c r="W113" i="266"/>
  <c r="S112" i="266"/>
  <c r="R109" i="266"/>
  <c r="U64" i="266"/>
  <c r="S42" i="266"/>
  <c r="R29" i="266"/>
  <c r="S2" i="266"/>
  <c r="T122" i="266"/>
  <c r="U120" i="266"/>
  <c r="T117" i="266"/>
  <c r="S106" i="266"/>
  <c r="S64" i="266"/>
  <c r="S122" i="266"/>
  <c r="T120" i="266"/>
  <c r="S117" i="266"/>
  <c r="T58" i="266"/>
  <c r="T145" i="266"/>
  <c r="W135" i="266"/>
  <c r="R122" i="266"/>
  <c r="R79" i="266"/>
  <c r="S58" i="266"/>
  <c r="R52" i="266"/>
  <c r="T10" i="266"/>
  <c r="X10" i="266"/>
  <c r="T105" i="266"/>
  <c r="R58" i="266"/>
  <c r="U24" i="266"/>
  <c r="R135" i="267"/>
  <c r="S135" i="267"/>
  <c r="T118" i="267"/>
  <c r="U118" i="267"/>
  <c r="U113" i="267"/>
  <c r="V113" i="267"/>
  <c r="R87" i="267"/>
  <c r="S87" i="267"/>
  <c r="T87" i="267"/>
  <c r="U87" i="267"/>
  <c r="S55" i="267"/>
  <c r="T55" i="267"/>
  <c r="R55" i="267"/>
  <c r="U55" i="267"/>
  <c r="V55" i="267"/>
  <c r="W55" i="267"/>
  <c r="R150" i="267"/>
  <c r="V146" i="267"/>
  <c r="V141" i="267"/>
  <c r="U134" i="267"/>
  <c r="V134" i="267"/>
  <c r="S132" i="267"/>
  <c r="T132" i="267"/>
  <c r="W120" i="267"/>
  <c r="T111" i="267"/>
  <c r="U111" i="267"/>
  <c r="X110" i="267"/>
  <c r="T98" i="267"/>
  <c r="U98" i="267"/>
  <c r="V98" i="267"/>
  <c r="S89" i="267"/>
  <c r="T89" i="267"/>
  <c r="U89" i="267"/>
  <c r="V89" i="267"/>
  <c r="U75" i="267"/>
  <c r="T75" i="267"/>
  <c r="V75" i="267"/>
  <c r="W75" i="267"/>
  <c r="T155" i="267"/>
  <c r="U139" i="267"/>
  <c r="V139" i="267"/>
  <c r="U131" i="267"/>
  <c r="V131" i="267"/>
  <c r="W157" i="267"/>
  <c r="T123" i="267"/>
  <c r="U123" i="267"/>
  <c r="T120" i="267"/>
  <c r="W119" i="267"/>
  <c r="W113" i="267"/>
  <c r="W106" i="267"/>
  <c r="R104" i="267"/>
  <c r="S104" i="267"/>
  <c r="S96" i="267"/>
  <c r="T96" i="267"/>
  <c r="U96" i="267"/>
  <c r="S94" i="267"/>
  <c r="T94" i="267"/>
  <c r="U94" i="267"/>
  <c r="V94" i="267"/>
  <c r="R92" i="267"/>
  <c r="S92" i="267"/>
  <c r="T92" i="267"/>
  <c r="U92" i="267"/>
  <c r="X77" i="267"/>
  <c r="V58" i="267"/>
  <c r="R58" i="267"/>
  <c r="T58" i="267"/>
  <c r="U58" i="267"/>
  <c r="W58" i="267"/>
  <c r="R19" i="267"/>
  <c r="S19" i="267"/>
  <c r="T19" i="267"/>
  <c r="U19" i="267"/>
  <c r="V19" i="267"/>
  <c r="W19" i="267"/>
  <c r="T146" i="267"/>
  <c r="W145" i="267"/>
  <c r="T141" i="267"/>
  <c r="S137" i="267"/>
  <c r="T137" i="267"/>
  <c r="W135" i="267"/>
  <c r="U158" i="267"/>
  <c r="G130" i="267"/>
  <c r="S129" i="267"/>
  <c r="T129" i="267"/>
  <c r="S120" i="267"/>
  <c r="V119" i="267"/>
  <c r="W118" i="267"/>
  <c r="R116" i="267"/>
  <c r="S116" i="267"/>
  <c r="T113" i="267"/>
  <c r="W112" i="267"/>
  <c r="V106" i="267"/>
  <c r="W150" i="267"/>
  <c r="U148" i="267"/>
  <c r="S146" i="267"/>
  <c r="V145" i="267"/>
  <c r="U143" i="267"/>
  <c r="S141" i="267"/>
  <c r="V140" i="267"/>
  <c r="V135" i="267"/>
  <c r="W134" i="267"/>
  <c r="V128" i="267"/>
  <c r="W128" i="267"/>
  <c r="U119" i="267"/>
  <c r="V118" i="267"/>
  <c r="V115" i="267"/>
  <c r="W115" i="267"/>
  <c r="S113" i="267"/>
  <c r="V112" i="267"/>
  <c r="W111" i="267"/>
  <c r="R109" i="267"/>
  <c r="S109" i="267"/>
  <c r="S106" i="267"/>
  <c r="W104" i="267"/>
  <c r="W98" i="267"/>
  <c r="R76" i="267"/>
  <c r="S76" i="267"/>
  <c r="T76" i="267"/>
  <c r="S64" i="267"/>
  <c r="W64" i="267"/>
  <c r="U64" i="267"/>
  <c r="V64" i="267"/>
  <c r="V150" i="267"/>
  <c r="T148" i="267"/>
  <c r="U145" i="267"/>
  <c r="T143" i="267"/>
  <c r="U140" i="267"/>
  <c r="W139" i="267"/>
  <c r="U135" i="267"/>
  <c r="T134" i="267"/>
  <c r="W132" i="267"/>
  <c r="W131" i="267"/>
  <c r="T126" i="267"/>
  <c r="U126" i="267"/>
  <c r="W123" i="267"/>
  <c r="R121" i="267"/>
  <c r="S121" i="267"/>
  <c r="T119" i="267"/>
  <c r="S118" i="267"/>
  <c r="W116" i="267"/>
  <c r="R113" i="267"/>
  <c r="U112" i="267"/>
  <c r="V111" i="267"/>
  <c r="U108" i="267"/>
  <c r="V108" i="267"/>
  <c r="V104" i="267"/>
  <c r="S101" i="267"/>
  <c r="T101" i="267"/>
  <c r="U101" i="267"/>
  <c r="S98" i="267"/>
  <c r="W96" i="267"/>
  <c r="W89" i="267"/>
  <c r="W87" i="267"/>
  <c r="R79" i="267"/>
  <c r="S79" i="267"/>
  <c r="T79" i="267"/>
  <c r="U79" i="267"/>
  <c r="T145" i="267"/>
  <c r="T140" i="267"/>
  <c r="T139" i="267"/>
  <c r="W137" i="267"/>
  <c r="T135" i="267"/>
  <c r="S134" i="267"/>
  <c r="V132" i="267"/>
  <c r="T131" i="267"/>
  <c r="W129" i="267"/>
  <c r="V123" i="267"/>
  <c r="S119" i="267"/>
  <c r="R118" i="267"/>
  <c r="V116" i="267"/>
  <c r="T112" i="267"/>
  <c r="S111" i="267"/>
  <c r="U104" i="267"/>
  <c r="R98" i="267"/>
  <c r="V96" i="267"/>
  <c r="R89" i="267"/>
  <c r="V87" i="267"/>
  <c r="S84" i="267"/>
  <c r="T84" i="267"/>
  <c r="U84" i="267"/>
  <c r="V84" i="267"/>
  <c r="T81" i="267"/>
  <c r="U81" i="267"/>
  <c r="V81" i="267"/>
  <c r="W81" i="267"/>
  <c r="T74" i="267"/>
  <c r="U74" i="267"/>
  <c r="V74" i="267"/>
  <c r="W74" i="267"/>
  <c r="R156" i="267"/>
  <c r="A152" i="267"/>
  <c r="S139" i="267"/>
  <c r="S131" i="267"/>
  <c r="U120" i="267"/>
  <c r="V120" i="267"/>
  <c r="S112" i="267"/>
  <c r="T106" i="267"/>
  <c r="U106" i="267"/>
  <c r="S59" i="267"/>
  <c r="W59" i="267"/>
  <c r="R59" i="267"/>
  <c r="T59" i="267"/>
  <c r="U59" i="267"/>
  <c r="V59" i="267"/>
  <c r="T57" i="267"/>
  <c r="U57" i="267"/>
  <c r="R158" i="267"/>
  <c r="S45" i="267"/>
  <c r="T45" i="267"/>
  <c r="V45" i="267"/>
  <c r="W45" i="267"/>
  <c r="W158" i="267"/>
  <c r="G36" i="267"/>
  <c r="W57" i="267"/>
  <c r="R24" i="267"/>
  <c r="S24" i="267"/>
  <c r="T24" i="267"/>
  <c r="U24" i="267"/>
  <c r="V24" i="267"/>
  <c r="W24" i="267"/>
  <c r="W91" i="267"/>
  <c r="W86" i="267"/>
  <c r="W78" i="267"/>
  <c r="W72" i="267"/>
  <c r="S72" i="267"/>
  <c r="V63" i="267"/>
  <c r="R63" i="267"/>
  <c r="V57" i="267"/>
  <c r="U50" i="267"/>
  <c r="U47" i="267"/>
  <c r="V47" i="267"/>
  <c r="R47" i="267"/>
  <c r="X27" i="267"/>
  <c r="R21" i="267"/>
  <c r="S21" i="267"/>
  <c r="T21" i="267"/>
  <c r="U21" i="267"/>
  <c r="V21" i="267"/>
  <c r="W21" i="267"/>
  <c r="R12" i="267"/>
  <c r="S12" i="267"/>
  <c r="T12" i="267"/>
  <c r="U12" i="267"/>
  <c r="V12" i="267"/>
  <c r="W12" i="267"/>
  <c r="R4" i="267"/>
  <c r="S4" i="267"/>
  <c r="T4" i="267"/>
  <c r="U4" i="267"/>
  <c r="V4" i="267"/>
  <c r="Q156" i="267"/>
  <c r="V91" i="267"/>
  <c r="V86" i="267"/>
  <c r="W83" i="267"/>
  <c r="V78" i="267"/>
  <c r="R71" i="267"/>
  <c r="V71" i="267"/>
  <c r="R62" i="267"/>
  <c r="V62" i="267"/>
  <c r="S57" i="267"/>
  <c r="R68" i="267"/>
  <c r="V68" i="267"/>
  <c r="W63" i="267"/>
  <c r="Q157" i="267"/>
  <c r="S157" i="267"/>
  <c r="G61" i="267"/>
  <c r="R57" i="267"/>
  <c r="R48" i="267"/>
  <c r="S48" i="267"/>
  <c r="U48" i="267"/>
  <c r="V48" i="267"/>
  <c r="W48" i="267"/>
  <c r="W156" i="267"/>
  <c r="S50" i="267"/>
  <c r="T50" i="267"/>
  <c r="V50" i="267"/>
  <c r="W50" i="267"/>
  <c r="W155" i="267"/>
  <c r="S32" i="267"/>
  <c r="S30" i="267"/>
  <c r="T25" i="267"/>
  <c r="V156" i="267"/>
  <c r="V155" i="267"/>
  <c r="S41" i="267"/>
  <c r="V40" i="267"/>
  <c r="R32" i="267"/>
  <c r="R30" i="267"/>
  <c r="S25" i="267"/>
  <c r="S15" i="267"/>
  <c r="W14" i="267"/>
  <c r="R13" i="267"/>
  <c r="S10" i="267"/>
  <c r="T7" i="267"/>
  <c r="T6" i="267"/>
  <c r="U156" i="267"/>
  <c r="U155" i="267"/>
  <c r="R49" i="267"/>
  <c r="X49" i="267"/>
  <c r="S43" i="267"/>
  <c r="V42" i="267"/>
  <c r="R41" i="267"/>
  <c r="U40" i="267"/>
  <c r="S34" i="267"/>
  <c r="V33" i="267"/>
  <c r="U31" i="267"/>
  <c r="U29" i="267"/>
  <c r="W26" i="267"/>
  <c r="R25" i="267"/>
  <c r="S22" i="267"/>
  <c r="W16" i="267"/>
  <c r="R15" i="267"/>
  <c r="V14" i="267"/>
  <c r="R10" i="267"/>
  <c r="S7" i="267"/>
  <c r="S6" i="267"/>
  <c r="V5" i="267"/>
  <c r="R3" i="267"/>
  <c r="W2" i="267"/>
  <c r="R43" i="267"/>
  <c r="U42" i="267"/>
  <c r="T40" i="267"/>
  <c r="R34" i="267"/>
  <c r="U33" i="267"/>
  <c r="T31" i="267"/>
  <c r="T29" i="267"/>
  <c r="V26" i="267"/>
  <c r="R22" i="267"/>
  <c r="V16" i="267"/>
  <c r="U14" i="267"/>
  <c r="W11" i="267"/>
  <c r="W8" i="267"/>
  <c r="R7" i="267"/>
  <c r="AD7" i="267"/>
  <c r="R6" i="267"/>
  <c r="U5" i="267"/>
  <c r="G3" i="267"/>
  <c r="V2" i="267"/>
  <c r="S40" i="267"/>
  <c r="T14" i="267"/>
  <c r="T5" i="267"/>
  <c r="U2" i="267"/>
  <c r="Q158" i="267"/>
  <c r="S42" i="267"/>
  <c r="W41" i="267"/>
  <c r="S33" i="267"/>
  <c r="V32" i="267"/>
  <c r="V30" i="267"/>
  <c r="T26" i="267"/>
  <c r="W25" i="267"/>
  <c r="S14" i="267"/>
  <c r="W3" i="267"/>
  <c r="T2" i="267"/>
  <c r="Q148" i="263"/>
  <c r="T145" i="263"/>
  <c r="T136" i="263"/>
  <c r="Q117" i="263"/>
  <c r="V117" i="263"/>
  <c r="X117" i="263"/>
  <c r="T103" i="263"/>
  <c r="Q75" i="263"/>
  <c r="V69" i="263"/>
  <c r="X69" i="263"/>
  <c r="R56" i="263"/>
  <c r="V31" i="263"/>
  <c r="X31" i="263"/>
  <c r="S20" i="263"/>
  <c r="S14" i="263"/>
  <c r="T11" i="263"/>
  <c r="R154" i="263"/>
  <c r="R148" i="263"/>
  <c r="V148" i="263"/>
  <c r="X148" i="263"/>
  <c r="U145" i="263"/>
  <c r="Q142" i="263"/>
  <c r="U136" i="263"/>
  <c r="V118" i="263"/>
  <c r="X118" i="263"/>
  <c r="R117" i="263"/>
  <c r="U103" i="263"/>
  <c r="V81" i="263"/>
  <c r="X81" i="263"/>
  <c r="V79" i="263"/>
  <c r="X79" i="263"/>
  <c r="R75" i="263"/>
  <c r="T56" i="263"/>
  <c r="U20" i="263"/>
  <c r="V15" i="263"/>
  <c r="X15" i="263"/>
  <c r="T14" i="263"/>
  <c r="U11" i="263"/>
  <c r="V8" i="263"/>
  <c r="X8" i="263"/>
  <c r="O161" i="263"/>
  <c r="Q161" i="263"/>
  <c r="G151" i="263"/>
  <c r="U148" i="263"/>
  <c r="V143" i="263"/>
  <c r="X143" i="263"/>
  <c r="S142" i="263"/>
  <c r="V124" i="263"/>
  <c r="X124" i="263"/>
  <c r="U117" i="263"/>
  <c r="V66" i="263"/>
  <c r="X66" i="263"/>
  <c r="Q42" i="263"/>
  <c r="V42" i="263"/>
  <c r="X42" i="263"/>
  <c r="V13" i="263"/>
  <c r="X13" i="263"/>
  <c r="V6" i="263"/>
  <c r="X6" i="263"/>
  <c r="T142" i="263"/>
  <c r="P136" i="263"/>
  <c r="P103" i="263"/>
  <c r="P45" i="263"/>
  <c r="V45" i="263"/>
  <c r="X45" i="263"/>
  <c r="R42" i="263"/>
  <c r="P32" i="263"/>
  <c r="V32" i="263"/>
  <c r="X32" i="263"/>
  <c r="P11" i="263"/>
  <c r="V150" i="263"/>
  <c r="X150" i="263"/>
  <c r="U142" i="263"/>
  <c r="Q136" i="263"/>
  <c r="Q103" i="263"/>
  <c r="V95" i="263"/>
  <c r="X95" i="263"/>
  <c r="P68" i="263"/>
  <c r="S45" i="263"/>
  <c r="S42" i="263"/>
  <c r="Q32" i="263"/>
  <c r="V30" i="263"/>
  <c r="X30" i="263"/>
  <c r="P14" i="263"/>
  <c r="V14" i="263"/>
  <c r="X14" i="263"/>
  <c r="Q11" i="263"/>
  <c r="P145" i="263"/>
  <c r="V138" i="263"/>
  <c r="X138" i="263"/>
  <c r="R136" i="263"/>
  <c r="R103" i="263"/>
  <c r="S68" i="263"/>
  <c r="T42" i="263"/>
  <c r="R32" i="263"/>
  <c r="Q14" i="263"/>
  <c r="R11" i="263"/>
  <c r="V11" i="263"/>
  <c r="X11" i="263"/>
  <c r="G8" i="263"/>
  <c r="V114" i="263"/>
  <c r="X114" i="263"/>
  <c r="P148" i="263"/>
  <c r="V130" i="263"/>
  <c r="X130" i="263"/>
  <c r="P117" i="263"/>
  <c r="R159" i="263"/>
  <c r="V139" i="260"/>
  <c r="X139" i="260"/>
  <c r="V118" i="260"/>
  <c r="X118" i="260"/>
  <c r="V75" i="260"/>
  <c r="X75" i="260"/>
  <c r="V12" i="260"/>
  <c r="X12" i="260"/>
  <c r="V89" i="260"/>
  <c r="X89" i="260"/>
  <c r="V38" i="260"/>
  <c r="X38" i="260"/>
  <c r="V15" i="260"/>
  <c r="X15" i="260"/>
  <c r="V100" i="260"/>
  <c r="X100" i="260"/>
  <c r="V2" i="260"/>
  <c r="X2" i="260"/>
  <c r="V122" i="260"/>
  <c r="X122" i="260"/>
  <c r="V116" i="260"/>
  <c r="X116" i="260"/>
  <c r="V83" i="260"/>
  <c r="X83" i="260"/>
  <c r="V61" i="260"/>
  <c r="X61" i="260"/>
  <c r="V102" i="260"/>
  <c r="X102" i="260"/>
  <c r="V131" i="260"/>
  <c r="X131" i="260"/>
  <c r="V94" i="260"/>
  <c r="X94" i="260"/>
  <c r="V53" i="260"/>
  <c r="X53" i="260"/>
  <c r="V7" i="260"/>
  <c r="X7" i="260"/>
  <c r="V154" i="260"/>
  <c r="X154" i="260"/>
  <c r="V109" i="260"/>
  <c r="X109" i="260"/>
  <c r="V6" i="260"/>
  <c r="X6" i="260"/>
  <c r="V84" i="260"/>
  <c r="X84" i="260"/>
  <c r="V146" i="260"/>
  <c r="X146" i="260"/>
  <c r="V90" i="260"/>
  <c r="X90" i="260"/>
  <c r="V10" i="260"/>
  <c r="X10" i="260"/>
  <c r="P90" i="258"/>
  <c r="R72" i="258"/>
  <c r="Q66" i="258"/>
  <c r="T63" i="258"/>
  <c r="V49" i="258"/>
  <c r="X49" i="258"/>
  <c r="U41" i="258"/>
  <c r="P19" i="258"/>
  <c r="V2" i="258"/>
  <c r="X2" i="258"/>
  <c r="U149" i="258"/>
  <c r="P143" i="258"/>
  <c r="V123" i="258"/>
  <c r="X123" i="258"/>
  <c r="U116" i="258"/>
  <c r="P110" i="258"/>
  <c r="V110" i="258"/>
  <c r="X110" i="258"/>
  <c r="T108" i="258"/>
  <c r="T101" i="258"/>
  <c r="V97" i="258"/>
  <c r="X97" i="258"/>
  <c r="T95" i="258"/>
  <c r="Q90" i="258"/>
  <c r="R78" i="258"/>
  <c r="S72" i="258"/>
  <c r="R69" i="258"/>
  <c r="R66" i="258"/>
  <c r="U63" i="258"/>
  <c r="Q47" i="258"/>
  <c r="Q33" i="258"/>
  <c r="S28" i="258"/>
  <c r="V28" i="258"/>
  <c r="X28" i="258"/>
  <c r="Q19" i="258"/>
  <c r="T17" i="258"/>
  <c r="P161" i="258"/>
  <c r="R5" i="258"/>
  <c r="F157" i="258"/>
  <c r="Q146" i="258"/>
  <c r="Q143" i="258"/>
  <c r="T137" i="258"/>
  <c r="V134" i="258"/>
  <c r="X134" i="258"/>
  <c r="V122" i="258"/>
  <c r="X122" i="258"/>
  <c r="Q110" i="258"/>
  <c r="U108" i="258"/>
  <c r="U101" i="258"/>
  <c r="P98" i="258"/>
  <c r="U95" i="258"/>
  <c r="R90" i="258"/>
  <c r="Q86" i="258"/>
  <c r="V83" i="258"/>
  <c r="X83" i="258"/>
  <c r="S78" i="258"/>
  <c r="V78" i="258"/>
  <c r="X78" i="258"/>
  <c r="T72" i="258"/>
  <c r="S69" i="258"/>
  <c r="S66" i="258"/>
  <c r="P55" i="258"/>
  <c r="Q50" i="258"/>
  <c r="R47" i="258"/>
  <c r="S33" i="258"/>
  <c r="V33" i="258"/>
  <c r="X33" i="258"/>
  <c r="T28" i="258"/>
  <c r="R19" i="258"/>
  <c r="G17" i="258"/>
  <c r="V15" i="258"/>
  <c r="X15" i="258"/>
  <c r="V11" i="258"/>
  <c r="X11" i="258"/>
  <c r="P9" i="258"/>
  <c r="T5" i="258"/>
  <c r="C157" i="258"/>
  <c r="R146" i="258"/>
  <c r="R143" i="258"/>
  <c r="V114" i="258"/>
  <c r="X114" i="258"/>
  <c r="R110" i="258"/>
  <c r="Q106" i="258"/>
  <c r="Q98" i="258"/>
  <c r="S90" i="258"/>
  <c r="V84" i="258"/>
  <c r="X84" i="258"/>
  <c r="T78" i="258"/>
  <c r="U72" i="258"/>
  <c r="V67" i="258"/>
  <c r="X67" i="258"/>
  <c r="R60" i="258"/>
  <c r="R55" i="258"/>
  <c r="Q53" i="258"/>
  <c r="R50" i="258"/>
  <c r="S47" i="258"/>
  <c r="P41" i="258"/>
  <c r="V41" i="258"/>
  <c r="X41" i="258"/>
  <c r="T33" i="258"/>
  <c r="U28" i="258"/>
  <c r="S19" i="258"/>
  <c r="Q9" i="258"/>
  <c r="U5" i="258"/>
  <c r="V5" i="258"/>
  <c r="X5" i="258"/>
  <c r="P149" i="258"/>
  <c r="T146" i="258"/>
  <c r="S143" i="258"/>
  <c r="S140" i="258"/>
  <c r="V136" i="258"/>
  <c r="X136" i="258"/>
  <c r="Q121" i="258"/>
  <c r="V118" i="258"/>
  <c r="X118" i="258"/>
  <c r="S110" i="258"/>
  <c r="R106" i="258"/>
  <c r="T98" i="258"/>
  <c r="T90" i="258"/>
  <c r="V70" i="258"/>
  <c r="X70" i="258"/>
  <c r="S55" i="258"/>
  <c r="R53" i="258"/>
  <c r="S50" i="258"/>
  <c r="U47" i="258"/>
  <c r="Q41" i="258"/>
  <c r="U33" i="258"/>
  <c r="T19" i="258"/>
  <c r="R9" i="258"/>
  <c r="U127" i="258"/>
  <c r="U124" i="258"/>
  <c r="U121" i="258"/>
  <c r="S101" i="258"/>
  <c r="S95" i="258"/>
  <c r="T75" i="258"/>
  <c r="P47" i="258"/>
  <c r="Q149" i="258"/>
  <c r="T143" i="258"/>
  <c r="P124" i="258"/>
  <c r="R121" i="258"/>
  <c r="T110" i="258"/>
  <c r="P108" i="258"/>
  <c r="V108" i="258"/>
  <c r="X108" i="258"/>
  <c r="S106" i="258"/>
  <c r="P101" i="258"/>
  <c r="P95" i="258"/>
  <c r="V88" i="258"/>
  <c r="X88" i="258"/>
  <c r="Q75" i="258"/>
  <c r="T53" i="258"/>
  <c r="T50" i="258"/>
  <c r="R41" i="258"/>
  <c r="Q25" i="258"/>
  <c r="S9" i="258"/>
  <c r="R124" i="258"/>
  <c r="S121" i="258"/>
  <c r="V119" i="258"/>
  <c r="X119" i="258"/>
  <c r="T106" i="258"/>
  <c r="V91" i="258"/>
  <c r="X91" i="258"/>
  <c r="V80" i="258"/>
  <c r="X80" i="258"/>
  <c r="U50" i="258"/>
  <c r="V50" i="258"/>
  <c r="X50" i="258"/>
  <c r="P163" i="258"/>
  <c r="R4" i="256"/>
  <c r="P8" i="256"/>
  <c r="T64" i="256"/>
  <c r="U67" i="256"/>
  <c r="V70" i="256"/>
  <c r="X70" i="256"/>
  <c r="U77" i="256"/>
  <c r="R80" i="256"/>
  <c r="V80" i="256"/>
  <c r="X80" i="256"/>
  <c r="V95" i="256"/>
  <c r="X95" i="256"/>
  <c r="Q97" i="256"/>
  <c r="T102" i="256"/>
  <c r="V108" i="256"/>
  <c r="X108" i="256"/>
  <c r="T111" i="256"/>
  <c r="R114" i="256"/>
  <c r="V114" i="256"/>
  <c r="X114" i="256"/>
  <c r="R119" i="256"/>
  <c r="P137" i="256"/>
  <c r="V137" i="256"/>
  <c r="X137" i="256"/>
  <c r="V139" i="256"/>
  <c r="X139" i="256"/>
  <c r="R161" i="256"/>
  <c r="Q8" i="256"/>
  <c r="S64" i="256"/>
  <c r="R67" i="256"/>
  <c r="T77" i="256"/>
  <c r="S80" i="256"/>
  <c r="V94" i="256"/>
  <c r="X94" i="256"/>
  <c r="R97" i="256"/>
  <c r="U102" i="256"/>
  <c r="U111" i="256"/>
  <c r="S114" i="256"/>
  <c r="Q137" i="256"/>
  <c r="Q140" i="256"/>
  <c r="R8" i="256"/>
  <c r="T160" i="256"/>
  <c r="P53" i="256"/>
  <c r="V55" i="256"/>
  <c r="X55" i="256"/>
  <c r="R64" i="256"/>
  <c r="T74" i="256"/>
  <c r="V74" i="256"/>
  <c r="X74" i="256"/>
  <c r="P77" i="256"/>
  <c r="V79" i="256"/>
  <c r="X79" i="256"/>
  <c r="V87" i="256"/>
  <c r="X87" i="256"/>
  <c r="V96" i="256"/>
  <c r="X96" i="256"/>
  <c r="S97" i="256"/>
  <c r="S102" i="256"/>
  <c r="P111" i="256"/>
  <c r="R137" i="256"/>
  <c r="R140" i="256"/>
  <c r="P4" i="256"/>
  <c r="V4" i="256"/>
  <c r="X4" i="256"/>
  <c r="S8" i="256"/>
  <c r="U29" i="256"/>
  <c r="Q53" i="256"/>
  <c r="P64" i="256"/>
  <c r="U74" i="256"/>
  <c r="V84" i="256"/>
  <c r="X84" i="256"/>
  <c r="V88" i="256"/>
  <c r="X88" i="256"/>
  <c r="V90" i="256"/>
  <c r="X90" i="256"/>
  <c r="T97" i="256"/>
  <c r="Q111" i="256"/>
  <c r="V120" i="256"/>
  <c r="X120" i="256"/>
  <c r="T137" i="256"/>
  <c r="S140" i="256"/>
  <c r="R143" i="256"/>
  <c r="A157" i="256"/>
  <c r="V3" i="256"/>
  <c r="X3" i="256"/>
  <c r="Q4" i="256"/>
  <c r="T8" i="256"/>
  <c r="V22" i="256"/>
  <c r="X22" i="256"/>
  <c r="T29" i="256"/>
  <c r="V41" i="256"/>
  <c r="X41" i="256"/>
  <c r="R53" i="256"/>
  <c r="Q64" i="256"/>
  <c r="P67" i="256"/>
  <c r="V68" i="256"/>
  <c r="X68" i="256"/>
  <c r="V71" i="256"/>
  <c r="X71" i="256"/>
  <c r="P74" i="256"/>
  <c r="U97" i="256"/>
  <c r="V112" i="256"/>
  <c r="X112" i="256"/>
  <c r="T114" i="256"/>
  <c r="U137" i="256"/>
  <c r="T140" i="256"/>
  <c r="Q143" i="256"/>
  <c r="U4" i="256"/>
  <c r="V23" i="256"/>
  <c r="X23" i="256"/>
  <c r="S29" i="256"/>
  <c r="V32" i="256"/>
  <c r="X32" i="256"/>
  <c r="U163" i="256"/>
  <c r="S53" i="256"/>
  <c r="Q67" i="256"/>
  <c r="V67" i="256"/>
  <c r="X67" i="256"/>
  <c r="Q74" i="256"/>
  <c r="Q77" i="256"/>
  <c r="V78" i="256"/>
  <c r="X78" i="256"/>
  <c r="T80" i="256"/>
  <c r="V89" i="256"/>
  <c r="X89" i="256"/>
  <c r="P102" i="256"/>
  <c r="V102" i="256"/>
  <c r="X102" i="256"/>
  <c r="V105" i="256"/>
  <c r="X105" i="256"/>
  <c r="U114" i="256"/>
  <c r="G117" i="256"/>
  <c r="V136" i="256"/>
  <c r="X136" i="256"/>
  <c r="U140" i="256"/>
  <c r="U143" i="256"/>
  <c r="T149" i="256"/>
  <c r="S160" i="256"/>
  <c r="V56" i="256"/>
  <c r="X56" i="256"/>
  <c r="V57" i="256"/>
  <c r="X57" i="256"/>
  <c r="U80" i="256"/>
  <c r="V83" i="256"/>
  <c r="X83" i="256"/>
  <c r="S143" i="256"/>
  <c r="O160" i="256"/>
  <c r="Q160" i="256"/>
  <c r="P155" i="253"/>
  <c r="R103" i="253"/>
  <c r="Q155" i="253"/>
  <c r="P152" i="253"/>
  <c r="S142" i="253"/>
  <c r="Q139" i="253"/>
  <c r="U129" i="253"/>
  <c r="V129" i="253"/>
  <c r="X129" i="253"/>
  <c r="Q126" i="253"/>
  <c r="R123" i="253"/>
  <c r="U117" i="253"/>
  <c r="T111" i="253"/>
  <c r="U106" i="253"/>
  <c r="S103" i="253"/>
  <c r="P82" i="253"/>
  <c r="S76" i="253"/>
  <c r="T69" i="253"/>
  <c r="U64" i="253"/>
  <c r="Q61" i="253"/>
  <c r="Q58" i="253"/>
  <c r="R51" i="253"/>
  <c r="T48" i="253"/>
  <c r="P25" i="253"/>
  <c r="S19" i="253"/>
  <c r="U14" i="253"/>
  <c r="V9" i="253"/>
  <c r="X9" i="253"/>
  <c r="R8" i="253"/>
  <c r="P4" i="253"/>
  <c r="V4" i="253"/>
  <c r="X4" i="253"/>
  <c r="V2" i="253"/>
  <c r="X2" i="253"/>
  <c r="O160" i="253"/>
  <c r="Q160" i="253"/>
  <c r="R155" i="253"/>
  <c r="Q152" i="253"/>
  <c r="P146" i="253"/>
  <c r="T142" i="253"/>
  <c r="V141" i="253"/>
  <c r="X141" i="253"/>
  <c r="R139" i="253"/>
  <c r="V127" i="253"/>
  <c r="X127" i="253"/>
  <c r="R126" i="253"/>
  <c r="S123" i="253"/>
  <c r="V123" i="253"/>
  <c r="X123" i="253"/>
  <c r="U111" i="253"/>
  <c r="T103" i="253"/>
  <c r="P87" i="253"/>
  <c r="Q82" i="253"/>
  <c r="T76" i="253"/>
  <c r="U69" i="253"/>
  <c r="V69" i="253"/>
  <c r="X69" i="253"/>
  <c r="S61" i="253"/>
  <c r="R58" i="253"/>
  <c r="S51" i="253"/>
  <c r="U48" i="253"/>
  <c r="P42" i="253"/>
  <c r="V34" i="253"/>
  <c r="X34" i="253"/>
  <c r="P29" i="253"/>
  <c r="Q25" i="253"/>
  <c r="V25" i="253"/>
  <c r="X25" i="253"/>
  <c r="P22" i="253"/>
  <c r="T19" i="253"/>
  <c r="S8" i="253"/>
  <c r="Q4" i="253"/>
  <c r="U132" i="253"/>
  <c r="Q8" i="253"/>
  <c r="S155" i="253"/>
  <c r="R152" i="253"/>
  <c r="Q146" i="253"/>
  <c r="U142" i="253"/>
  <c r="V142" i="253"/>
  <c r="X142" i="253"/>
  <c r="S139" i="253"/>
  <c r="P132" i="253"/>
  <c r="S126" i="253"/>
  <c r="T123" i="253"/>
  <c r="P97" i="253"/>
  <c r="V92" i="253"/>
  <c r="X92" i="253"/>
  <c r="V88" i="253"/>
  <c r="X88" i="253"/>
  <c r="Q87" i="253"/>
  <c r="R82" i="253"/>
  <c r="U76" i="253"/>
  <c r="P66" i="253"/>
  <c r="S58" i="253"/>
  <c r="T51" i="253"/>
  <c r="S42" i="253"/>
  <c r="Q29" i="253"/>
  <c r="R25" i="253"/>
  <c r="U19" i="253"/>
  <c r="T8" i="253"/>
  <c r="R4" i="253"/>
  <c r="Q123" i="253"/>
  <c r="T117" i="253"/>
  <c r="U97" i="253"/>
  <c r="R76" i="253"/>
  <c r="P58" i="253"/>
  <c r="T161" i="253"/>
  <c r="T14" i="253"/>
  <c r="U11" i="253"/>
  <c r="C157" i="253"/>
  <c r="T155" i="253"/>
  <c r="V153" i="253"/>
  <c r="X153" i="253"/>
  <c r="S152" i="253"/>
  <c r="V147" i="253"/>
  <c r="X147" i="253"/>
  <c r="R146" i="253"/>
  <c r="T139" i="253"/>
  <c r="Q132" i="253"/>
  <c r="P129" i="253"/>
  <c r="T126" i="253"/>
  <c r="P117" i="253"/>
  <c r="V117" i="253"/>
  <c r="X117" i="253"/>
  <c r="P106" i="253"/>
  <c r="Q97" i="253"/>
  <c r="V97" i="253"/>
  <c r="X97" i="253"/>
  <c r="S91" i="253"/>
  <c r="R87" i="253"/>
  <c r="S82" i="253"/>
  <c r="Q66" i="253"/>
  <c r="T58" i="253"/>
  <c r="T42" i="253"/>
  <c r="P36" i="253"/>
  <c r="V36" i="253"/>
  <c r="X36" i="253"/>
  <c r="R29" i="253"/>
  <c r="S25" i="253"/>
  <c r="V18" i="253"/>
  <c r="X18" i="253"/>
  <c r="S4" i="253"/>
  <c r="S111" i="253"/>
  <c r="M166" i="253"/>
  <c r="T152" i="253"/>
  <c r="V149" i="253"/>
  <c r="X149" i="253"/>
  <c r="S146" i="253"/>
  <c r="R132" i="253"/>
  <c r="Q129" i="253"/>
  <c r="Q117" i="253"/>
  <c r="P111" i="253"/>
  <c r="Q106" i="253"/>
  <c r="R97" i="253"/>
  <c r="S87" i="253"/>
  <c r="T82" i="253"/>
  <c r="P69" i="253"/>
  <c r="R66" i="253"/>
  <c r="V43" i="253"/>
  <c r="X43" i="253"/>
  <c r="Q36" i="253"/>
  <c r="T29" i="253"/>
  <c r="T25" i="253"/>
  <c r="P14" i="253"/>
  <c r="V14" i="253"/>
  <c r="X14" i="253"/>
  <c r="P11" i="253"/>
  <c r="P7" i="253"/>
  <c r="R161" i="253"/>
  <c r="R166" i="253"/>
  <c r="T4" i="253"/>
  <c r="V116" i="253"/>
  <c r="X116" i="253"/>
  <c r="S69" i="253"/>
  <c r="V57" i="253"/>
  <c r="X57" i="253"/>
  <c r="V45" i="253"/>
  <c r="X45" i="253"/>
  <c r="R19" i="253"/>
  <c r="V19" i="253"/>
  <c r="X19" i="253"/>
  <c r="V144" i="253"/>
  <c r="X144" i="253"/>
  <c r="P103" i="253"/>
  <c r="V67" i="253"/>
  <c r="X67" i="253"/>
  <c r="S66" i="253"/>
  <c r="Q48" i="253"/>
  <c r="V48" i="253"/>
  <c r="X48" i="253"/>
  <c r="R36" i="253"/>
  <c r="U29" i="253"/>
  <c r="Q14" i="253"/>
  <c r="V154" i="252"/>
  <c r="X154" i="252"/>
  <c r="V149" i="252"/>
  <c r="X149" i="252"/>
  <c r="T143" i="252"/>
  <c r="P140" i="252"/>
  <c r="V140" i="252"/>
  <c r="X140" i="252"/>
  <c r="S136" i="252"/>
  <c r="R124" i="252"/>
  <c r="P113" i="252"/>
  <c r="R100" i="252"/>
  <c r="V100" i="252"/>
  <c r="X100" i="252"/>
  <c r="Q95" i="252"/>
  <c r="S89" i="252"/>
  <c r="R68" i="252"/>
  <c r="V68" i="252"/>
  <c r="X68" i="252"/>
  <c r="T62" i="252"/>
  <c r="Q59" i="252"/>
  <c r="U54" i="252"/>
  <c r="R29" i="252"/>
  <c r="V29" i="252"/>
  <c r="X29" i="252"/>
  <c r="T25" i="252"/>
  <c r="Q160" i="252"/>
  <c r="U19" i="252"/>
  <c r="V59" i="252"/>
  <c r="X59" i="252"/>
  <c r="U143" i="252"/>
  <c r="Q140" i="252"/>
  <c r="U136" i="252"/>
  <c r="S124" i="252"/>
  <c r="P121" i="252"/>
  <c r="Q116" i="252"/>
  <c r="Q113" i="252"/>
  <c r="V105" i="252"/>
  <c r="X105" i="252"/>
  <c r="V101" i="252"/>
  <c r="X101" i="252"/>
  <c r="S100" i="252"/>
  <c r="R95" i="252"/>
  <c r="V95" i="252"/>
  <c r="X95" i="252"/>
  <c r="T89" i="252"/>
  <c r="V86" i="252"/>
  <c r="X86" i="252"/>
  <c r="S68" i="252"/>
  <c r="V66" i="252"/>
  <c r="X66" i="252"/>
  <c r="U62" i="252"/>
  <c r="S59" i="252"/>
  <c r="V53" i="252"/>
  <c r="X53" i="252"/>
  <c r="V49" i="252"/>
  <c r="X49" i="252"/>
  <c r="S29" i="252"/>
  <c r="V3" i="252"/>
  <c r="X3" i="252"/>
  <c r="R140" i="252"/>
  <c r="V139" i="252"/>
  <c r="X139" i="252"/>
  <c r="V130" i="252"/>
  <c r="X130" i="252"/>
  <c r="T124" i="252"/>
  <c r="Q121" i="252"/>
  <c r="V114" i="252"/>
  <c r="X114" i="252"/>
  <c r="R113" i="252"/>
  <c r="V107" i="252"/>
  <c r="X107" i="252"/>
  <c r="T100" i="252"/>
  <c r="P98" i="252"/>
  <c r="S95" i="252"/>
  <c r="V92" i="252"/>
  <c r="X92" i="252"/>
  <c r="U89" i="252"/>
  <c r="T68" i="252"/>
  <c r="T59" i="252"/>
  <c r="P34" i="252"/>
  <c r="T29" i="252"/>
  <c r="V24" i="252"/>
  <c r="X24" i="252"/>
  <c r="A157" i="252"/>
  <c r="F157" i="252"/>
  <c r="V155" i="252"/>
  <c r="X155" i="252"/>
  <c r="V152" i="252"/>
  <c r="X152" i="252"/>
  <c r="S140" i="252"/>
  <c r="V129" i="252"/>
  <c r="X129" i="252"/>
  <c r="U124" i="252"/>
  <c r="R121" i="252"/>
  <c r="S113" i="252"/>
  <c r="V102" i="252"/>
  <c r="X102" i="252"/>
  <c r="U100" i="252"/>
  <c r="Q98" i="252"/>
  <c r="T95" i="252"/>
  <c r="V88" i="252"/>
  <c r="X88" i="252"/>
  <c r="U68" i="252"/>
  <c r="U59" i="252"/>
  <c r="V48" i="252"/>
  <c r="X48" i="252"/>
  <c r="V44" i="252"/>
  <c r="X44" i="252"/>
  <c r="Q34" i="252"/>
  <c r="U29" i="252"/>
  <c r="V22" i="252"/>
  <c r="X22" i="252"/>
  <c r="P19" i="252"/>
  <c r="V19" i="252"/>
  <c r="X19" i="252"/>
  <c r="T140" i="252"/>
  <c r="S121" i="252"/>
  <c r="T113" i="252"/>
  <c r="V99" i="252"/>
  <c r="X99" i="252"/>
  <c r="R98" i="252"/>
  <c r="V90" i="252"/>
  <c r="X90" i="252"/>
  <c r="V76" i="252"/>
  <c r="X76" i="252"/>
  <c r="V70" i="252"/>
  <c r="X70" i="252"/>
  <c r="P62" i="252"/>
  <c r="P54" i="252"/>
  <c r="V54" i="252"/>
  <c r="X54" i="252"/>
  <c r="V37" i="252"/>
  <c r="X37" i="252"/>
  <c r="R34" i="252"/>
  <c r="P25" i="252"/>
  <c r="Q19" i="252"/>
  <c r="G7" i="252"/>
  <c r="S161" i="252"/>
  <c r="R161" i="252"/>
  <c r="R166" i="252"/>
  <c r="V153" i="252"/>
  <c r="X153" i="252"/>
  <c r="V148" i="252"/>
  <c r="X148" i="252"/>
  <c r="P143" i="252"/>
  <c r="P136" i="252"/>
  <c r="U121" i="252"/>
  <c r="S98" i="252"/>
  <c r="V98" i="252"/>
  <c r="X98" i="252"/>
  <c r="P89" i="252"/>
  <c r="V80" i="252"/>
  <c r="X80" i="252"/>
  <c r="Q62" i="252"/>
  <c r="Q54" i="252"/>
  <c r="V41" i="252"/>
  <c r="X41" i="252"/>
  <c r="S34" i="252"/>
  <c r="V31" i="252"/>
  <c r="X31" i="252"/>
  <c r="Q25" i="252"/>
  <c r="R19" i="252"/>
  <c r="Q143" i="252"/>
  <c r="Q136" i="252"/>
  <c r="V112" i="252"/>
  <c r="X112" i="252"/>
  <c r="S54" i="252"/>
  <c r="R25" i="252"/>
  <c r="G155" i="252"/>
  <c r="U128" i="266"/>
  <c r="R106" i="266"/>
  <c r="T97" i="266"/>
  <c r="T146" i="266"/>
  <c r="T71" i="266"/>
  <c r="W68" i="266"/>
  <c r="T24" i="266"/>
  <c r="W131" i="266"/>
  <c r="X131" i="266"/>
  <c r="R89" i="266"/>
  <c r="W79" i="266"/>
  <c r="W72" i="266"/>
  <c r="R71" i="266"/>
  <c r="V68" i="266"/>
  <c r="R67" i="266"/>
  <c r="X66" i="266"/>
  <c r="T64" i="266"/>
  <c r="X64" i="266"/>
  <c r="U50" i="266"/>
  <c r="T43" i="266"/>
  <c r="U36" i="266"/>
  <c r="S24" i="266"/>
  <c r="V6" i="266"/>
  <c r="V131" i="266"/>
  <c r="V93" i="266"/>
  <c r="V79" i="266"/>
  <c r="X79" i="266"/>
  <c r="V72" i="266"/>
  <c r="U68" i="266"/>
  <c r="T50" i="266"/>
  <c r="T36" i="266"/>
  <c r="W25" i="266"/>
  <c r="W15" i="266"/>
  <c r="U6" i="266"/>
  <c r="G147" i="266"/>
  <c r="V145" i="266"/>
  <c r="S144" i="266"/>
  <c r="V142" i="266"/>
  <c r="U131" i="266"/>
  <c r="R129" i="266"/>
  <c r="U126" i="266"/>
  <c r="T108" i="266"/>
  <c r="U106" i="266"/>
  <c r="U79" i="266"/>
  <c r="U72" i="266"/>
  <c r="T68" i="266"/>
  <c r="T57" i="266"/>
  <c r="S50" i="266"/>
  <c r="T45" i="266"/>
  <c r="R36" i="266"/>
  <c r="T31" i="266"/>
  <c r="V29" i="266"/>
  <c r="V25" i="266"/>
  <c r="V15" i="266"/>
  <c r="T12" i="266"/>
  <c r="U2" i="266"/>
  <c r="U145" i="266"/>
  <c r="R144" i="266"/>
  <c r="U142" i="266"/>
  <c r="X142" i="266"/>
  <c r="T131" i="266"/>
  <c r="T126" i="266"/>
  <c r="V112" i="266"/>
  <c r="S108" i="266"/>
  <c r="T106" i="266"/>
  <c r="T79" i="266"/>
  <c r="T72" i="266"/>
  <c r="S57" i="266"/>
  <c r="R50" i="266"/>
  <c r="R45" i="266"/>
  <c r="S31" i="266"/>
  <c r="U29" i="266"/>
  <c r="S23" i="266"/>
  <c r="S12" i="266"/>
  <c r="T2" i="266"/>
  <c r="V71" i="265"/>
  <c r="X71" i="265"/>
  <c r="Q139" i="265"/>
  <c r="V136" i="265"/>
  <c r="X136" i="265"/>
  <c r="V24" i="265"/>
  <c r="X24" i="265"/>
  <c r="U22" i="265"/>
  <c r="V89" i="265"/>
  <c r="X89" i="265"/>
  <c r="T70" i="265"/>
  <c r="S97" i="265"/>
  <c r="S22" i="265"/>
  <c r="R137" i="265"/>
  <c r="R133" i="265"/>
  <c r="V133" i="265"/>
  <c r="X133" i="265"/>
  <c r="P139" i="265"/>
  <c r="V139" i="265"/>
  <c r="X139" i="265"/>
  <c r="V79" i="265"/>
  <c r="X79" i="265"/>
  <c r="S145" i="265"/>
  <c r="V21" i="265"/>
  <c r="X21" i="265"/>
  <c r="R110" i="265"/>
  <c r="V110" i="265"/>
  <c r="X110" i="265"/>
  <c r="R70" i="265"/>
  <c r="R59" i="265"/>
  <c r="R48" i="265"/>
  <c r="R22" i="265"/>
  <c r="V22" i="265"/>
  <c r="X22" i="265"/>
  <c r="R12" i="265"/>
  <c r="F155" i="265"/>
  <c r="Q143" i="265"/>
  <c r="V101" i="265"/>
  <c r="X101" i="265"/>
  <c r="U133" i="265"/>
  <c r="T130" i="265"/>
  <c r="V98" i="265"/>
  <c r="X98" i="265"/>
  <c r="V20" i="265"/>
  <c r="X20" i="265"/>
  <c r="V127" i="265"/>
  <c r="X127" i="265"/>
  <c r="V72" i="265"/>
  <c r="X72" i="265"/>
  <c r="Q12" i="265"/>
  <c r="U145" i="265"/>
  <c r="U32" i="265"/>
  <c r="S137" i="265"/>
  <c r="S48" i="265"/>
  <c r="P158" i="265"/>
  <c r="Q145" i="265"/>
  <c r="Q142" i="265"/>
  <c r="V142" i="265"/>
  <c r="X142" i="265"/>
  <c r="V131" i="265"/>
  <c r="X131" i="265"/>
  <c r="Q110" i="265"/>
  <c r="Q94" i="265"/>
  <c r="X77" i="265"/>
  <c r="Q62" i="265"/>
  <c r="Q58" i="265"/>
  <c r="P43" i="265"/>
  <c r="Q26" i="265"/>
  <c r="U117" i="265"/>
  <c r="V117" i="265"/>
  <c r="X117" i="265"/>
  <c r="U64" i="265"/>
  <c r="U50" i="265"/>
  <c r="U12" i="265"/>
  <c r="T125" i="265"/>
  <c r="T110" i="265"/>
  <c r="T94" i="265"/>
  <c r="V94" i="265"/>
  <c r="X94" i="265"/>
  <c r="T81" i="265"/>
  <c r="T51" i="265"/>
  <c r="S120" i="265"/>
  <c r="S88" i="265"/>
  <c r="S62" i="265"/>
  <c r="S30" i="265"/>
  <c r="S4" i="265"/>
  <c r="S155" i="265"/>
  <c r="B162" i="265"/>
  <c r="D162" i="265"/>
  <c r="R68" i="265"/>
  <c r="V68" i="265"/>
  <c r="X68" i="265"/>
  <c r="P145" i="265"/>
  <c r="V145" i="265"/>
  <c r="X145" i="265"/>
  <c r="U142" i="265"/>
  <c r="U130" i="265"/>
  <c r="U76" i="265"/>
  <c r="U60" i="265"/>
  <c r="U30" i="265"/>
  <c r="T153" i="265"/>
  <c r="T120" i="265"/>
  <c r="V120" i="265"/>
  <c r="X120" i="265"/>
  <c r="T93" i="265"/>
  <c r="T36" i="265"/>
  <c r="T24" i="265"/>
  <c r="T9" i="265"/>
  <c r="V9" i="265"/>
  <c r="X9" i="265"/>
  <c r="S87" i="265"/>
  <c r="V87" i="265"/>
  <c r="X87" i="265"/>
  <c r="S72" i="265"/>
  <c r="R145" i="265"/>
  <c r="R62" i="265"/>
  <c r="R41" i="265"/>
  <c r="V62" i="265"/>
  <c r="X62" i="265"/>
  <c r="R81" i="265"/>
  <c r="V81" i="265"/>
  <c r="X81" i="265"/>
  <c r="R24" i="265"/>
  <c r="V125" i="265"/>
  <c r="X125" i="265"/>
  <c r="V52" i="265"/>
  <c r="X52" i="265"/>
  <c r="Q32" i="265"/>
  <c r="V32" i="265"/>
  <c r="X32" i="265"/>
  <c r="U87" i="265"/>
  <c r="U23" i="265"/>
  <c r="T133" i="265"/>
  <c r="T71" i="265"/>
  <c r="T59" i="265"/>
  <c r="V59" i="265"/>
  <c r="X59" i="265"/>
  <c r="T32" i="265"/>
  <c r="R122" i="265"/>
  <c r="V122" i="265"/>
  <c r="X122" i="265"/>
  <c r="R76" i="265"/>
  <c r="V76" i="265"/>
  <c r="X76" i="265"/>
  <c r="R71" i="265"/>
  <c r="V22" i="266"/>
  <c r="U22" i="266"/>
  <c r="S34" i="266"/>
  <c r="T22" i="266"/>
  <c r="X22" i="266"/>
  <c r="T7" i="266"/>
  <c r="X110" i="266"/>
  <c r="R34" i="266"/>
  <c r="R22" i="266"/>
  <c r="R24" i="266"/>
  <c r="W86" i="266"/>
  <c r="W35" i="266"/>
  <c r="V86" i="266"/>
  <c r="V35" i="266"/>
  <c r="R12" i="266"/>
  <c r="U86" i="266"/>
  <c r="U35" i="266"/>
  <c r="U19" i="266"/>
  <c r="T128" i="266"/>
  <c r="T86" i="266"/>
  <c r="U38" i="266"/>
  <c r="T35" i="266"/>
  <c r="T19" i="266"/>
  <c r="S128" i="266"/>
  <c r="S119" i="266"/>
  <c r="W115" i="266"/>
  <c r="S86" i="266"/>
  <c r="T38" i="266"/>
  <c r="S35" i="266"/>
  <c r="S19" i="266"/>
  <c r="W11" i="266"/>
  <c r="T8" i="266"/>
  <c r="R128" i="266"/>
  <c r="T115" i="266"/>
  <c r="V108" i="266"/>
  <c r="R43" i="266"/>
  <c r="S38" i="266"/>
  <c r="R19" i="266"/>
  <c r="S8" i="266"/>
  <c r="S115" i="266"/>
  <c r="R111" i="266"/>
  <c r="U108" i="266"/>
  <c r="U100" i="266"/>
  <c r="T90" i="266"/>
  <c r="U70" i="266"/>
  <c r="R38" i="266"/>
  <c r="W22" i="266"/>
  <c r="R8" i="266"/>
  <c r="X145" i="266"/>
  <c r="W147" i="266"/>
  <c r="W51" i="266"/>
  <c r="W5" i="266"/>
  <c r="V147" i="266"/>
  <c r="W54" i="266"/>
  <c r="V51" i="266"/>
  <c r="V5" i="266"/>
  <c r="U147" i="266"/>
  <c r="S136" i="266"/>
  <c r="V116" i="266"/>
  <c r="W57" i="266"/>
  <c r="V54" i="266"/>
  <c r="U5" i="266"/>
  <c r="S147" i="266"/>
  <c r="W144" i="266"/>
  <c r="W141" i="266"/>
  <c r="R136" i="266"/>
  <c r="W126" i="266"/>
  <c r="W122" i="266"/>
  <c r="T158" i="266"/>
  <c r="V57" i="266"/>
  <c r="U54" i="266"/>
  <c r="W38" i="266"/>
  <c r="W24" i="266"/>
  <c r="R156" i="266"/>
  <c r="T5" i="266"/>
  <c r="W2" i="266"/>
  <c r="R147" i="266"/>
  <c r="R158" i="266"/>
  <c r="V2" i="266"/>
  <c r="W95" i="266"/>
  <c r="V95" i="266"/>
  <c r="W41" i="266"/>
  <c r="W102" i="266"/>
  <c r="U95" i="266"/>
  <c r="V41" i="266"/>
  <c r="V111" i="266"/>
  <c r="U102" i="266"/>
  <c r="W76" i="266"/>
  <c r="T41" i="266"/>
  <c r="W157" i="266"/>
  <c r="W121" i="266"/>
  <c r="T102" i="266"/>
  <c r="R95" i="266"/>
  <c r="V76" i="266"/>
  <c r="W43" i="266"/>
  <c r="S41" i="266"/>
  <c r="W37" i="266"/>
  <c r="W128" i="266"/>
  <c r="S121" i="266"/>
  <c r="X118" i="266"/>
  <c r="W114" i="266"/>
  <c r="T111" i="266"/>
  <c r="S102" i="266"/>
  <c r="V43" i="266"/>
  <c r="R41" i="266"/>
  <c r="S37" i="266"/>
  <c r="W19" i="266"/>
  <c r="T4" i="266"/>
  <c r="V102" i="266"/>
  <c r="T95" i="266"/>
  <c r="W4" i="266"/>
  <c r="U111" i="266"/>
  <c r="U149" i="266"/>
  <c r="S111" i="266"/>
  <c r="W108" i="266"/>
  <c r="U58" i="266"/>
  <c r="U43" i="266"/>
  <c r="W6" i="266"/>
  <c r="U133" i="266"/>
  <c r="U127" i="266"/>
  <c r="W94" i="266"/>
  <c r="X82" i="266"/>
  <c r="V77" i="266"/>
  <c r="T74" i="266"/>
  <c r="W127" i="266"/>
  <c r="W136" i="266"/>
  <c r="T133" i="266"/>
  <c r="W129" i="266"/>
  <c r="T127" i="266"/>
  <c r="R112" i="266"/>
  <c r="X112" i="266"/>
  <c r="V94" i="266"/>
  <c r="U77" i="266"/>
  <c r="S74" i="266"/>
  <c r="W39" i="266"/>
  <c r="W34" i="266"/>
  <c r="T30" i="266"/>
  <c r="X28" i="266"/>
  <c r="W20" i="266"/>
  <c r="X13" i="266"/>
  <c r="W74" i="266"/>
  <c r="X68" i="266"/>
  <c r="W133" i="266"/>
  <c r="V133" i="266"/>
  <c r="U74" i="266"/>
  <c r="W143" i="266"/>
  <c r="W140" i="266"/>
  <c r="V136" i="266"/>
  <c r="S133" i="266"/>
  <c r="V129" i="266"/>
  <c r="S127" i="266"/>
  <c r="T96" i="266"/>
  <c r="U94" i="266"/>
  <c r="T77" i="266"/>
  <c r="R74" i="266"/>
  <c r="V39" i="266"/>
  <c r="V34" i="266"/>
  <c r="V20" i="266"/>
  <c r="T14" i="266"/>
  <c r="R157" i="266"/>
  <c r="V143" i="266"/>
  <c r="V140" i="266"/>
  <c r="U136" i="266"/>
  <c r="U129" i="266"/>
  <c r="R127" i="266"/>
  <c r="W120" i="266"/>
  <c r="W109" i="266"/>
  <c r="W106" i="266"/>
  <c r="S96" i="266"/>
  <c r="T94" i="266"/>
  <c r="S77" i="266"/>
  <c r="W56" i="266"/>
  <c r="W50" i="266"/>
  <c r="X50" i="266"/>
  <c r="W36" i="266"/>
  <c r="U34" i="266"/>
  <c r="U20" i="266"/>
  <c r="V8" i="266"/>
  <c r="W77" i="266"/>
  <c r="U140" i="266"/>
  <c r="S129" i="266"/>
  <c r="V58" i="266"/>
  <c r="V36" i="266"/>
  <c r="U8" i="266"/>
  <c r="U31" i="258"/>
  <c r="Q31" i="258"/>
  <c r="S31" i="258"/>
  <c r="R31" i="258"/>
  <c r="T31" i="258"/>
  <c r="R74" i="260"/>
  <c r="P74" i="260"/>
  <c r="U74" i="260"/>
  <c r="T74" i="260"/>
  <c r="Q74" i="260"/>
  <c r="R160" i="258"/>
  <c r="S160" i="258"/>
  <c r="G6" i="258"/>
  <c r="O162" i="252"/>
  <c r="Q162" i="252"/>
  <c r="G81" i="252"/>
  <c r="U160" i="252"/>
  <c r="V16" i="256"/>
  <c r="X16" i="256"/>
  <c r="Q100" i="253"/>
  <c r="R100" i="253"/>
  <c r="P100" i="253"/>
  <c r="S51" i="260"/>
  <c r="U51" i="260"/>
  <c r="T51" i="260"/>
  <c r="Q51" i="260"/>
  <c r="P51" i="260"/>
  <c r="R51" i="260"/>
  <c r="V110" i="252"/>
  <c r="X110" i="252"/>
  <c r="R31" i="260"/>
  <c r="S31" i="260"/>
  <c r="U31" i="260"/>
  <c r="T31" i="260"/>
  <c r="Q31" i="260"/>
  <c r="U38" i="258"/>
  <c r="P38" i="258"/>
  <c r="Q38" i="258"/>
  <c r="Q58" i="258"/>
  <c r="S58" i="258"/>
  <c r="T58" i="258"/>
  <c r="R58" i="258"/>
  <c r="P58" i="258"/>
  <c r="U58" i="258"/>
  <c r="U24" i="260"/>
  <c r="R24" i="260"/>
  <c r="Q24" i="260"/>
  <c r="P24" i="260"/>
  <c r="S24" i="260"/>
  <c r="T24" i="260"/>
  <c r="U151" i="252"/>
  <c r="T151" i="252"/>
  <c r="R151" i="252"/>
  <c r="S151" i="252"/>
  <c r="Q151" i="252"/>
  <c r="V62" i="253"/>
  <c r="X62" i="253"/>
  <c r="T161" i="260"/>
  <c r="T24" i="258"/>
  <c r="V67" i="252"/>
  <c r="X67" i="252"/>
  <c r="V6" i="252"/>
  <c r="X6" i="252"/>
  <c r="T100" i="253"/>
  <c r="U127" i="252"/>
  <c r="S127" i="252"/>
  <c r="R127" i="252"/>
  <c r="T127" i="252"/>
  <c r="Q127" i="252"/>
  <c r="P127" i="252"/>
  <c r="U163" i="258"/>
  <c r="G38" i="258"/>
  <c r="S161" i="260"/>
  <c r="G4" i="260"/>
  <c r="O161" i="260"/>
  <c r="U161" i="258"/>
  <c r="R6" i="258"/>
  <c r="U6" i="258"/>
  <c r="T6" i="258"/>
  <c r="P6" i="258"/>
  <c r="S6" i="258"/>
  <c r="Q6" i="258"/>
  <c r="X9" i="231"/>
  <c r="V153" i="231"/>
  <c r="S100" i="253"/>
  <c r="V63" i="252"/>
  <c r="X63" i="252"/>
  <c r="V47" i="252"/>
  <c r="X47" i="252"/>
  <c r="U100" i="253"/>
  <c r="V129" i="256"/>
  <c r="X129" i="256"/>
  <c r="P152" i="258"/>
  <c r="U107" i="253"/>
  <c r="Q107" i="253"/>
  <c r="P107" i="253"/>
  <c r="S87" i="252"/>
  <c r="Q87" i="252"/>
  <c r="P87" i="252"/>
  <c r="U87" i="252"/>
  <c r="T87" i="252"/>
  <c r="R87" i="252"/>
  <c r="G136" i="258"/>
  <c r="R163" i="258"/>
  <c r="Q17" i="260"/>
  <c r="U17" i="260"/>
  <c r="T17" i="260"/>
  <c r="S17" i="260"/>
  <c r="R17" i="260"/>
  <c r="P17" i="260"/>
  <c r="U94" i="253"/>
  <c r="Q94" i="253"/>
  <c r="P94" i="253"/>
  <c r="T94" i="253"/>
  <c r="S94" i="253"/>
  <c r="R94" i="253"/>
  <c r="U161" i="253"/>
  <c r="V45" i="256"/>
  <c r="X45" i="256"/>
  <c r="G24" i="258"/>
  <c r="R161" i="258"/>
  <c r="T152" i="258"/>
  <c r="U152" i="258"/>
  <c r="S152" i="258"/>
  <c r="V9" i="252"/>
  <c r="X9" i="252"/>
  <c r="R107" i="253"/>
  <c r="T104" i="256"/>
  <c r="R152" i="258"/>
  <c r="V98" i="260"/>
  <c r="X98" i="260"/>
  <c r="U114" i="253"/>
  <c r="R114" i="253"/>
  <c r="T114" i="253"/>
  <c r="S114" i="253"/>
  <c r="Q114" i="253"/>
  <c r="P114" i="253"/>
  <c r="S74" i="260"/>
  <c r="V63" i="263"/>
  <c r="X63" i="263"/>
  <c r="S107" i="253"/>
  <c r="V65" i="258"/>
  <c r="X65" i="258"/>
  <c r="R38" i="258"/>
  <c r="V127" i="260"/>
  <c r="X127" i="260"/>
  <c r="V73" i="256"/>
  <c r="X73" i="256"/>
  <c r="G42" i="253"/>
  <c r="S161" i="253"/>
  <c r="R35" i="253"/>
  <c r="P35" i="253"/>
  <c r="U35" i="253"/>
  <c r="R24" i="258"/>
  <c r="Q24" i="258"/>
  <c r="P24" i="258"/>
  <c r="S24" i="258"/>
  <c r="U87" i="258"/>
  <c r="S87" i="258"/>
  <c r="R87" i="258"/>
  <c r="T87" i="258"/>
  <c r="Q87" i="258"/>
  <c r="P87" i="258"/>
  <c r="G2" i="253"/>
  <c r="U160" i="253"/>
  <c r="O162" i="253"/>
  <c r="Q162" i="253"/>
  <c r="P151" i="252"/>
  <c r="T107" i="253"/>
  <c r="Q35" i="253"/>
  <c r="V27" i="253"/>
  <c r="X27" i="253"/>
  <c r="V81" i="256"/>
  <c r="X81" i="256"/>
  <c r="V92" i="256"/>
  <c r="X92" i="256"/>
  <c r="V100" i="256"/>
  <c r="X100" i="256"/>
  <c r="S38" i="258"/>
  <c r="U77" i="253"/>
  <c r="T77" i="253"/>
  <c r="R77" i="253"/>
  <c r="Q77" i="253"/>
  <c r="P77" i="253"/>
  <c r="V69" i="256"/>
  <c r="X69" i="256"/>
  <c r="U113" i="258"/>
  <c r="S113" i="258"/>
  <c r="R113" i="258"/>
  <c r="T113" i="258"/>
  <c r="Q113" i="258"/>
  <c r="P113" i="258"/>
  <c r="U104" i="256"/>
  <c r="Q104" i="256"/>
  <c r="P104" i="256"/>
  <c r="S104" i="256"/>
  <c r="S18" i="258"/>
  <c r="P18" i="258"/>
  <c r="U18" i="258"/>
  <c r="T18" i="258"/>
  <c r="R18" i="258"/>
  <c r="Q18" i="258"/>
  <c r="V135" i="252"/>
  <c r="X135" i="252"/>
  <c r="V110" i="253"/>
  <c r="X110" i="253"/>
  <c r="S35" i="253"/>
  <c r="V23" i="253"/>
  <c r="X23" i="253"/>
  <c r="V49" i="256"/>
  <c r="X49" i="256"/>
  <c r="V68" i="258"/>
  <c r="X68" i="258"/>
  <c r="T38" i="258"/>
  <c r="G51" i="260"/>
  <c r="U160" i="260"/>
  <c r="U166" i="260"/>
  <c r="G66" i="260"/>
  <c r="U161" i="260"/>
  <c r="P137" i="260"/>
  <c r="T137" i="260"/>
  <c r="S137" i="260"/>
  <c r="U160" i="263"/>
  <c r="G11" i="263"/>
  <c r="U18" i="263"/>
  <c r="S18" i="263"/>
  <c r="R18" i="263"/>
  <c r="Q18" i="263"/>
  <c r="T18" i="263"/>
  <c r="P18" i="263"/>
  <c r="P33" i="263"/>
  <c r="T33" i="263"/>
  <c r="S33" i="263"/>
  <c r="U33" i="263"/>
  <c r="R33" i="263"/>
  <c r="Q33" i="263"/>
  <c r="O159" i="263"/>
  <c r="G68" i="263"/>
  <c r="U161" i="263"/>
  <c r="R45" i="252"/>
  <c r="P45" i="252"/>
  <c r="U45" i="252"/>
  <c r="T45" i="252"/>
  <c r="S45" i="252"/>
  <c r="U58" i="252"/>
  <c r="T58" i="252"/>
  <c r="P58" i="252"/>
  <c r="S160" i="260"/>
  <c r="V75" i="253"/>
  <c r="X75" i="253"/>
  <c r="V71" i="258"/>
  <c r="X71" i="258"/>
  <c r="V2" i="264"/>
  <c r="U12" i="252"/>
  <c r="U157" i="252"/>
  <c r="B166" i="252"/>
  <c r="P12" i="252"/>
  <c r="T12" i="252"/>
  <c r="U26" i="252"/>
  <c r="S26" i="252"/>
  <c r="S157" i="252"/>
  <c r="B164" i="252"/>
  <c r="R26" i="252"/>
  <c r="Q26" i="252"/>
  <c r="P26" i="252"/>
  <c r="T26" i="252"/>
  <c r="G46" i="252"/>
  <c r="S160" i="252"/>
  <c r="S166" i="252"/>
  <c r="S3" i="253"/>
  <c r="R3" i="253"/>
  <c r="R157" i="253"/>
  <c r="B163" i="253"/>
  <c r="U3" i="253"/>
  <c r="Q95" i="253"/>
  <c r="V95" i="253"/>
  <c r="X95" i="253"/>
  <c r="R95" i="253"/>
  <c r="U95" i="253"/>
  <c r="P33" i="256"/>
  <c r="S33" i="256"/>
  <c r="Q33" i="256"/>
  <c r="U33" i="256"/>
  <c r="Q58" i="252"/>
  <c r="V124" i="253"/>
  <c r="X124" i="253"/>
  <c r="V130" i="256"/>
  <c r="X130" i="256"/>
  <c r="V95" i="258"/>
  <c r="X95" i="258"/>
  <c r="V71" i="264"/>
  <c r="X71" i="264"/>
  <c r="S27" i="256"/>
  <c r="Q27" i="256"/>
  <c r="P27" i="256"/>
  <c r="U27" i="256"/>
  <c r="T27" i="256"/>
  <c r="R141" i="256"/>
  <c r="U141" i="256"/>
  <c r="S141" i="256"/>
  <c r="Q141" i="256"/>
  <c r="P141" i="256"/>
  <c r="T141" i="256"/>
  <c r="R58" i="252"/>
  <c r="V113" i="253"/>
  <c r="X113" i="253"/>
  <c r="V47" i="253"/>
  <c r="X47" i="253"/>
  <c r="V37" i="256"/>
  <c r="X37" i="256"/>
  <c r="V153" i="256"/>
  <c r="X153" i="256"/>
  <c r="V116" i="264"/>
  <c r="X116" i="264"/>
  <c r="V38" i="264"/>
  <c r="X38" i="264"/>
  <c r="R116" i="252"/>
  <c r="U116" i="252"/>
  <c r="T116" i="252"/>
  <c r="P116" i="252"/>
  <c r="R138" i="252"/>
  <c r="U138" i="252"/>
  <c r="T138" i="252"/>
  <c r="S138" i="252"/>
  <c r="Q138" i="252"/>
  <c r="S7" i="256"/>
  <c r="Q7" i="256"/>
  <c r="Q157" i="256"/>
  <c r="P7" i="256"/>
  <c r="U7" i="256"/>
  <c r="U157" i="256"/>
  <c r="B166" i="256"/>
  <c r="T7" i="256"/>
  <c r="R7" i="256"/>
  <c r="G13" i="256"/>
  <c r="U161" i="256"/>
  <c r="P54" i="256"/>
  <c r="R54" i="256"/>
  <c r="T54" i="256"/>
  <c r="S54" i="256"/>
  <c r="Q54" i="256"/>
  <c r="U54" i="256"/>
  <c r="G61" i="256"/>
  <c r="P161" i="256"/>
  <c r="P166" i="256"/>
  <c r="U40" i="266"/>
  <c r="S40" i="266"/>
  <c r="R40" i="266"/>
  <c r="T40" i="266"/>
  <c r="V40" i="266"/>
  <c r="W40" i="266"/>
  <c r="U52" i="252"/>
  <c r="T52" i="252"/>
  <c r="Q52" i="252"/>
  <c r="P52" i="252"/>
  <c r="S52" i="252"/>
  <c r="S58" i="252"/>
  <c r="V8" i="256"/>
  <c r="P164" i="264"/>
  <c r="P7" i="252"/>
  <c r="Q7" i="252"/>
  <c r="S7" i="252"/>
  <c r="R7" i="252"/>
  <c r="S97" i="252"/>
  <c r="U97" i="252"/>
  <c r="T97" i="252"/>
  <c r="R97" i="252"/>
  <c r="Q97" i="252"/>
  <c r="S103" i="252"/>
  <c r="R103" i="252"/>
  <c r="U103" i="252"/>
  <c r="T103" i="252"/>
  <c r="Q103" i="252"/>
  <c r="P103" i="252"/>
  <c r="G117" i="252"/>
  <c r="P163" i="252"/>
  <c r="P166" i="252"/>
  <c r="S34" i="256"/>
  <c r="P34" i="256"/>
  <c r="T34" i="256"/>
  <c r="Q34" i="256"/>
  <c r="T99" i="263"/>
  <c r="P99" i="263"/>
  <c r="U99" i="263"/>
  <c r="R99" i="263"/>
  <c r="Q99" i="263"/>
  <c r="U164" i="264"/>
  <c r="U80" i="264"/>
  <c r="T80" i="264"/>
  <c r="S80" i="264"/>
  <c r="R80" i="264"/>
  <c r="P80" i="264"/>
  <c r="Q80" i="264"/>
  <c r="V78" i="252"/>
  <c r="X78" i="252"/>
  <c r="V78" i="253"/>
  <c r="X78" i="253"/>
  <c r="V19" i="260"/>
  <c r="X19" i="260"/>
  <c r="V147" i="263"/>
  <c r="X147" i="263"/>
  <c r="T161" i="252"/>
  <c r="T166" i="252"/>
  <c r="G14" i="252"/>
  <c r="O161" i="252"/>
  <c r="R28" i="256"/>
  <c r="Q28" i="256"/>
  <c r="U28" i="256"/>
  <c r="R4" i="264"/>
  <c r="Q4" i="264"/>
  <c r="U4" i="264"/>
  <c r="T4" i="264"/>
  <c r="S4" i="264"/>
  <c r="P4" i="264"/>
  <c r="V4" i="264"/>
  <c r="X4" i="264"/>
  <c r="S59" i="264"/>
  <c r="R59" i="264"/>
  <c r="P59" i="264"/>
  <c r="U59" i="264"/>
  <c r="Q59" i="264"/>
  <c r="P74" i="264"/>
  <c r="T74" i="264"/>
  <c r="U74" i="264"/>
  <c r="S74" i="264"/>
  <c r="R74" i="264"/>
  <c r="Q74" i="264"/>
  <c r="X24" i="266"/>
  <c r="V42" i="252"/>
  <c r="X42" i="252"/>
  <c r="V130" i="253"/>
  <c r="X130" i="253"/>
  <c r="P28" i="256"/>
  <c r="V111" i="258"/>
  <c r="X111" i="258"/>
  <c r="V40" i="263"/>
  <c r="X40" i="263"/>
  <c r="V42" i="264"/>
  <c r="X42" i="264"/>
  <c r="R164" i="264"/>
  <c r="R162" i="264"/>
  <c r="T14" i="252"/>
  <c r="S14" i="252"/>
  <c r="U14" i="252"/>
  <c r="Q14" i="252"/>
  <c r="P14" i="252"/>
  <c r="V14" i="252"/>
  <c r="X14" i="252"/>
  <c r="S14" i="256"/>
  <c r="P14" i="256"/>
  <c r="U14" i="256"/>
  <c r="T14" i="256"/>
  <c r="R14" i="256"/>
  <c r="Q14" i="256"/>
  <c r="R144" i="263"/>
  <c r="S144" i="263"/>
  <c r="U144" i="263"/>
  <c r="T144" i="263"/>
  <c r="P144" i="263"/>
  <c r="Q144" i="263"/>
  <c r="O159" i="264"/>
  <c r="Q159" i="264"/>
  <c r="O160" i="264"/>
  <c r="Q160" i="264"/>
  <c r="G47" i="264"/>
  <c r="V109" i="265"/>
  <c r="X109" i="265"/>
  <c r="P86" i="263"/>
  <c r="R86" i="263"/>
  <c r="Q86" i="263"/>
  <c r="S86" i="263"/>
  <c r="R137" i="263"/>
  <c r="P137" i="263"/>
  <c r="S137" i="263"/>
  <c r="Q137" i="263"/>
  <c r="U137" i="263"/>
  <c r="T137" i="263"/>
  <c r="U40" i="264"/>
  <c r="T40" i="264"/>
  <c r="R40" i="264"/>
  <c r="Q40" i="264"/>
  <c r="S40" i="264"/>
  <c r="P40" i="264"/>
  <c r="V40" i="264"/>
  <c r="X40" i="264"/>
  <c r="R166" i="256"/>
  <c r="U162" i="263"/>
  <c r="G38" i="263"/>
  <c r="R58" i="263"/>
  <c r="T58" i="263"/>
  <c r="S58" i="263"/>
  <c r="P58" i="263"/>
  <c r="U58" i="263"/>
  <c r="Q58" i="263"/>
  <c r="P135" i="260"/>
  <c r="U135" i="260"/>
  <c r="R135" i="260"/>
  <c r="T135" i="260"/>
  <c r="S135" i="260"/>
  <c r="Q135" i="260"/>
  <c r="P38" i="263"/>
  <c r="S38" i="263"/>
  <c r="Q38" i="263"/>
  <c r="U38" i="263"/>
  <c r="T38" i="263"/>
  <c r="P74" i="263"/>
  <c r="T74" i="263"/>
  <c r="S74" i="263"/>
  <c r="R74" i="263"/>
  <c r="Q74" i="263"/>
  <c r="U74" i="263"/>
  <c r="V77" i="252"/>
  <c r="X77" i="252"/>
  <c r="V13" i="252"/>
  <c r="X13" i="252"/>
  <c r="R33" i="256"/>
  <c r="V97" i="256"/>
  <c r="X97" i="256"/>
  <c r="V115" i="256"/>
  <c r="X115" i="256"/>
  <c r="V118" i="256"/>
  <c r="X118" i="256"/>
  <c r="V123" i="256"/>
  <c r="X123" i="256"/>
  <c r="V21" i="258"/>
  <c r="X21" i="258"/>
  <c r="T59" i="264"/>
  <c r="R35" i="258"/>
  <c r="U35" i="258"/>
  <c r="T35" i="258"/>
  <c r="S35" i="258"/>
  <c r="Q35" i="258"/>
  <c r="P35" i="258"/>
  <c r="G3" i="263"/>
  <c r="O160" i="263"/>
  <c r="Q160" i="263"/>
  <c r="T160" i="263"/>
  <c r="P9" i="263"/>
  <c r="R9" i="263"/>
  <c r="Q9" i="263"/>
  <c r="P24" i="263"/>
  <c r="U24" i="263"/>
  <c r="S24" i="263"/>
  <c r="R24" i="263"/>
  <c r="G45" i="263"/>
  <c r="S160" i="263"/>
  <c r="Q59" i="263"/>
  <c r="T59" i="263"/>
  <c r="U59" i="263"/>
  <c r="S59" i="263"/>
  <c r="R59" i="263"/>
  <c r="Q153" i="264"/>
  <c r="P153" i="264"/>
  <c r="T153" i="264"/>
  <c r="U153" i="264"/>
  <c r="S153" i="264"/>
  <c r="U93" i="263"/>
  <c r="P93" i="263"/>
  <c r="Q93" i="263"/>
  <c r="S93" i="263"/>
  <c r="R93" i="263"/>
  <c r="Q33" i="264"/>
  <c r="R33" i="264"/>
  <c r="P33" i="264"/>
  <c r="T33" i="264"/>
  <c r="S23" i="263"/>
  <c r="U23" i="263"/>
  <c r="T23" i="263"/>
  <c r="R23" i="263"/>
  <c r="Q23" i="263"/>
  <c r="P23" i="263"/>
  <c r="V23" i="263"/>
  <c r="X23" i="263"/>
  <c r="Q100" i="263"/>
  <c r="S100" i="263"/>
  <c r="U100" i="263"/>
  <c r="T100" i="263"/>
  <c r="R100" i="263"/>
  <c r="P100" i="263"/>
  <c r="U7" i="252"/>
  <c r="T33" i="256"/>
  <c r="Q52" i="263"/>
  <c r="S52" i="263"/>
  <c r="P52" i="263"/>
  <c r="U52" i="263"/>
  <c r="T52" i="263"/>
  <c r="R52" i="263"/>
  <c r="T132" i="266"/>
  <c r="U132" i="266"/>
  <c r="V132" i="266"/>
  <c r="S132" i="266"/>
  <c r="W132" i="266"/>
  <c r="R132" i="266"/>
  <c r="B158" i="231"/>
  <c r="Q45" i="252"/>
  <c r="V104" i="253"/>
  <c r="X104" i="253"/>
  <c r="P3" i="253"/>
  <c r="R34" i="256"/>
  <c r="V29" i="258"/>
  <c r="X29" i="258"/>
  <c r="R38" i="263"/>
  <c r="U33" i="264"/>
  <c r="T3" i="263"/>
  <c r="R3" i="263"/>
  <c r="Q3" i="263"/>
  <c r="P3" i="263"/>
  <c r="P156" i="263"/>
  <c r="S3" i="263"/>
  <c r="V119" i="252"/>
  <c r="X119" i="252"/>
  <c r="V106" i="252"/>
  <c r="X106" i="252"/>
  <c r="V20" i="252"/>
  <c r="X20" i="252"/>
  <c r="V17" i="253"/>
  <c r="X17" i="253"/>
  <c r="Q3" i="253"/>
  <c r="U34" i="256"/>
  <c r="V143" i="256"/>
  <c r="X143" i="256"/>
  <c r="V138" i="258"/>
  <c r="X138" i="258"/>
  <c r="R122" i="256"/>
  <c r="P122" i="256"/>
  <c r="U122" i="256"/>
  <c r="Q122" i="256"/>
  <c r="T131" i="264"/>
  <c r="S131" i="264"/>
  <c r="R131" i="264"/>
  <c r="Q131" i="264"/>
  <c r="P131" i="264"/>
  <c r="U131" i="264"/>
  <c r="V143" i="252"/>
  <c r="X143" i="252"/>
  <c r="V60" i="252"/>
  <c r="X60" i="252"/>
  <c r="R52" i="252"/>
  <c r="V17" i="252"/>
  <c r="X17" i="252"/>
  <c r="T3" i="253"/>
  <c r="V133" i="258"/>
  <c r="X133" i="258"/>
  <c r="V153" i="263"/>
  <c r="X153" i="263"/>
  <c r="V76" i="263"/>
  <c r="X76" i="263"/>
  <c r="M165" i="263"/>
  <c r="C156" i="263"/>
  <c r="R13" i="256"/>
  <c r="T13" i="256"/>
  <c r="S13" i="256"/>
  <c r="P13" i="256"/>
  <c r="Q13" i="256"/>
  <c r="T161" i="256"/>
  <c r="T166" i="256"/>
  <c r="P47" i="256"/>
  <c r="U47" i="256"/>
  <c r="Q47" i="256"/>
  <c r="S47" i="256"/>
  <c r="R47" i="256"/>
  <c r="T47" i="256"/>
  <c r="R98" i="256"/>
  <c r="P98" i="256"/>
  <c r="Q98" i="256"/>
  <c r="T98" i="256"/>
  <c r="U98" i="256"/>
  <c r="S98" i="256"/>
  <c r="U12" i="258"/>
  <c r="S12" i="258"/>
  <c r="P12" i="258"/>
  <c r="T129" i="258"/>
  <c r="S129" i="258"/>
  <c r="P129" i="258"/>
  <c r="V129" i="258"/>
  <c r="X129" i="258"/>
  <c r="R137" i="258"/>
  <c r="S137" i="258"/>
  <c r="Q137" i="258"/>
  <c r="P137" i="258"/>
  <c r="V137" i="258"/>
  <c r="X137" i="258"/>
  <c r="P25" i="260"/>
  <c r="T25" i="260"/>
  <c r="R25" i="260"/>
  <c r="Q25" i="260"/>
  <c r="U25" i="260"/>
  <c r="S25" i="260"/>
  <c r="Q124" i="260"/>
  <c r="R124" i="260"/>
  <c r="P124" i="260"/>
  <c r="S124" i="260"/>
  <c r="U124" i="260"/>
  <c r="U148" i="260"/>
  <c r="T148" i="260"/>
  <c r="Q148" i="260"/>
  <c r="S148" i="260"/>
  <c r="R148" i="260"/>
  <c r="P148" i="260"/>
  <c r="P5" i="263"/>
  <c r="U5" i="263"/>
  <c r="U156" i="263"/>
  <c r="B165" i="263"/>
  <c r="R5" i="263"/>
  <c r="S5" i="263"/>
  <c r="Q5" i="263"/>
  <c r="S47" i="263"/>
  <c r="P47" i="263"/>
  <c r="Q47" i="263"/>
  <c r="G94" i="265"/>
  <c r="S158" i="265"/>
  <c r="S159" i="265"/>
  <c r="G4" i="265"/>
  <c r="G109" i="266"/>
  <c r="Q158" i="266"/>
  <c r="AD7" i="266"/>
  <c r="AI6" i="266"/>
  <c r="V82" i="252"/>
  <c r="X82" i="252"/>
  <c r="V79" i="252"/>
  <c r="X79" i="252"/>
  <c r="O163" i="253"/>
  <c r="Q163" i="253"/>
  <c r="V6" i="256"/>
  <c r="X6" i="256"/>
  <c r="V20" i="258"/>
  <c r="X20" i="258"/>
  <c r="V120" i="260"/>
  <c r="X120" i="260"/>
  <c r="V111" i="260"/>
  <c r="X111" i="260"/>
  <c r="V87" i="260"/>
  <c r="X87" i="260"/>
  <c r="T20" i="256"/>
  <c r="R20" i="256"/>
  <c r="P20" i="256"/>
  <c r="P40" i="256"/>
  <c r="S40" i="256"/>
  <c r="R40" i="256"/>
  <c r="U40" i="256"/>
  <c r="T40" i="256"/>
  <c r="T74" i="258"/>
  <c r="U74" i="258"/>
  <c r="S74" i="258"/>
  <c r="R74" i="258"/>
  <c r="P81" i="258"/>
  <c r="T81" i="258"/>
  <c r="S81" i="258"/>
  <c r="R81" i="258"/>
  <c r="T115" i="258"/>
  <c r="P115" i="258"/>
  <c r="U115" i="258"/>
  <c r="S115" i="258"/>
  <c r="R115" i="258"/>
  <c r="Q115" i="258"/>
  <c r="P145" i="258"/>
  <c r="U145" i="258"/>
  <c r="U5" i="260"/>
  <c r="Q5" i="260"/>
  <c r="P5" i="260"/>
  <c r="T5" i="260"/>
  <c r="T157" i="260"/>
  <c r="B165" i="260"/>
  <c r="S5" i="260"/>
  <c r="R5" i="260"/>
  <c r="R11" i="260"/>
  <c r="T11" i="260"/>
  <c r="Q11" i="260"/>
  <c r="U11" i="260"/>
  <c r="S11" i="260"/>
  <c r="P11" i="260"/>
  <c r="V11" i="260"/>
  <c r="X11" i="260"/>
  <c r="R27" i="266"/>
  <c r="W27" i="266"/>
  <c r="S27" i="266"/>
  <c r="T27" i="266"/>
  <c r="U27" i="266"/>
  <c r="V27" i="266"/>
  <c r="P96" i="258"/>
  <c r="R96" i="258"/>
  <c r="U96" i="258"/>
  <c r="T96" i="258"/>
  <c r="S96" i="258"/>
  <c r="P161" i="260"/>
  <c r="G69" i="260"/>
  <c r="P140" i="260"/>
  <c r="S140" i="260"/>
  <c r="U140" i="260"/>
  <c r="S85" i="265"/>
  <c r="R85" i="265"/>
  <c r="U85" i="265"/>
  <c r="T85" i="265"/>
  <c r="P85" i="265"/>
  <c r="Q85" i="265"/>
  <c r="S7" i="265"/>
  <c r="T7" i="265"/>
  <c r="R7" i="265"/>
  <c r="R155" i="265"/>
  <c r="B161" i="265"/>
  <c r="D161" i="265"/>
  <c r="U7" i="265"/>
  <c r="P7" i="265"/>
  <c r="V150" i="253"/>
  <c r="X150" i="253"/>
  <c r="V28" i="253"/>
  <c r="X28" i="253"/>
  <c r="V106" i="256"/>
  <c r="X106" i="256"/>
  <c r="V57" i="258"/>
  <c r="X57" i="258"/>
  <c r="V96" i="260"/>
  <c r="X96" i="260"/>
  <c r="V72" i="263"/>
  <c r="X72" i="263"/>
  <c r="T134" i="253"/>
  <c r="U134" i="253"/>
  <c r="S134" i="253"/>
  <c r="R134" i="253"/>
  <c r="V134" i="253"/>
  <c r="X134" i="253"/>
  <c r="G29" i="256"/>
  <c r="S48" i="256"/>
  <c r="U48" i="256"/>
  <c r="T48" i="256"/>
  <c r="R48" i="256"/>
  <c r="P48" i="256"/>
  <c r="U119" i="256"/>
  <c r="T119" i="256"/>
  <c r="P119" i="256"/>
  <c r="R149" i="256"/>
  <c r="S149" i="256"/>
  <c r="Q149" i="256"/>
  <c r="V149" i="256"/>
  <c r="X149" i="256"/>
  <c r="T27" i="263"/>
  <c r="P27" i="263"/>
  <c r="U27" i="263"/>
  <c r="S27" i="263"/>
  <c r="R27" i="263"/>
  <c r="Q27" i="263"/>
  <c r="V84" i="265"/>
  <c r="X84" i="265"/>
  <c r="P45" i="265"/>
  <c r="Q45" i="265"/>
  <c r="R45" i="265"/>
  <c r="T45" i="265"/>
  <c r="S45" i="265"/>
  <c r="U83" i="253"/>
  <c r="Q83" i="253"/>
  <c r="P83" i="253"/>
  <c r="V83" i="253"/>
  <c r="X83" i="253"/>
  <c r="V141" i="252"/>
  <c r="X141" i="252"/>
  <c r="V85" i="252"/>
  <c r="X85" i="252"/>
  <c r="V38" i="252"/>
  <c r="X38" i="252"/>
  <c r="V119" i="253"/>
  <c r="X119" i="253"/>
  <c r="V79" i="253"/>
  <c r="X79" i="253"/>
  <c r="V154" i="258"/>
  <c r="X154" i="258"/>
  <c r="V101" i="258"/>
  <c r="X101" i="258"/>
  <c r="V40" i="260"/>
  <c r="X40" i="260"/>
  <c r="R91" i="253"/>
  <c r="Q91" i="253"/>
  <c r="P91" i="253"/>
  <c r="T91" i="253"/>
  <c r="S120" i="253"/>
  <c r="T120" i="253"/>
  <c r="Q120" i="253"/>
  <c r="U120" i="253"/>
  <c r="R120" i="253"/>
  <c r="U135" i="253"/>
  <c r="R135" i="253"/>
  <c r="Q135" i="253"/>
  <c r="P135" i="253"/>
  <c r="T143" i="253"/>
  <c r="S143" i="253"/>
  <c r="Q143" i="253"/>
  <c r="P143" i="253"/>
  <c r="G7" i="263"/>
  <c r="P162" i="263"/>
  <c r="P165" i="263"/>
  <c r="W158" i="266"/>
  <c r="G137" i="266"/>
  <c r="V125" i="252"/>
  <c r="X125" i="252"/>
  <c r="V89" i="253"/>
  <c r="X89" i="253"/>
  <c r="V82" i="253"/>
  <c r="X82" i="253"/>
  <c r="V52" i="256"/>
  <c r="X52" i="256"/>
  <c r="V77" i="258"/>
  <c r="X77" i="258"/>
  <c r="V72" i="258"/>
  <c r="X72" i="258"/>
  <c r="Q12" i="258"/>
  <c r="V21" i="263"/>
  <c r="X21" i="263"/>
  <c r="V73" i="264"/>
  <c r="X73" i="264"/>
  <c r="T61" i="253"/>
  <c r="R61" i="253"/>
  <c r="V61" i="253"/>
  <c r="X61" i="253"/>
  <c r="R68" i="253"/>
  <c r="Q68" i="253"/>
  <c r="P68" i="253"/>
  <c r="U99" i="253"/>
  <c r="S99" i="253"/>
  <c r="Q99" i="253"/>
  <c r="P99" i="253"/>
  <c r="R99" i="253"/>
  <c r="T151" i="253"/>
  <c r="Q151" i="253"/>
  <c r="P151" i="253"/>
  <c r="U151" i="253"/>
  <c r="S151" i="253"/>
  <c r="R151" i="253"/>
  <c r="U160" i="256"/>
  <c r="Q15" i="256"/>
  <c r="U15" i="256"/>
  <c r="T15" i="256"/>
  <c r="S15" i="256"/>
  <c r="U135" i="256"/>
  <c r="S135" i="256"/>
  <c r="Q135" i="256"/>
  <c r="P135" i="256"/>
  <c r="T112" i="253"/>
  <c r="R112" i="253"/>
  <c r="V112" i="253"/>
  <c r="X112" i="253"/>
  <c r="S112" i="253"/>
  <c r="V75" i="252"/>
  <c r="X75" i="252"/>
  <c r="V136" i="253"/>
  <c r="X136" i="253"/>
  <c r="V126" i="253"/>
  <c r="X126" i="253"/>
  <c r="Q112" i="253"/>
  <c r="V72" i="253"/>
  <c r="X72" i="253"/>
  <c r="R12" i="258"/>
  <c r="V115" i="260"/>
  <c r="X115" i="260"/>
  <c r="U142" i="252"/>
  <c r="S142" i="252"/>
  <c r="T142" i="252"/>
  <c r="R142" i="252"/>
  <c r="Q142" i="252"/>
  <c r="P142" i="252"/>
  <c r="R55" i="253"/>
  <c r="Q55" i="253"/>
  <c r="P55" i="253"/>
  <c r="U84" i="253"/>
  <c r="Q84" i="253"/>
  <c r="P84" i="253"/>
  <c r="R84" i="253"/>
  <c r="V30" i="265"/>
  <c r="X30" i="265"/>
  <c r="S138" i="265"/>
  <c r="Q138" i="265"/>
  <c r="P138" i="265"/>
  <c r="R138" i="265"/>
  <c r="T138" i="265"/>
  <c r="S96" i="265"/>
  <c r="U96" i="265"/>
  <c r="R96" i="265"/>
  <c r="V96" i="265"/>
  <c r="X96" i="265"/>
  <c r="Q96" i="265"/>
  <c r="S69" i="265"/>
  <c r="T69" i="265"/>
  <c r="R69" i="265"/>
  <c r="U69" i="265"/>
  <c r="P69" i="265"/>
  <c r="Q69" i="265"/>
  <c r="V49" i="266"/>
  <c r="W49" i="266"/>
  <c r="R49" i="266"/>
  <c r="U49" i="266"/>
  <c r="S49" i="266"/>
  <c r="T49" i="266"/>
  <c r="S77" i="260"/>
  <c r="U77" i="260"/>
  <c r="R77" i="260"/>
  <c r="P77" i="260"/>
  <c r="T77" i="260"/>
  <c r="Q77" i="260"/>
  <c r="V44" i="266"/>
  <c r="W44" i="266"/>
  <c r="S44" i="266"/>
  <c r="R44" i="266"/>
  <c r="T44" i="266"/>
  <c r="V34" i="252"/>
  <c r="X34" i="252"/>
  <c r="U112" i="253"/>
  <c r="T12" i="258"/>
  <c r="V60" i="260"/>
  <c r="X60" i="260"/>
  <c r="V52" i="260"/>
  <c r="X52" i="260"/>
  <c r="V112" i="263"/>
  <c r="X112" i="263"/>
  <c r="Q7" i="265"/>
  <c r="R151" i="265"/>
  <c r="T151" i="265"/>
  <c r="Q151" i="265"/>
  <c r="U151" i="265"/>
  <c r="S151" i="265"/>
  <c r="P151" i="265"/>
  <c r="V151" i="265"/>
  <c r="X151" i="265"/>
  <c r="P111" i="265"/>
  <c r="U111" i="265"/>
  <c r="Q111" i="265"/>
  <c r="T111" i="265"/>
  <c r="S111" i="265"/>
  <c r="R111" i="265"/>
  <c r="T55" i="265"/>
  <c r="S55" i="265"/>
  <c r="P55" i="265"/>
  <c r="Q55" i="265"/>
  <c r="U55" i="265"/>
  <c r="S28" i="265"/>
  <c r="R28" i="265"/>
  <c r="P28" i="265"/>
  <c r="Q28" i="265"/>
  <c r="U28" i="265"/>
  <c r="T28" i="265"/>
  <c r="V65" i="266"/>
  <c r="W65" i="266"/>
  <c r="U65" i="266"/>
  <c r="S65" i="266"/>
  <c r="T65" i="266"/>
  <c r="R65" i="266"/>
  <c r="V81" i="252"/>
  <c r="X81" i="252"/>
  <c r="V11" i="252"/>
  <c r="X11" i="252"/>
  <c r="V138" i="256"/>
  <c r="X138" i="256"/>
  <c r="V146" i="256"/>
  <c r="X146" i="256"/>
  <c r="V134" i="260"/>
  <c r="X134" i="260"/>
  <c r="V111" i="264"/>
  <c r="X111" i="264"/>
  <c r="Q73" i="252"/>
  <c r="P73" i="252"/>
  <c r="V73" i="252"/>
  <c r="X73" i="252"/>
  <c r="R42" i="253"/>
  <c r="Q42" i="253"/>
  <c r="V42" i="253"/>
  <c r="X42" i="253"/>
  <c r="T121" i="253"/>
  <c r="S121" i="253"/>
  <c r="R21" i="256"/>
  <c r="U21" i="256"/>
  <c r="R29" i="256"/>
  <c r="P29" i="256"/>
  <c r="V29" i="256"/>
  <c r="X29" i="256"/>
  <c r="P35" i="256"/>
  <c r="T35" i="256"/>
  <c r="S161" i="256"/>
  <c r="R113" i="256"/>
  <c r="U113" i="256"/>
  <c r="S113" i="256"/>
  <c r="T113" i="256"/>
  <c r="T127" i="256"/>
  <c r="S127" i="256"/>
  <c r="U127" i="256"/>
  <c r="U142" i="256"/>
  <c r="T142" i="256"/>
  <c r="Q26" i="258"/>
  <c r="P26" i="258"/>
  <c r="S26" i="258"/>
  <c r="S60" i="258"/>
  <c r="Q60" i="258"/>
  <c r="P60" i="258"/>
  <c r="U60" i="258"/>
  <c r="P75" i="258"/>
  <c r="U75" i="258"/>
  <c r="U82" i="258"/>
  <c r="P82" i="258"/>
  <c r="R82" i="258"/>
  <c r="G61" i="260"/>
  <c r="P160" i="260"/>
  <c r="R69" i="260"/>
  <c r="S69" i="260"/>
  <c r="Q69" i="260"/>
  <c r="T69" i="260"/>
  <c r="P69" i="260"/>
  <c r="U69" i="260"/>
  <c r="R113" i="260"/>
  <c r="U113" i="260"/>
  <c r="T113" i="260"/>
  <c r="Q113" i="260"/>
  <c r="V113" i="260"/>
  <c r="X113" i="260"/>
  <c r="V102" i="263"/>
  <c r="X102" i="263"/>
  <c r="P113" i="263"/>
  <c r="U113" i="263"/>
  <c r="Q113" i="263"/>
  <c r="R113" i="263"/>
  <c r="V126" i="265"/>
  <c r="X126" i="265"/>
  <c r="R158" i="265"/>
  <c r="U160" i="265"/>
  <c r="G143" i="265"/>
  <c r="R125" i="266"/>
  <c r="S125" i="266"/>
  <c r="T125" i="266"/>
  <c r="V125" i="266"/>
  <c r="W125" i="266"/>
  <c r="V8" i="252"/>
  <c r="V102" i="253"/>
  <c r="X102" i="253"/>
  <c r="V81" i="253"/>
  <c r="X81" i="253"/>
  <c r="V56" i="253"/>
  <c r="X56" i="253"/>
  <c r="V22" i="253"/>
  <c r="X22" i="253"/>
  <c r="V30" i="256"/>
  <c r="X30" i="256"/>
  <c r="V86" i="256"/>
  <c r="X86" i="256"/>
  <c r="V125" i="256"/>
  <c r="X125" i="256"/>
  <c r="V93" i="258"/>
  <c r="X93" i="258"/>
  <c r="V43" i="258"/>
  <c r="X43" i="258"/>
  <c r="V63" i="260"/>
  <c r="X63" i="260"/>
  <c r="V28" i="263"/>
  <c r="X28" i="263"/>
  <c r="V136" i="264"/>
  <c r="X136" i="264"/>
  <c r="T46" i="252"/>
  <c r="R46" i="252"/>
  <c r="Q46" i="252"/>
  <c r="S46" i="252"/>
  <c r="Q30" i="253"/>
  <c r="P30" i="253"/>
  <c r="T50" i="253"/>
  <c r="S50" i="253"/>
  <c r="V50" i="253"/>
  <c r="X50" i="253"/>
  <c r="U50" i="253"/>
  <c r="R50" i="253"/>
  <c r="Q50" i="253"/>
  <c r="R63" i="253"/>
  <c r="T63" i="253"/>
  <c r="S63" i="253"/>
  <c r="Q63" i="253"/>
  <c r="P63" i="253"/>
  <c r="V63" i="253"/>
  <c r="X63" i="253"/>
  <c r="R101" i="253"/>
  <c r="Q101" i="253"/>
  <c r="T101" i="253"/>
  <c r="P101" i="253"/>
  <c r="V101" i="253"/>
  <c r="X101" i="253"/>
  <c r="O163" i="256"/>
  <c r="Q163" i="256"/>
  <c r="P107" i="256"/>
  <c r="U107" i="256"/>
  <c r="R41" i="260"/>
  <c r="P41" i="260"/>
  <c r="U41" i="260"/>
  <c r="T41" i="260"/>
  <c r="S41" i="260"/>
  <c r="P26" i="263"/>
  <c r="T26" i="263"/>
  <c r="U26" i="263"/>
  <c r="S26" i="263"/>
  <c r="Q26" i="263"/>
  <c r="R26" i="263"/>
  <c r="P150" i="265"/>
  <c r="R150" i="265"/>
  <c r="Q150" i="265"/>
  <c r="S150" i="265"/>
  <c r="T150" i="265"/>
  <c r="S83" i="266"/>
  <c r="V83" i="266"/>
  <c r="T83" i="266"/>
  <c r="R83" i="266"/>
  <c r="W83" i="266"/>
  <c r="U83" i="266"/>
  <c r="V155" i="266"/>
  <c r="Q155" i="266"/>
  <c r="V94" i="252"/>
  <c r="X94" i="252"/>
  <c r="V65" i="252"/>
  <c r="X65" i="252"/>
  <c r="V18" i="252"/>
  <c r="X18" i="252"/>
  <c r="V59" i="253"/>
  <c r="X59" i="253"/>
  <c r="V43" i="256"/>
  <c r="X43" i="256"/>
  <c r="V110" i="263"/>
  <c r="V37" i="263"/>
  <c r="X37" i="263"/>
  <c r="V82" i="264"/>
  <c r="X82" i="264"/>
  <c r="V6" i="264"/>
  <c r="X6" i="264"/>
  <c r="Q27" i="252"/>
  <c r="U27" i="252"/>
  <c r="U145" i="252"/>
  <c r="T145" i="252"/>
  <c r="V145" i="252"/>
  <c r="X145" i="252"/>
  <c r="G9" i="253"/>
  <c r="P161" i="253"/>
  <c r="P166" i="253"/>
  <c r="Q22" i="253"/>
  <c r="T22" i="253"/>
  <c r="S22" i="253"/>
  <c r="U22" i="253"/>
  <c r="T70" i="253"/>
  <c r="S70" i="253"/>
  <c r="Q70" i="253"/>
  <c r="R70" i="253"/>
  <c r="U70" i="253"/>
  <c r="Q115" i="253"/>
  <c r="T115" i="253"/>
  <c r="T19" i="263"/>
  <c r="V19" i="263"/>
  <c r="X19" i="263"/>
  <c r="S19" i="263"/>
  <c r="Q19" i="263"/>
  <c r="R19" i="263"/>
  <c r="U19" i="263"/>
  <c r="T123" i="265"/>
  <c r="U123" i="265"/>
  <c r="P123" i="265"/>
  <c r="Q123" i="265"/>
  <c r="R123" i="265"/>
  <c r="S123" i="265"/>
  <c r="G34" i="266"/>
  <c r="R155" i="266"/>
  <c r="U17" i="266"/>
  <c r="R17" i="266"/>
  <c r="V17" i="266"/>
  <c r="T17" i="266"/>
  <c r="W17" i="266"/>
  <c r="V74" i="252"/>
  <c r="X74" i="252"/>
  <c r="V51" i="252"/>
  <c r="X51" i="252"/>
  <c r="V52" i="253"/>
  <c r="X52" i="253"/>
  <c r="V10" i="256"/>
  <c r="X10" i="256"/>
  <c r="V153" i="260"/>
  <c r="X153" i="260"/>
  <c r="V55" i="264"/>
  <c r="X55" i="264"/>
  <c r="P104" i="252"/>
  <c r="Q104" i="252"/>
  <c r="T131" i="252"/>
  <c r="R131" i="252"/>
  <c r="P131" i="252"/>
  <c r="Q131" i="252"/>
  <c r="U131" i="252"/>
  <c r="S131" i="252"/>
  <c r="P10" i="253"/>
  <c r="R10" i="253"/>
  <c r="U10" i="253"/>
  <c r="S10" i="253"/>
  <c r="T10" i="253"/>
  <c r="T157" i="253"/>
  <c r="B165" i="253"/>
  <c r="Q10" i="253"/>
  <c r="O161" i="253"/>
  <c r="Q24" i="253"/>
  <c r="U24" i="253"/>
  <c r="S24" i="253"/>
  <c r="R7" i="263"/>
  <c r="S7" i="263"/>
  <c r="Q7" i="263"/>
  <c r="T7" i="263"/>
  <c r="P7" i="263"/>
  <c r="P65" i="264"/>
  <c r="V65" i="264"/>
  <c r="X65" i="264"/>
  <c r="T65" i="264"/>
  <c r="U65" i="264"/>
  <c r="S65" i="264"/>
  <c r="V2" i="265"/>
  <c r="V109" i="252"/>
  <c r="X109" i="252"/>
  <c r="V96" i="252"/>
  <c r="X96" i="252"/>
  <c r="V61" i="252"/>
  <c r="X61" i="252"/>
  <c r="T27" i="252"/>
  <c r="V39" i="253"/>
  <c r="X39" i="253"/>
  <c r="V125" i="258"/>
  <c r="X125" i="258"/>
  <c r="V50" i="263"/>
  <c r="X50" i="263"/>
  <c r="V89" i="264"/>
  <c r="X89" i="264"/>
  <c r="R91" i="252"/>
  <c r="U91" i="252"/>
  <c r="S91" i="252"/>
  <c r="T91" i="252"/>
  <c r="Q91" i="252"/>
  <c r="S5" i="253"/>
  <c r="S157" i="253"/>
  <c r="B164" i="253"/>
  <c r="Q5" i="253"/>
  <c r="T5" i="253"/>
  <c r="R5" i="253"/>
  <c r="P5" i="253"/>
  <c r="U32" i="253"/>
  <c r="T32" i="253"/>
  <c r="S32" i="253"/>
  <c r="V32" i="253"/>
  <c r="X32" i="253"/>
  <c r="Q92" i="264"/>
  <c r="P92" i="264"/>
  <c r="U92" i="264"/>
  <c r="T92" i="264"/>
  <c r="S92" i="264"/>
  <c r="Q104" i="264"/>
  <c r="S104" i="264"/>
  <c r="R104" i="264"/>
  <c r="P104" i="264"/>
  <c r="V104" i="264"/>
  <c r="X104" i="264"/>
  <c r="S48" i="266"/>
  <c r="T48" i="266"/>
  <c r="U48" i="266"/>
  <c r="R48" i="266"/>
  <c r="V48" i="266"/>
  <c r="V147" i="256"/>
  <c r="X147" i="256"/>
  <c r="V150" i="258"/>
  <c r="X150" i="258"/>
  <c r="V85" i="258"/>
  <c r="X85" i="258"/>
  <c r="V152" i="264"/>
  <c r="X152" i="264"/>
  <c r="R15" i="252"/>
  <c r="Q15" i="252"/>
  <c r="P15" i="252"/>
  <c r="P21" i="252"/>
  <c r="U21" i="252"/>
  <c r="S21" i="252"/>
  <c r="T21" i="252"/>
  <c r="R21" i="252"/>
  <c r="Q84" i="252"/>
  <c r="P84" i="252"/>
  <c r="S84" i="252"/>
  <c r="R84" i="252"/>
  <c r="T57" i="260"/>
  <c r="U57" i="260"/>
  <c r="S57" i="260"/>
  <c r="V57" i="260"/>
  <c r="X57" i="260"/>
  <c r="P73" i="260"/>
  <c r="T73" i="260"/>
  <c r="S73" i="260"/>
  <c r="U73" i="260"/>
  <c r="R73" i="260"/>
  <c r="Q73" i="260"/>
  <c r="T80" i="260"/>
  <c r="Q80" i="260"/>
  <c r="S80" i="260"/>
  <c r="R80" i="260"/>
  <c r="U93" i="260"/>
  <c r="Q93" i="260"/>
  <c r="T159" i="264"/>
  <c r="G25" i="264"/>
  <c r="U85" i="264"/>
  <c r="S85" i="264"/>
  <c r="Q85" i="264"/>
  <c r="P85" i="264"/>
  <c r="T85" i="264"/>
  <c r="U160" i="264"/>
  <c r="G143" i="264"/>
  <c r="U150" i="265"/>
  <c r="R123" i="266"/>
  <c r="S123" i="266"/>
  <c r="T123" i="266"/>
  <c r="U123" i="266"/>
  <c r="V123" i="266"/>
  <c r="W123" i="266"/>
  <c r="U60" i="266"/>
  <c r="V60" i="266"/>
  <c r="W60" i="266"/>
  <c r="R60" i="266"/>
  <c r="S60" i="266"/>
  <c r="T60" i="266"/>
  <c r="V133" i="256"/>
  <c r="X133" i="256"/>
  <c r="V126" i="258"/>
  <c r="X126" i="258"/>
  <c r="V155" i="260"/>
  <c r="X155" i="260"/>
  <c r="V33" i="260"/>
  <c r="X33" i="260"/>
  <c r="P35" i="252"/>
  <c r="T35" i="252"/>
  <c r="R35" i="252"/>
  <c r="Q35" i="252"/>
  <c r="U35" i="252"/>
  <c r="S35" i="252"/>
  <c r="T64" i="253"/>
  <c r="R64" i="253"/>
  <c r="V64" i="253"/>
  <c r="X64" i="253"/>
  <c r="T71" i="253"/>
  <c r="S71" i="253"/>
  <c r="G29" i="258"/>
  <c r="U160" i="258"/>
  <c r="T140" i="258"/>
  <c r="R140" i="258"/>
  <c r="P140" i="258"/>
  <c r="Q140" i="258"/>
  <c r="Q148" i="258"/>
  <c r="V148" i="258"/>
  <c r="X148" i="258"/>
  <c r="U148" i="258"/>
  <c r="T28" i="260"/>
  <c r="R28" i="260"/>
  <c r="T34" i="260"/>
  <c r="S34" i="260"/>
  <c r="U34" i="260"/>
  <c r="Q34" i="260"/>
  <c r="R34" i="260"/>
  <c r="T62" i="260"/>
  <c r="S62" i="260"/>
  <c r="R62" i="260"/>
  <c r="U62" i="260"/>
  <c r="Q62" i="260"/>
  <c r="U97" i="260"/>
  <c r="T97" i="260"/>
  <c r="V97" i="260"/>
  <c r="X97" i="260"/>
  <c r="P65" i="263"/>
  <c r="R65" i="263"/>
  <c r="Q65" i="263"/>
  <c r="U65" i="263"/>
  <c r="T65" i="263"/>
  <c r="S65" i="263"/>
  <c r="T73" i="263"/>
  <c r="S73" i="263"/>
  <c r="U73" i="263"/>
  <c r="R73" i="263"/>
  <c r="Q73" i="263"/>
  <c r="P73" i="263"/>
  <c r="V73" i="263"/>
  <c r="X73" i="263"/>
  <c r="R80" i="263"/>
  <c r="Q80" i="263"/>
  <c r="P80" i="263"/>
  <c r="S80" i="263"/>
  <c r="T105" i="263"/>
  <c r="U105" i="263"/>
  <c r="S105" i="263"/>
  <c r="V105" i="263"/>
  <c r="X105" i="263"/>
  <c r="P32" i="264"/>
  <c r="S32" i="264"/>
  <c r="R32" i="264"/>
  <c r="Q32" i="264"/>
  <c r="U32" i="264"/>
  <c r="U45" i="264"/>
  <c r="P45" i="264"/>
  <c r="V45" i="264"/>
  <c r="X45" i="264"/>
  <c r="R45" i="264"/>
  <c r="S52" i="264"/>
  <c r="R52" i="264"/>
  <c r="Q52" i="264"/>
  <c r="P52" i="264"/>
  <c r="V52" i="264"/>
  <c r="X52" i="264"/>
  <c r="T58" i="264"/>
  <c r="S58" i="264"/>
  <c r="U58" i="264"/>
  <c r="R58" i="264"/>
  <c r="Q58" i="264"/>
  <c r="Q98" i="264"/>
  <c r="U98" i="264"/>
  <c r="T103" i="264"/>
  <c r="P103" i="264"/>
  <c r="Q103" i="264"/>
  <c r="V114" i="265"/>
  <c r="X114" i="265"/>
  <c r="W61" i="266"/>
  <c r="V61" i="266"/>
  <c r="S61" i="266"/>
  <c r="R61" i="266"/>
  <c r="T61" i="266"/>
  <c r="R33" i="266"/>
  <c r="S33" i="266"/>
  <c r="W33" i="266"/>
  <c r="T33" i="266"/>
  <c r="U33" i="266"/>
  <c r="V146" i="252"/>
  <c r="X146" i="252"/>
  <c r="R71" i="253"/>
  <c r="V71" i="253"/>
  <c r="X71" i="253"/>
  <c r="V15" i="253"/>
  <c r="X15" i="253"/>
  <c r="V51" i="256"/>
  <c r="X51" i="256"/>
  <c r="V93" i="256"/>
  <c r="X93" i="256"/>
  <c r="V144" i="256"/>
  <c r="X144" i="256"/>
  <c r="V8" i="258"/>
  <c r="T160" i="258"/>
  <c r="T166" i="258"/>
  <c r="V104" i="260"/>
  <c r="X104" i="260"/>
  <c r="V43" i="260"/>
  <c r="X43" i="260"/>
  <c r="V32" i="260"/>
  <c r="X32" i="260"/>
  <c r="V13" i="260"/>
  <c r="X13" i="260"/>
  <c r="V135" i="263"/>
  <c r="X135" i="263"/>
  <c r="V35" i="264"/>
  <c r="X35" i="264"/>
  <c r="S2" i="252"/>
  <c r="R2" i="252"/>
  <c r="Q2" i="252"/>
  <c r="Q157" i="252"/>
  <c r="P2" i="252"/>
  <c r="Q147" i="252"/>
  <c r="P147" i="252"/>
  <c r="V147" i="252"/>
  <c r="X147" i="252"/>
  <c r="U45" i="263"/>
  <c r="Q45" i="263"/>
  <c r="R45" i="263"/>
  <c r="P75" i="263"/>
  <c r="U75" i="263"/>
  <c r="S47" i="264"/>
  <c r="T47" i="264"/>
  <c r="Q47" i="264"/>
  <c r="P47" i="264"/>
  <c r="V47" i="264"/>
  <c r="X47" i="264"/>
  <c r="G115" i="264"/>
  <c r="S159" i="264"/>
  <c r="R143" i="264"/>
  <c r="U143" i="264"/>
  <c r="Q143" i="264"/>
  <c r="V143" i="264"/>
  <c r="X143" i="264"/>
  <c r="V3" i="265"/>
  <c r="X3" i="265"/>
  <c r="T128" i="265"/>
  <c r="Q128" i="265"/>
  <c r="R128" i="265"/>
  <c r="P128" i="265"/>
  <c r="V128" i="265"/>
  <c r="X128" i="265"/>
  <c r="U128" i="265"/>
  <c r="S128" i="265"/>
  <c r="U18" i="265"/>
  <c r="R18" i="265"/>
  <c r="Q18" i="265"/>
  <c r="T18" i="265"/>
  <c r="P18" i="265"/>
  <c r="G28" i="265"/>
  <c r="T161" i="265"/>
  <c r="T164" i="265"/>
  <c r="V50" i="252"/>
  <c r="X50" i="252"/>
  <c r="U71" i="253"/>
  <c r="V11" i="256"/>
  <c r="X11" i="256"/>
  <c r="V54" i="258"/>
  <c r="X54" i="258"/>
  <c r="P62" i="260"/>
  <c r="V63" i="264"/>
  <c r="X63" i="264"/>
  <c r="V8" i="264"/>
  <c r="X8" i="264"/>
  <c r="T10" i="263"/>
  <c r="P10" i="263"/>
  <c r="R10" i="263"/>
  <c r="Q10" i="263"/>
  <c r="R17" i="263"/>
  <c r="Q17" i="263"/>
  <c r="T17" i="263"/>
  <c r="S17" i="263"/>
  <c r="R53" i="263"/>
  <c r="S53" i="263"/>
  <c r="U53" i="263"/>
  <c r="Q53" i="263"/>
  <c r="P53" i="263"/>
  <c r="T19" i="264"/>
  <c r="S19" i="264"/>
  <c r="P19" i="264"/>
  <c r="U19" i="264"/>
  <c r="Q19" i="264"/>
  <c r="R19" i="264"/>
  <c r="T27" i="264"/>
  <c r="R27" i="264"/>
  <c r="Q27" i="264"/>
  <c r="P27" i="264"/>
  <c r="V27" i="264"/>
  <c r="X27" i="264"/>
  <c r="R82" i="265"/>
  <c r="U82" i="265"/>
  <c r="Q82" i="265"/>
  <c r="T82" i="265"/>
  <c r="P82" i="265"/>
  <c r="S82" i="265"/>
  <c r="S6" i="265"/>
  <c r="P6" i="265"/>
  <c r="Q6" i="265"/>
  <c r="T6" i="265"/>
  <c r="T155" i="265"/>
  <c r="B163" i="265"/>
  <c r="D163" i="265"/>
  <c r="V66" i="253"/>
  <c r="X66" i="253"/>
  <c r="V21" i="253"/>
  <c r="X21" i="253"/>
  <c r="V8" i="253"/>
  <c r="V63" i="256"/>
  <c r="X63" i="256"/>
  <c r="V131" i="256"/>
  <c r="X131" i="256"/>
  <c r="V109" i="258"/>
  <c r="X109" i="258"/>
  <c r="V108" i="260"/>
  <c r="X108" i="260"/>
  <c r="V97" i="263"/>
  <c r="X97" i="263"/>
  <c r="P58" i="264"/>
  <c r="V58" i="264"/>
  <c r="X58" i="264"/>
  <c r="Q161" i="264"/>
  <c r="T65" i="260"/>
  <c r="S65" i="260"/>
  <c r="R65" i="260"/>
  <c r="Q65" i="260"/>
  <c r="P65" i="260"/>
  <c r="T99" i="260"/>
  <c r="U99" i="260"/>
  <c r="S99" i="260"/>
  <c r="Q99" i="260"/>
  <c r="P99" i="260"/>
  <c r="O162" i="263"/>
  <c r="Q162" i="263"/>
  <c r="T159" i="263"/>
  <c r="P39" i="263"/>
  <c r="R39" i="263"/>
  <c r="S39" i="263"/>
  <c r="Q39" i="263"/>
  <c r="U39" i="263"/>
  <c r="T39" i="263"/>
  <c r="U46" i="263"/>
  <c r="Q46" i="263"/>
  <c r="R46" i="263"/>
  <c r="P46" i="263"/>
  <c r="X46" i="263"/>
  <c r="T46" i="263"/>
  <c r="S46" i="263"/>
  <c r="R67" i="263"/>
  <c r="Q67" i="263"/>
  <c r="P67" i="263"/>
  <c r="S82" i="263"/>
  <c r="T82" i="263"/>
  <c r="U82" i="263"/>
  <c r="R82" i="263"/>
  <c r="Q82" i="263"/>
  <c r="P82" i="263"/>
  <c r="V82" i="263"/>
  <c r="X82" i="263"/>
  <c r="V107" i="263"/>
  <c r="X107" i="263"/>
  <c r="Q153" i="263"/>
  <c r="U153" i="263"/>
  <c r="T153" i="263"/>
  <c r="R6" i="264"/>
  <c r="U6" i="264"/>
  <c r="T6" i="264"/>
  <c r="S6" i="264"/>
  <c r="R126" i="265"/>
  <c r="Q126" i="265"/>
  <c r="U126" i="265"/>
  <c r="T126" i="265"/>
  <c r="T56" i="265"/>
  <c r="R56" i="265"/>
  <c r="U56" i="265"/>
  <c r="P56" i="265"/>
  <c r="S56" i="265"/>
  <c r="Q56" i="265"/>
  <c r="S17" i="265"/>
  <c r="Q17" i="265"/>
  <c r="P17" i="265"/>
  <c r="V17" i="265"/>
  <c r="X17" i="265"/>
  <c r="T17" i="265"/>
  <c r="U17" i="265"/>
  <c r="V27" i="260"/>
  <c r="X27" i="260"/>
  <c r="U163" i="252"/>
  <c r="G63" i="252"/>
  <c r="P49" i="260"/>
  <c r="T49" i="260"/>
  <c r="T133" i="260"/>
  <c r="R133" i="260"/>
  <c r="P133" i="260"/>
  <c r="P147" i="264"/>
  <c r="Q147" i="264"/>
  <c r="R147" i="264"/>
  <c r="U147" i="264"/>
  <c r="V93" i="252"/>
  <c r="X93" i="252"/>
  <c r="V154" i="253"/>
  <c r="X154" i="253"/>
  <c r="U109" i="256"/>
  <c r="V147" i="260"/>
  <c r="X147" i="260"/>
  <c r="V23" i="264"/>
  <c r="X23" i="264"/>
  <c r="U45" i="256"/>
  <c r="T45" i="256"/>
  <c r="T3" i="258"/>
  <c r="Q3" i="258"/>
  <c r="P3" i="258"/>
  <c r="V3" i="258"/>
  <c r="X3" i="258"/>
  <c r="S91" i="260"/>
  <c r="U91" i="260"/>
  <c r="T91" i="260"/>
  <c r="O158" i="264"/>
  <c r="G23" i="264"/>
  <c r="Q90" i="264"/>
  <c r="S90" i="264"/>
  <c r="Q124" i="264"/>
  <c r="P124" i="264"/>
  <c r="V124" i="264"/>
  <c r="X124" i="264"/>
  <c r="U124" i="264"/>
  <c r="T124" i="264"/>
  <c r="R159" i="265"/>
  <c r="G59" i="265"/>
  <c r="O158" i="265"/>
  <c r="G15" i="265"/>
  <c r="R149" i="266"/>
  <c r="S149" i="266"/>
  <c r="T149" i="266"/>
  <c r="V149" i="266"/>
  <c r="V71" i="266"/>
  <c r="W71" i="266"/>
  <c r="S71" i="266"/>
  <c r="T71" i="252"/>
  <c r="T109" i="256"/>
  <c r="S56" i="252"/>
  <c r="Q56" i="252"/>
  <c r="V56" i="252"/>
  <c r="X56" i="252"/>
  <c r="R75" i="256"/>
  <c r="U75" i="256"/>
  <c r="Q75" i="256"/>
  <c r="U100" i="258"/>
  <c r="S100" i="258"/>
  <c r="P100" i="258"/>
  <c r="V107" i="258"/>
  <c r="X107" i="258"/>
  <c r="P112" i="258"/>
  <c r="T112" i="258"/>
  <c r="S141" i="258"/>
  <c r="U141" i="258"/>
  <c r="T141" i="258"/>
  <c r="Q141" i="258"/>
  <c r="V114" i="260"/>
  <c r="X114" i="260"/>
  <c r="S126" i="260"/>
  <c r="R126" i="260"/>
  <c r="Q126" i="260"/>
  <c r="V126" i="260"/>
  <c r="X126" i="260"/>
  <c r="V113" i="264"/>
  <c r="X113" i="264"/>
  <c r="R118" i="264"/>
  <c r="P118" i="264"/>
  <c r="V118" i="264"/>
  <c r="X118" i="264"/>
  <c r="T118" i="264"/>
  <c r="U71" i="252"/>
  <c r="T63" i="252"/>
  <c r="P125" i="253"/>
  <c r="V51" i="253"/>
  <c r="X51" i="253"/>
  <c r="R25" i="256"/>
  <c r="Q66" i="256"/>
  <c r="P109" i="256"/>
  <c r="R112" i="258"/>
  <c r="V40" i="258"/>
  <c r="X40" i="258"/>
  <c r="Q91" i="260"/>
  <c r="V23" i="260"/>
  <c r="X23" i="260"/>
  <c r="V60" i="263"/>
  <c r="X60" i="263"/>
  <c r="V3" i="264"/>
  <c r="X3" i="264"/>
  <c r="G10" i="252"/>
  <c r="U161" i="252"/>
  <c r="U26" i="256"/>
  <c r="S26" i="256"/>
  <c r="V26" i="256"/>
  <c r="X26" i="256"/>
  <c r="Q59" i="256"/>
  <c r="V59" i="256"/>
  <c r="X59" i="256"/>
  <c r="S59" i="256"/>
  <c r="P117" i="256"/>
  <c r="T117" i="256"/>
  <c r="S117" i="256"/>
  <c r="S37" i="258"/>
  <c r="U37" i="258"/>
  <c r="T37" i="258"/>
  <c r="R37" i="258"/>
  <c r="U51" i="258"/>
  <c r="P51" i="258"/>
  <c r="V51" i="258"/>
  <c r="X51" i="258"/>
  <c r="O163" i="260"/>
  <c r="R161" i="260"/>
  <c r="R64" i="260"/>
  <c r="U64" i="260"/>
  <c r="T64" i="260"/>
  <c r="P103" i="260"/>
  <c r="R103" i="260"/>
  <c r="Q103" i="260"/>
  <c r="P119" i="260"/>
  <c r="R119" i="260"/>
  <c r="Q119" i="260"/>
  <c r="U142" i="260"/>
  <c r="T142" i="260"/>
  <c r="S142" i="260"/>
  <c r="R142" i="260"/>
  <c r="R150" i="260"/>
  <c r="P150" i="260"/>
  <c r="S150" i="260"/>
  <c r="Q150" i="260"/>
  <c r="Q109" i="263"/>
  <c r="U109" i="263"/>
  <c r="P109" i="263"/>
  <c r="U2" i="264"/>
  <c r="S2" i="264"/>
  <c r="R2" i="264"/>
  <c r="Q2" i="264"/>
  <c r="P160" i="264"/>
  <c r="G9" i="264"/>
  <c r="S72" i="264"/>
  <c r="U72" i="264"/>
  <c r="R72" i="264"/>
  <c r="P72" i="264"/>
  <c r="T72" i="264"/>
  <c r="Q72" i="264"/>
  <c r="T97" i="264"/>
  <c r="P97" i="264"/>
  <c r="U97" i="264"/>
  <c r="S97" i="264"/>
  <c r="Q148" i="264"/>
  <c r="V148" i="264"/>
  <c r="X148" i="264"/>
  <c r="U148" i="264"/>
  <c r="T148" i="264"/>
  <c r="S148" i="264"/>
  <c r="V10" i="265"/>
  <c r="X10" i="265"/>
  <c r="G35" i="265"/>
  <c r="O160" i="265"/>
  <c r="Q160" i="265"/>
  <c r="R145" i="256"/>
  <c r="P145" i="256"/>
  <c r="V145" i="256"/>
  <c r="X145" i="256"/>
  <c r="Q56" i="258"/>
  <c r="P56" i="258"/>
  <c r="V56" i="258"/>
  <c r="X56" i="258"/>
  <c r="Q63" i="258"/>
  <c r="P63" i="258"/>
  <c r="V63" i="258"/>
  <c r="X63" i="258"/>
  <c r="V14" i="260"/>
  <c r="X14" i="260"/>
  <c r="U42" i="260"/>
  <c r="Q42" i="260"/>
  <c r="R42" i="260"/>
  <c r="P42" i="260"/>
  <c r="V42" i="260"/>
  <c r="X42" i="260"/>
  <c r="Q55" i="260"/>
  <c r="P55" i="260"/>
  <c r="F155" i="264"/>
  <c r="V105" i="258"/>
  <c r="X105" i="258"/>
  <c r="V66" i="264"/>
  <c r="X66" i="264"/>
  <c r="V39" i="264"/>
  <c r="X39" i="264"/>
  <c r="V140" i="253"/>
  <c r="X140" i="253"/>
  <c r="T148" i="253"/>
  <c r="S148" i="253"/>
  <c r="R148" i="253"/>
  <c r="S52" i="256"/>
  <c r="R52" i="256"/>
  <c r="P159" i="265"/>
  <c r="P164" i="265"/>
  <c r="K155" i="265"/>
  <c r="P163" i="265"/>
  <c r="P165" i="265"/>
  <c r="T88" i="266"/>
  <c r="V88" i="266"/>
  <c r="W88" i="266"/>
  <c r="S88" i="266"/>
  <c r="R88" i="266"/>
  <c r="U88" i="266"/>
  <c r="S63" i="252"/>
  <c r="V5" i="252"/>
  <c r="X5" i="252"/>
  <c r="V139" i="253"/>
  <c r="X139" i="253"/>
  <c r="Q25" i="256"/>
  <c r="P91" i="260"/>
  <c r="V54" i="260"/>
  <c r="X54" i="260"/>
  <c r="V118" i="253"/>
  <c r="X118" i="253"/>
  <c r="T64" i="258"/>
  <c r="V64" i="258"/>
  <c r="X64" i="258"/>
  <c r="U64" i="258"/>
  <c r="R98" i="263"/>
  <c r="Q98" i="263"/>
  <c r="T98" i="263"/>
  <c r="S98" i="263"/>
  <c r="P98" i="263"/>
  <c r="V75" i="265"/>
  <c r="X75" i="265"/>
  <c r="V65" i="265"/>
  <c r="X65" i="265"/>
  <c r="W67" i="266"/>
  <c r="V67" i="266"/>
  <c r="T67" i="266"/>
  <c r="S67" i="266"/>
  <c r="V115" i="252"/>
  <c r="X115" i="252"/>
  <c r="V57" i="252"/>
  <c r="X57" i="252"/>
  <c r="Q148" i="253"/>
  <c r="V148" i="253"/>
  <c r="X148" i="253"/>
  <c r="Q125" i="253"/>
  <c r="V122" i="253"/>
  <c r="X122" i="253"/>
  <c r="T25" i="256"/>
  <c r="S66" i="256"/>
  <c r="V152" i="256"/>
  <c r="X152" i="256"/>
  <c r="S112" i="258"/>
  <c r="R91" i="260"/>
  <c r="V132" i="264"/>
  <c r="X132" i="264"/>
  <c r="P90" i="264"/>
  <c r="V30" i="264"/>
  <c r="X30" i="264"/>
  <c r="T4" i="252"/>
  <c r="T157" i="252"/>
  <c r="B165" i="252"/>
  <c r="R4" i="252"/>
  <c r="V4" i="252"/>
  <c r="X4" i="252"/>
  <c r="S7" i="253"/>
  <c r="U7" i="253"/>
  <c r="R7" i="253"/>
  <c r="R133" i="253"/>
  <c r="Q133" i="253"/>
  <c r="Q12" i="256"/>
  <c r="V12" i="256"/>
  <c r="X12" i="256"/>
  <c r="R12" i="256"/>
  <c r="T19" i="256"/>
  <c r="U19" i="256"/>
  <c r="P39" i="256"/>
  <c r="T39" i="256"/>
  <c r="U39" i="256"/>
  <c r="R76" i="256"/>
  <c r="U76" i="256"/>
  <c r="S76" i="256"/>
  <c r="P76" i="256"/>
  <c r="V76" i="256"/>
  <c r="X76" i="256"/>
  <c r="U124" i="256"/>
  <c r="P124" i="256"/>
  <c r="V124" i="256"/>
  <c r="X124" i="256"/>
  <c r="Q44" i="258"/>
  <c r="P44" i="258"/>
  <c r="S44" i="258"/>
  <c r="U44" i="258"/>
  <c r="T44" i="258"/>
  <c r="R44" i="258"/>
  <c r="P86" i="258"/>
  <c r="U86" i="258"/>
  <c r="T86" i="258"/>
  <c r="S86" i="258"/>
  <c r="R92" i="260"/>
  <c r="Q92" i="260"/>
  <c r="U92" i="260"/>
  <c r="T92" i="260"/>
  <c r="S92" i="260"/>
  <c r="V92" i="260"/>
  <c r="X92" i="260"/>
  <c r="P51" i="263"/>
  <c r="R51" i="263"/>
  <c r="R162" i="263"/>
  <c r="R165" i="263"/>
  <c r="G85" i="263"/>
  <c r="T122" i="263"/>
  <c r="P122" i="263"/>
  <c r="U91" i="264"/>
  <c r="P91" i="264"/>
  <c r="Q91" i="264"/>
  <c r="R91" i="264"/>
  <c r="T91" i="264"/>
  <c r="S91" i="264"/>
  <c r="R133" i="264"/>
  <c r="V133" i="264"/>
  <c r="X133" i="264"/>
  <c r="T133" i="264"/>
  <c r="T140" i="264"/>
  <c r="R140" i="264"/>
  <c r="Q140" i="264"/>
  <c r="S140" i="264"/>
  <c r="P140" i="264"/>
  <c r="V140" i="264"/>
  <c r="X140" i="264"/>
  <c r="V54" i="265"/>
  <c r="X54" i="265"/>
  <c r="U92" i="266"/>
  <c r="V92" i="266"/>
  <c r="S92" i="266"/>
  <c r="W92" i="266"/>
  <c r="R92" i="266"/>
  <c r="T92" i="266"/>
  <c r="S87" i="266"/>
  <c r="T87" i="266"/>
  <c r="U87" i="266"/>
  <c r="V87" i="266"/>
  <c r="W87" i="266"/>
  <c r="V22" i="258"/>
  <c r="X22" i="258"/>
  <c r="V20" i="260"/>
  <c r="X20" i="260"/>
  <c r="V152" i="263"/>
  <c r="X152" i="263"/>
  <c r="V31" i="253"/>
  <c r="X31" i="253"/>
  <c r="V145" i="253"/>
  <c r="X145" i="253"/>
  <c r="T2" i="256"/>
  <c r="P2" i="256"/>
  <c r="V121" i="258"/>
  <c r="X121" i="258"/>
  <c r="P144" i="258"/>
  <c r="Q144" i="258"/>
  <c r="R4" i="260"/>
  <c r="R157" i="260"/>
  <c r="B163" i="260"/>
  <c r="Q4" i="260"/>
  <c r="V4" i="260"/>
  <c r="X4" i="260"/>
  <c r="P66" i="260"/>
  <c r="Q66" i="260"/>
  <c r="S66" i="260"/>
  <c r="R66" i="260"/>
  <c r="U86" i="260"/>
  <c r="R86" i="260"/>
  <c r="Q86" i="260"/>
  <c r="V86" i="260"/>
  <c r="X86" i="260"/>
  <c r="R139" i="263"/>
  <c r="U139" i="263"/>
  <c r="Q139" i="263"/>
  <c r="T139" i="263"/>
  <c r="S95" i="265"/>
  <c r="P95" i="265"/>
  <c r="Q95" i="265"/>
  <c r="T95" i="265"/>
  <c r="U95" i="265"/>
  <c r="S80" i="265"/>
  <c r="V80" i="265"/>
  <c r="X80" i="265"/>
  <c r="Q80" i="265"/>
  <c r="T80" i="265"/>
  <c r="Q27" i="265"/>
  <c r="U27" i="265"/>
  <c r="P27" i="265"/>
  <c r="R27" i="265"/>
  <c r="S27" i="265"/>
  <c r="E152" i="266"/>
  <c r="V139" i="266"/>
  <c r="W139" i="266"/>
  <c r="S139" i="266"/>
  <c r="R139" i="266"/>
  <c r="T139" i="266"/>
  <c r="U139" i="266"/>
  <c r="R101" i="266"/>
  <c r="V101" i="266"/>
  <c r="W101" i="266"/>
  <c r="S101" i="266"/>
  <c r="T101" i="266"/>
  <c r="U101" i="266"/>
  <c r="S91" i="266"/>
  <c r="T91" i="266"/>
  <c r="U91" i="266"/>
  <c r="V91" i="266"/>
  <c r="Q77" i="263"/>
  <c r="S77" i="263"/>
  <c r="U77" i="263"/>
  <c r="T77" i="263"/>
  <c r="T89" i="263"/>
  <c r="U89" i="263"/>
  <c r="S89" i="263"/>
  <c r="S87" i="264"/>
  <c r="P87" i="264"/>
  <c r="V87" i="264"/>
  <c r="X87" i="264"/>
  <c r="S94" i="264"/>
  <c r="R94" i="264"/>
  <c r="P94" i="264"/>
  <c r="T115" i="264"/>
  <c r="Q115" i="264"/>
  <c r="P115" i="264"/>
  <c r="Q128" i="264"/>
  <c r="U128" i="264"/>
  <c r="S128" i="264"/>
  <c r="R128" i="264"/>
  <c r="V51" i="265"/>
  <c r="X51" i="265"/>
  <c r="R66" i="265"/>
  <c r="S66" i="265"/>
  <c r="U66" i="265"/>
  <c r="T135" i="266"/>
  <c r="S135" i="266"/>
  <c r="U135" i="266"/>
  <c r="R135" i="266"/>
  <c r="O163" i="252"/>
  <c r="Q163" i="252"/>
  <c r="R11" i="253"/>
  <c r="Q11" i="253"/>
  <c r="Q116" i="258"/>
  <c r="T116" i="258"/>
  <c r="S116" i="258"/>
  <c r="T18" i="260"/>
  <c r="Q18" i="260"/>
  <c r="P18" i="260"/>
  <c r="S18" i="260"/>
  <c r="R18" i="260"/>
  <c r="U18" i="260"/>
  <c r="U35" i="263"/>
  <c r="Q35" i="263"/>
  <c r="P35" i="263"/>
  <c r="T62" i="263"/>
  <c r="S62" i="263"/>
  <c r="R62" i="263"/>
  <c r="V62" i="263"/>
  <c r="X62" i="263"/>
  <c r="P70" i="263"/>
  <c r="S70" i="263"/>
  <c r="R70" i="263"/>
  <c r="P21" i="264"/>
  <c r="Q21" i="264"/>
  <c r="S62" i="264"/>
  <c r="U62" i="264"/>
  <c r="R62" i="264"/>
  <c r="V62" i="264"/>
  <c r="X62" i="264"/>
  <c r="R69" i="264"/>
  <c r="T69" i="264"/>
  <c r="U69" i="264"/>
  <c r="V152" i="265"/>
  <c r="X152" i="265"/>
  <c r="V146" i="265"/>
  <c r="X146" i="265"/>
  <c r="S108" i="265"/>
  <c r="R108" i="265"/>
  <c r="Q108" i="265"/>
  <c r="V108" i="265"/>
  <c r="X108" i="265"/>
  <c r="U92" i="265"/>
  <c r="P92" i="265"/>
  <c r="S92" i="265"/>
  <c r="R92" i="265"/>
  <c r="T92" i="265"/>
  <c r="Q92" i="265"/>
  <c r="T78" i="265"/>
  <c r="S78" i="265"/>
  <c r="P78" i="265"/>
  <c r="Q78" i="265"/>
  <c r="R100" i="266"/>
  <c r="S100" i="266"/>
  <c r="V100" i="266"/>
  <c r="T100" i="266"/>
  <c r="W90" i="266"/>
  <c r="V90" i="266"/>
  <c r="S90" i="266"/>
  <c r="U90" i="266"/>
  <c r="W31" i="266"/>
  <c r="V31" i="266"/>
  <c r="R31" i="266"/>
  <c r="U155" i="266"/>
  <c r="G7" i="266"/>
  <c r="A152" i="266"/>
  <c r="C152" i="266"/>
  <c r="W156" i="266"/>
  <c r="T155" i="266"/>
  <c r="V69" i="252"/>
  <c r="X69" i="252"/>
  <c r="V73" i="253"/>
  <c r="X73" i="253"/>
  <c r="V38" i="253"/>
  <c r="X38" i="253"/>
  <c r="V153" i="258"/>
  <c r="X153" i="258"/>
  <c r="V103" i="258"/>
  <c r="X103" i="258"/>
  <c r="V4" i="258"/>
  <c r="X4" i="258"/>
  <c r="V144" i="260"/>
  <c r="X144" i="260"/>
  <c r="V81" i="260"/>
  <c r="X81" i="260"/>
  <c r="V142" i="263"/>
  <c r="X142" i="263"/>
  <c r="Q89" i="263"/>
  <c r="V150" i="264"/>
  <c r="X150" i="264"/>
  <c r="V135" i="264"/>
  <c r="X135" i="264"/>
  <c r="P128" i="264"/>
  <c r="T87" i="264"/>
  <c r="S6" i="253"/>
  <c r="R6" i="253"/>
  <c r="V6" i="253"/>
  <c r="X6" i="253"/>
  <c r="U65" i="256"/>
  <c r="P65" i="256"/>
  <c r="V65" i="256"/>
  <c r="X65" i="256"/>
  <c r="P121" i="256"/>
  <c r="Q121" i="256"/>
  <c r="U121" i="256"/>
  <c r="S48" i="258"/>
  <c r="T48" i="258"/>
  <c r="R48" i="258"/>
  <c r="P48" i="258"/>
  <c r="T104" i="258"/>
  <c r="S104" i="258"/>
  <c r="V104" i="258"/>
  <c r="X104" i="258"/>
  <c r="S146" i="258"/>
  <c r="P146" i="258"/>
  <c r="V146" i="258"/>
  <c r="X146" i="258"/>
  <c r="R95" i="260"/>
  <c r="P95" i="260"/>
  <c r="Q95" i="260"/>
  <c r="V101" i="260"/>
  <c r="X101" i="260"/>
  <c r="P29" i="263"/>
  <c r="S29" i="263"/>
  <c r="U29" i="263"/>
  <c r="T29" i="263"/>
  <c r="R29" i="263"/>
  <c r="Q88" i="264"/>
  <c r="S88" i="264"/>
  <c r="P88" i="264"/>
  <c r="V88" i="264"/>
  <c r="X88" i="264"/>
  <c r="R88" i="264"/>
  <c r="V101" i="264"/>
  <c r="X101" i="264"/>
  <c r="R116" i="264"/>
  <c r="U116" i="264"/>
  <c r="P122" i="264"/>
  <c r="U122" i="264"/>
  <c r="T122" i="264"/>
  <c r="P129" i="264"/>
  <c r="Q129" i="264"/>
  <c r="U129" i="264"/>
  <c r="Q134" i="265"/>
  <c r="U134" i="265"/>
  <c r="T134" i="265"/>
  <c r="P134" i="265"/>
  <c r="S134" i="265"/>
  <c r="P107" i="265"/>
  <c r="Q107" i="265"/>
  <c r="T107" i="265"/>
  <c r="U107" i="265"/>
  <c r="R107" i="265"/>
  <c r="T138" i="266"/>
  <c r="W138" i="266"/>
  <c r="R138" i="266"/>
  <c r="S138" i="266"/>
  <c r="V138" i="266"/>
  <c r="V94" i="258"/>
  <c r="X94" i="258"/>
  <c r="V34" i="258"/>
  <c r="X34" i="258"/>
  <c r="V9" i="258"/>
  <c r="X9" i="258"/>
  <c r="R89" i="263"/>
  <c r="V145" i="264"/>
  <c r="X145" i="264"/>
  <c r="T128" i="264"/>
  <c r="V112" i="264"/>
  <c r="X112" i="264"/>
  <c r="V100" i="264"/>
  <c r="X100" i="264"/>
  <c r="U87" i="264"/>
  <c r="V69" i="264"/>
  <c r="X69" i="264"/>
  <c r="V24" i="264"/>
  <c r="X24" i="264"/>
  <c r="R24" i="256"/>
  <c r="V24" i="256"/>
  <c r="X24" i="256"/>
  <c r="S24" i="256"/>
  <c r="R73" i="256"/>
  <c r="S73" i="256"/>
  <c r="R101" i="256"/>
  <c r="Q101" i="256"/>
  <c r="P101" i="256"/>
  <c r="V101" i="256"/>
  <c r="X101" i="256"/>
  <c r="T61" i="258"/>
  <c r="S61" i="258"/>
  <c r="V61" i="258"/>
  <c r="X61" i="258"/>
  <c r="P76" i="258"/>
  <c r="Q76" i="258"/>
  <c r="U76" i="258"/>
  <c r="T76" i="258"/>
  <c r="P88" i="260"/>
  <c r="S88" i="260"/>
  <c r="R88" i="260"/>
  <c r="R134" i="263"/>
  <c r="P134" i="263"/>
  <c r="V134" i="263"/>
  <c r="X134" i="263"/>
  <c r="P141" i="263"/>
  <c r="T141" i="263"/>
  <c r="S141" i="263"/>
  <c r="R43" i="264"/>
  <c r="U43" i="264"/>
  <c r="Q43" i="264"/>
  <c r="S43" i="264"/>
  <c r="P43" i="264"/>
  <c r="V43" i="264"/>
  <c r="X43" i="264"/>
  <c r="S50" i="264"/>
  <c r="Q50" i="264"/>
  <c r="P50" i="264"/>
  <c r="V50" i="264"/>
  <c r="X50" i="264"/>
  <c r="S56" i="264"/>
  <c r="Q56" i="264"/>
  <c r="V56" i="264"/>
  <c r="X56" i="264"/>
  <c r="T56" i="264"/>
  <c r="U56" i="264"/>
  <c r="U63" i="264"/>
  <c r="R63" i="264"/>
  <c r="S83" i="264"/>
  <c r="R83" i="264"/>
  <c r="Q83" i="264"/>
  <c r="P83" i="264"/>
  <c r="U83" i="264"/>
  <c r="T83" i="264"/>
  <c r="V137" i="265"/>
  <c r="X137" i="265"/>
  <c r="V42" i="265"/>
  <c r="X42" i="265"/>
  <c r="V91" i="265"/>
  <c r="X91" i="265"/>
  <c r="Q156" i="266"/>
  <c r="V61" i="256"/>
  <c r="X61" i="256"/>
  <c r="V44" i="260"/>
  <c r="X44" i="260"/>
  <c r="V151" i="263"/>
  <c r="X151" i="263"/>
  <c r="V88" i="263"/>
  <c r="X88" i="263"/>
  <c r="V142" i="264"/>
  <c r="X142" i="264"/>
  <c r="T33" i="252"/>
  <c r="S33" i="252"/>
  <c r="Q18" i="256"/>
  <c r="V18" i="256"/>
  <c r="X18" i="256"/>
  <c r="U18" i="256"/>
  <c r="T47" i="260"/>
  <c r="S47" i="260"/>
  <c r="V47" i="260"/>
  <c r="X47" i="260"/>
  <c r="S76" i="260"/>
  <c r="U76" i="260"/>
  <c r="T76" i="260"/>
  <c r="R76" i="260"/>
  <c r="Q76" i="260"/>
  <c r="T127" i="263"/>
  <c r="V127" i="263"/>
  <c r="X127" i="263"/>
  <c r="U127" i="263"/>
  <c r="V104" i="265"/>
  <c r="X104" i="265"/>
  <c r="Q66" i="265"/>
  <c r="S145" i="263"/>
  <c r="R145" i="263"/>
  <c r="V145" i="263"/>
  <c r="X145" i="263"/>
  <c r="G33" i="264"/>
  <c r="T158" i="264"/>
  <c r="P53" i="264"/>
  <c r="S53" i="264"/>
  <c r="U53" i="264"/>
  <c r="V130" i="266"/>
  <c r="W130" i="266"/>
  <c r="R130" i="266"/>
  <c r="S130" i="266"/>
  <c r="T130" i="266"/>
  <c r="W69" i="266"/>
  <c r="T69" i="266"/>
  <c r="U69" i="266"/>
  <c r="S69" i="266"/>
  <c r="V69" i="266"/>
  <c r="U108" i="264"/>
  <c r="S108" i="264"/>
  <c r="R108" i="264"/>
  <c r="V108" i="264"/>
  <c r="X108" i="264"/>
  <c r="Q49" i="265"/>
  <c r="U49" i="265"/>
  <c r="P49" i="265"/>
  <c r="R49" i="265"/>
  <c r="O161" i="265"/>
  <c r="Q161" i="265"/>
  <c r="G21" i="265"/>
  <c r="G27" i="266"/>
  <c r="V156" i="266"/>
  <c r="V57" i="263"/>
  <c r="X57" i="263"/>
  <c r="V2" i="263"/>
  <c r="X2" i="263"/>
  <c r="V109" i="264"/>
  <c r="X109" i="264"/>
  <c r="V29" i="264"/>
  <c r="X29" i="264"/>
  <c r="U28" i="252"/>
  <c r="T28" i="252"/>
  <c r="V28" i="252"/>
  <c r="X28" i="252"/>
  <c r="T13" i="253"/>
  <c r="U13" i="253"/>
  <c r="U20" i="253"/>
  <c r="Q20" i="253"/>
  <c r="V20" i="253"/>
  <c r="X20" i="253"/>
  <c r="R50" i="256"/>
  <c r="V50" i="256"/>
  <c r="X50" i="256"/>
  <c r="U50" i="256"/>
  <c r="S10" i="258"/>
  <c r="S157" i="258"/>
  <c r="B164" i="258"/>
  <c r="R10" i="258"/>
  <c r="Q10" i="258"/>
  <c r="U16" i="258"/>
  <c r="T16" i="258"/>
  <c r="V16" i="258"/>
  <c r="X16" i="258"/>
  <c r="P160" i="258"/>
  <c r="U42" i="258"/>
  <c r="Q42" i="258"/>
  <c r="P42" i="258"/>
  <c r="S42" i="258"/>
  <c r="R42" i="258"/>
  <c r="U55" i="258"/>
  <c r="Q55" i="258"/>
  <c r="V55" i="258"/>
  <c r="X55" i="258"/>
  <c r="S98" i="258"/>
  <c r="R98" i="258"/>
  <c r="P59" i="260"/>
  <c r="U59" i="260"/>
  <c r="R59" i="260"/>
  <c r="Q59" i="260"/>
  <c r="V67" i="260"/>
  <c r="X67" i="260"/>
  <c r="G15" i="263"/>
  <c r="R160" i="263"/>
  <c r="R63" i="263"/>
  <c r="U63" i="263"/>
  <c r="T154" i="263"/>
  <c r="Q154" i="263"/>
  <c r="P154" i="263"/>
  <c r="U159" i="264"/>
  <c r="Q20" i="264"/>
  <c r="U20" i="264"/>
  <c r="T20" i="264"/>
  <c r="S20" i="264"/>
  <c r="U34" i="264"/>
  <c r="T34" i="264"/>
  <c r="S34" i="264"/>
  <c r="R34" i="264"/>
  <c r="V34" i="264"/>
  <c r="X34" i="264"/>
  <c r="S67" i="264"/>
  <c r="Q67" i="264"/>
  <c r="V67" i="264"/>
  <c r="X67" i="264"/>
  <c r="U67" i="264"/>
  <c r="T126" i="264"/>
  <c r="R126" i="264"/>
  <c r="V126" i="264"/>
  <c r="X126" i="264"/>
  <c r="P134" i="264"/>
  <c r="V134" i="264"/>
  <c r="X134" i="264"/>
  <c r="S134" i="264"/>
  <c r="R134" i="264"/>
  <c r="V12" i="265"/>
  <c r="X12" i="265"/>
  <c r="T49" i="265"/>
  <c r="T102" i="265"/>
  <c r="R102" i="265"/>
  <c r="U37" i="265"/>
  <c r="S37" i="265"/>
  <c r="X99" i="266"/>
  <c r="W63" i="266"/>
  <c r="T63" i="266"/>
  <c r="U63" i="266"/>
  <c r="R63" i="266"/>
  <c r="V46" i="266"/>
  <c r="W46" i="266"/>
  <c r="R46" i="266"/>
  <c r="U46" i="266"/>
  <c r="T46" i="266"/>
  <c r="S46" i="266"/>
  <c r="R18" i="266"/>
  <c r="S18" i="266"/>
  <c r="T18" i="266"/>
  <c r="V18" i="266"/>
  <c r="W18" i="266"/>
  <c r="X9" i="266"/>
  <c r="Q157" i="266"/>
  <c r="W155" i="266"/>
  <c r="T156" i="266"/>
  <c r="V7" i="264"/>
  <c r="X7" i="264"/>
  <c r="R96" i="253"/>
  <c r="Q96" i="253"/>
  <c r="V96" i="253"/>
  <c r="X96" i="253"/>
  <c r="G5" i="258"/>
  <c r="O163" i="258"/>
  <c r="Q163" i="258"/>
  <c r="O160" i="258"/>
  <c r="T36" i="258"/>
  <c r="S36" i="258"/>
  <c r="R36" i="258"/>
  <c r="T69" i="258"/>
  <c r="P69" i="258"/>
  <c r="V69" i="258"/>
  <c r="X69" i="258"/>
  <c r="V131" i="258"/>
  <c r="X131" i="258"/>
  <c r="R105" i="260"/>
  <c r="Q105" i="260"/>
  <c r="V105" i="260"/>
  <c r="X105" i="260"/>
  <c r="S56" i="263"/>
  <c r="U56" i="263"/>
  <c r="P56" i="263"/>
  <c r="V56" i="263"/>
  <c r="X56" i="263"/>
  <c r="R71" i="263"/>
  <c r="Q71" i="263"/>
  <c r="U71" i="263"/>
  <c r="T71" i="263"/>
  <c r="R78" i="263"/>
  <c r="S78" i="263"/>
  <c r="Q78" i="263"/>
  <c r="U140" i="263"/>
  <c r="Q140" i="263"/>
  <c r="P140" i="263"/>
  <c r="V140" i="263"/>
  <c r="X140" i="263"/>
  <c r="U147" i="263"/>
  <c r="S147" i="263"/>
  <c r="R147" i="263"/>
  <c r="R13" i="264"/>
  <c r="P13" i="264"/>
  <c r="S13" i="264"/>
  <c r="Q13" i="264"/>
  <c r="V28" i="264"/>
  <c r="X28" i="264"/>
  <c r="R48" i="264"/>
  <c r="T48" i="264"/>
  <c r="S48" i="264"/>
  <c r="Q99" i="264"/>
  <c r="P99" i="264"/>
  <c r="V99" i="264"/>
  <c r="X99" i="264"/>
  <c r="U141" i="264"/>
  <c r="R141" i="264"/>
  <c r="P141" i="264"/>
  <c r="V141" i="264"/>
  <c r="X141" i="264"/>
  <c r="R149" i="264"/>
  <c r="P149" i="264"/>
  <c r="V149" i="264"/>
  <c r="X149" i="264"/>
  <c r="R141" i="265"/>
  <c r="U141" i="265"/>
  <c r="S141" i="265"/>
  <c r="Q141" i="265"/>
  <c r="P141" i="265"/>
  <c r="S74" i="265"/>
  <c r="U74" i="265"/>
  <c r="P74" i="265"/>
  <c r="T74" i="265"/>
  <c r="U61" i="265"/>
  <c r="R61" i="265"/>
  <c r="Q61" i="265"/>
  <c r="T61" i="265"/>
  <c r="S61" i="265"/>
  <c r="P61" i="265"/>
  <c r="U48" i="265"/>
  <c r="T48" i="265"/>
  <c r="Q48" i="265"/>
  <c r="V48" i="265"/>
  <c r="X48" i="265"/>
  <c r="S85" i="266"/>
  <c r="R85" i="266"/>
  <c r="U85" i="266"/>
  <c r="V85" i="266"/>
  <c r="W85" i="266"/>
  <c r="T81" i="266"/>
  <c r="X72" i="266"/>
  <c r="V64" i="263"/>
  <c r="X64" i="263"/>
  <c r="V75" i="264"/>
  <c r="X75" i="264"/>
  <c r="T131" i="253"/>
  <c r="S131" i="253"/>
  <c r="Q31" i="256"/>
  <c r="U31" i="256"/>
  <c r="P99" i="256"/>
  <c r="S99" i="256"/>
  <c r="V23" i="258"/>
  <c r="X23" i="258"/>
  <c r="S30" i="258"/>
  <c r="P30" i="258"/>
  <c r="R30" i="258"/>
  <c r="Q30" i="258"/>
  <c r="S162" i="258"/>
  <c r="G50" i="258"/>
  <c r="S62" i="258"/>
  <c r="R62" i="258"/>
  <c r="G7" i="260"/>
  <c r="P163" i="260"/>
  <c r="Q82" i="260"/>
  <c r="V82" i="260"/>
  <c r="X82" i="260"/>
  <c r="U82" i="260"/>
  <c r="P152" i="260"/>
  <c r="U152" i="260"/>
  <c r="G31" i="263"/>
  <c r="S159" i="263"/>
  <c r="U159" i="263"/>
  <c r="U90" i="263"/>
  <c r="T90" i="263"/>
  <c r="V90" i="263"/>
  <c r="X90" i="263"/>
  <c r="P119" i="263"/>
  <c r="S119" i="263"/>
  <c r="G14" i="264"/>
  <c r="S158" i="264"/>
  <c r="S164" i="264"/>
  <c r="Q61" i="264"/>
  <c r="R61" i="264"/>
  <c r="P61" i="264"/>
  <c r="V61" i="264"/>
  <c r="X61" i="264"/>
  <c r="S81" i="264"/>
  <c r="T81" i="264"/>
  <c r="C155" i="265"/>
  <c r="Q37" i="265"/>
  <c r="V11" i="265"/>
  <c r="X11" i="265"/>
  <c r="S153" i="265"/>
  <c r="P153" i="265"/>
  <c r="U153" i="265"/>
  <c r="S130" i="265"/>
  <c r="Q130" i="265"/>
  <c r="V130" i="265"/>
  <c r="X130" i="265"/>
  <c r="T100" i="265"/>
  <c r="R100" i="265"/>
  <c r="V100" i="265"/>
  <c r="X100" i="265"/>
  <c r="S36" i="265"/>
  <c r="P36" i="265"/>
  <c r="U36" i="265"/>
  <c r="Q36" i="265"/>
  <c r="R93" i="266"/>
  <c r="W93" i="266"/>
  <c r="U93" i="266"/>
  <c r="T93" i="266"/>
  <c r="R56" i="266"/>
  <c r="S56" i="266"/>
  <c r="T56" i="266"/>
  <c r="U56" i="266"/>
  <c r="T53" i="266"/>
  <c r="U53" i="266"/>
  <c r="V53" i="266"/>
  <c r="S53" i="266"/>
  <c r="W53" i="266"/>
  <c r="T85" i="256"/>
  <c r="S85" i="256"/>
  <c r="R85" i="256"/>
  <c r="U155" i="256"/>
  <c r="Q155" i="256"/>
  <c r="U17" i="258"/>
  <c r="Q17" i="258"/>
  <c r="T92" i="258"/>
  <c r="P92" i="258"/>
  <c r="T99" i="258"/>
  <c r="U99" i="258"/>
  <c r="Q16" i="263"/>
  <c r="U16" i="263"/>
  <c r="T16" i="263"/>
  <c r="S16" i="263"/>
  <c r="P43" i="263"/>
  <c r="Q43" i="263"/>
  <c r="R14" i="264"/>
  <c r="Q14" i="264"/>
  <c r="V14" i="264"/>
  <c r="X14" i="264"/>
  <c r="S14" i="264"/>
  <c r="V147" i="265"/>
  <c r="X147" i="265"/>
  <c r="P37" i="265"/>
  <c r="S140" i="265"/>
  <c r="T140" i="265"/>
  <c r="P140" i="265"/>
  <c r="R129" i="265"/>
  <c r="T129" i="265"/>
  <c r="S129" i="265"/>
  <c r="P129" i="265"/>
  <c r="V129" i="265"/>
  <c r="X129" i="265"/>
  <c r="R115" i="265"/>
  <c r="S115" i="265"/>
  <c r="P115" i="265"/>
  <c r="Q115" i="265"/>
  <c r="U115" i="265"/>
  <c r="S86" i="265"/>
  <c r="T86" i="265"/>
  <c r="P86" i="265"/>
  <c r="U86" i="265"/>
  <c r="P60" i="265"/>
  <c r="Q60" i="265"/>
  <c r="T60" i="265"/>
  <c r="S60" i="265"/>
  <c r="R35" i="265"/>
  <c r="S35" i="265"/>
  <c r="U35" i="265"/>
  <c r="R84" i="266"/>
  <c r="S84" i="266"/>
  <c r="V84" i="266"/>
  <c r="W84" i="266"/>
  <c r="U84" i="266"/>
  <c r="T84" i="266"/>
  <c r="S81" i="266"/>
  <c r="U81" i="266"/>
  <c r="V81" i="266"/>
  <c r="W81" i="266"/>
  <c r="R26" i="266"/>
  <c r="S26" i="266"/>
  <c r="U26" i="266"/>
  <c r="T26" i="266"/>
  <c r="W26" i="266"/>
  <c r="U135" i="265"/>
  <c r="T135" i="265"/>
  <c r="S29" i="265"/>
  <c r="T29" i="265"/>
  <c r="P29" i="265"/>
  <c r="R29" i="265"/>
  <c r="U29" i="265"/>
  <c r="R4" i="266"/>
  <c r="S4" i="266"/>
  <c r="V4" i="266"/>
  <c r="T160" i="253"/>
  <c r="T166" i="253"/>
  <c r="S160" i="253"/>
  <c r="U163" i="253"/>
  <c r="U73" i="258"/>
  <c r="T73" i="258"/>
  <c r="S73" i="258"/>
  <c r="V73" i="258"/>
  <c r="X73" i="258"/>
  <c r="R142" i="258"/>
  <c r="V142" i="258"/>
  <c r="X142" i="258"/>
  <c r="T142" i="258"/>
  <c r="R70" i="260"/>
  <c r="Q70" i="260"/>
  <c r="V70" i="260"/>
  <c r="X70" i="260"/>
  <c r="V130" i="260"/>
  <c r="X130" i="260"/>
  <c r="R145" i="260"/>
  <c r="S145" i="260"/>
  <c r="T20" i="263"/>
  <c r="Q20" i="263"/>
  <c r="P20" i="263"/>
  <c r="Q34" i="263"/>
  <c r="R34" i="263"/>
  <c r="T34" i="263"/>
  <c r="S54" i="263"/>
  <c r="P54" i="263"/>
  <c r="T68" i="263"/>
  <c r="R68" i="263"/>
  <c r="Q68" i="263"/>
  <c r="R87" i="263"/>
  <c r="U87" i="263"/>
  <c r="T87" i="263"/>
  <c r="T94" i="263"/>
  <c r="R94" i="263"/>
  <c r="P94" i="263"/>
  <c r="P101" i="263"/>
  <c r="S101" i="263"/>
  <c r="R101" i="263"/>
  <c r="R129" i="263"/>
  <c r="Q129" i="263"/>
  <c r="U129" i="263"/>
  <c r="T129" i="263"/>
  <c r="S70" i="264"/>
  <c r="R70" i="264"/>
  <c r="Q70" i="264"/>
  <c r="V70" i="264"/>
  <c r="X70" i="264"/>
  <c r="P135" i="265"/>
  <c r="R105" i="265"/>
  <c r="P105" i="265"/>
  <c r="T105" i="265"/>
  <c r="S90" i="265"/>
  <c r="R90" i="265"/>
  <c r="V90" i="265"/>
  <c r="X90" i="265"/>
  <c r="S39" i="265"/>
  <c r="V39" i="265"/>
  <c r="X39" i="265"/>
  <c r="U39" i="265"/>
  <c r="S14" i="265"/>
  <c r="U14" i="265"/>
  <c r="P14" i="265"/>
  <c r="T14" i="265"/>
  <c r="T141" i="266"/>
  <c r="U141" i="266"/>
  <c r="V141" i="266"/>
  <c r="S141" i="266"/>
  <c r="T73" i="266"/>
  <c r="U73" i="266"/>
  <c r="V73" i="266"/>
  <c r="R73" i="266"/>
  <c r="S73" i="266"/>
  <c r="S52" i="266"/>
  <c r="V52" i="266"/>
  <c r="W52" i="266"/>
  <c r="T52" i="266"/>
  <c r="V110" i="260"/>
  <c r="V92" i="263"/>
  <c r="X92" i="263"/>
  <c r="V79" i="264"/>
  <c r="X79" i="264"/>
  <c r="V36" i="264"/>
  <c r="X36" i="264"/>
  <c r="V16" i="264"/>
  <c r="X16" i="264"/>
  <c r="V16" i="252"/>
  <c r="X16" i="252"/>
  <c r="S53" i="258"/>
  <c r="P53" i="258"/>
  <c r="P66" i="258"/>
  <c r="T66" i="258"/>
  <c r="P127" i="258"/>
  <c r="S127" i="258"/>
  <c r="R127" i="258"/>
  <c r="T160" i="260"/>
  <c r="T166" i="260"/>
  <c r="G3" i="260"/>
  <c r="G23" i="260"/>
  <c r="O160" i="260"/>
  <c r="P30" i="260"/>
  <c r="R30" i="260"/>
  <c r="V107" i="260"/>
  <c r="X107" i="260"/>
  <c r="R123" i="260"/>
  <c r="V123" i="260"/>
  <c r="X123" i="260"/>
  <c r="T123" i="260"/>
  <c r="R48" i="263"/>
  <c r="Q48" i="263"/>
  <c r="V48" i="263"/>
  <c r="X48" i="263"/>
  <c r="U61" i="263"/>
  <c r="T61" i="263"/>
  <c r="V61" i="263"/>
  <c r="X61" i="263"/>
  <c r="S24" i="264"/>
  <c r="T24" i="264"/>
  <c r="T31" i="264"/>
  <c r="S31" i="264"/>
  <c r="Q31" i="264"/>
  <c r="V31" i="264"/>
  <c r="X31" i="264"/>
  <c r="T38" i="264"/>
  <c r="Q38" i="264"/>
  <c r="S38" i="264"/>
  <c r="R38" i="264"/>
  <c r="U44" i="264"/>
  <c r="P44" i="264"/>
  <c r="Q44" i="264"/>
  <c r="U51" i="264"/>
  <c r="R51" i="264"/>
  <c r="T51" i="264"/>
  <c r="S57" i="264"/>
  <c r="Q57" i="264"/>
  <c r="R57" i="264"/>
  <c r="P57" i="264"/>
  <c r="V112" i="265"/>
  <c r="X112" i="265"/>
  <c r="P50" i="265"/>
  <c r="R161" i="265"/>
  <c r="T143" i="265"/>
  <c r="R143" i="265"/>
  <c r="S143" i="265"/>
  <c r="P143" i="265"/>
  <c r="T118" i="265"/>
  <c r="V118" i="265"/>
  <c r="X118" i="265"/>
  <c r="U118" i="265"/>
  <c r="R63" i="265"/>
  <c r="T63" i="265"/>
  <c r="U63" i="265"/>
  <c r="S63" i="265"/>
  <c r="P63" i="265"/>
  <c r="V63" i="265"/>
  <c r="X63" i="265"/>
  <c r="S25" i="265"/>
  <c r="U25" i="265"/>
  <c r="Q25" i="265"/>
  <c r="R13" i="265"/>
  <c r="S13" i="265"/>
  <c r="T13" i="265"/>
  <c r="U13" i="265"/>
  <c r="Q13" i="265"/>
  <c r="P13" i="265"/>
  <c r="U158" i="265"/>
  <c r="R134" i="266"/>
  <c r="S134" i="266"/>
  <c r="T134" i="266"/>
  <c r="W134" i="266"/>
  <c r="U134" i="266"/>
  <c r="V134" i="266"/>
  <c r="R98" i="266"/>
  <c r="S98" i="266"/>
  <c r="T98" i="266"/>
  <c r="U98" i="266"/>
  <c r="V98" i="266"/>
  <c r="W98" i="266"/>
  <c r="G3" i="266"/>
  <c r="U156" i="266"/>
  <c r="V39" i="258"/>
  <c r="X39" i="258"/>
  <c r="V27" i="258"/>
  <c r="X27" i="258"/>
  <c r="V3" i="260"/>
  <c r="X3" i="260"/>
  <c r="Q30" i="252"/>
  <c r="P30" i="252"/>
  <c r="V30" i="252"/>
  <c r="X30" i="252"/>
  <c r="T138" i="253"/>
  <c r="S138" i="253"/>
  <c r="V138" i="253"/>
  <c r="X138" i="253"/>
  <c r="P9" i="256"/>
  <c r="U9" i="256"/>
  <c r="Q36" i="256"/>
  <c r="T36" i="256"/>
  <c r="U62" i="256"/>
  <c r="Q62" i="256"/>
  <c r="R91" i="256"/>
  <c r="S91" i="256"/>
  <c r="R59" i="258"/>
  <c r="S59" i="258"/>
  <c r="Q59" i="258"/>
  <c r="Q135" i="258"/>
  <c r="P135" i="258"/>
  <c r="V135" i="258"/>
  <c r="X135" i="258"/>
  <c r="R16" i="260"/>
  <c r="Q16" i="260"/>
  <c r="V16" i="260"/>
  <c r="X16" i="260"/>
  <c r="S37" i="260"/>
  <c r="Q37" i="260"/>
  <c r="U37" i="260"/>
  <c r="R112" i="260"/>
  <c r="U112" i="260"/>
  <c r="T138" i="260"/>
  <c r="P138" i="260"/>
  <c r="S138" i="260"/>
  <c r="T41" i="263"/>
  <c r="R41" i="263"/>
  <c r="S41" i="263"/>
  <c r="A155" i="264"/>
  <c r="Q10" i="264"/>
  <c r="R10" i="264"/>
  <c r="U10" i="264"/>
  <c r="T10" i="264"/>
  <c r="T155" i="264"/>
  <c r="B163" i="264"/>
  <c r="Q138" i="264"/>
  <c r="P138" i="264"/>
  <c r="R138" i="264"/>
  <c r="V106" i="265"/>
  <c r="X106" i="265"/>
  <c r="T103" i="265"/>
  <c r="U103" i="265"/>
  <c r="P103" i="265"/>
  <c r="Q103" i="265"/>
  <c r="R103" i="265"/>
  <c r="S50" i="265"/>
  <c r="Q50" i="265"/>
  <c r="T50" i="265"/>
  <c r="G150" i="265"/>
  <c r="S161" i="265"/>
  <c r="O159" i="265"/>
  <c r="Q159" i="265"/>
  <c r="S104" i="266"/>
  <c r="T104" i="266"/>
  <c r="U104" i="266"/>
  <c r="V104" i="266"/>
  <c r="W21" i="266"/>
  <c r="S21" i="266"/>
  <c r="R21" i="266"/>
  <c r="T21" i="266"/>
  <c r="V21" i="266"/>
  <c r="V125" i="260"/>
  <c r="X125" i="260"/>
  <c r="V21" i="260"/>
  <c r="X21" i="260"/>
  <c r="V115" i="263"/>
  <c r="X115" i="263"/>
  <c r="V121" i="264"/>
  <c r="X121" i="264"/>
  <c r="V41" i="264"/>
  <c r="X41" i="264"/>
  <c r="O161" i="256"/>
  <c r="S25" i="258"/>
  <c r="R25" i="258"/>
  <c r="S161" i="258"/>
  <c r="R160" i="260"/>
  <c r="T55" i="263"/>
  <c r="S55" i="263"/>
  <c r="R83" i="263"/>
  <c r="U83" i="263"/>
  <c r="R159" i="264"/>
  <c r="R68" i="264"/>
  <c r="V68" i="264"/>
  <c r="X68" i="264"/>
  <c r="T68" i="264"/>
  <c r="U86" i="264"/>
  <c r="R86" i="264"/>
  <c r="Q93" i="264"/>
  <c r="S93" i="264"/>
  <c r="R93" i="264"/>
  <c r="T120" i="264"/>
  <c r="U120" i="264"/>
  <c r="U149" i="265"/>
  <c r="Q149" i="265"/>
  <c r="T34" i="265"/>
  <c r="P34" i="265"/>
  <c r="Q34" i="265"/>
  <c r="R34" i="265"/>
  <c r="V148" i="266"/>
  <c r="W148" i="266"/>
  <c r="T148" i="266"/>
  <c r="U148" i="266"/>
  <c r="S148" i="266"/>
  <c r="R148" i="266"/>
  <c r="R113" i="266"/>
  <c r="U113" i="266"/>
  <c r="V113" i="266"/>
  <c r="S113" i="266"/>
  <c r="R75" i="266"/>
  <c r="S75" i="266"/>
  <c r="V75" i="266"/>
  <c r="W75" i="266"/>
  <c r="T75" i="266"/>
  <c r="U75" i="266"/>
  <c r="V149" i="258"/>
  <c r="X149" i="258"/>
  <c r="Q124" i="258"/>
  <c r="V124" i="258"/>
  <c r="X124" i="258"/>
  <c r="Q106" i="260"/>
  <c r="V106" i="260"/>
  <c r="X106" i="260"/>
  <c r="S45" i="260"/>
  <c r="V45" i="260"/>
  <c r="X45" i="260"/>
  <c r="R39" i="260"/>
  <c r="V39" i="260"/>
  <c r="X39" i="260"/>
  <c r="Q26" i="260"/>
  <c r="V26" i="260"/>
  <c r="X26" i="260"/>
  <c r="S121" i="263"/>
  <c r="V121" i="263"/>
  <c r="X121" i="263"/>
  <c r="P111" i="263"/>
  <c r="V111" i="263"/>
  <c r="X111" i="263"/>
  <c r="S83" i="263"/>
  <c r="T79" i="258"/>
  <c r="S79" i="258"/>
  <c r="V79" i="258"/>
  <c r="X79" i="258"/>
  <c r="T147" i="258"/>
  <c r="S147" i="258"/>
  <c r="V147" i="258"/>
  <c r="X147" i="258"/>
  <c r="R149" i="263"/>
  <c r="P149" i="263"/>
  <c r="V149" i="263"/>
  <c r="X149" i="263"/>
  <c r="P127" i="264"/>
  <c r="T127" i="264"/>
  <c r="P149" i="265"/>
  <c r="V31" i="265"/>
  <c r="X31" i="265"/>
  <c r="R148" i="265"/>
  <c r="U148" i="265"/>
  <c r="U124" i="265"/>
  <c r="T124" i="265"/>
  <c r="S124" i="265"/>
  <c r="P124" i="265"/>
  <c r="V124" i="265"/>
  <c r="X124" i="265"/>
  <c r="T97" i="265"/>
  <c r="R97" i="265"/>
  <c r="U97" i="265"/>
  <c r="R58" i="265"/>
  <c r="P58" i="265"/>
  <c r="U58" i="265"/>
  <c r="S46" i="265"/>
  <c r="U46" i="265"/>
  <c r="X46" i="265"/>
  <c r="Q46" i="265"/>
  <c r="R33" i="265"/>
  <c r="S33" i="265"/>
  <c r="T33" i="265"/>
  <c r="Q33" i="265"/>
  <c r="V33" i="265"/>
  <c r="X33" i="265"/>
  <c r="W78" i="266"/>
  <c r="R78" i="266"/>
  <c r="V78" i="266"/>
  <c r="T78" i="266"/>
  <c r="S78" i="266"/>
  <c r="V47" i="266"/>
  <c r="W47" i="266"/>
  <c r="S47" i="266"/>
  <c r="T47" i="266"/>
  <c r="R47" i="266"/>
  <c r="R3" i="266"/>
  <c r="S3" i="266"/>
  <c r="T3" i="266"/>
  <c r="U3" i="266"/>
  <c r="W3" i="266"/>
  <c r="V120" i="258"/>
  <c r="X120" i="258"/>
  <c r="P25" i="258"/>
  <c r="T7" i="258"/>
  <c r="V7" i="258"/>
  <c r="X7" i="258"/>
  <c r="V129" i="260"/>
  <c r="X129" i="260"/>
  <c r="S72" i="260"/>
  <c r="V72" i="260"/>
  <c r="X72" i="260"/>
  <c r="R58" i="260"/>
  <c r="V58" i="260"/>
  <c r="X58" i="260"/>
  <c r="V133" i="263"/>
  <c r="X133" i="263"/>
  <c r="V36" i="263"/>
  <c r="X36" i="263"/>
  <c r="P120" i="264"/>
  <c r="V120" i="264"/>
  <c r="X120" i="264"/>
  <c r="T93" i="264"/>
  <c r="P86" i="264"/>
  <c r="V86" i="264"/>
  <c r="X86" i="264"/>
  <c r="P49" i="264"/>
  <c r="V49" i="264"/>
  <c r="X49" i="264"/>
  <c r="P15" i="264"/>
  <c r="V15" i="264"/>
  <c r="X15" i="264"/>
  <c r="S32" i="263"/>
  <c r="U32" i="263"/>
  <c r="V91" i="263"/>
  <c r="X91" i="263"/>
  <c r="R25" i="264"/>
  <c r="T25" i="264"/>
  <c r="S25" i="264"/>
  <c r="T71" i="264"/>
  <c r="S71" i="264"/>
  <c r="P119" i="265"/>
  <c r="Q119" i="265"/>
  <c r="R119" i="265"/>
  <c r="Q5" i="265"/>
  <c r="U5" i="265"/>
  <c r="P5" i="265"/>
  <c r="T150" i="266"/>
  <c r="U150" i="266"/>
  <c r="V150" i="266"/>
  <c r="R150" i="266"/>
  <c r="S150" i="266"/>
  <c r="W150" i="266"/>
  <c r="R107" i="266"/>
  <c r="S107" i="266"/>
  <c r="T107" i="266"/>
  <c r="U107" i="266"/>
  <c r="V107" i="266"/>
  <c r="P12" i="263"/>
  <c r="R12" i="263"/>
  <c r="R9" i="264"/>
  <c r="Q9" i="264"/>
  <c r="V9" i="264"/>
  <c r="X9" i="264"/>
  <c r="Q82" i="264"/>
  <c r="T82" i="264"/>
  <c r="P57" i="265"/>
  <c r="Q57" i="265"/>
  <c r="G125" i="266"/>
  <c r="V158" i="266"/>
  <c r="W119" i="266"/>
  <c r="T119" i="266"/>
  <c r="U119" i="266"/>
  <c r="R119" i="266"/>
  <c r="R76" i="266"/>
  <c r="S76" i="266"/>
  <c r="T76" i="266"/>
  <c r="S62" i="266"/>
  <c r="T62" i="266"/>
  <c r="U62" i="266"/>
  <c r="V62" i="266"/>
  <c r="W62" i="266"/>
  <c r="T51" i="266"/>
  <c r="U51" i="266"/>
  <c r="R51" i="266"/>
  <c r="W42" i="266"/>
  <c r="R42" i="266"/>
  <c r="V30" i="266"/>
  <c r="W30" i="266"/>
  <c r="R30" i="266"/>
  <c r="U30" i="266"/>
  <c r="S15" i="266"/>
  <c r="T15" i="266"/>
  <c r="U15" i="266"/>
  <c r="U7" i="266"/>
  <c r="V7" i="266"/>
  <c r="W7" i="266"/>
  <c r="S7" i="266"/>
  <c r="O161" i="258"/>
  <c r="U12" i="264"/>
  <c r="Q12" i="264"/>
  <c r="V12" i="264"/>
  <c r="X12" i="264"/>
  <c r="T26" i="264"/>
  <c r="S26" i="264"/>
  <c r="V26" i="264"/>
  <c r="X26" i="264"/>
  <c r="U96" i="264"/>
  <c r="V96" i="264"/>
  <c r="X96" i="264"/>
  <c r="T96" i="264"/>
  <c r="V41" i="265"/>
  <c r="X41" i="265"/>
  <c r="T139" i="265"/>
  <c r="S139" i="265"/>
  <c r="R139" i="265"/>
  <c r="T77" i="265"/>
  <c r="R77" i="265"/>
  <c r="Q77" i="265"/>
  <c r="R40" i="265"/>
  <c r="U40" i="265"/>
  <c r="S40" i="265"/>
  <c r="V40" i="265"/>
  <c r="X40" i="265"/>
  <c r="P16" i="265"/>
  <c r="T16" i="265"/>
  <c r="R137" i="266"/>
  <c r="S137" i="266"/>
  <c r="T137" i="266"/>
  <c r="V137" i="266"/>
  <c r="W137" i="266"/>
  <c r="X124" i="266"/>
  <c r="R11" i="266"/>
  <c r="S11" i="266"/>
  <c r="T11" i="266"/>
  <c r="U11" i="266"/>
  <c r="V54" i="264"/>
  <c r="X54" i="264"/>
  <c r="R7" i="264"/>
  <c r="Q7" i="264"/>
  <c r="S7" i="264"/>
  <c r="R53" i="265"/>
  <c r="S53" i="265"/>
  <c r="P53" i="265"/>
  <c r="Q53" i="265"/>
  <c r="T53" i="265"/>
  <c r="R146" i="266"/>
  <c r="S146" i="266"/>
  <c r="X29" i="266"/>
  <c r="V14" i="266"/>
  <c r="W14" i="266"/>
  <c r="U14" i="266"/>
  <c r="R14" i="266"/>
  <c r="V64" i="264"/>
  <c r="X64" i="264"/>
  <c r="V44" i="265"/>
  <c r="X44" i="265"/>
  <c r="U121" i="265"/>
  <c r="S121" i="265"/>
  <c r="T121" i="265"/>
  <c r="R121" i="265"/>
  <c r="V121" i="265"/>
  <c r="X121" i="265"/>
  <c r="R73" i="265"/>
  <c r="S73" i="265"/>
  <c r="T73" i="265"/>
  <c r="Q73" i="265"/>
  <c r="S38" i="265"/>
  <c r="U38" i="265"/>
  <c r="T38" i="265"/>
  <c r="P38" i="265"/>
  <c r="V38" i="265"/>
  <c r="X38" i="265"/>
  <c r="U26" i="265"/>
  <c r="P26" i="265"/>
  <c r="P15" i="265"/>
  <c r="S15" i="265"/>
  <c r="T15" i="265"/>
  <c r="U4" i="265"/>
  <c r="U155" i="265"/>
  <c r="B164" i="265"/>
  <c r="D164" i="265"/>
  <c r="P4" i="265"/>
  <c r="P155" i="265"/>
  <c r="Q4" i="265"/>
  <c r="Q155" i="265"/>
  <c r="S45" i="266"/>
  <c r="U45" i="266"/>
  <c r="V45" i="266"/>
  <c r="R6" i="266"/>
  <c r="S6" i="266"/>
  <c r="R3" i="264"/>
  <c r="Q3" i="264"/>
  <c r="S93" i="265"/>
  <c r="R93" i="265"/>
  <c r="U93" i="265"/>
  <c r="U70" i="265"/>
  <c r="P70" i="265"/>
  <c r="Q70" i="265"/>
  <c r="R120" i="266"/>
  <c r="S120" i="266"/>
  <c r="U115" i="266"/>
  <c r="V115" i="266"/>
  <c r="U97" i="266"/>
  <c r="R97" i="266"/>
  <c r="S97" i="266"/>
  <c r="U89" i="266"/>
  <c r="V89" i="266"/>
  <c r="W89" i="266"/>
  <c r="T70" i="266"/>
  <c r="V70" i="266"/>
  <c r="R70" i="266"/>
  <c r="S70" i="266"/>
  <c r="R55" i="266"/>
  <c r="S55" i="266"/>
  <c r="U55" i="266"/>
  <c r="V55" i="266"/>
  <c r="R23" i="265"/>
  <c r="T23" i="265"/>
  <c r="P23" i="265"/>
  <c r="T144" i="266"/>
  <c r="U144" i="266"/>
  <c r="U117" i="266"/>
  <c r="V117" i="266"/>
  <c r="U12" i="266"/>
  <c r="V12" i="266"/>
  <c r="U144" i="265"/>
  <c r="T144" i="265"/>
  <c r="V144" i="265"/>
  <c r="X144" i="265"/>
  <c r="T99" i="265"/>
  <c r="Q99" i="265"/>
  <c r="V99" i="265"/>
  <c r="X99" i="265"/>
  <c r="P88" i="265"/>
  <c r="Q88" i="265"/>
  <c r="U16" i="266"/>
  <c r="V16" i="266"/>
  <c r="W16" i="266"/>
  <c r="P64" i="265"/>
  <c r="Q64" i="265"/>
  <c r="R19" i="265"/>
  <c r="U19" i="265"/>
  <c r="R126" i="266"/>
  <c r="S126" i="266"/>
  <c r="R116" i="266"/>
  <c r="W116" i="266"/>
  <c r="T116" i="266"/>
  <c r="U116" i="266"/>
  <c r="R32" i="266"/>
  <c r="S32" i="266"/>
  <c r="T32" i="266"/>
  <c r="U32" i="266"/>
  <c r="V32" i="266"/>
  <c r="U23" i="266"/>
  <c r="V23" i="266"/>
  <c r="W23" i="266"/>
  <c r="T121" i="266"/>
  <c r="U121" i="266"/>
  <c r="V121" i="266"/>
  <c r="U96" i="266"/>
  <c r="V96" i="266"/>
  <c r="W96" i="266"/>
  <c r="R43" i="265"/>
  <c r="T43" i="265"/>
  <c r="U159" i="265"/>
  <c r="S114" i="266"/>
  <c r="T114" i="266"/>
  <c r="U114" i="266"/>
  <c r="U105" i="266"/>
  <c r="V105" i="266"/>
  <c r="W105" i="266"/>
  <c r="R105" i="266"/>
  <c r="U80" i="266"/>
  <c r="V80" i="266"/>
  <c r="W80" i="266"/>
  <c r="S80" i="266"/>
  <c r="T80" i="266"/>
  <c r="S59" i="266"/>
  <c r="U59" i="266"/>
  <c r="V59" i="266"/>
  <c r="R83" i="265"/>
  <c r="T83" i="265"/>
  <c r="R143" i="266"/>
  <c r="S143" i="266"/>
  <c r="T143" i="266"/>
  <c r="X103" i="266"/>
  <c r="R39" i="266"/>
  <c r="S39" i="266"/>
  <c r="T39" i="266"/>
  <c r="T37" i="266"/>
  <c r="U37" i="266"/>
  <c r="V37" i="266"/>
  <c r="U83" i="265"/>
  <c r="S25" i="266"/>
  <c r="T25" i="266"/>
  <c r="U25" i="266"/>
  <c r="X114" i="267"/>
  <c r="X18" i="267"/>
  <c r="X35" i="267"/>
  <c r="X17" i="267"/>
  <c r="X138" i="267"/>
  <c r="X100" i="267"/>
  <c r="X105" i="267"/>
  <c r="X39" i="267"/>
  <c r="X97" i="267"/>
  <c r="X83" i="267"/>
  <c r="X53" i="267"/>
  <c r="X8" i="267"/>
  <c r="X11" i="267"/>
  <c r="X143" i="267"/>
  <c r="X52" i="267"/>
  <c r="X40" i="267"/>
  <c r="X10" i="267"/>
  <c r="X149" i="267"/>
  <c r="X70" i="267"/>
  <c r="X102" i="267"/>
  <c r="X20" i="267"/>
  <c r="X107" i="267"/>
  <c r="R161" i="267"/>
  <c r="M152" i="267"/>
  <c r="R160" i="267"/>
  <c r="X22" i="267"/>
  <c r="X43" i="267"/>
  <c r="X15" i="267"/>
  <c r="X132" i="267"/>
  <c r="X37" i="267"/>
  <c r="X80" i="267"/>
  <c r="X51" i="267"/>
  <c r="X125" i="267"/>
  <c r="S158" i="267"/>
  <c r="X78" i="267"/>
  <c r="X95" i="267"/>
  <c r="X65" i="267"/>
  <c r="X111" i="267"/>
  <c r="X133" i="267"/>
  <c r="X29" i="267"/>
  <c r="X94" i="267"/>
  <c r="X13" i="267"/>
  <c r="X72" i="267"/>
  <c r="X131" i="267"/>
  <c r="X79" i="267"/>
  <c r="X120" i="267"/>
  <c r="X86" i="267"/>
  <c r="X118" i="267"/>
  <c r="X44" i="267"/>
  <c r="X36" i="267"/>
  <c r="X91" i="267"/>
  <c r="X119" i="267"/>
  <c r="X60" i="267"/>
  <c r="X85" i="267"/>
  <c r="X115" i="267"/>
  <c r="X69" i="267"/>
  <c r="X142" i="267"/>
  <c r="X140" i="267"/>
  <c r="X130" i="267"/>
  <c r="X93" i="267"/>
  <c r="X122" i="267"/>
  <c r="X14" i="267"/>
  <c r="X16" i="267"/>
  <c r="S156" i="267"/>
  <c r="X45" i="267"/>
  <c r="X112" i="267"/>
  <c r="X127" i="267"/>
  <c r="X46" i="267"/>
  <c r="X108" i="267"/>
  <c r="X121" i="267"/>
  <c r="X19" i="267"/>
  <c r="X41" i="267"/>
  <c r="X24" i="267"/>
  <c r="X64" i="267"/>
  <c r="X106" i="267"/>
  <c r="X141" i="267"/>
  <c r="X129" i="267"/>
  <c r="X96" i="267"/>
  <c r="T161" i="267"/>
  <c r="X144" i="267"/>
  <c r="X67" i="267"/>
  <c r="X42" i="267"/>
  <c r="X32" i="267"/>
  <c r="X26" i="267"/>
  <c r="X5" i="267"/>
  <c r="X7" i="267"/>
  <c r="X31" i="267"/>
  <c r="X50" i="267"/>
  <c r="X21" i="267"/>
  <c r="X63" i="267"/>
  <c r="Q161" i="267"/>
  <c r="L152" i="267"/>
  <c r="Q160" i="267"/>
  <c r="X74" i="267"/>
  <c r="X113" i="267"/>
  <c r="X126" i="267"/>
  <c r="X123" i="267"/>
  <c r="X150" i="267"/>
  <c r="X61" i="267"/>
  <c r="X147" i="267"/>
  <c r="X134" i="267"/>
  <c r="X145" i="267"/>
  <c r="S152" i="267"/>
  <c r="B156" i="267"/>
  <c r="X139" i="267"/>
  <c r="X101" i="267"/>
  <c r="X148" i="267"/>
  <c r="X146" i="267"/>
  <c r="X116" i="267"/>
  <c r="X75" i="267"/>
  <c r="X54" i="267"/>
  <c r="X33" i="267"/>
  <c r="U161" i="267"/>
  <c r="X89" i="267"/>
  <c r="X128" i="267"/>
  <c r="X137" i="267"/>
  <c r="X56" i="267"/>
  <c r="X12" i="266"/>
  <c r="X119" i="266"/>
  <c r="X109" i="266"/>
  <c r="X102" i="266"/>
  <c r="X122" i="266"/>
  <c r="X111" i="266"/>
  <c r="X45" i="266"/>
  <c r="X6" i="267"/>
  <c r="W152" i="267"/>
  <c r="B161" i="267"/>
  <c r="X48" i="267"/>
  <c r="X71" i="267"/>
  <c r="X12" i="267"/>
  <c r="X81" i="267"/>
  <c r="X76" i="267"/>
  <c r="X109" i="267"/>
  <c r="T159" i="267"/>
  <c r="N152" i="267"/>
  <c r="T160" i="267"/>
  <c r="X87" i="267"/>
  <c r="U152" i="267"/>
  <c r="B159" i="267"/>
  <c r="X3" i="267"/>
  <c r="R152" i="267"/>
  <c r="B155" i="267"/>
  <c r="X57" i="267"/>
  <c r="X47" i="267"/>
  <c r="X98" i="267"/>
  <c r="X58" i="267"/>
  <c r="X92" i="267"/>
  <c r="X55" i="267"/>
  <c r="O161" i="267"/>
  <c r="C152" i="267"/>
  <c r="F152" i="267"/>
  <c r="X25" i="267"/>
  <c r="V161" i="267"/>
  <c r="X4" i="267"/>
  <c r="X104" i="267"/>
  <c r="X34" i="267"/>
  <c r="R159" i="267"/>
  <c r="X59" i="267"/>
  <c r="X84" i="267"/>
  <c r="W161" i="267"/>
  <c r="V152" i="267"/>
  <c r="B160" i="267"/>
  <c r="U159" i="267"/>
  <c r="O152" i="267"/>
  <c r="U160" i="267"/>
  <c r="T152" i="267"/>
  <c r="B158" i="267"/>
  <c r="X30" i="267"/>
  <c r="X2" i="267"/>
  <c r="X68" i="267"/>
  <c r="X62" i="267"/>
  <c r="X135" i="267"/>
  <c r="V17" i="263"/>
  <c r="X17" i="263"/>
  <c r="T156" i="263"/>
  <c r="B164" i="263"/>
  <c r="V9" i="263"/>
  <c r="X9" i="263"/>
  <c r="V55" i="263"/>
  <c r="X55" i="263"/>
  <c r="V78" i="263"/>
  <c r="X78" i="263"/>
  <c r="V98" i="263"/>
  <c r="X98" i="263"/>
  <c r="V103" i="263"/>
  <c r="X103" i="263"/>
  <c r="V83" i="263"/>
  <c r="X83" i="263"/>
  <c r="V34" i="263"/>
  <c r="X34" i="263"/>
  <c r="V136" i="263"/>
  <c r="X136" i="263"/>
  <c r="V16" i="263"/>
  <c r="X16" i="263"/>
  <c r="V68" i="263"/>
  <c r="X68" i="263"/>
  <c r="V20" i="263"/>
  <c r="X20" i="263"/>
  <c r="V43" i="263"/>
  <c r="X43" i="263"/>
  <c r="V89" i="263"/>
  <c r="X89" i="263"/>
  <c r="S156" i="263"/>
  <c r="B163" i="263"/>
  <c r="V59" i="263"/>
  <c r="X59" i="263"/>
  <c r="R156" i="263"/>
  <c r="B162" i="263"/>
  <c r="V139" i="263"/>
  <c r="X139" i="263"/>
  <c r="V7" i="263"/>
  <c r="X7" i="263"/>
  <c r="V94" i="263"/>
  <c r="X94" i="263"/>
  <c r="V122" i="263"/>
  <c r="X122" i="263"/>
  <c r="V67" i="263"/>
  <c r="X67" i="263"/>
  <c r="Q156" i="263"/>
  <c r="V18" i="263"/>
  <c r="X18" i="263"/>
  <c r="V152" i="260"/>
  <c r="X152" i="260"/>
  <c r="P157" i="260"/>
  <c r="V31" i="260"/>
  <c r="X31" i="260"/>
  <c r="Q163" i="260"/>
  <c r="S157" i="260"/>
  <c r="B164" i="260"/>
  <c r="B167" i="260"/>
  <c r="D165" i="260"/>
  <c r="V64" i="260"/>
  <c r="X64" i="260"/>
  <c r="V76" i="260"/>
  <c r="X76" i="260"/>
  <c r="U157" i="260"/>
  <c r="B166" i="260"/>
  <c r="Q157" i="260"/>
  <c r="V55" i="260"/>
  <c r="X55" i="260"/>
  <c r="V142" i="260"/>
  <c r="X142" i="260"/>
  <c r="V133" i="260"/>
  <c r="X133" i="260"/>
  <c r="V28" i="260"/>
  <c r="X28" i="260"/>
  <c r="V93" i="260"/>
  <c r="X93" i="260"/>
  <c r="V103" i="260"/>
  <c r="X103" i="260"/>
  <c r="V148" i="260"/>
  <c r="X148" i="260"/>
  <c r="Q161" i="258"/>
  <c r="V99" i="258"/>
  <c r="X99" i="258"/>
  <c r="V37" i="258"/>
  <c r="X37" i="258"/>
  <c r="V140" i="258"/>
  <c r="X140" i="258"/>
  <c r="V74" i="258"/>
  <c r="X74" i="258"/>
  <c r="V19" i="258"/>
  <c r="X19" i="258"/>
  <c r="V53" i="258"/>
  <c r="X53" i="258"/>
  <c r="V92" i="258"/>
  <c r="X92" i="258"/>
  <c r="V62" i="258"/>
  <c r="X62" i="258"/>
  <c r="V36" i="258"/>
  <c r="X36" i="258"/>
  <c r="V98" i="258"/>
  <c r="X98" i="258"/>
  <c r="V152" i="258"/>
  <c r="X152" i="258"/>
  <c r="V143" i="258"/>
  <c r="X143" i="258"/>
  <c r="V59" i="258"/>
  <c r="X59" i="258"/>
  <c r="V86" i="258"/>
  <c r="X86" i="258"/>
  <c r="V100" i="258"/>
  <c r="X100" i="258"/>
  <c r="V106" i="258"/>
  <c r="X106" i="258"/>
  <c r="V90" i="258"/>
  <c r="X90" i="258"/>
  <c r="V17" i="258"/>
  <c r="X17" i="258"/>
  <c r="V141" i="258"/>
  <c r="X141" i="258"/>
  <c r="V87" i="258"/>
  <c r="X87" i="258"/>
  <c r="U157" i="258"/>
  <c r="B166" i="258"/>
  <c r="V116" i="258"/>
  <c r="X116" i="258"/>
  <c r="Q157" i="258"/>
  <c r="V113" i="258"/>
  <c r="X113" i="258"/>
  <c r="T157" i="258"/>
  <c r="B165" i="258"/>
  <c r="V35" i="258"/>
  <c r="X35" i="258"/>
  <c r="V47" i="258"/>
  <c r="X47" i="258"/>
  <c r="R157" i="258"/>
  <c r="B163" i="258"/>
  <c r="P157" i="258"/>
  <c r="S157" i="256"/>
  <c r="B164" i="256"/>
  <c r="C157" i="256"/>
  <c r="M166" i="256"/>
  <c r="V140" i="256"/>
  <c r="X140" i="256"/>
  <c r="V19" i="256"/>
  <c r="X19" i="256"/>
  <c r="V2" i="256"/>
  <c r="X2" i="256"/>
  <c r="P157" i="256"/>
  <c r="V15" i="256"/>
  <c r="X15" i="256"/>
  <c r="V127" i="256"/>
  <c r="X127" i="256"/>
  <c r="V155" i="256"/>
  <c r="X155" i="256"/>
  <c r="V66" i="256"/>
  <c r="X66" i="256"/>
  <c r="V135" i="256"/>
  <c r="X135" i="256"/>
  <c r="U166" i="256"/>
  <c r="V119" i="256"/>
  <c r="X119" i="256"/>
  <c r="V64" i="256"/>
  <c r="X64" i="256"/>
  <c r="Q161" i="256"/>
  <c r="Q166" i="256"/>
  <c r="Q168" i="256"/>
  <c r="V25" i="256"/>
  <c r="X25" i="256"/>
  <c r="V53" i="256"/>
  <c r="X53" i="256"/>
  <c r="R157" i="256"/>
  <c r="B163" i="256"/>
  <c r="V77" i="256"/>
  <c r="X77" i="256"/>
  <c r="V62" i="256"/>
  <c r="X62" i="256"/>
  <c r="V85" i="256"/>
  <c r="X85" i="256"/>
  <c r="V142" i="256"/>
  <c r="X142" i="256"/>
  <c r="V20" i="256"/>
  <c r="X20" i="256"/>
  <c r="T157" i="256"/>
  <c r="B165" i="256"/>
  <c r="V111" i="256"/>
  <c r="X111" i="256"/>
  <c r="F157" i="256"/>
  <c r="S166" i="256"/>
  <c r="M157" i="256"/>
  <c r="S165" i="256"/>
  <c r="S167" i="256"/>
  <c r="V48" i="256"/>
  <c r="X48" i="256"/>
  <c r="S166" i="253"/>
  <c r="V70" i="253"/>
  <c r="X70" i="253"/>
  <c r="V55" i="253"/>
  <c r="X55" i="253"/>
  <c r="U157" i="253"/>
  <c r="B166" i="253"/>
  <c r="B167" i="253"/>
  <c r="U166" i="253"/>
  <c r="U168" i="253"/>
  <c r="V106" i="253"/>
  <c r="X106" i="253"/>
  <c r="V29" i="253"/>
  <c r="X29" i="253"/>
  <c r="V121" i="253"/>
  <c r="X121" i="253"/>
  <c r="V77" i="253"/>
  <c r="X77" i="253"/>
  <c r="V103" i="253"/>
  <c r="X103" i="253"/>
  <c r="V111" i="253"/>
  <c r="X111" i="253"/>
  <c r="V76" i="253"/>
  <c r="X76" i="253"/>
  <c r="V152" i="253"/>
  <c r="X152" i="253"/>
  <c r="Q157" i="253"/>
  <c r="V58" i="253"/>
  <c r="X58" i="253"/>
  <c r="V155" i="253"/>
  <c r="X155" i="253"/>
  <c r="V131" i="253"/>
  <c r="X131" i="253"/>
  <c r="V68" i="253"/>
  <c r="X68" i="253"/>
  <c r="V120" i="253"/>
  <c r="X120" i="253"/>
  <c r="V87" i="253"/>
  <c r="X87" i="253"/>
  <c r="P157" i="253"/>
  <c r="V132" i="253"/>
  <c r="X132" i="253"/>
  <c r="V146" i="253"/>
  <c r="X146" i="253"/>
  <c r="V7" i="253"/>
  <c r="X7" i="253"/>
  <c r="V125" i="253"/>
  <c r="X125" i="253"/>
  <c r="V24" i="253"/>
  <c r="X24" i="253"/>
  <c r="V135" i="253"/>
  <c r="X135" i="253"/>
  <c r="V142" i="252"/>
  <c r="X142" i="252"/>
  <c r="V15" i="252"/>
  <c r="X15" i="252"/>
  <c r="V138" i="252"/>
  <c r="X138" i="252"/>
  <c r="L157" i="252"/>
  <c r="R165" i="252"/>
  <c r="R167" i="252"/>
  <c r="R164" i="252"/>
  <c r="V62" i="252"/>
  <c r="X62" i="252"/>
  <c r="V151" i="252"/>
  <c r="X151" i="252"/>
  <c r="V136" i="252"/>
  <c r="X136" i="252"/>
  <c r="V2" i="252"/>
  <c r="X2" i="252"/>
  <c r="M166" i="252"/>
  <c r="R168" i="252"/>
  <c r="V89" i="252"/>
  <c r="X89" i="252"/>
  <c r="V124" i="252"/>
  <c r="X124" i="252"/>
  <c r="V121" i="252"/>
  <c r="X121" i="252"/>
  <c r="R157" i="252"/>
  <c r="B163" i="252"/>
  <c r="B167" i="252"/>
  <c r="D166" i="252"/>
  <c r="C157" i="252"/>
  <c r="V71" i="252"/>
  <c r="X71" i="252"/>
  <c r="V127" i="252"/>
  <c r="X127" i="252"/>
  <c r="V25" i="252"/>
  <c r="X25" i="252"/>
  <c r="V113" i="252"/>
  <c r="X113" i="252"/>
  <c r="V91" i="252"/>
  <c r="X91" i="252"/>
  <c r="V97" i="252"/>
  <c r="X97" i="252"/>
  <c r="P157" i="252"/>
  <c r="X86" i="266"/>
  <c r="X108" i="266"/>
  <c r="X140" i="266"/>
  <c r="X128" i="266"/>
  <c r="T161" i="266"/>
  <c r="T159" i="266"/>
  <c r="X106" i="266"/>
  <c r="X5" i="266"/>
  <c r="X35" i="266"/>
  <c r="X34" i="266"/>
  <c r="X2" i="266"/>
  <c r="X57" i="266"/>
  <c r="X54" i="266"/>
  <c r="X38" i="266"/>
  <c r="D165" i="265"/>
  <c r="V66" i="265"/>
  <c r="X66" i="265"/>
  <c r="V61" i="265"/>
  <c r="X61" i="265"/>
  <c r="V58" i="265"/>
  <c r="X58" i="265"/>
  <c r="V83" i="265"/>
  <c r="X83" i="265"/>
  <c r="V19" i="265"/>
  <c r="X19" i="265"/>
  <c r="V148" i="265"/>
  <c r="X148" i="265"/>
  <c r="V25" i="265"/>
  <c r="X25" i="265"/>
  <c r="V35" i="265"/>
  <c r="X35" i="265"/>
  <c r="V7" i="265"/>
  <c r="X7" i="265"/>
  <c r="V70" i="265"/>
  <c r="X70" i="265"/>
  <c r="V73" i="265"/>
  <c r="X73" i="265"/>
  <c r="V5" i="265"/>
  <c r="X5" i="265"/>
  <c r="V6" i="265"/>
  <c r="X6" i="265"/>
  <c r="V93" i="265"/>
  <c r="X93" i="265"/>
  <c r="V57" i="265"/>
  <c r="X57" i="265"/>
  <c r="V43" i="265"/>
  <c r="X43" i="265"/>
  <c r="V97" i="265"/>
  <c r="X97" i="265"/>
  <c r="V143" i="265"/>
  <c r="X143" i="265"/>
  <c r="V140" i="265"/>
  <c r="X140" i="265"/>
  <c r="V153" i="265"/>
  <c r="X153" i="265"/>
  <c r="V102" i="265"/>
  <c r="X102" i="265"/>
  <c r="R164" i="265"/>
  <c r="R166" i="265"/>
  <c r="X7" i="266"/>
  <c r="X135" i="266"/>
  <c r="R152" i="266"/>
  <c r="B155" i="266"/>
  <c r="X114" i="266"/>
  <c r="T152" i="266"/>
  <c r="B158" i="266"/>
  <c r="X19" i="266"/>
  <c r="X8" i="266"/>
  <c r="X36" i="266"/>
  <c r="X41" i="266"/>
  <c r="X58" i="266"/>
  <c r="X43" i="266"/>
  <c r="S158" i="266"/>
  <c r="X147" i="266"/>
  <c r="X51" i="266"/>
  <c r="X52" i="266"/>
  <c r="X49" i="266"/>
  <c r="X20" i="266"/>
  <c r="X63" i="266"/>
  <c r="X69" i="266"/>
  <c r="X15" i="266"/>
  <c r="X141" i="266"/>
  <c r="X136" i="266"/>
  <c r="X42" i="266"/>
  <c r="X77" i="266"/>
  <c r="X95" i="266"/>
  <c r="X94" i="266"/>
  <c r="S156" i="266"/>
  <c r="X96" i="266"/>
  <c r="X129" i="266"/>
  <c r="X65" i="266"/>
  <c r="X133" i="266"/>
  <c r="X74" i="266"/>
  <c r="X23" i="266"/>
  <c r="X105" i="266"/>
  <c r="X81" i="266"/>
  <c r="X11" i="266"/>
  <c r="X121" i="266"/>
  <c r="X104" i="266"/>
  <c r="X26" i="266"/>
  <c r="X56" i="266"/>
  <c r="X113" i="266"/>
  <c r="X59" i="266"/>
  <c r="X25" i="266"/>
  <c r="F152" i="266"/>
  <c r="X87" i="266"/>
  <c r="X115" i="266"/>
  <c r="X144" i="266"/>
  <c r="X37" i="266"/>
  <c r="S152" i="266"/>
  <c r="B156" i="266"/>
  <c r="B157" i="266"/>
  <c r="X62" i="266"/>
  <c r="X71" i="266"/>
  <c r="S157" i="266"/>
  <c r="W152" i="266"/>
  <c r="B161" i="266"/>
  <c r="X91" i="266"/>
  <c r="X125" i="266"/>
  <c r="X101" i="266"/>
  <c r="X90" i="266"/>
  <c r="X127" i="266"/>
  <c r="X53" i="266"/>
  <c r="V152" i="266"/>
  <c r="B160" i="266"/>
  <c r="U152" i="266"/>
  <c r="B159" i="266"/>
  <c r="X18" i="266"/>
  <c r="X67" i="266"/>
  <c r="T166" i="265"/>
  <c r="N155" i="265"/>
  <c r="T163" i="265"/>
  <c r="T165" i="265"/>
  <c r="E163" i="265"/>
  <c r="T162" i="265"/>
  <c r="P164" i="252"/>
  <c r="K157" i="252"/>
  <c r="P165" i="252"/>
  <c r="P167" i="252"/>
  <c r="S164" i="256"/>
  <c r="L156" i="263"/>
  <c r="R164" i="263"/>
  <c r="R166" i="263"/>
  <c r="R163" i="263"/>
  <c r="R167" i="263"/>
  <c r="X16" i="266"/>
  <c r="X146" i="266"/>
  <c r="X85" i="266"/>
  <c r="R162" i="265"/>
  <c r="V25" i="260"/>
  <c r="X25" i="260"/>
  <c r="V54" i="256"/>
  <c r="X54" i="256"/>
  <c r="V45" i="252"/>
  <c r="X45" i="252"/>
  <c r="U166" i="258"/>
  <c r="X4" i="266"/>
  <c r="Q161" i="252"/>
  <c r="Q166" i="252"/>
  <c r="O166" i="252"/>
  <c r="L157" i="253"/>
  <c r="R165" i="253"/>
  <c r="R167" i="253"/>
  <c r="R164" i="253"/>
  <c r="R168" i="253"/>
  <c r="V107" i="265"/>
  <c r="X107" i="265"/>
  <c r="T165" i="263"/>
  <c r="V81" i="258"/>
  <c r="X81" i="258"/>
  <c r="V58" i="263"/>
  <c r="X58" i="263"/>
  <c r="V47" i="256"/>
  <c r="X47" i="256"/>
  <c r="V59" i="260"/>
  <c r="X59" i="260"/>
  <c r="V13" i="253"/>
  <c r="X13" i="253"/>
  <c r="V144" i="258"/>
  <c r="X144" i="258"/>
  <c r="X98" i="266"/>
  <c r="V113" i="263"/>
  <c r="X113" i="263"/>
  <c r="V13" i="256"/>
  <c r="X13" i="256"/>
  <c r="P162" i="265"/>
  <c r="O161" i="266"/>
  <c r="T163" i="266"/>
  <c r="V27" i="265"/>
  <c r="X27" i="265"/>
  <c r="V51" i="263"/>
  <c r="X51" i="263"/>
  <c r="V48" i="264"/>
  <c r="X48" i="264"/>
  <c r="V34" i="260"/>
  <c r="X34" i="260"/>
  <c r="V33" i="256"/>
  <c r="X33" i="256"/>
  <c r="S165" i="263"/>
  <c r="V83" i="264"/>
  <c r="X83" i="264"/>
  <c r="V129" i="264"/>
  <c r="X129" i="264"/>
  <c r="X149" i="266"/>
  <c r="X126" i="266"/>
  <c r="X117" i="266"/>
  <c r="X97" i="266"/>
  <c r="X75" i="266"/>
  <c r="X134" i="266"/>
  <c r="X110" i="260"/>
  <c r="V37" i="265"/>
  <c r="X37" i="265"/>
  <c r="V95" i="260"/>
  <c r="X95" i="260"/>
  <c r="V117" i="256"/>
  <c r="X117" i="256"/>
  <c r="V99" i="260"/>
  <c r="X99" i="260"/>
  <c r="V18" i="265"/>
  <c r="X18" i="265"/>
  <c r="V161" i="266"/>
  <c r="X8" i="252"/>
  <c r="V45" i="265"/>
  <c r="X45" i="265"/>
  <c r="V145" i="258"/>
  <c r="X145" i="258"/>
  <c r="V33" i="264"/>
  <c r="X33" i="264"/>
  <c r="B167" i="258"/>
  <c r="V6" i="258"/>
  <c r="X6" i="258"/>
  <c r="V74" i="260"/>
  <c r="X74" i="260"/>
  <c r="V75" i="258"/>
  <c r="X75" i="258"/>
  <c r="T168" i="256"/>
  <c r="N157" i="256"/>
  <c r="T165" i="256"/>
  <c r="T167" i="256"/>
  <c r="T164" i="256"/>
  <c r="V74" i="264"/>
  <c r="X74" i="264"/>
  <c r="V30" i="258"/>
  <c r="X30" i="258"/>
  <c r="V104" i="252"/>
  <c r="X104" i="252"/>
  <c r="S166" i="258"/>
  <c r="V99" i="263"/>
  <c r="X99" i="263"/>
  <c r="X33" i="266"/>
  <c r="V21" i="256"/>
  <c r="X21" i="256"/>
  <c r="V101" i="263"/>
  <c r="X101" i="263"/>
  <c r="V5" i="260"/>
  <c r="X5" i="260"/>
  <c r="L155" i="264"/>
  <c r="R163" i="264"/>
  <c r="V7" i="252"/>
  <c r="X7" i="252"/>
  <c r="W161" i="266"/>
  <c r="R168" i="256"/>
  <c r="R164" i="256"/>
  <c r="L157" i="256"/>
  <c r="R165" i="256"/>
  <c r="R167" i="256"/>
  <c r="U165" i="263"/>
  <c r="U163" i="263"/>
  <c r="V87" i="252"/>
  <c r="X87" i="252"/>
  <c r="V4" i="265"/>
  <c r="X4" i="265"/>
  <c r="X107" i="266"/>
  <c r="V93" i="264"/>
  <c r="X93" i="264"/>
  <c r="V112" i="260"/>
  <c r="X112" i="260"/>
  <c r="U164" i="265"/>
  <c r="U162" i="265"/>
  <c r="V74" i="265"/>
  <c r="X74" i="265"/>
  <c r="V154" i="263"/>
  <c r="X154" i="263"/>
  <c r="V33" i="252"/>
  <c r="X33" i="252"/>
  <c r="X31" i="266"/>
  <c r="V70" i="263"/>
  <c r="X70" i="263"/>
  <c r="V115" i="264"/>
  <c r="X115" i="264"/>
  <c r="V39" i="256"/>
  <c r="X39" i="256"/>
  <c r="V91" i="260"/>
  <c r="X91" i="260"/>
  <c r="Q155" i="264"/>
  <c r="V75" i="256"/>
  <c r="X75" i="256"/>
  <c r="Q158" i="265"/>
  <c r="O164" i="265"/>
  <c r="J155" i="265"/>
  <c r="O163" i="265"/>
  <c r="O162" i="265"/>
  <c r="X8" i="253"/>
  <c r="T168" i="258"/>
  <c r="N157" i="258"/>
  <c r="T165" i="258"/>
  <c r="T167" i="258"/>
  <c r="T164" i="258"/>
  <c r="V35" i="252"/>
  <c r="X35" i="252"/>
  <c r="X123" i="266"/>
  <c r="V5" i="253"/>
  <c r="X5" i="253"/>
  <c r="K157" i="253"/>
  <c r="P165" i="253"/>
  <c r="P167" i="253"/>
  <c r="P164" i="253"/>
  <c r="V30" i="253"/>
  <c r="X30" i="253"/>
  <c r="V69" i="260"/>
  <c r="X69" i="260"/>
  <c r="V124" i="260"/>
  <c r="X124" i="260"/>
  <c r="V131" i="264"/>
  <c r="X131" i="264"/>
  <c r="V18" i="258"/>
  <c r="X18" i="258"/>
  <c r="V94" i="253"/>
  <c r="X94" i="253"/>
  <c r="B167" i="256"/>
  <c r="D163" i="256"/>
  <c r="E163" i="256"/>
  <c r="X88" i="266"/>
  <c r="V65" i="263"/>
  <c r="X65" i="263"/>
  <c r="X17" i="266"/>
  <c r="V10" i="264"/>
  <c r="X10" i="264"/>
  <c r="V88" i="265"/>
  <c r="X88" i="265"/>
  <c r="R166" i="260"/>
  <c r="V51" i="264"/>
  <c r="X51" i="264"/>
  <c r="X93" i="266"/>
  <c r="V44" i="258"/>
  <c r="X44" i="258"/>
  <c r="V115" i="253"/>
  <c r="X115" i="253"/>
  <c r="V53" i="265"/>
  <c r="X53" i="265"/>
  <c r="V66" i="258"/>
  <c r="X66" i="258"/>
  <c r="V111" i="265"/>
  <c r="X111" i="265"/>
  <c r="V5" i="263"/>
  <c r="X5" i="263"/>
  <c r="V41" i="263"/>
  <c r="X41" i="263"/>
  <c r="V98" i="264"/>
  <c r="X98" i="264"/>
  <c r="X48" i="266"/>
  <c r="X32" i="266"/>
  <c r="V12" i="263"/>
  <c r="X12" i="263"/>
  <c r="X84" i="266"/>
  <c r="V60" i="258"/>
  <c r="X60" i="258"/>
  <c r="R166" i="258"/>
  <c r="V71" i="263"/>
  <c r="X71" i="263"/>
  <c r="V78" i="265"/>
  <c r="X78" i="265"/>
  <c r="V52" i="263"/>
  <c r="X52" i="263"/>
  <c r="V149" i="265"/>
  <c r="X149" i="265"/>
  <c r="V99" i="256"/>
  <c r="X99" i="256"/>
  <c r="V127" i="264"/>
  <c r="X127" i="264"/>
  <c r="V138" i="260"/>
  <c r="X138" i="260"/>
  <c r="V21" i="264"/>
  <c r="X21" i="264"/>
  <c r="V49" i="260"/>
  <c r="X49" i="260"/>
  <c r="V24" i="258"/>
  <c r="X24" i="258"/>
  <c r="V103" i="265"/>
  <c r="X103" i="265"/>
  <c r="V31" i="256"/>
  <c r="X31" i="256"/>
  <c r="V42" i="258"/>
  <c r="X42" i="258"/>
  <c r="V141" i="263"/>
  <c r="X141" i="263"/>
  <c r="Q161" i="253"/>
  <c r="Q166" i="253"/>
  <c r="O166" i="253"/>
  <c r="V144" i="263"/>
  <c r="X144" i="263"/>
  <c r="V51" i="260"/>
  <c r="X51" i="260"/>
  <c r="X14" i="266"/>
  <c r="V13" i="265"/>
  <c r="X13" i="265"/>
  <c r="V87" i="263"/>
  <c r="X87" i="263"/>
  <c r="V60" i="265"/>
  <c r="X60" i="265"/>
  <c r="V13" i="264"/>
  <c r="X13" i="264"/>
  <c r="P166" i="258"/>
  <c r="K157" i="258"/>
  <c r="P165" i="258"/>
  <c r="P167" i="258"/>
  <c r="X138" i="266"/>
  <c r="V122" i="264"/>
  <c r="X122" i="264"/>
  <c r="V92" i="265"/>
  <c r="X92" i="265"/>
  <c r="R155" i="264"/>
  <c r="B161" i="264"/>
  <c r="X8" i="258"/>
  <c r="V157" i="258"/>
  <c r="V41" i="260"/>
  <c r="X41" i="260"/>
  <c r="V28" i="256"/>
  <c r="X28" i="256"/>
  <c r="V103" i="252"/>
  <c r="X103" i="252"/>
  <c r="X8" i="256"/>
  <c r="S166" i="260"/>
  <c r="V137" i="260"/>
  <c r="X137" i="260"/>
  <c r="V35" i="253"/>
  <c r="X35" i="253"/>
  <c r="V114" i="253"/>
  <c r="X114" i="253"/>
  <c r="V81" i="264"/>
  <c r="X81" i="264"/>
  <c r="V113" i="256"/>
  <c r="X113" i="256"/>
  <c r="V14" i="256"/>
  <c r="X14" i="256"/>
  <c r="V115" i="265"/>
  <c r="X115" i="265"/>
  <c r="X139" i="266"/>
  <c r="V39" i="263"/>
  <c r="X39" i="263"/>
  <c r="V131" i="252"/>
  <c r="X131" i="252"/>
  <c r="V84" i="253"/>
  <c r="X84" i="253"/>
  <c r="V91" i="264"/>
  <c r="X91" i="264"/>
  <c r="V32" i="264"/>
  <c r="X32" i="264"/>
  <c r="V122" i="256"/>
  <c r="X122" i="256"/>
  <c r="U166" i="264"/>
  <c r="O155" i="264"/>
  <c r="U163" i="264"/>
  <c r="U165" i="264"/>
  <c r="U162" i="264"/>
  <c r="X55" i="266"/>
  <c r="V84" i="252"/>
  <c r="X84" i="252"/>
  <c r="V129" i="263"/>
  <c r="X129" i="263"/>
  <c r="T164" i="264"/>
  <c r="V88" i="260"/>
  <c r="X88" i="260"/>
  <c r="V121" i="256"/>
  <c r="X121" i="256"/>
  <c r="X100" i="266"/>
  <c r="Q158" i="264"/>
  <c r="O164" i="264"/>
  <c r="J155" i="264"/>
  <c r="O163" i="264"/>
  <c r="V56" i="265"/>
  <c r="X56" i="265"/>
  <c r="V150" i="265"/>
  <c r="X150" i="265"/>
  <c r="V91" i="256"/>
  <c r="X91" i="256"/>
  <c r="V62" i="260"/>
  <c r="X62" i="260"/>
  <c r="T168" i="252"/>
  <c r="N157" i="252"/>
  <c r="T165" i="252"/>
  <c r="T167" i="252"/>
  <c r="T164" i="252"/>
  <c r="V16" i="265"/>
  <c r="X16" i="265"/>
  <c r="V76" i="258"/>
  <c r="X76" i="258"/>
  <c r="V10" i="263"/>
  <c r="X10" i="263"/>
  <c r="X61" i="266"/>
  <c r="X116" i="266"/>
  <c r="V128" i="264"/>
  <c r="X128" i="264"/>
  <c r="V77" i="260"/>
  <c r="X77" i="260"/>
  <c r="K157" i="256"/>
  <c r="P165" i="256"/>
  <c r="P167" i="256"/>
  <c r="P164" i="256"/>
  <c r="V34" i="256"/>
  <c r="X34" i="256"/>
  <c r="V141" i="256"/>
  <c r="X141" i="256"/>
  <c r="X143" i="266"/>
  <c r="V9" i="256"/>
  <c r="X9" i="256"/>
  <c r="V20" i="264"/>
  <c r="X20" i="264"/>
  <c r="U161" i="266"/>
  <c r="V33" i="263"/>
  <c r="X33" i="263"/>
  <c r="X3" i="266"/>
  <c r="V23" i="265"/>
  <c r="X23" i="265"/>
  <c r="V37" i="260"/>
  <c r="X37" i="260"/>
  <c r="V50" i="265"/>
  <c r="X50" i="265"/>
  <c r="V30" i="260"/>
  <c r="X30" i="260"/>
  <c r="V105" i="265"/>
  <c r="X105" i="265"/>
  <c r="S155" i="264"/>
  <c r="B162" i="264"/>
  <c r="V119" i="260"/>
  <c r="X119" i="260"/>
  <c r="V19" i="264"/>
  <c r="X19" i="264"/>
  <c r="V75" i="263"/>
  <c r="X75" i="263"/>
  <c r="O166" i="256"/>
  <c r="V138" i="265"/>
  <c r="X138" i="265"/>
  <c r="V85" i="265"/>
  <c r="X85" i="265"/>
  <c r="S164" i="265"/>
  <c r="V24" i="263"/>
  <c r="X24" i="263"/>
  <c r="V116" i="252"/>
  <c r="X116" i="252"/>
  <c r="V58" i="252"/>
  <c r="X58" i="252"/>
  <c r="V107" i="253"/>
  <c r="X107" i="253"/>
  <c r="V58" i="258"/>
  <c r="X58" i="258"/>
  <c r="T164" i="260"/>
  <c r="T168" i="260"/>
  <c r="N157" i="260"/>
  <c r="T165" i="260"/>
  <c r="T167" i="260"/>
  <c r="X46" i="266"/>
  <c r="U164" i="256"/>
  <c r="U168" i="256"/>
  <c r="O157" i="256"/>
  <c r="U165" i="256"/>
  <c r="U167" i="256"/>
  <c r="V137" i="263"/>
  <c r="X137" i="263"/>
  <c r="V26" i="252"/>
  <c r="X26" i="252"/>
  <c r="V38" i="258"/>
  <c r="X38" i="258"/>
  <c r="M164" i="264"/>
  <c r="R166" i="264"/>
  <c r="C155" i="264"/>
  <c r="V53" i="264"/>
  <c r="X53" i="264"/>
  <c r="R161" i="266"/>
  <c r="M152" i="266"/>
  <c r="R160" i="266"/>
  <c r="X110" i="263"/>
  <c r="V153" i="264"/>
  <c r="X153" i="264"/>
  <c r="X92" i="266"/>
  <c r="X60" i="266"/>
  <c r="V151" i="253"/>
  <c r="X151" i="253"/>
  <c r="X137" i="266"/>
  <c r="V12" i="252"/>
  <c r="X12" i="252"/>
  <c r="X39" i="266"/>
  <c r="X6" i="266"/>
  <c r="V14" i="265"/>
  <c r="X14" i="265"/>
  <c r="V36" i="265"/>
  <c r="X36" i="265"/>
  <c r="V21" i="252"/>
  <c r="X21" i="252"/>
  <c r="V96" i="258"/>
  <c r="X96" i="258"/>
  <c r="X89" i="266"/>
  <c r="V80" i="260"/>
  <c r="X80" i="260"/>
  <c r="V38" i="263"/>
  <c r="X38" i="263"/>
  <c r="V24" i="260"/>
  <c r="X24" i="260"/>
  <c r="X76" i="266"/>
  <c r="V18" i="260"/>
  <c r="X18" i="260"/>
  <c r="X40" i="266"/>
  <c r="X30" i="266"/>
  <c r="X150" i="266"/>
  <c r="X47" i="266"/>
  <c r="X21" i="266"/>
  <c r="Q160" i="260"/>
  <c r="O166" i="260"/>
  <c r="V86" i="265"/>
  <c r="X86" i="265"/>
  <c r="V141" i="265"/>
  <c r="X141" i="265"/>
  <c r="V94" i="264"/>
  <c r="X94" i="264"/>
  <c r="U155" i="264"/>
  <c r="B164" i="264"/>
  <c r="X83" i="266"/>
  <c r="V55" i="265"/>
  <c r="X55" i="265"/>
  <c r="X27" i="266"/>
  <c r="V98" i="256"/>
  <c r="X98" i="256"/>
  <c r="V3" i="263"/>
  <c r="X3" i="263"/>
  <c r="V135" i="260"/>
  <c r="X135" i="260"/>
  <c r="V104" i="256"/>
  <c r="X104" i="256"/>
  <c r="V100" i="253"/>
  <c r="X100" i="253"/>
  <c r="V82" i="258"/>
  <c r="X82" i="258"/>
  <c r="U166" i="252"/>
  <c r="V127" i="258"/>
  <c r="X127" i="258"/>
  <c r="X44" i="266"/>
  <c r="V140" i="260"/>
  <c r="X140" i="260"/>
  <c r="V97" i="264"/>
  <c r="X97" i="264"/>
  <c r="V35" i="256"/>
  <c r="X35" i="256"/>
  <c r="V69" i="265"/>
  <c r="X69" i="265"/>
  <c r="V52" i="252"/>
  <c r="X52" i="252"/>
  <c r="V119" i="265"/>
  <c r="X119" i="265"/>
  <c r="V34" i="265"/>
  <c r="X34" i="265"/>
  <c r="V147" i="264"/>
  <c r="X147" i="264"/>
  <c r="V74" i="263"/>
  <c r="X74" i="263"/>
  <c r="V86" i="263"/>
  <c r="X86" i="263"/>
  <c r="V44" i="264"/>
  <c r="X44" i="264"/>
  <c r="V29" i="265"/>
  <c r="X29" i="265"/>
  <c r="V29" i="263"/>
  <c r="X29" i="263"/>
  <c r="V90" i="264"/>
  <c r="X90" i="264"/>
  <c r="V119" i="263"/>
  <c r="X119" i="263"/>
  <c r="N152" i="266"/>
  <c r="T160" i="266"/>
  <c r="V150" i="260"/>
  <c r="X150" i="260"/>
  <c r="V59" i="264"/>
  <c r="X59" i="264"/>
  <c r="V7" i="256"/>
  <c r="X7" i="256"/>
  <c r="V112" i="258"/>
  <c r="X112" i="258"/>
  <c r="V36" i="256"/>
  <c r="X36" i="256"/>
  <c r="V123" i="265"/>
  <c r="X123" i="265"/>
  <c r="P155" i="264"/>
  <c r="V25" i="264"/>
  <c r="X25" i="264"/>
  <c r="V26" i="263"/>
  <c r="X26" i="263"/>
  <c r="K156" i="263"/>
  <c r="P164" i="263"/>
  <c r="P166" i="263"/>
  <c r="P163" i="263"/>
  <c r="Q161" i="266"/>
  <c r="L152" i="266"/>
  <c r="Q160" i="266"/>
  <c r="S155" i="266"/>
  <c r="V28" i="265"/>
  <c r="X28" i="265"/>
  <c r="V91" i="253"/>
  <c r="X91" i="253"/>
  <c r="V40" i="256"/>
  <c r="X40" i="256"/>
  <c r="V3" i="253"/>
  <c r="X3" i="253"/>
  <c r="V64" i="265"/>
  <c r="X64" i="265"/>
  <c r="X120" i="266"/>
  <c r="V15" i="265"/>
  <c r="X15" i="265"/>
  <c r="X148" i="266"/>
  <c r="V138" i="264"/>
  <c r="X138" i="264"/>
  <c r="V10" i="258"/>
  <c r="X10" i="258"/>
  <c r="X130" i="266"/>
  <c r="V35" i="263"/>
  <c r="X35" i="263"/>
  <c r="V11" i="253"/>
  <c r="X11" i="253"/>
  <c r="V109" i="263"/>
  <c r="X109" i="263"/>
  <c r="V65" i="260"/>
  <c r="X65" i="260"/>
  <c r="V73" i="260"/>
  <c r="X73" i="260"/>
  <c r="V10" i="253"/>
  <c r="X10" i="253"/>
  <c r="V107" i="256"/>
  <c r="X107" i="256"/>
  <c r="V143" i="253"/>
  <c r="X143" i="253"/>
  <c r="V115" i="258"/>
  <c r="X115" i="258"/>
  <c r="B163" i="231"/>
  <c r="D158" i="231"/>
  <c r="Q164" i="256"/>
  <c r="V80" i="264"/>
  <c r="X80" i="264"/>
  <c r="V27" i="256"/>
  <c r="X27" i="256"/>
  <c r="S164" i="252"/>
  <c r="S168" i="252"/>
  <c r="M157" i="252"/>
  <c r="S165" i="252"/>
  <c r="S167" i="252"/>
  <c r="U164" i="260"/>
  <c r="O157" i="260"/>
  <c r="U165" i="260"/>
  <c r="U167" i="260"/>
  <c r="U168" i="260"/>
  <c r="Q161" i="260"/>
  <c r="V31" i="258"/>
  <c r="X31" i="258"/>
  <c r="S164" i="253"/>
  <c r="S168" i="253"/>
  <c r="M157" i="253"/>
  <c r="S165" i="253"/>
  <c r="S167" i="253"/>
  <c r="N157" i="253"/>
  <c r="T165" i="253"/>
  <c r="T167" i="253"/>
  <c r="T164" i="253"/>
  <c r="T168" i="253"/>
  <c r="Q160" i="258"/>
  <c r="Q166" i="258"/>
  <c r="O166" i="258"/>
  <c r="J157" i="258"/>
  <c r="O165" i="258"/>
  <c r="V49" i="265"/>
  <c r="X49" i="265"/>
  <c r="V66" i="260"/>
  <c r="X66" i="260"/>
  <c r="D161" i="252"/>
  <c r="V82" i="265"/>
  <c r="X82" i="265"/>
  <c r="V103" i="264"/>
  <c r="X103" i="264"/>
  <c r="X78" i="266"/>
  <c r="S166" i="264"/>
  <c r="S162" i="264"/>
  <c r="M155" i="264"/>
  <c r="S163" i="264"/>
  <c r="S165" i="264"/>
  <c r="V134" i="265"/>
  <c r="X134" i="265"/>
  <c r="X70" i="266"/>
  <c r="Q159" i="263"/>
  <c r="Q165" i="263"/>
  <c r="O165" i="263"/>
  <c r="V72" i="264"/>
  <c r="X72" i="264"/>
  <c r="V80" i="263"/>
  <c r="X80" i="263"/>
  <c r="V25" i="258"/>
  <c r="X25" i="258"/>
  <c r="V109" i="256"/>
  <c r="X109" i="256"/>
  <c r="V99" i="253"/>
  <c r="X99" i="253"/>
  <c r="X2" i="264"/>
  <c r="V145" i="260"/>
  <c r="X145" i="260"/>
  <c r="V12" i="258"/>
  <c r="X12" i="258"/>
  <c r="K155" i="264"/>
  <c r="P163" i="264"/>
  <c r="P165" i="264"/>
  <c r="P162" i="264"/>
  <c r="V26" i="258"/>
  <c r="X26" i="258"/>
  <c r="X80" i="266"/>
  <c r="V26" i="265"/>
  <c r="X26" i="265"/>
  <c r="V57" i="264"/>
  <c r="X57" i="264"/>
  <c r="X73" i="266"/>
  <c r="V135" i="265"/>
  <c r="X135" i="265"/>
  <c r="V54" i="263"/>
  <c r="X54" i="263"/>
  <c r="V48" i="258"/>
  <c r="X48" i="258"/>
  <c r="V95" i="265"/>
  <c r="X95" i="265"/>
  <c r="V133" i="253"/>
  <c r="X133" i="253"/>
  <c r="V53" i="263"/>
  <c r="X53" i="263"/>
  <c r="V85" i="264"/>
  <c r="X85" i="264"/>
  <c r="V92" i="264"/>
  <c r="X92" i="264"/>
  <c r="V27" i="252"/>
  <c r="X27" i="252"/>
  <c r="P166" i="260"/>
  <c r="V27" i="263"/>
  <c r="X27" i="263"/>
  <c r="V47" i="263"/>
  <c r="X47" i="263"/>
  <c r="X132" i="266"/>
  <c r="V100" i="263"/>
  <c r="X100" i="263"/>
  <c r="V93" i="263"/>
  <c r="X93" i="263"/>
  <c r="V17" i="260"/>
  <c r="X17" i="260"/>
  <c r="S161" i="267"/>
  <c r="S159" i="267"/>
  <c r="T163" i="267"/>
  <c r="B162" i="267"/>
  <c r="U162" i="267"/>
  <c r="E159" i="267"/>
  <c r="Q159" i="267"/>
  <c r="V163" i="267"/>
  <c r="P152" i="267"/>
  <c r="V160" i="267"/>
  <c r="V162" i="267"/>
  <c r="E160" i="267"/>
  <c r="V159" i="267"/>
  <c r="R162" i="267"/>
  <c r="U163" i="267"/>
  <c r="Q162" i="267"/>
  <c r="T162" i="267"/>
  <c r="E158" i="267"/>
  <c r="W163" i="267"/>
  <c r="Q152" i="267"/>
  <c r="W160" i="267"/>
  <c r="W162" i="267"/>
  <c r="E161" i="267"/>
  <c r="X152" i="267"/>
  <c r="W159" i="267"/>
  <c r="V156" i="263"/>
  <c r="B166" i="263"/>
  <c r="D162" i="263"/>
  <c r="E162" i="263"/>
  <c r="V157" i="260"/>
  <c r="O164" i="258"/>
  <c r="S168" i="256"/>
  <c r="V157" i="256"/>
  <c r="D165" i="253"/>
  <c r="D163" i="253"/>
  <c r="D161" i="253"/>
  <c r="D162" i="253"/>
  <c r="D167" i="253"/>
  <c r="D166" i="253"/>
  <c r="E166" i="253"/>
  <c r="D164" i="253"/>
  <c r="D160" i="253"/>
  <c r="U164" i="253"/>
  <c r="O157" i="253"/>
  <c r="U165" i="253"/>
  <c r="U167" i="253"/>
  <c r="V157" i="253"/>
  <c r="E165" i="253"/>
  <c r="D163" i="252"/>
  <c r="E163" i="252"/>
  <c r="D164" i="252"/>
  <c r="E164" i="252"/>
  <c r="D162" i="252"/>
  <c r="D165" i="252"/>
  <c r="E165" i="252"/>
  <c r="D160" i="252"/>
  <c r="V157" i="252"/>
  <c r="L155" i="265"/>
  <c r="R163" i="265"/>
  <c r="R165" i="265"/>
  <c r="E161" i="265"/>
  <c r="V155" i="265"/>
  <c r="R162" i="266"/>
  <c r="T162" i="266"/>
  <c r="X152" i="266"/>
  <c r="V163" i="266"/>
  <c r="V159" i="266"/>
  <c r="P152" i="266"/>
  <c r="V160" i="266"/>
  <c r="V162" i="266"/>
  <c r="Q159" i="266"/>
  <c r="M156" i="263"/>
  <c r="S164" i="263"/>
  <c r="S166" i="263"/>
  <c r="S163" i="263"/>
  <c r="S167" i="263"/>
  <c r="T167" i="263"/>
  <c r="N156" i="263"/>
  <c r="T164" i="263"/>
  <c r="T166" i="263"/>
  <c r="T163" i="263"/>
  <c r="S164" i="258"/>
  <c r="S168" i="258"/>
  <c r="M157" i="258"/>
  <c r="S165" i="258"/>
  <c r="S167" i="258"/>
  <c r="O165" i="264"/>
  <c r="Q165" i="264"/>
  <c r="V165" i="264"/>
  <c r="D162" i="260"/>
  <c r="D161" i="260"/>
  <c r="D160" i="260"/>
  <c r="D164" i="260"/>
  <c r="D163" i="260"/>
  <c r="D166" i="260"/>
  <c r="E166" i="260"/>
  <c r="D163" i="231"/>
  <c r="E158" i="231"/>
  <c r="O165" i="265"/>
  <c r="Q165" i="265"/>
  <c r="Q162" i="266"/>
  <c r="Q164" i="265"/>
  <c r="Q166" i="265"/>
  <c r="Q162" i="265"/>
  <c r="K157" i="260"/>
  <c r="P165" i="260"/>
  <c r="P167" i="260"/>
  <c r="P164" i="260"/>
  <c r="Q164" i="264"/>
  <c r="Q166" i="264"/>
  <c r="J157" i="256"/>
  <c r="O165" i="256"/>
  <c r="O164" i="256"/>
  <c r="W163" i="266"/>
  <c r="Q152" i="266"/>
  <c r="W160" i="266"/>
  <c r="W162" i="266"/>
  <c r="E161" i="266"/>
  <c r="W159" i="266"/>
  <c r="U168" i="252"/>
  <c r="O157" i="252"/>
  <c r="U165" i="252"/>
  <c r="U167" i="252"/>
  <c r="E166" i="252"/>
  <c r="O164" i="253"/>
  <c r="J157" i="253"/>
  <c r="O165" i="253"/>
  <c r="Q168" i="253"/>
  <c r="Q164" i="253"/>
  <c r="E164" i="253"/>
  <c r="B165" i="264"/>
  <c r="D161" i="264"/>
  <c r="E161" i="264"/>
  <c r="U167" i="263"/>
  <c r="O156" i="263"/>
  <c r="U164" i="263"/>
  <c r="U166" i="263"/>
  <c r="P164" i="258"/>
  <c r="R164" i="258"/>
  <c r="R168" i="258"/>
  <c r="L157" i="258"/>
  <c r="R165" i="258"/>
  <c r="R167" i="258"/>
  <c r="S164" i="260"/>
  <c r="S168" i="260"/>
  <c r="M157" i="260"/>
  <c r="S165" i="260"/>
  <c r="S167" i="260"/>
  <c r="O163" i="263"/>
  <c r="J156" i="263"/>
  <c r="O164" i="263"/>
  <c r="U164" i="252"/>
  <c r="Q168" i="252"/>
  <c r="Q164" i="252"/>
  <c r="O162" i="264"/>
  <c r="V155" i="264"/>
  <c r="D160" i="258"/>
  <c r="D162" i="258"/>
  <c r="D161" i="258"/>
  <c r="D165" i="258"/>
  <c r="E165" i="258"/>
  <c r="D163" i="258"/>
  <c r="D166" i="258"/>
  <c r="J157" i="260"/>
  <c r="O165" i="260"/>
  <c r="O164" i="260"/>
  <c r="R168" i="260"/>
  <c r="R164" i="260"/>
  <c r="L157" i="260"/>
  <c r="R165" i="260"/>
  <c r="R167" i="260"/>
  <c r="R165" i="264"/>
  <c r="D164" i="258"/>
  <c r="U163" i="266"/>
  <c r="O152" i="266"/>
  <c r="U160" i="266"/>
  <c r="U162" i="266"/>
  <c r="S161" i="266"/>
  <c r="S163" i="266"/>
  <c r="B162" i="266"/>
  <c r="U164" i="258"/>
  <c r="U168" i="258"/>
  <c r="O157" i="258"/>
  <c r="U165" i="258"/>
  <c r="U167" i="258"/>
  <c r="O167" i="258"/>
  <c r="Q167" i="258"/>
  <c r="Q165" i="258"/>
  <c r="Q166" i="260"/>
  <c r="E163" i="253"/>
  <c r="N155" i="264"/>
  <c r="T163" i="264"/>
  <c r="T165" i="264"/>
  <c r="T162" i="264"/>
  <c r="T166" i="264"/>
  <c r="Q163" i="263"/>
  <c r="Q167" i="263"/>
  <c r="E165" i="260"/>
  <c r="D160" i="256"/>
  <c r="D161" i="256"/>
  <c r="D162" i="256"/>
  <c r="D164" i="256"/>
  <c r="E164" i="256"/>
  <c r="D165" i="256"/>
  <c r="E165" i="256"/>
  <c r="D166" i="256"/>
  <c r="E166" i="256"/>
  <c r="R159" i="266"/>
  <c r="O164" i="252"/>
  <c r="J157" i="252"/>
  <c r="O165" i="252"/>
  <c r="M155" i="265"/>
  <c r="S163" i="265"/>
  <c r="S165" i="265"/>
  <c r="E162" i="265"/>
  <c r="S162" i="265"/>
  <c r="S166" i="265"/>
  <c r="Q168" i="258"/>
  <c r="Q164" i="258"/>
  <c r="U159" i="266"/>
  <c r="U166" i="265"/>
  <c r="O155" i="265"/>
  <c r="U163" i="265"/>
  <c r="U165" i="265"/>
  <c r="E164" i="265"/>
  <c r="S160" i="267"/>
  <c r="S163" i="267"/>
  <c r="S162" i="267"/>
  <c r="D164" i="263"/>
  <c r="E164" i="263"/>
  <c r="D161" i="263"/>
  <c r="D163" i="263"/>
  <c r="E163" i="263"/>
  <c r="D160" i="263"/>
  <c r="D159" i="263"/>
  <c r="D165" i="263"/>
  <c r="E165" i="263"/>
  <c r="E163" i="260"/>
  <c r="E164" i="260"/>
  <c r="V167" i="258"/>
  <c r="E166" i="258"/>
  <c r="D167" i="252"/>
  <c r="S162" i="266"/>
  <c r="X162" i="266"/>
  <c r="O167" i="260"/>
  <c r="Q165" i="260"/>
  <c r="E163" i="258"/>
  <c r="Q162" i="264"/>
  <c r="D159" i="266"/>
  <c r="E159" i="266"/>
  <c r="D156" i="266"/>
  <c r="D160" i="266"/>
  <c r="E160" i="266"/>
  <c r="D155" i="266"/>
  <c r="D158" i="266"/>
  <c r="E158" i="266"/>
  <c r="D167" i="258"/>
  <c r="E162" i="258"/>
  <c r="D157" i="266"/>
  <c r="D158" i="264"/>
  <c r="D160" i="264"/>
  <c r="D159" i="264"/>
  <c r="D163" i="264"/>
  <c r="E163" i="264"/>
  <c r="O167" i="253"/>
  <c r="Q167" i="253"/>
  <c r="Q165" i="253"/>
  <c r="D167" i="260"/>
  <c r="D162" i="264"/>
  <c r="E162" i="264"/>
  <c r="S160" i="266"/>
  <c r="Q164" i="263"/>
  <c r="O166" i="263"/>
  <c r="Q166" i="263"/>
  <c r="E160" i="265"/>
  <c r="V165" i="265"/>
  <c r="O167" i="256"/>
  <c r="Q167" i="256"/>
  <c r="V167" i="256"/>
  <c r="Q165" i="256"/>
  <c r="D167" i="256"/>
  <c r="D164" i="264"/>
  <c r="E164" i="264"/>
  <c r="E164" i="258"/>
  <c r="Q163" i="265"/>
  <c r="O167" i="252"/>
  <c r="Q167" i="252"/>
  <c r="Q165" i="252"/>
  <c r="Q163" i="264"/>
  <c r="Q167" i="260"/>
  <c r="V167" i="260"/>
  <c r="S159" i="266"/>
  <c r="Q168" i="260"/>
  <c r="Q164" i="260"/>
  <c r="E157" i="267"/>
  <c r="X162" i="267"/>
  <c r="D166" i="263"/>
  <c r="E162" i="260"/>
  <c r="E162" i="256"/>
  <c r="V167" i="253"/>
  <c r="E162" i="253"/>
  <c r="V167" i="252"/>
  <c r="E162" i="252"/>
  <c r="D165" i="264"/>
  <c r="E160" i="264"/>
  <c r="E157" i="266"/>
  <c r="D162" i="266"/>
  <c r="V166" i="263"/>
  <c r="E161" i="263"/>
  <c r="Q159" i="271"/>
  <c r="A153" i="271"/>
  <c r="G2" i="271"/>
  <c r="E153" i="271"/>
  <c r="F153" i="271"/>
  <c r="W2" i="271"/>
  <c r="V2" i="271"/>
  <c r="U2" i="271"/>
  <c r="T2" i="271"/>
  <c r="S2" i="271"/>
  <c r="R2" i="271"/>
  <c r="U157" i="271"/>
  <c r="Q157" i="271"/>
  <c r="G3" i="271"/>
  <c r="W3" i="271"/>
  <c r="V3" i="271"/>
  <c r="U3" i="271"/>
  <c r="T3" i="271"/>
  <c r="S3" i="271"/>
  <c r="R3" i="271"/>
  <c r="X3" i="271"/>
  <c r="Z3" i="271"/>
  <c r="W4" i="271"/>
  <c r="V4" i="271"/>
  <c r="U4" i="271"/>
  <c r="T4" i="271"/>
  <c r="S4" i="271"/>
  <c r="R4" i="271"/>
  <c r="X4" i="271"/>
  <c r="Z4" i="271"/>
  <c r="T157" i="271"/>
  <c r="G5" i="271"/>
  <c r="W5" i="271"/>
  <c r="V5" i="271"/>
  <c r="U5" i="271"/>
  <c r="T5" i="271"/>
  <c r="S5" i="271"/>
  <c r="R5" i="271"/>
  <c r="X5" i="271"/>
  <c r="Z5" i="271"/>
  <c r="R159" i="271"/>
  <c r="G6" i="271"/>
  <c r="W6" i="271"/>
  <c r="V6" i="271"/>
  <c r="U6" i="271"/>
  <c r="T6" i="271"/>
  <c r="S6" i="271"/>
  <c r="R6" i="271"/>
  <c r="X6" i="271"/>
  <c r="Z6" i="271"/>
  <c r="W157" i="271"/>
  <c r="U156" i="271"/>
  <c r="T156" i="271"/>
  <c r="T162" i="271"/>
  <c r="G7" i="271"/>
  <c r="W7" i="271"/>
  <c r="V7" i="271"/>
  <c r="U7" i="271"/>
  <c r="T7" i="271"/>
  <c r="S7" i="271"/>
  <c r="R7" i="271"/>
  <c r="X7" i="271"/>
  <c r="Z7" i="271"/>
  <c r="W8" i="271"/>
  <c r="V8" i="271"/>
  <c r="U8" i="271"/>
  <c r="T8" i="271"/>
  <c r="S8" i="271"/>
  <c r="R8" i="271"/>
  <c r="X8" i="271"/>
  <c r="Z8" i="271"/>
  <c r="W9" i="271"/>
  <c r="V9" i="271"/>
  <c r="U9" i="271"/>
  <c r="T9" i="271"/>
  <c r="S9" i="271"/>
  <c r="R9" i="271"/>
  <c r="X9" i="271"/>
  <c r="Z9" i="271"/>
  <c r="W10" i="271"/>
  <c r="V10" i="271"/>
  <c r="U10" i="271"/>
  <c r="T10" i="271"/>
  <c r="S10" i="271"/>
  <c r="R10" i="271"/>
  <c r="X10" i="271"/>
  <c r="Z10" i="271"/>
  <c r="W11" i="271"/>
  <c r="V11" i="271"/>
  <c r="U11" i="271"/>
  <c r="T11" i="271"/>
  <c r="S11" i="271"/>
  <c r="R11" i="271"/>
  <c r="X11" i="271"/>
  <c r="Z11" i="271"/>
  <c r="W12" i="271"/>
  <c r="V12" i="271"/>
  <c r="U12" i="271"/>
  <c r="T12" i="271"/>
  <c r="S12" i="271"/>
  <c r="R12" i="271"/>
  <c r="X12" i="271"/>
  <c r="Z12" i="271"/>
  <c r="V157" i="271"/>
  <c r="G13" i="271"/>
  <c r="W13" i="271"/>
  <c r="V13" i="271"/>
  <c r="U13" i="271"/>
  <c r="T13" i="271"/>
  <c r="S13" i="271"/>
  <c r="R13" i="271"/>
  <c r="X13" i="271"/>
  <c r="Z13" i="271"/>
  <c r="W156" i="271"/>
  <c r="Q156" i="271"/>
  <c r="G14" i="271"/>
  <c r="W14" i="271"/>
  <c r="V14" i="271"/>
  <c r="U14" i="271"/>
  <c r="T14" i="271"/>
  <c r="S14" i="271"/>
  <c r="R14" i="271"/>
  <c r="X14" i="271"/>
  <c r="Z14" i="271"/>
  <c r="W15" i="271"/>
  <c r="V15" i="271"/>
  <c r="U15" i="271"/>
  <c r="T15" i="271"/>
  <c r="S15" i="271"/>
  <c r="R15" i="271"/>
  <c r="X15" i="271"/>
  <c r="Z15" i="271"/>
  <c r="W16" i="271"/>
  <c r="V16" i="271"/>
  <c r="U16" i="271"/>
  <c r="T16" i="271"/>
  <c r="S16" i="271"/>
  <c r="R16" i="271"/>
  <c r="X16" i="271"/>
  <c r="Z16" i="271"/>
  <c r="W17" i="271"/>
  <c r="V17" i="271"/>
  <c r="U17" i="271"/>
  <c r="T17" i="271"/>
  <c r="S17" i="271"/>
  <c r="R17" i="271"/>
  <c r="X17" i="271"/>
  <c r="Z17" i="271"/>
  <c r="W18" i="271"/>
  <c r="V18" i="271"/>
  <c r="U18" i="271"/>
  <c r="T18" i="271"/>
  <c r="S18" i="271"/>
  <c r="R18" i="271"/>
  <c r="X18" i="271"/>
  <c r="Z18" i="271"/>
  <c r="W19" i="271"/>
  <c r="V19" i="271"/>
  <c r="U19" i="271"/>
  <c r="T19" i="271"/>
  <c r="S19" i="271"/>
  <c r="R19" i="271"/>
  <c r="X19" i="271"/>
  <c r="Z19" i="271"/>
  <c r="W20" i="271"/>
  <c r="V20" i="271"/>
  <c r="U20" i="271"/>
  <c r="T20" i="271"/>
  <c r="S20" i="271"/>
  <c r="R20" i="271"/>
  <c r="X20" i="271"/>
  <c r="Z20" i="271"/>
  <c r="W21" i="271"/>
  <c r="V21" i="271"/>
  <c r="U21" i="271"/>
  <c r="T21" i="271"/>
  <c r="S21" i="271"/>
  <c r="R21" i="271"/>
  <c r="X21" i="271"/>
  <c r="Z21" i="271"/>
  <c r="W22" i="271"/>
  <c r="V22" i="271"/>
  <c r="U22" i="271"/>
  <c r="T22" i="271"/>
  <c r="S22" i="271"/>
  <c r="R22" i="271"/>
  <c r="X22" i="271"/>
  <c r="Z22" i="271"/>
  <c r="W23" i="271"/>
  <c r="V23" i="271"/>
  <c r="U23" i="271"/>
  <c r="T23" i="271"/>
  <c r="S23" i="271"/>
  <c r="R23" i="271"/>
  <c r="X23" i="271"/>
  <c r="Z23" i="271"/>
  <c r="W24" i="271"/>
  <c r="V24" i="271"/>
  <c r="U24" i="271"/>
  <c r="T24" i="271"/>
  <c r="S24" i="271"/>
  <c r="R24" i="271"/>
  <c r="X24" i="271"/>
  <c r="Z24" i="271"/>
  <c r="W26" i="271"/>
  <c r="V26" i="271"/>
  <c r="U26" i="271"/>
  <c r="T26" i="271"/>
  <c r="S26" i="271"/>
  <c r="R26" i="271"/>
  <c r="X26" i="271"/>
  <c r="Z26" i="271"/>
  <c r="W159" i="271"/>
  <c r="G27" i="271"/>
  <c r="W27" i="271"/>
  <c r="V27" i="271"/>
  <c r="U27" i="271"/>
  <c r="T27" i="271"/>
  <c r="S27" i="271"/>
  <c r="R27" i="271"/>
  <c r="X27" i="271"/>
  <c r="Z27" i="271"/>
  <c r="V156" i="271"/>
  <c r="G28" i="271"/>
  <c r="W28" i="271"/>
  <c r="V28" i="271"/>
  <c r="U28" i="271"/>
  <c r="T28" i="271"/>
  <c r="S28" i="271"/>
  <c r="R28" i="271"/>
  <c r="X28" i="271"/>
  <c r="Z28" i="271"/>
  <c r="W29" i="271"/>
  <c r="V29" i="271"/>
  <c r="U29" i="271"/>
  <c r="T29" i="271"/>
  <c r="S29" i="271"/>
  <c r="R29" i="271"/>
  <c r="X29" i="271"/>
  <c r="Z29" i="271"/>
  <c r="W30" i="271"/>
  <c r="V30" i="271"/>
  <c r="U30" i="271"/>
  <c r="T30" i="271"/>
  <c r="S30" i="271"/>
  <c r="R30" i="271"/>
  <c r="X30" i="271"/>
  <c r="Z30" i="271"/>
  <c r="W31" i="271"/>
  <c r="V31" i="271"/>
  <c r="U31" i="271"/>
  <c r="T31" i="271"/>
  <c r="S31" i="271"/>
  <c r="R31" i="271"/>
  <c r="X31" i="271"/>
  <c r="Z31" i="271"/>
  <c r="W32" i="271"/>
  <c r="V32" i="271"/>
  <c r="U32" i="271"/>
  <c r="T32" i="271"/>
  <c r="S32" i="271"/>
  <c r="R32" i="271"/>
  <c r="X32" i="271"/>
  <c r="Z32" i="271"/>
  <c r="W33" i="271"/>
  <c r="V33" i="271"/>
  <c r="U33" i="271"/>
  <c r="T33" i="271"/>
  <c r="S33" i="271"/>
  <c r="R33" i="271"/>
  <c r="X33" i="271"/>
  <c r="Z33" i="271"/>
  <c r="W34" i="271"/>
  <c r="V34" i="271"/>
  <c r="U34" i="271"/>
  <c r="T34" i="271"/>
  <c r="S34" i="271"/>
  <c r="R34" i="271"/>
  <c r="X34" i="271"/>
  <c r="Z34" i="271"/>
  <c r="R156" i="271"/>
  <c r="G35" i="271"/>
  <c r="W35" i="271"/>
  <c r="V35" i="271"/>
  <c r="U35" i="271"/>
  <c r="T35" i="271"/>
  <c r="S35" i="271"/>
  <c r="R35" i="271"/>
  <c r="X35" i="271"/>
  <c r="Z35" i="271"/>
  <c r="W36" i="271"/>
  <c r="V36" i="271"/>
  <c r="U36" i="271"/>
  <c r="T36" i="271"/>
  <c r="S36" i="271"/>
  <c r="R36" i="271"/>
  <c r="X36" i="271"/>
  <c r="Z36" i="271"/>
  <c r="W37" i="271"/>
  <c r="V37" i="271"/>
  <c r="U37" i="271"/>
  <c r="T37" i="271"/>
  <c r="S37" i="271"/>
  <c r="R37" i="271"/>
  <c r="X37" i="271"/>
  <c r="Z37" i="271"/>
  <c r="W38" i="271"/>
  <c r="V38" i="271"/>
  <c r="U38" i="271"/>
  <c r="T38" i="271"/>
  <c r="S38" i="271"/>
  <c r="R38" i="271"/>
  <c r="X38" i="271"/>
  <c r="Z38" i="271"/>
  <c r="W39" i="271"/>
  <c r="V39" i="271"/>
  <c r="U39" i="271"/>
  <c r="T39" i="271"/>
  <c r="S39" i="271"/>
  <c r="R39" i="271"/>
  <c r="X39" i="271"/>
  <c r="Z39" i="271"/>
  <c r="W40" i="271"/>
  <c r="V40" i="271"/>
  <c r="U40" i="271"/>
  <c r="T40" i="271"/>
  <c r="S40" i="271"/>
  <c r="R40" i="271"/>
  <c r="X40" i="271"/>
  <c r="Z40" i="271"/>
  <c r="W41" i="271"/>
  <c r="V41" i="271"/>
  <c r="U41" i="271"/>
  <c r="T41" i="271"/>
  <c r="S41" i="271"/>
  <c r="R41" i="271"/>
  <c r="X41" i="271"/>
  <c r="Z41" i="271"/>
  <c r="W42" i="271"/>
  <c r="V42" i="271"/>
  <c r="U42" i="271"/>
  <c r="T42" i="271"/>
  <c r="S42" i="271"/>
  <c r="R42" i="271"/>
  <c r="X42" i="271"/>
  <c r="Z42" i="271"/>
  <c r="W43" i="271"/>
  <c r="V43" i="271"/>
  <c r="U43" i="271"/>
  <c r="T43" i="271"/>
  <c r="S43" i="271"/>
  <c r="R43" i="271"/>
  <c r="X43" i="271"/>
  <c r="Z43" i="271"/>
  <c r="W44" i="271"/>
  <c r="V44" i="271"/>
  <c r="U44" i="271"/>
  <c r="T44" i="271"/>
  <c r="S44" i="271"/>
  <c r="R44" i="271"/>
  <c r="X44" i="271"/>
  <c r="Z44" i="271"/>
  <c r="W45" i="271"/>
  <c r="V45" i="271"/>
  <c r="U45" i="271"/>
  <c r="T45" i="271"/>
  <c r="S45" i="271"/>
  <c r="R45" i="271"/>
  <c r="X45" i="271"/>
  <c r="Z45" i="271"/>
  <c r="W46" i="271"/>
  <c r="V46" i="271"/>
  <c r="U46" i="271"/>
  <c r="T46" i="271"/>
  <c r="S46" i="271"/>
  <c r="R46" i="271"/>
  <c r="X46" i="271"/>
  <c r="Z46" i="271"/>
  <c r="W47" i="271"/>
  <c r="V47" i="271"/>
  <c r="U47" i="271"/>
  <c r="T47" i="271"/>
  <c r="S47" i="271"/>
  <c r="R47" i="271"/>
  <c r="X47" i="271"/>
  <c r="Z47" i="271"/>
  <c r="W48" i="271"/>
  <c r="V48" i="271"/>
  <c r="U48" i="271"/>
  <c r="T48" i="271"/>
  <c r="S48" i="271"/>
  <c r="R48" i="271"/>
  <c r="X48" i="271"/>
  <c r="Z48" i="271"/>
  <c r="W49" i="271"/>
  <c r="V49" i="271"/>
  <c r="U49" i="271"/>
  <c r="T49" i="271"/>
  <c r="S49" i="271"/>
  <c r="R49" i="271"/>
  <c r="X49" i="271"/>
  <c r="Z49" i="271"/>
  <c r="W50" i="271"/>
  <c r="V50" i="271"/>
  <c r="U50" i="271"/>
  <c r="T50" i="271"/>
  <c r="S50" i="271"/>
  <c r="R50" i="271"/>
  <c r="X50" i="271"/>
  <c r="Z50" i="271"/>
  <c r="W51" i="271"/>
  <c r="V51" i="271"/>
  <c r="U51" i="271"/>
  <c r="T51" i="271"/>
  <c r="S51" i="271"/>
  <c r="R51" i="271"/>
  <c r="X51" i="271"/>
  <c r="Z51" i="271"/>
  <c r="W52" i="271"/>
  <c r="V52" i="271"/>
  <c r="U52" i="271"/>
  <c r="T52" i="271"/>
  <c r="S52" i="271"/>
  <c r="R52" i="271"/>
  <c r="X52" i="271"/>
  <c r="Z52" i="271"/>
  <c r="W53" i="271"/>
  <c r="V53" i="271"/>
  <c r="U53" i="271"/>
  <c r="T53" i="271"/>
  <c r="S53" i="271"/>
  <c r="R53" i="271"/>
  <c r="X53" i="271"/>
  <c r="Z53" i="271"/>
  <c r="W54" i="271"/>
  <c r="V54" i="271"/>
  <c r="U54" i="271"/>
  <c r="T54" i="271"/>
  <c r="S54" i="271"/>
  <c r="R54" i="271"/>
  <c r="X54" i="271"/>
  <c r="Z54" i="271"/>
  <c r="W55" i="271"/>
  <c r="V55" i="271"/>
  <c r="U55" i="271"/>
  <c r="T55" i="271"/>
  <c r="S55" i="271"/>
  <c r="R55" i="271"/>
  <c r="X55" i="271"/>
  <c r="Z55" i="271"/>
  <c r="W56" i="271"/>
  <c r="V56" i="271"/>
  <c r="U56" i="271"/>
  <c r="T56" i="271"/>
  <c r="S56" i="271"/>
  <c r="R56" i="271"/>
  <c r="X56" i="271"/>
  <c r="Z56" i="271"/>
  <c r="W57" i="271"/>
  <c r="V57" i="271"/>
  <c r="U57" i="271"/>
  <c r="T57" i="271"/>
  <c r="S57" i="271"/>
  <c r="R57" i="271"/>
  <c r="X57" i="271"/>
  <c r="Z57" i="271"/>
  <c r="W58" i="271"/>
  <c r="V58" i="271"/>
  <c r="U58" i="271"/>
  <c r="T58" i="271"/>
  <c r="S58" i="271"/>
  <c r="R58" i="271"/>
  <c r="X58" i="271"/>
  <c r="Z58" i="271"/>
  <c r="W59" i="271"/>
  <c r="V59" i="271"/>
  <c r="U59" i="271"/>
  <c r="T59" i="271"/>
  <c r="S59" i="271"/>
  <c r="R59" i="271"/>
  <c r="X59" i="271"/>
  <c r="Z59" i="271"/>
  <c r="W60" i="271"/>
  <c r="V60" i="271"/>
  <c r="U60" i="271"/>
  <c r="T60" i="271"/>
  <c r="S60" i="271"/>
  <c r="R60" i="271"/>
  <c r="X60" i="271"/>
  <c r="Z60" i="271"/>
  <c r="W61" i="271"/>
  <c r="V61" i="271"/>
  <c r="U61" i="271"/>
  <c r="T61" i="271"/>
  <c r="S61" i="271"/>
  <c r="R61" i="271"/>
  <c r="X61" i="271"/>
  <c r="Z61" i="271"/>
  <c r="W62" i="271"/>
  <c r="V62" i="271"/>
  <c r="U62" i="271"/>
  <c r="T62" i="271"/>
  <c r="S62" i="271"/>
  <c r="R62" i="271"/>
  <c r="X62" i="271"/>
  <c r="Z62" i="271"/>
  <c r="W63" i="271"/>
  <c r="V63" i="271"/>
  <c r="U63" i="271"/>
  <c r="T63" i="271"/>
  <c r="S63" i="271"/>
  <c r="R63" i="271"/>
  <c r="X63" i="271"/>
  <c r="Z63" i="271"/>
  <c r="W64" i="271"/>
  <c r="V64" i="271"/>
  <c r="U64" i="271"/>
  <c r="T64" i="271"/>
  <c r="S64" i="271"/>
  <c r="R64" i="271"/>
  <c r="X64" i="271"/>
  <c r="Z64" i="271"/>
  <c r="R157" i="271"/>
  <c r="G65" i="271"/>
  <c r="W65" i="271"/>
  <c r="V65" i="271"/>
  <c r="U65" i="271"/>
  <c r="T65" i="271"/>
  <c r="S65" i="271"/>
  <c r="R65" i="271"/>
  <c r="X65" i="271"/>
  <c r="Z65" i="271"/>
  <c r="W66" i="271"/>
  <c r="V66" i="271"/>
  <c r="U66" i="271"/>
  <c r="T66" i="271"/>
  <c r="S66" i="271"/>
  <c r="R66" i="271"/>
  <c r="X66" i="271"/>
  <c r="Z66" i="271"/>
  <c r="W67" i="271"/>
  <c r="V67" i="271"/>
  <c r="U67" i="271"/>
  <c r="T67" i="271"/>
  <c r="S67" i="271"/>
  <c r="R67" i="271"/>
  <c r="X67" i="271"/>
  <c r="Z67" i="271"/>
  <c r="W68" i="271"/>
  <c r="V68" i="271"/>
  <c r="U68" i="271"/>
  <c r="T68" i="271"/>
  <c r="S68" i="271"/>
  <c r="R68" i="271"/>
  <c r="X68" i="271"/>
  <c r="Z68" i="271"/>
  <c r="W69" i="271"/>
  <c r="V69" i="271"/>
  <c r="U69" i="271"/>
  <c r="T69" i="271"/>
  <c r="S69" i="271"/>
  <c r="R69" i="271"/>
  <c r="X69" i="271"/>
  <c r="Z69" i="271"/>
  <c r="W70" i="271"/>
  <c r="V70" i="271"/>
  <c r="U70" i="271"/>
  <c r="T70" i="271"/>
  <c r="S70" i="271"/>
  <c r="R70" i="271"/>
  <c r="X70" i="271"/>
  <c r="Z70" i="271"/>
  <c r="W71" i="271"/>
  <c r="V71" i="271"/>
  <c r="U71" i="271"/>
  <c r="T71" i="271"/>
  <c r="S71" i="271"/>
  <c r="R71" i="271"/>
  <c r="X71" i="271"/>
  <c r="Z71" i="271"/>
  <c r="W72" i="271"/>
  <c r="V72" i="271"/>
  <c r="U72" i="271"/>
  <c r="T72" i="271"/>
  <c r="S72" i="271"/>
  <c r="R72" i="271"/>
  <c r="X72" i="271"/>
  <c r="Z72" i="271"/>
  <c r="W73" i="271"/>
  <c r="V73" i="271"/>
  <c r="U73" i="271"/>
  <c r="T73" i="271"/>
  <c r="S73" i="271"/>
  <c r="R73" i="271"/>
  <c r="X73" i="271"/>
  <c r="Z73" i="271"/>
  <c r="W74" i="271"/>
  <c r="V74" i="271"/>
  <c r="U74" i="271"/>
  <c r="T74" i="271"/>
  <c r="S74" i="271"/>
  <c r="R74" i="271"/>
  <c r="X74" i="271"/>
  <c r="Z74" i="271"/>
  <c r="W75" i="271"/>
  <c r="V75" i="271"/>
  <c r="U75" i="271"/>
  <c r="T75" i="271"/>
  <c r="S75" i="271"/>
  <c r="R75" i="271"/>
  <c r="X75" i="271"/>
  <c r="Z75" i="271"/>
  <c r="W76" i="271"/>
  <c r="V76" i="271"/>
  <c r="U76" i="271"/>
  <c r="T76" i="271"/>
  <c r="S76" i="271"/>
  <c r="R76" i="271"/>
  <c r="X76" i="271"/>
  <c r="Z76" i="271"/>
  <c r="W77" i="271"/>
  <c r="V77" i="271"/>
  <c r="U77" i="271"/>
  <c r="T77" i="271"/>
  <c r="S77" i="271"/>
  <c r="R77" i="271"/>
  <c r="X77" i="271"/>
  <c r="Z77" i="271"/>
  <c r="W78" i="271"/>
  <c r="V78" i="271"/>
  <c r="U78" i="271"/>
  <c r="T78" i="271"/>
  <c r="S78" i="271"/>
  <c r="R78" i="271"/>
  <c r="X78" i="271"/>
  <c r="Z78" i="271"/>
  <c r="W79" i="271"/>
  <c r="V79" i="271"/>
  <c r="U79" i="271"/>
  <c r="T79" i="271"/>
  <c r="S79" i="271"/>
  <c r="R79" i="271"/>
  <c r="X79" i="271"/>
  <c r="Z79" i="271"/>
  <c r="W80" i="271"/>
  <c r="V80" i="271"/>
  <c r="U80" i="271"/>
  <c r="T80" i="271"/>
  <c r="S80" i="271"/>
  <c r="R80" i="271"/>
  <c r="X80" i="271"/>
  <c r="Z80" i="271"/>
  <c r="W81" i="271"/>
  <c r="V81" i="271"/>
  <c r="U81" i="271"/>
  <c r="T81" i="271"/>
  <c r="S81" i="271"/>
  <c r="R81" i="271"/>
  <c r="X81" i="271"/>
  <c r="Z81" i="271"/>
  <c r="W82" i="271"/>
  <c r="V82" i="271"/>
  <c r="U82" i="271"/>
  <c r="T82" i="271"/>
  <c r="S82" i="271"/>
  <c r="R82" i="271"/>
  <c r="X82" i="271"/>
  <c r="Z82" i="271"/>
  <c r="W83" i="271"/>
  <c r="V83" i="271"/>
  <c r="U83" i="271"/>
  <c r="T83" i="271"/>
  <c r="S83" i="271"/>
  <c r="R83" i="271"/>
  <c r="X83" i="271"/>
  <c r="Z83" i="271"/>
  <c r="W84" i="271"/>
  <c r="V84" i="271"/>
  <c r="U84" i="271"/>
  <c r="T84" i="271"/>
  <c r="S84" i="271"/>
  <c r="R84" i="271"/>
  <c r="X84" i="271"/>
  <c r="Z84" i="271"/>
  <c r="W85" i="271"/>
  <c r="V85" i="271"/>
  <c r="U85" i="271"/>
  <c r="T85" i="271"/>
  <c r="S85" i="271"/>
  <c r="R85" i="271"/>
  <c r="X85" i="271"/>
  <c r="Z85" i="271"/>
  <c r="W86" i="271"/>
  <c r="V86" i="271"/>
  <c r="U86" i="271"/>
  <c r="T86" i="271"/>
  <c r="S86" i="271"/>
  <c r="R86" i="271"/>
  <c r="X86" i="271"/>
  <c r="Z86" i="271"/>
  <c r="W87" i="271"/>
  <c r="V87" i="271"/>
  <c r="U87" i="271"/>
  <c r="T87" i="271"/>
  <c r="S87" i="271"/>
  <c r="R87" i="271"/>
  <c r="X87" i="271"/>
  <c r="Z87" i="271"/>
  <c r="W88" i="271"/>
  <c r="V88" i="271"/>
  <c r="U88" i="271"/>
  <c r="T88" i="271"/>
  <c r="S88" i="271"/>
  <c r="R88" i="271"/>
  <c r="X88" i="271"/>
  <c r="Z88" i="271"/>
  <c r="W89" i="271"/>
  <c r="V89" i="271"/>
  <c r="U89" i="271"/>
  <c r="T89" i="271"/>
  <c r="S89" i="271"/>
  <c r="R89" i="271"/>
  <c r="X89" i="271"/>
  <c r="Z89" i="271"/>
  <c r="W90" i="271"/>
  <c r="V90" i="271"/>
  <c r="U90" i="271"/>
  <c r="T90" i="271"/>
  <c r="S90" i="271"/>
  <c r="R90" i="271"/>
  <c r="X90" i="271"/>
  <c r="Z90" i="271"/>
  <c r="W91" i="271"/>
  <c r="V91" i="271"/>
  <c r="U91" i="271"/>
  <c r="T91" i="271"/>
  <c r="S91" i="271"/>
  <c r="R91" i="271"/>
  <c r="X91" i="271"/>
  <c r="Z91" i="271"/>
  <c r="W92" i="271"/>
  <c r="V92" i="271"/>
  <c r="U92" i="271"/>
  <c r="T92" i="271"/>
  <c r="S92" i="271"/>
  <c r="R92" i="271"/>
  <c r="X92" i="271"/>
  <c r="Z92" i="271"/>
  <c r="W93" i="271"/>
  <c r="V93" i="271"/>
  <c r="U93" i="271"/>
  <c r="T93" i="271"/>
  <c r="S93" i="271"/>
  <c r="R93" i="271"/>
  <c r="X93" i="271"/>
  <c r="Z93" i="271"/>
  <c r="W94" i="271"/>
  <c r="V94" i="271"/>
  <c r="U94" i="271"/>
  <c r="T94" i="271"/>
  <c r="S94" i="271"/>
  <c r="R94" i="271"/>
  <c r="X94" i="271"/>
  <c r="Z94" i="271"/>
  <c r="W95" i="271"/>
  <c r="V95" i="271"/>
  <c r="U95" i="271"/>
  <c r="T95" i="271"/>
  <c r="S95" i="271"/>
  <c r="R95" i="271"/>
  <c r="X95" i="271"/>
  <c r="Z95" i="271"/>
  <c r="W96" i="271"/>
  <c r="V96" i="271"/>
  <c r="U96" i="271"/>
  <c r="T96" i="271"/>
  <c r="S96" i="271"/>
  <c r="R96" i="271"/>
  <c r="X96" i="271"/>
  <c r="Z96" i="271"/>
  <c r="W97" i="271"/>
  <c r="V97" i="271"/>
  <c r="U97" i="271"/>
  <c r="T97" i="271"/>
  <c r="S97" i="271"/>
  <c r="R97" i="271"/>
  <c r="X97" i="271"/>
  <c r="Z97" i="271"/>
  <c r="W98" i="271"/>
  <c r="V98" i="271"/>
  <c r="U98" i="271"/>
  <c r="T98" i="271"/>
  <c r="S98" i="271"/>
  <c r="R98" i="271"/>
  <c r="X98" i="271"/>
  <c r="Z98" i="271"/>
  <c r="W99" i="271"/>
  <c r="V99" i="271"/>
  <c r="U99" i="271"/>
  <c r="T99" i="271"/>
  <c r="S99" i="271"/>
  <c r="R99" i="271"/>
  <c r="X99" i="271"/>
  <c r="Z99" i="271"/>
  <c r="W100" i="271"/>
  <c r="V100" i="271"/>
  <c r="U100" i="271"/>
  <c r="T100" i="271"/>
  <c r="S100" i="271"/>
  <c r="R100" i="271"/>
  <c r="X100" i="271"/>
  <c r="Z100" i="271"/>
  <c r="W101" i="271"/>
  <c r="V101" i="271"/>
  <c r="U101" i="271"/>
  <c r="T101" i="271"/>
  <c r="S101" i="271"/>
  <c r="R101" i="271"/>
  <c r="X101" i="271"/>
  <c r="Z101" i="271"/>
  <c r="W102" i="271"/>
  <c r="V102" i="271"/>
  <c r="U102" i="271"/>
  <c r="T102" i="271"/>
  <c r="S102" i="271"/>
  <c r="R102" i="271"/>
  <c r="X102" i="271"/>
  <c r="Z102" i="271"/>
  <c r="W103" i="271"/>
  <c r="V103" i="271"/>
  <c r="U103" i="271"/>
  <c r="T103" i="271"/>
  <c r="S103" i="271"/>
  <c r="R103" i="271"/>
  <c r="X103" i="271"/>
  <c r="Z103" i="271"/>
  <c r="W104" i="271"/>
  <c r="V104" i="271"/>
  <c r="U104" i="271"/>
  <c r="T104" i="271"/>
  <c r="S104" i="271"/>
  <c r="R104" i="271"/>
  <c r="X104" i="271"/>
  <c r="Z104" i="271"/>
  <c r="W105" i="271"/>
  <c r="V105" i="271"/>
  <c r="U105" i="271"/>
  <c r="T105" i="271"/>
  <c r="S105" i="271"/>
  <c r="R105" i="271"/>
  <c r="X105" i="271"/>
  <c r="Z105" i="271"/>
  <c r="W106" i="271"/>
  <c r="V106" i="271"/>
  <c r="U106" i="271"/>
  <c r="T106" i="271"/>
  <c r="S106" i="271"/>
  <c r="R106" i="271"/>
  <c r="X106" i="271"/>
  <c r="Z106" i="271"/>
  <c r="W107" i="271"/>
  <c r="V107" i="271"/>
  <c r="U107" i="271"/>
  <c r="T107" i="271"/>
  <c r="S107" i="271"/>
  <c r="R107" i="271"/>
  <c r="X107" i="271"/>
  <c r="Z107" i="271"/>
  <c r="W108" i="271"/>
  <c r="V108" i="271"/>
  <c r="U108" i="271"/>
  <c r="T108" i="271"/>
  <c r="S108" i="271"/>
  <c r="R108" i="271"/>
  <c r="X108" i="271"/>
  <c r="Z108" i="271"/>
  <c r="W109" i="271"/>
  <c r="V109" i="271"/>
  <c r="U109" i="271"/>
  <c r="T109" i="271"/>
  <c r="S109" i="271"/>
  <c r="R109" i="271"/>
  <c r="X109" i="271"/>
  <c r="Z109" i="271"/>
  <c r="W110" i="271"/>
  <c r="V110" i="271"/>
  <c r="U110" i="271"/>
  <c r="T110" i="271"/>
  <c r="S110" i="271"/>
  <c r="R110" i="271"/>
  <c r="X110" i="271"/>
  <c r="Z110" i="271"/>
  <c r="W111" i="271"/>
  <c r="V111" i="271"/>
  <c r="U111" i="271"/>
  <c r="T111" i="271"/>
  <c r="S111" i="271"/>
  <c r="R111" i="271"/>
  <c r="X111" i="271"/>
  <c r="Z111" i="271"/>
  <c r="W112" i="271"/>
  <c r="V112" i="271"/>
  <c r="U112" i="271"/>
  <c r="T112" i="271"/>
  <c r="S112" i="271"/>
  <c r="R112" i="271"/>
  <c r="X112" i="271"/>
  <c r="Z112" i="271"/>
  <c r="W113" i="271"/>
  <c r="V113" i="271"/>
  <c r="U113" i="271"/>
  <c r="T113" i="271"/>
  <c r="S113" i="271"/>
  <c r="R113" i="271"/>
  <c r="X113" i="271"/>
  <c r="Z113" i="271"/>
  <c r="W114" i="271"/>
  <c r="V114" i="271"/>
  <c r="U114" i="271"/>
  <c r="T114" i="271"/>
  <c r="S114" i="271"/>
  <c r="R114" i="271"/>
  <c r="X114" i="271"/>
  <c r="Z114" i="271"/>
  <c r="W115" i="271"/>
  <c r="V115" i="271"/>
  <c r="U115" i="271"/>
  <c r="T115" i="271"/>
  <c r="S115" i="271"/>
  <c r="R115" i="271"/>
  <c r="X115" i="271"/>
  <c r="Z115" i="271"/>
  <c r="W116" i="271"/>
  <c r="V116" i="271"/>
  <c r="U116" i="271"/>
  <c r="T116" i="271"/>
  <c r="S116" i="271"/>
  <c r="R116" i="271"/>
  <c r="X116" i="271"/>
  <c r="Z116" i="271"/>
  <c r="W117" i="271"/>
  <c r="V117" i="271"/>
  <c r="U117" i="271"/>
  <c r="T117" i="271"/>
  <c r="S117" i="271"/>
  <c r="R117" i="271"/>
  <c r="X117" i="271"/>
  <c r="Z117" i="271"/>
  <c r="W118" i="271"/>
  <c r="V118" i="271"/>
  <c r="U118" i="271"/>
  <c r="T118" i="271"/>
  <c r="S118" i="271"/>
  <c r="R118" i="271"/>
  <c r="X118" i="271"/>
  <c r="Z118" i="271"/>
  <c r="W119" i="271"/>
  <c r="V119" i="271"/>
  <c r="U119" i="271"/>
  <c r="T119" i="271"/>
  <c r="S119" i="271"/>
  <c r="R119" i="271"/>
  <c r="X119" i="271"/>
  <c r="Z119" i="271"/>
  <c r="W120" i="271"/>
  <c r="V120" i="271"/>
  <c r="U120" i="271"/>
  <c r="T120" i="271"/>
  <c r="S120" i="271"/>
  <c r="R120" i="271"/>
  <c r="X120" i="271"/>
  <c r="Z120" i="271"/>
  <c r="W121" i="271"/>
  <c r="V121" i="271"/>
  <c r="U121" i="271"/>
  <c r="T121" i="271"/>
  <c r="S121" i="271"/>
  <c r="R121" i="271"/>
  <c r="X121" i="271"/>
  <c r="Z121" i="271"/>
  <c r="W122" i="271"/>
  <c r="V122" i="271"/>
  <c r="U122" i="271"/>
  <c r="T122" i="271"/>
  <c r="S122" i="271"/>
  <c r="R122" i="271"/>
  <c r="X122" i="271"/>
  <c r="Z122" i="271"/>
  <c r="W123" i="271"/>
  <c r="V123" i="271"/>
  <c r="U123" i="271"/>
  <c r="T123" i="271"/>
  <c r="S123" i="271"/>
  <c r="R123" i="271"/>
  <c r="X123" i="271"/>
  <c r="Z123" i="271"/>
  <c r="W124" i="271"/>
  <c r="V124" i="271"/>
  <c r="U124" i="271"/>
  <c r="T124" i="271"/>
  <c r="S124" i="271"/>
  <c r="R124" i="271"/>
  <c r="X124" i="271"/>
  <c r="Z124" i="271"/>
  <c r="W158" i="271"/>
  <c r="G125" i="271"/>
  <c r="W125" i="271"/>
  <c r="V125" i="271"/>
  <c r="U125" i="271"/>
  <c r="T125" i="271"/>
  <c r="S125" i="271"/>
  <c r="R125" i="271"/>
  <c r="X125" i="271"/>
  <c r="Z125" i="271"/>
  <c r="U159" i="271"/>
  <c r="G126" i="271"/>
  <c r="W126" i="271"/>
  <c r="V126" i="271"/>
  <c r="U126" i="271"/>
  <c r="T126" i="271"/>
  <c r="S126" i="271"/>
  <c r="R126" i="271"/>
  <c r="X126" i="271"/>
  <c r="Z126" i="271"/>
  <c r="W127" i="271"/>
  <c r="V127" i="271"/>
  <c r="U127" i="271"/>
  <c r="T127" i="271"/>
  <c r="S127" i="271"/>
  <c r="R127" i="271"/>
  <c r="X127" i="271"/>
  <c r="Z127" i="271"/>
  <c r="W128" i="271"/>
  <c r="V128" i="271"/>
  <c r="U128" i="271"/>
  <c r="T128" i="271"/>
  <c r="S128" i="271"/>
  <c r="R128" i="271"/>
  <c r="X128" i="271"/>
  <c r="Z128" i="271"/>
  <c r="W129" i="271"/>
  <c r="V129" i="271"/>
  <c r="U129" i="271"/>
  <c r="T129" i="271"/>
  <c r="S129" i="271"/>
  <c r="R129" i="271"/>
  <c r="X129" i="271"/>
  <c r="Z129" i="271"/>
  <c r="W130" i="271"/>
  <c r="V130" i="271"/>
  <c r="U130" i="271"/>
  <c r="T130" i="271"/>
  <c r="S130" i="271"/>
  <c r="R130" i="271"/>
  <c r="X130" i="271"/>
  <c r="Z130" i="271"/>
  <c r="W131" i="271"/>
  <c r="V131" i="271"/>
  <c r="U131" i="271"/>
  <c r="T131" i="271"/>
  <c r="S131" i="271"/>
  <c r="R131" i="271"/>
  <c r="X131" i="271"/>
  <c r="Z131" i="271"/>
  <c r="W132" i="271"/>
  <c r="V132" i="271"/>
  <c r="U132" i="271"/>
  <c r="T132" i="271"/>
  <c r="S132" i="271"/>
  <c r="R132" i="271"/>
  <c r="X132" i="271"/>
  <c r="Z132" i="271"/>
  <c r="W133" i="271"/>
  <c r="V133" i="271"/>
  <c r="U133" i="271"/>
  <c r="T133" i="271"/>
  <c r="S133" i="271"/>
  <c r="R133" i="271"/>
  <c r="X133" i="271"/>
  <c r="Z133" i="271"/>
  <c r="W134" i="271"/>
  <c r="V134" i="271"/>
  <c r="U134" i="271"/>
  <c r="T134" i="271"/>
  <c r="S134" i="271"/>
  <c r="R134" i="271"/>
  <c r="X134" i="271"/>
  <c r="Z134" i="271"/>
  <c r="W135" i="271"/>
  <c r="V135" i="271"/>
  <c r="U135" i="271"/>
  <c r="T135" i="271"/>
  <c r="S135" i="271"/>
  <c r="R135" i="271"/>
  <c r="X135" i="271"/>
  <c r="Z135" i="271"/>
  <c r="W136" i="271"/>
  <c r="V136" i="271"/>
  <c r="U136" i="271"/>
  <c r="T136" i="271"/>
  <c r="S136" i="271"/>
  <c r="R136" i="271"/>
  <c r="X136" i="271"/>
  <c r="Z136" i="271"/>
  <c r="W137" i="271"/>
  <c r="V137" i="271"/>
  <c r="U137" i="271"/>
  <c r="T137" i="271"/>
  <c r="S137" i="271"/>
  <c r="R137" i="271"/>
  <c r="X137" i="271"/>
  <c r="Z137" i="271"/>
  <c r="W138" i="271"/>
  <c r="V138" i="271"/>
  <c r="U138" i="271"/>
  <c r="T138" i="271"/>
  <c r="S138" i="271"/>
  <c r="R138" i="271"/>
  <c r="X138" i="271"/>
  <c r="Z138" i="271"/>
  <c r="W139" i="271"/>
  <c r="V139" i="271"/>
  <c r="U139" i="271"/>
  <c r="T139" i="271"/>
  <c r="S139" i="271"/>
  <c r="R139" i="271"/>
  <c r="X139" i="271"/>
  <c r="Z139" i="271"/>
  <c r="W140" i="271"/>
  <c r="V140" i="271"/>
  <c r="U140" i="271"/>
  <c r="T140" i="271"/>
  <c r="S140" i="271"/>
  <c r="R140" i="271"/>
  <c r="X140" i="271"/>
  <c r="Z140" i="271"/>
  <c r="W141" i="271"/>
  <c r="V141" i="271"/>
  <c r="U141" i="271"/>
  <c r="T141" i="271"/>
  <c r="S141" i="271"/>
  <c r="R141" i="271"/>
  <c r="X141" i="271"/>
  <c r="Z141" i="271"/>
  <c r="W142" i="271"/>
  <c r="V142" i="271"/>
  <c r="U142" i="271"/>
  <c r="T142" i="271"/>
  <c r="S142" i="271"/>
  <c r="R142" i="271"/>
  <c r="X142" i="271"/>
  <c r="Z142" i="271"/>
  <c r="W143" i="271"/>
  <c r="V143" i="271"/>
  <c r="U143" i="271"/>
  <c r="T143" i="271"/>
  <c r="S143" i="271"/>
  <c r="R143" i="271"/>
  <c r="X143" i="271"/>
  <c r="Z143" i="271"/>
  <c r="W144" i="271"/>
  <c r="V144" i="271"/>
  <c r="U144" i="271"/>
  <c r="T144" i="271"/>
  <c r="S144" i="271"/>
  <c r="R144" i="271"/>
  <c r="X144" i="271"/>
  <c r="Z144" i="271"/>
  <c r="W145" i="271"/>
  <c r="V145" i="271"/>
  <c r="U145" i="271"/>
  <c r="T145" i="271"/>
  <c r="S145" i="271"/>
  <c r="R145" i="271"/>
  <c r="X145" i="271"/>
  <c r="Z145" i="271"/>
  <c r="W146" i="271"/>
  <c r="V146" i="271"/>
  <c r="U146" i="271"/>
  <c r="T146" i="271"/>
  <c r="S146" i="271"/>
  <c r="R146" i="271"/>
  <c r="X146" i="271"/>
  <c r="Z146" i="271"/>
  <c r="W147" i="271"/>
  <c r="V147" i="271"/>
  <c r="U147" i="271"/>
  <c r="T147" i="271"/>
  <c r="S147" i="271"/>
  <c r="R147" i="271"/>
  <c r="X147" i="271"/>
  <c r="Z147" i="271"/>
  <c r="W148" i="271"/>
  <c r="V148" i="271"/>
  <c r="U148" i="271"/>
  <c r="T148" i="271"/>
  <c r="S148" i="271"/>
  <c r="R148" i="271"/>
  <c r="X148" i="271"/>
  <c r="Z148" i="271"/>
  <c r="W149" i="271"/>
  <c r="V149" i="271"/>
  <c r="U149" i="271"/>
  <c r="T149" i="271"/>
  <c r="S149" i="271"/>
  <c r="R149" i="271"/>
  <c r="X149" i="271"/>
  <c r="Z149" i="271"/>
  <c r="W150" i="271"/>
  <c r="V150" i="271"/>
  <c r="U150" i="271"/>
  <c r="T150" i="271"/>
  <c r="S150" i="271"/>
  <c r="R150" i="271"/>
  <c r="X150" i="271"/>
  <c r="Z150" i="271"/>
  <c r="V159" i="271"/>
  <c r="G151" i="271"/>
  <c r="W151" i="271"/>
  <c r="V151" i="271"/>
  <c r="U151" i="271"/>
  <c r="T151" i="271"/>
  <c r="S151" i="271"/>
  <c r="R151" i="271"/>
  <c r="X151" i="271"/>
  <c r="Z151" i="271"/>
  <c r="R162" i="271"/>
  <c r="M153" i="271"/>
  <c r="R161" i="271"/>
  <c r="V162" i="271"/>
  <c r="Q162" i="271"/>
  <c r="L153" i="271"/>
  <c r="Q161" i="271"/>
  <c r="S156" i="271"/>
  <c r="W162" i="271"/>
  <c r="N153" i="271"/>
  <c r="T161" i="271"/>
  <c r="U162" i="271"/>
  <c r="S157" i="271"/>
  <c r="R153" i="271"/>
  <c r="B156" i="271"/>
  <c r="X2" i="271"/>
  <c r="S153" i="271"/>
  <c r="B157" i="271"/>
  <c r="T153" i="271"/>
  <c r="B159" i="271"/>
  <c r="U153" i="271"/>
  <c r="B160" i="271"/>
  <c r="V153" i="271"/>
  <c r="B161" i="271"/>
  <c r="W153" i="271"/>
  <c r="B162" i="271"/>
  <c r="O162" i="271"/>
  <c r="T164" i="271"/>
  <c r="C153" i="271"/>
  <c r="S159" i="271"/>
  <c r="X153" i="271"/>
  <c r="Z2" i="271"/>
  <c r="B158" i="271"/>
  <c r="B163" i="271"/>
  <c r="U164" i="271"/>
  <c r="O153" i="271"/>
  <c r="U161" i="271"/>
  <c r="U163" i="271"/>
  <c r="E160" i="271"/>
  <c r="T163" i="271"/>
  <c r="E159" i="271"/>
  <c r="W164" i="271"/>
  <c r="Q153" i="271"/>
  <c r="W161" i="271"/>
  <c r="W163" i="271"/>
  <c r="E162" i="271"/>
  <c r="S162" i="271"/>
  <c r="S164" i="271"/>
  <c r="Q163" i="271"/>
  <c r="S161" i="271"/>
  <c r="V164" i="271"/>
  <c r="P153" i="271"/>
  <c r="V161" i="271"/>
  <c r="V163" i="271"/>
  <c r="E161" i="271"/>
  <c r="R163" i="271"/>
  <c r="S163" i="271"/>
  <c r="X163" i="271"/>
  <c r="E158" i="271"/>
  <c r="W160" i="271"/>
  <c r="V160" i="271"/>
  <c r="U160" i="271"/>
  <c r="T160" i="271"/>
  <c r="S160" i="271"/>
  <c r="R160" i="271"/>
  <c r="Q160" i="271"/>
  <c r="Q157" i="275"/>
  <c r="S157" i="275"/>
  <c r="W155" i="275"/>
  <c r="A152" i="275"/>
  <c r="G2" i="275"/>
  <c r="E152" i="275"/>
  <c r="F152" i="275"/>
  <c r="W2" i="275"/>
  <c r="V2" i="275"/>
  <c r="U2" i="275"/>
  <c r="T2" i="275"/>
  <c r="S2" i="275"/>
  <c r="R2" i="275"/>
  <c r="U156" i="275"/>
  <c r="Q156" i="275"/>
  <c r="G3" i="275"/>
  <c r="W3" i="275"/>
  <c r="V3" i="275"/>
  <c r="U3" i="275"/>
  <c r="T3" i="275"/>
  <c r="S3" i="275"/>
  <c r="R3" i="275"/>
  <c r="X3" i="275"/>
  <c r="Z3" i="275"/>
  <c r="Q158" i="275"/>
  <c r="G4" i="275"/>
  <c r="W4" i="275"/>
  <c r="V4" i="275"/>
  <c r="U4" i="275"/>
  <c r="T4" i="275"/>
  <c r="S4" i="275"/>
  <c r="R4" i="275"/>
  <c r="X4" i="275"/>
  <c r="Z4" i="275"/>
  <c r="V156" i="275"/>
  <c r="G5" i="275"/>
  <c r="W5" i="275"/>
  <c r="V5" i="275"/>
  <c r="U5" i="275"/>
  <c r="T5" i="275"/>
  <c r="S5" i="275"/>
  <c r="R5" i="275"/>
  <c r="X5" i="275"/>
  <c r="Z5" i="275"/>
  <c r="R158" i="275"/>
  <c r="G6" i="275"/>
  <c r="W6" i="275"/>
  <c r="V6" i="275"/>
  <c r="U6" i="275"/>
  <c r="T6" i="275"/>
  <c r="S6" i="275"/>
  <c r="R6" i="275"/>
  <c r="X6" i="275"/>
  <c r="Z6" i="275"/>
  <c r="W156" i="275"/>
  <c r="T156" i="275"/>
  <c r="G7" i="275"/>
  <c r="W7" i="275"/>
  <c r="V7" i="275"/>
  <c r="U7" i="275"/>
  <c r="T7" i="275"/>
  <c r="S7" i="275"/>
  <c r="R7" i="275"/>
  <c r="X7" i="275"/>
  <c r="Z7" i="275"/>
  <c r="W8" i="275"/>
  <c r="V8" i="275"/>
  <c r="U8" i="275"/>
  <c r="T8" i="275"/>
  <c r="S8" i="275"/>
  <c r="R8" i="275"/>
  <c r="X8" i="275"/>
  <c r="Z8" i="275"/>
  <c r="W9" i="275"/>
  <c r="V9" i="275"/>
  <c r="U9" i="275"/>
  <c r="T9" i="275"/>
  <c r="S9" i="275"/>
  <c r="R9" i="275"/>
  <c r="X9" i="275"/>
  <c r="Z9" i="275"/>
  <c r="W10" i="275"/>
  <c r="V10" i="275"/>
  <c r="U10" i="275"/>
  <c r="T10" i="275"/>
  <c r="S10" i="275"/>
  <c r="R10" i="275"/>
  <c r="X10" i="275"/>
  <c r="Z10" i="275"/>
  <c r="W11" i="275"/>
  <c r="V11" i="275"/>
  <c r="U11" i="275"/>
  <c r="T11" i="275"/>
  <c r="S11" i="275"/>
  <c r="R11" i="275"/>
  <c r="X11" i="275"/>
  <c r="Z11" i="275"/>
  <c r="W12" i="275"/>
  <c r="V12" i="275"/>
  <c r="U12" i="275"/>
  <c r="T12" i="275"/>
  <c r="S12" i="275"/>
  <c r="R12" i="275"/>
  <c r="X12" i="275"/>
  <c r="Z12" i="275"/>
  <c r="W13" i="275"/>
  <c r="V13" i="275"/>
  <c r="U13" i="275"/>
  <c r="T13" i="275"/>
  <c r="S13" i="275"/>
  <c r="R13" i="275"/>
  <c r="X13" i="275"/>
  <c r="Z13" i="275"/>
  <c r="Q155" i="275"/>
  <c r="G14" i="275"/>
  <c r="W14" i="275"/>
  <c r="V14" i="275"/>
  <c r="U14" i="275"/>
  <c r="T14" i="275"/>
  <c r="S14" i="275"/>
  <c r="R14" i="275"/>
  <c r="X14" i="275"/>
  <c r="Z14" i="275"/>
  <c r="W158" i="275"/>
  <c r="G15" i="275"/>
  <c r="W15" i="275"/>
  <c r="V15" i="275"/>
  <c r="U15" i="275"/>
  <c r="T15" i="275"/>
  <c r="S15" i="275"/>
  <c r="R15" i="275"/>
  <c r="X15" i="275"/>
  <c r="Z15" i="275"/>
  <c r="W16" i="275"/>
  <c r="V16" i="275"/>
  <c r="U16" i="275"/>
  <c r="T16" i="275"/>
  <c r="S16" i="275"/>
  <c r="R16" i="275"/>
  <c r="X16" i="275"/>
  <c r="Z16" i="275"/>
  <c r="W17" i="275"/>
  <c r="V17" i="275"/>
  <c r="U17" i="275"/>
  <c r="T17" i="275"/>
  <c r="S17" i="275"/>
  <c r="R17" i="275"/>
  <c r="X17" i="275"/>
  <c r="Z17" i="275"/>
  <c r="W18" i="275"/>
  <c r="V18" i="275"/>
  <c r="U18" i="275"/>
  <c r="T18" i="275"/>
  <c r="S18" i="275"/>
  <c r="R18" i="275"/>
  <c r="X18" i="275"/>
  <c r="Z18" i="275"/>
  <c r="W19" i="275"/>
  <c r="V19" i="275"/>
  <c r="U19" i="275"/>
  <c r="T19" i="275"/>
  <c r="S19" i="275"/>
  <c r="R19" i="275"/>
  <c r="X19" i="275"/>
  <c r="Z19" i="275"/>
  <c r="W20" i="275"/>
  <c r="V20" i="275"/>
  <c r="U20" i="275"/>
  <c r="T20" i="275"/>
  <c r="S20" i="275"/>
  <c r="R20" i="275"/>
  <c r="X20" i="275"/>
  <c r="Z20" i="275"/>
  <c r="W21" i="275"/>
  <c r="V21" i="275"/>
  <c r="U21" i="275"/>
  <c r="T21" i="275"/>
  <c r="S21" i="275"/>
  <c r="R21" i="275"/>
  <c r="X21" i="275"/>
  <c r="Z21" i="275"/>
  <c r="U155" i="275"/>
  <c r="G22" i="275"/>
  <c r="W22" i="275"/>
  <c r="V22" i="275"/>
  <c r="U22" i="275"/>
  <c r="T22" i="275"/>
  <c r="S22" i="275"/>
  <c r="R22" i="275"/>
  <c r="X22" i="275"/>
  <c r="Z22" i="275"/>
  <c r="W23" i="275"/>
  <c r="V23" i="275"/>
  <c r="U23" i="275"/>
  <c r="T23" i="275"/>
  <c r="S23" i="275"/>
  <c r="R23" i="275"/>
  <c r="X23" i="275"/>
  <c r="Z23" i="275"/>
  <c r="W24" i="275"/>
  <c r="V24" i="275"/>
  <c r="U24" i="275"/>
  <c r="T24" i="275"/>
  <c r="S24" i="275"/>
  <c r="R24" i="275"/>
  <c r="X24" i="275"/>
  <c r="Z24" i="275"/>
  <c r="W25" i="275"/>
  <c r="V25" i="275"/>
  <c r="U25" i="275"/>
  <c r="T25" i="275"/>
  <c r="S25" i="275"/>
  <c r="R25" i="275"/>
  <c r="X25" i="275"/>
  <c r="Z25" i="275"/>
  <c r="W26" i="275"/>
  <c r="V26" i="275"/>
  <c r="U26" i="275"/>
  <c r="T26" i="275"/>
  <c r="S26" i="275"/>
  <c r="R26" i="275"/>
  <c r="X26" i="275"/>
  <c r="Z26" i="275"/>
  <c r="W27" i="275"/>
  <c r="V27" i="275"/>
  <c r="U27" i="275"/>
  <c r="T27" i="275"/>
  <c r="S27" i="275"/>
  <c r="R27" i="275"/>
  <c r="X27" i="275"/>
  <c r="Z27" i="275"/>
  <c r="W28" i="275"/>
  <c r="V28" i="275"/>
  <c r="U28" i="275"/>
  <c r="T28" i="275"/>
  <c r="S28" i="275"/>
  <c r="R28" i="275"/>
  <c r="X28" i="275"/>
  <c r="Z28" i="275"/>
  <c r="W29" i="275"/>
  <c r="V29" i="275"/>
  <c r="U29" i="275"/>
  <c r="T29" i="275"/>
  <c r="S29" i="275"/>
  <c r="R29" i="275"/>
  <c r="X29" i="275"/>
  <c r="Z29" i="275"/>
  <c r="W30" i="275"/>
  <c r="V30" i="275"/>
  <c r="U30" i="275"/>
  <c r="T30" i="275"/>
  <c r="S30" i="275"/>
  <c r="R30" i="275"/>
  <c r="X30" i="275"/>
  <c r="Z30" i="275"/>
  <c r="W31" i="275"/>
  <c r="V31" i="275"/>
  <c r="U31" i="275"/>
  <c r="T31" i="275"/>
  <c r="S31" i="275"/>
  <c r="R31" i="275"/>
  <c r="X31" i="275"/>
  <c r="Z31" i="275"/>
  <c r="W32" i="275"/>
  <c r="V32" i="275"/>
  <c r="U32" i="275"/>
  <c r="T32" i="275"/>
  <c r="S32" i="275"/>
  <c r="R32" i="275"/>
  <c r="X32" i="275"/>
  <c r="Z32" i="275"/>
  <c r="W33" i="275"/>
  <c r="V33" i="275"/>
  <c r="U33" i="275"/>
  <c r="T33" i="275"/>
  <c r="S33" i="275"/>
  <c r="R33" i="275"/>
  <c r="X33" i="275"/>
  <c r="Z33" i="275"/>
  <c r="R155" i="275"/>
  <c r="G34" i="275"/>
  <c r="W34" i="275"/>
  <c r="V34" i="275"/>
  <c r="U34" i="275"/>
  <c r="T34" i="275"/>
  <c r="S34" i="275"/>
  <c r="R34" i="275"/>
  <c r="X34" i="275"/>
  <c r="Z34" i="275"/>
  <c r="W35" i="275"/>
  <c r="V35" i="275"/>
  <c r="U35" i="275"/>
  <c r="T35" i="275"/>
  <c r="S35" i="275"/>
  <c r="R35" i="275"/>
  <c r="X35" i="275"/>
  <c r="Z35" i="275"/>
  <c r="W36" i="275"/>
  <c r="V36" i="275"/>
  <c r="U36" i="275"/>
  <c r="T36" i="275"/>
  <c r="S36" i="275"/>
  <c r="R36" i="275"/>
  <c r="X36" i="275"/>
  <c r="Z36" i="275"/>
  <c r="W37" i="275"/>
  <c r="V37" i="275"/>
  <c r="U37" i="275"/>
  <c r="T37" i="275"/>
  <c r="S37" i="275"/>
  <c r="R37" i="275"/>
  <c r="X37" i="275"/>
  <c r="Z37" i="275"/>
  <c r="W38" i="275"/>
  <c r="V38" i="275"/>
  <c r="U38" i="275"/>
  <c r="T38" i="275"/>
  <c r="S38" i="275"/>
  <c r="R38" i="275"/>
  <c r="X38" i="275"/>
  <c r="Z38" i="275"/>
  <c r="W39" i="275"/>
  <c r="V39" i="275"/>
  <c r="U39" i="275"/>
  <c r="T39" i="275"/>
  <c r="S39" i="275"/>
  <c r="R39" i="275"/>
  <c r="X39" i="275"/>
  <c r="Z39" i="275"/>
  <c r="W40" i="275"/>
  <c r="V40" i="275"/>
  <c r="U40" i="275"/>
  <c r="T40" i="275"/>
  <c r="S40" i="275"/>
  <c r="R40" i="275"/>
  <c r="X40" i="275"/>
  <c r="Z40" i="275"/>
  <c r="W41" i="275"/>
  <c r="V41" i="275"/>
  <c r="U41" i="275"/>
  <c r="T41" i="275"/>
  <c r="S41" i="275"/>
  <c r="R41" i="275"/>
  <c r="X41" i="275"/>
  <c r="Z41" i="275"/>
  <c r="W42" i="275"/>
  <c r="V42" i="275"/>
  <c r="U42" i="275"/>
  <c r="T42" i="275"/>
  <c r="S42" i="275"/>
  <c r="R42" i="275"/>
  <c r="X42" i="275"/>
  <c r="Z42" i="275"/>
  <c r="W43" i="275"/>
  <c r="V43" i="275"/>
  <c r="U43" i="275"/>
  <c r="T43" i="275"/>
  <c r="S43" i="275"/>
  <c r="R43" i="275"/>
  <c r="X43" i="275"/>
  <c r="Z43" i="275"/>
  <c r="W44" i="275"/>
  <c r="V44" i="275"/>
  <c r="U44" i="275"/>
  <c r="T44" i="275"/>
  <c r="S44" i="275"/>
  <c r="R44" i="275"/>
  <c r="X44" i="275"/>
  <c r="Z44" i="275"/>
  <c r="W45" i="275"/>
  <c r="V45" i="275"/>
  <c r="U45" i="275"/>
  <c r="T45" i="275"/>
  <c r="S45" i="275"/>
  <c r="R45" i="275"/>
  <c r="X45" i="275"/>
  <c r="Z45" i="275"/>
  <c r="W46" i="275"/>
  <c r="V46" i="275"/>
  <c r="U46" i="275"/>
  <c r="T46" i="275"/>
  <c r="S46" i="275"/>
  <c r="R46" i="275"/>
  <c r="X46" i="275"/>
  <c r="Z46" i="275"/>
  <c r="W47" i="275"/>
  <c r="V47" i="275"/>
  <c r="U47" i="275"/>
  <c r="T47" i="275"/>
  <c r="S47" i="275"/>
  <c r="R47" i="275"/>
  <c r="X47" i="275"/>
  <c r="Z47" i="275"/>
  <c r="W48" i="275"/>
  <c r="V48" i="275"/>
  <c r="U48" i="275"/>
  <c r="T48" i="275"/>
  <c r="S48" i="275"/>
  <c r="R48" i="275"/>
  <c r="X48" i="275"/>
  <c r="Z48" i="275"/>
  <c r="W49" i="275"/>
  <c r="V49" i="275"/>
  <c r="U49" i="275"/>
  <c r="T49" i="275"/>
  <c r="S49" i="275"/>
  <c r="R49" i="275"/>
  <c r="X49" i="275"/>
  <c r="Z49" i="275"/>
  <c r="W50" i="275"/>
  <c r="V50" i="275"/>
  <c r="U50" i="275"/>
  <c r="T50" i="275"/>
  <c r="S50" i="275"/>
  <c r="R50" i="275"/>
  <c r="X50" i="275"/>
  <c r="Z50" i="275"/>
  <c r="W51" i="275"/>
  <c r="V51" i="275"/>
  <c r="U51" i="275"/>
  <c r="T51" i="275"/>
  <c r="S51" i="275"/>
  <c r="R51" i="275"/>
  <c r="X51" i="275"/>
  <c r="Z51" i="275"/>
  <c r="W52" i="275"/>
  <c r="V52" i="275"/>
  <c r="U52" i="275"/>
  <c r="T52" i="275"/>
  <c r="S52" i="275"/>
  <c r="R52" i="275"/>
  <c r="X52" i="275"/>
  <c r="Z52" i="275"/>
  <c r="W53" i="275"/>
  <c r="V53" i="275"/>
  <c r="U53" i="275"/>
  <c r="T53" i="275"/>
  <c r="S53" i="275"/>
  <c r="R53" i="275"/>
  <c r="X53" i="275"/>
  <c r="Z53" i="275"/>
  <c r="W54" i="275"/>
  <c r="V54" i="275"/>
  <c r="U54" i="275"/>
  <c r="T54" i="275"/>
  <c r="S54" i="275"/>
  <c r="R54" i="275"/>
  <c r="X54" i="275"/>
  <c r="Z54" i="275"/>
  <c r="W55" i="275"/>
  <c r="V55" i="275"/>
  <c r="U55" i="275"/>
  <c r="T55" i="275"/>
  <c r="S55" i="275"/>
  <c r="R55" i="275"/>
  <c r="X55" i="275"/>
  <c r="Z55" i="275"/>
  <c r="V155" i="275"/>
  <c r="V161" i="275"/>
  <c r="G56" i="275"/>
  <c r="W56" i="275"/>
  <c r="V56" i="275"/>
  <c r="U56" i="275"/>
  <c r="T56" i="275"/>
  <c r="S56" i="275"/>
  <c r="R56" i="275"/>
  <c r="X56" i="275"/>
  <c r="Z56" i="275"/>
  <c r="W57" i="275"/>
  <c r="V57" i="275"/>
  <c r="U57" i="275"/>
  <c r="T57" i="275"/>
  <c r="S57" i="275"/>
  <c r="R57" i="275"/>
  <c r="X57" i="275"/>
  <c r="Z57" i="275"/>
  <c r="W58" i="275"/>
  <c r="V58" i="275"/>
  <c r="U58" i="275"/>
  <c r="T58" i="275"/>
  <c r="S58" i="275"/>
  <c r="R58" i="275"/>
  <c r="X58" i="275"/>
  <c r="Z58" i="275"/>
  <c r="W59" i="275"/>
  <c r="V59" i="275"/>
  <c r="U59" i="275"/>
  <c r="T59" i="275"/>
  <c r="S59" i="275"/>
  <c r="R59" i="275"/>
  <c r="X59" i="275"/>
  <c r="Z59" i="275"/>
  <c r="T155" i="275"/>
  <c r="G60" i="275"/>
  <c r="W60" i="275"/>
  <c r="V60" i="275"/>
  <c r="U60" i="275"/>
  <c r="T60" i="275"/>
  <c r="S60" i="275"/>
  <c r="R60" i="275"/>
  <c r="X60" i="275"/>
  <c r="Z60" i="275"/>
  <c r="W61" i="275"/>
  <c r="V61" i="275"/>
  <c r="U61" i="275"/>
  <c r="T61" i="275"/>
  <c r="S61" i="275"/>
  <c r="R61" i="275"/>
  <c r="X61" i="275"/>
  <c r="Z61" i="275"/>
  <c r="W62" i="275"/>
  <c r="V62" i="275"/>
  <c r="U62" i="275"/>
  <c r="T62" i="275"/>
  <c r="S62" i="275"/>
  <c r="R62" i="275"/>
  <c r="X62" i="275"/>
  <c r="Z62" i="275"/>
  <c r="W63" i="275"/>
  <c r="V63" i="275"/>
  <c r="U63" i="275"/>
  <c r="T63" i="275"/>
  <c r="S63" i="275"/>
  <c r="R63" i="275"/>
  <c r="X63" i="275"/>
  <c r="Z63" i="275"/>
  <c r="R156" i="275"/>
  <c r="G64" i="275"/>
  <c r="W64" i="275"/>
  <c r="V64" i="275"/>
  <c r="U64" i="275"/>
  <c r="T64" i="275"/>
  <c r="S64" i="275"/>
  <c r="R64" i="275"/>
  <c r="X64" i="275"/>
  <c r="Z64" i="275"/>
  <c r="W65" i="275"/>
  <c r="V65" i="275"/>
  <c r="U65" i="275"/>
  <c r="T65" i="275"/>
  <c r="S65" i="275"/>
  <c r="R65" i="275"/>
  <c r="X65" i="275"/>
  <c r="Z65" i="275"/>
  <c r="W157" i="275"/>
  <c r="G66" i="275"/>
  <c r="W66" i="275"/>
  <c r="V66" i="275"/>
  <c r="U66" i="275"/>
  <c r="T66" i="275"/>
  <c r="S66" i="275"/>
  <c r="R66" i="275"/>
  <c r="X66" i="275"/>
  <c r="Z66" i="275"/>
  <c r="W67" i="275"/>
  <c r="V67" i="275"/>
  <c r="U67" i="275"/>
  <c r="T67" i="275"/>
  <c r="S67" i="275"/>
  <c r="R67" i="275"/>
  <c r="X67" i="275"/>
  <c r="Z67" i="275"/>
  <c r="W68" i="275"/>
  <c r="V68" i="275"/>
  <c r="U68" i="275"/>
  <c r="T68" i="275"/>
  <c r="S68" i="275"/>
  <c r="R68" i="275"/>
  <c r="X68" i="275"/>
  <c r="Z68" i="275"/>
  <c r="W69" i="275"/>
  <c r="V69" i="275"/>
  <c r="U69" i="275"/>
  <c r="T69" i="275"/>
  <c r="S69" i="275"/>
  <c r="R69" i="275"/>
  <c r="X69" i="275"/>
  <c r="Z69" i="275"/>
  <c r="W70" i="275"/>
  <c r="V70" i="275"/>
  <c r="U70" i="275"/>
  <c r="T70" i="275"/>
  <c r="S70" i="275"/>
  <c r="R70" i="275"/>
  <c r="X70" i="275"/>
  <c r="Z70" i="275"/>
  <c r="W71" i="275"/>
  <c r="V71" i="275"/>
  <c r="U71" i="275"/>
  <c r="T71" i="275"/>
  <c r="S71" i="275"/>
  <c r="R71" i="275"/>
  <c r="X71" i="275"/>
  <c r="Z71" i="275"/>
  <c r="W72" i="275"/>
  <c r="V72" i="275"/>
  <c r="U72" i="275"/>
  <c r="T72" i="275"/>
  <c r="S72" i="275"/>
  <c r="R72" i="275"/>
  <c r="X72" i="275"/>
  <c r="Z72" i="275"/>
  <c r="W73" i="275"/>
  <c r="V73" i="275"/>
  <c r="U73" i="275"/>
  <c r="T73" i="275"/>
  <c r="S73" i="275"/>
  <c r="R73" i="275"/>
  <c r="X73" i="275"/>
  <c r="Z73" i="275"/>
  <c r="W74" i="275"/>
  <c r="V74" i="275"/>
  <c r="U74" i="275"/>
  <c r="T74" i="275"/>
  <c r="S74" i="275"/>
  <c r="R74" i="275"/>
  <c r="X74" i="275"/>
  <c r="Z74" i="275"/>
  <c r="W75" i="275"/>
  <c r="V75" i="275"/>
  <c r="U75" i="275"/>
  <c r="T75" i="275"/>
  <c r="S75" i="275"/>
  <c r="R75" i="275"/>
  <c r="X75" i="275"/>
  <c r="Z75" i="275"/>
  <c r="W76" i="275"/>
  <c r="V76" i="275"/>
  <c r="U76" i="275"/>
  <c r="T76" i="275"/>
  <c r="S76" i="275"/>
  <c r="R76" i="275"/>
  <c r="X76" i="275"/>
  <c r="Z76" i="275"/>
  <c r="W77" i="275"/>
  <c r="V77" i="275"/>
  <c r="U77" i="275"/>
  <c r="T77" i="275"/>
  <c r="S77" i="275"/>
  <c r="R77" i="275"/>
  <c r="X77" i="275"/>
  <c r="Z77" i="275"/>
  <c r="W78" i="275"/>
  <c r="V78" i="275"/>
  <c r="U78" i="275"/>
  <c r="T78" i="275"/>
  <c r="S78" i="275"/>
  <c r="R78" i="275"/>
  <c r="X78" i="275"/>
  <c r="Z78" i="275"/>
  <c r="W79" i="275"/>
  <c r="V79" i="275"/>
  <c r="U79" i="275"/>
  <c r="T79" i="275"/>
  <c r="S79" i="275"/>
  <c r="R79" i="275"/>
  <c r="X79" i="275"/>
  <c r="Z79" i="275"/>
  <c r="W80" i="275"/>
  <c r="V80" i="275"/>
  <c r="U80" i="275"/>
  <c r="T80" i="275"/>
  <c r="S80" i="275"/>
  <c r="R80" i="275"/>
  <c r="X80" i="275"/>
  <c r="Z80" i="275"/>
  <c r="W81" i="275"/>
  <c r="V81" i="275"/>
  <c r="U81" i="275"/>
  <c r="T81" i="275"/>
  <c r="S81" i="275"/>
  <c r="R81" i="275"/>
  <c r="X81" i="275"/>
  <c r="Z81" i="275"/>
  <c r="W82" i="275"/>
  <c r="V82" i="275"/>
  <c r="U82" i="275"/>
  <c r="T82" i="275"/>
  <c r="S82" i="275"/>
  <c r="R82" i="275"/>
  <c r="X82" i="275"/>
  <c r="Z82" i="275"/>
  <c r="W83" i="275"/>
  <c r="V83" i="275"/>
  <c r="U83" i="275"/>
  <c r="T83" i="275"/>
  <c r="S83" i="275"/>
  <c r="R83" i="275"/>
  <c r="X83" i="275"/>
  <c r="Z83" i="275"/>
  <c r="W84" i="275"/>
  <c r="V84" i="275"/>
  <c r="U84" i="275"/>
  <c r="T84" i="275"/>
  <c r="S84" i="275"/>
  <c r="R84" i="275"/>
  <c r="X84" i="275"/>
  <c r="Z84" i="275"/>
  <c r="W85" i="275"/>
  <c r="V85" i="275"/>
  <c r="U85" i="275"/>
  <c r="T85" i="275"/>
  <c r="S85" i="275"/>
  <c r="R85" i="275"/>
  <c r="X85" i="275"/>
  <c r="Z85" i="275"/>
  <c r="W86" i="275"/>
  <c r="V86" i="275"/>
  <c r="U86" i="275"/>
  <c r="T86" i="275"/>
  <c r="S86" i="275"/>
  <c r="R86" i="275"/>
  <c r="X86" i="275"/>
  <c r="Z86" i="275"/>
  <c r="W87" i="275"/>
  <c r="V87" i="275"/>
  <c r="U87" i="275"/>
  <c r="T87" i="275"/>
  <c r="S87" i="275"/>
  <c r="R87" i="275"/>
  <c r="X87" i="275"/>
  <c r="Z87" i="275"/>
  <c r="W88" i="275"/>
  <c r="V88" i="275"/>
  <c r="U88" i="275"/>
  <c r="T88" i="275"/>
  <c r="S88" i="275"/>
  <c r="R88" i="275"/>
  <c r="X88" i="275"/>
  <c r="Z88" i="275"/>
  <c r="W89" i="275"/>
  <c r="V89" i="275"/>
  <c r="U89" i="275"/>
  <c r="T89" i="275"/>
  <c r="S89" i="275"/>
  <c r="R89" i="275"/>
  <c r="X89" i="275"/>
  <c r="Z89" i="275"/>
  <c r="W90" i="275"/>
  <c r="V90" i="275"/>
  <c r="U90" i="275"/>
  <c r="T90" i="275"/>
  <c r="S90" i="275"/>
  <c r="R90" i="275"/>
  <c r="X90" i="275"/>
  <c r="Z90" i="275"/>
  <c r="W91" i="275"/>
  <c r="V91" i="275"/>
  <c r="U91" i="275"/>
  <c r="T91" i="275"/>
  <c r="S91" i="275"/>
  <c r="R91" i="275"/>
  <c r="X91" i="275"/>
  <c r="Z91" i="275"/>
  <c r="W92" i="275"/>
  <c r="V92" i="275"/>
  <c r="U92" i="275"/>
  <c r="T92" i="275"/>
  <c r="S92" i="275"/>
  <c r="R92" i="275"/>
  <c r="X92" i="275"/>
  <c r="Z92" i="275"/>
  <c r="W93" i="275"/>
  <c r="V93" i="275"/>
  <c r="U93" i="275"/>
  <c r="T93" i="275"/>
  <c r="S93" i="275"/>
  <c r="R93" i="275"/>
  <c r="X93" i="275"/>
  <c r="Z93" i="275"/>
  <c r="W94" i="275"/>
  <c r="V94" i="275"/>
  <c r="U94" i="275"/>
  <c r="T94" i="275"/>
  <c r="S94" i="275"/>
  <c r="R94" i="275"/>
  <c r="X94" i="275"/>
  <c r="Z94" i="275"/>
  <c r="W95" i="275"/>
  <c r="V95" i="275"/>
  <c r="U95" i="275"/>
  <c r="T95" i="275"/>
  <c r="S95" i="275"/>
  <c r="R95" i="275"/>
  <c r="X95" i="275"/>
  <c r="Z95" i="275"/>
  <c r="W96" i="275"/>
  <c r="V96" i="275"/>
  <c r="U96" i="275"/>
  <c r="T96" i="275"/>
  <c r="S96" i="275"/>
  <c r="R96" i="275"/>
  <c r="X96" i="275"/>
  <c r="Z96" i="275"/>
  <c r="W97" i="275"/>
  <c r="V97" i="275"/>
  <c r="U97" i="275"/>
  <c r="T97" i="275"/>
  <c r="S97" i="275"/>
  <c r="R97" i="275"/>
  <c r="X97" i="275"/>
  <c r="Z97" i="275"/>
  <c r="W98" i="275"/>
  <c r="V98" i="275"/>
  <c r="U98" i="275"/>
  <c r="T98" i="275"/>
  <c r="S98" i="275"/>
  <c r="R98" i="275"/>
  <c r="X98" i="275"/>
  <c r="Z98" i="275"/>
  <c r="W99" i="275"/>
  <c r="V99" i="275"/>
  <c r="U99" i="275"/>
  <c r="T99" i="275"/>
  <c r="S99" i="275"/>
  <c r="R99" i="275"/>
  <c r="X99" i="275"/>
  <c r="Z99" i="275"/>
  <c r="W100" i="275"/>
  <c r="V100" i="275"/>
  <c r="U100" i="275"/>
  <c r="T100" i="275"/>
  <c r="S100" i="275"/>
  <c r="R100" i="275"/>
  <c r="X100" i="275"/>
  <c r="Z100" i="275"/>
  <c r="W101" i="275"/>
  <c r="V101" i="275"/>
  <c r="U101" i="275"/>
  <c r="T101" i="275"/>
  <c r="S101" i="275"/>
  <c r="R101" i="275"/>
  <c r="X101" i="275"/>
  <c r="Z101" i="275"/>
  <c r="W102" i="275"/>
  <c r="V102" i="275"/>
  <c r="U102" i="275"/>
  <c r="T102" i="275"/>
  <c r="S102" i="275"/>
  <c r="R102" i="275"/>
  <c r="X102" i="275"/>
  <c r="Z102" i="275"/>
  <c r="W103" i="275"/>
  <c r="V103" i="275"/>
  <c r="U103" i="275"/>
  <c r="T103" i="275"/>
  <c r="S103" i="275"/>
  <c r="R103" i="275"/>
  <c r="X103" i="275"/>
  <c r="Z103" i="275"/>
  <c r="W104" i="275"/>
  <c r="V104" i="275"/>
  <c r="U104" i="275"/>
  <c r="T104" i="275"/>
  <c r="S104" i="275"/>
  <c r="R104" i="275"/>
  <c r="X104" i="275"/>
  <c r="Z104" i="275"/>
  <c r="W105" i="275"/>
  <c r="V105" i="275"/>
  <c r="U105" i="275"/>
  <c r="T105" i="275"/>
  <c r="S105" i="275"/>
  <c r="R105" i="275"/>
  <c r="X105" i="275"/>
  <c r="Z105" i="275"/>
  <c r="W106" i="275"/>
  <c r="V106" i="275"/>
  <c r="U106" i="275"/>
  <c r="T106" i="275"/>
  <c r="S106" i="275"/>
  <c r="R106" i="275"/>
  <c r="X106" i="275"/>
  <c r="Z106" i="275"/>
  <c r="W107" i="275"/>
  <c r="V107" i="275"/>
  <c r="U107" i="275"/>
  <c r="T107" i="275"/>
  <c r="S107" i="275"/>
  <c r="R107" i="275"/>
  <c r="X107" i="275"/>
  <c r="Z107" i="275"/>
  <c r="W108" i="275"/>
  <c r="V108" i="275"/>
  <c r="U108" i="275"/>
  <c r="T108" i="275"/>
  <c r="S108" i="275"/>
  <c r="R108" i="275"/>
  <c r="X108" i="275"/>
  <c r="Z108" i="275"/>
  <c r="W109" i="275"/>
  <c r="V109" i="275"/>
  <c r="U109" i="275"/>
  <c r="T109" i="275"/>
  <c r="S109" i="275"/>
  <c r="R109" i="275"/>
  <c r="X109" i="275"/>
  <c r="Z109" i="275"/>
  <c r="W110" i="275"/>
  <c r="V110" i="275"/>
  <c r="U110" i="275"/>
  <c r="T110" i="275"/>
  <c r="S110" i="275"/>
  <c r="R110" i="275"/>
  <c r="X110" i="275"/>
  <c r="Z110" i="275"/>
  <c r="W111" i="275"/>
  <c r="V111" i="275"/>
  <c r="U111" i="275"/>
  <c r="T111" i="275"/>
  <c r="S111" i="275"/>
  <c r="R111" i="275"/>
  <c r="X111" i="275"/>
  <c r="Z111" i="275"/>
  <c r="W112" i="275"/>
  <c r="V112" i="275"/>
  <c r="U112" i="275"/>
  <c r="T112" i="275"/>
  <c r="S112" i="275"/>
  <c r="R112" i="275"/>
  <c r="X112" i="275"/>
  <c r="Z112" i="275"/>
  <c r="W113" i="275"/>
  <c r="V113" i="275"/>
  <c r="U113" i="275"/>
  <c r="T113" i="275"/>
  <c r="S113" i="275"/>
  <c r="R113" i="275"/>
  <c r="X113" i="275"/>
  <c r="Z113" i="275"/>
  <c r="W114" i="275"/>
  <c r="V114" i="275"/>
  <c r="U114" i="275"/>
  <c r="T114" i="275"/>
  <c r="S114" i="275"/>
  <c r="R114" i="275"/>
  <c r="X114" i="275"/>
  <c r="Z114" i="275"/>
  <c r="W115" i="275"/>
  <c r="V115" i="275"/>
  <c r="U115" i="275"/>
  <c r="T115" i="275"/>
  <c r="S115" i="275"/>
  <c r="R115" i="275"/>
  <c r="X115" i="275"/>
  <c r="Z115" i="275"/>
  <c r="W116" i="275"/>
  <c r="V116" i="275"/>
  <c r="U116" i="275"/>
  <c r="T116" i="275"/>
  <c r="S116" i="275"/>
  <c r="R116" i="275"/>
  <c r="X116" i="275"/>
  <c r="Z116" i="275"/>
  <c r="W117" i="275"/>
  <c r="V117" i="275"/>
  <c r="U117" i="275"/>
  <c r="T117" i="275"/>
  <c r="S117" i="275"/>
  <c r="R117" i="275"/>
  <c r="X117" i="275"/>
  <c r="Z117" i="275"/>
  <c r="W118" i="275"/>
  <c r="V118" i="275"/>
  <c r="U118" i="275"/>
  <c r="T118" i="275"/>
  <c r="S118" i="275"/>
  <c r="R118" i="275"/>
  <c r="X118" i="275"/>
  <c r="Z118" i="275"/>
  <c r="W119" i="275"/>
  <c r="V119" i="275"/>
  <c r="U119" i="275"/>
  <c r="T119" i="275"/>
  <c r="S119" i="275"/>
  <c r="R119" i="275"/>
  <c r="X119" i="275"/>
  <c r="Z119" i="275"/>
  <c r="W120" i="275"/>
  <c r="V120" i="275"/>
  <c r="U120" i="275"/>
  <c r="T120" i="275"/>
  <c r="S120" i="275"/>
  <c r="R120" i="275"/>
  <c r="X120" i="275"/>
  <c r="Z120" i="275"/>
  <c r="W121" i="275"/>
  <c r="V121" i="275"/>
  <c r="U121" i="275"/>
  <c r="T121" i="275"/>
  <c r="S121" i="275"/>
  <c r="R121" i="275"/>
  <c r="X121" i="275"/>
  <c r="Z121" i="275"/>
  <c r="W122" i="275"/>
  <c r="V122" i="275"/>
  <c r="U122" i="275"/>
  <c r="T122" i="275"/>
  <c r="S122" i="275"/>
  <c r="R122" i="275"/>
  <c r="X122" i="275"/>
  <c r="Z122" i="275"/>
  <c r="W123" i="275"/>
  <c r="V123" i="275"/>
  <c r="U123" i="275"/>
  <c r="T123" i="275"/>
  <c r="S123" i="275"/>
  <c r="R123" i="275"/>
  <c r="X123" i="275"/>
  <c r="Z123" i="275"/>
  <c r="T158" i="275"/>
  <c r="G124" i="275"/>
  <c r="W124" i="275"/>
  <c r="V124" i="275"/>
  <c r="U124" i="275"/>
  <c r="T124" i="275"/>
  <c r="S124" i="275"/>
  <c r="R124" i="275"/>
  <c r="X124" i="275"/>
  <c r="Z124" i="275"/>
  <c r="U158" i="275"/>
  <c r="G125" i="275"/>
  <c r="W125" i="275"/>
  <c r="V125" i="275"/>
  <c r="U125" i="275"/>
  <c r="T125" i="275"/>
  <c r="S125" i="275"/>
  <c r="R125" i="275"/>
  <c r="X125" i="275"/>
  <c r="Z125" i="275"/>
  <c r="W126" i="275"/>
  <c r="V126" i="275"/>
  <c r="U126" i="275"/>
  <c r="T126" i="275"/>
  <c r="S126" i="275"/>
  <c r="R126" i="275"/>
  <c r="X126" i="275"/>
  <c r="Z126" i="275"/>
  <c r="W127" i="275"/>
  <c r="V127" i="275"/>
  <c r="U127" i="275"/>
  <c r="T127" i="275"/>
  <c r="S127" i="275"/>
  <c r="R127" i="275"/>
  <c r="X127" i="275"/>
  <c r="Z127" i="275"/>
  <c r="W128" i="275"/>
  <c r="V128" i="275"/>
  <c r="U128" i="275"/>
  <c r="T128" i="275"/>
  <c r="S128" i="275"/>
  <c r="R128" i="275"/>
  <c r="X128" i="275"/>
  <c r="Z128" i="275"/>
  <c r="W129" i="275"/>
  <c r="V129" i="275"/>
  <c r="U129" i="275"/>
  <c r="T129" i="275"/>
  <c r="S129" i="275"/>
  <c r="R129" i="275"/>
  <c r="X129" i="275"/>
  <c r="Z129" i="275"/>
  <c r="W130" i="275"/>
  <c r="V130" i="275"/>
  <c r="U130" i="275"/>
  <c r="T130" i="275"/>
  <c r="S130" i="275"/>
  <c r="R130" i="275"/>
  <c r="X130" i="275"/>
  <c r="Z130" i="275"/>
  <c r="W131" i="275"/>
  <c r="V131" i="275"/>
  <c r="U131" i="275"/>
  <c r="T131" i="275"/>
  <c r="S131" i="275"/>
  <c r="R131" i="275"/>
  <c r="X131" i="275"/>
  <c r="Z131" i="275"/>
  <c r="W132" i="275"/>
  <c r="V132" i="275"/>
  <c r="U132" i="275"/>
  <c r="T132" i="275"/>
  <c r="S132" i="275"/>
  <c r="R132" i="275"/>
  <c r="X132" i="275"/>
  <c r="Z132" i="275"/>
  <c r="W133" i="275"/>
  <c r="V133" i="275"/>
  <c r="U133" i="275"/>
  <c r="T133" i="275"/>
  <c r="S133" i="275"/>
  <c r="R133" i="275"/>
  <c r="X133" i="275"/>
  <c r="Z133" i="275"/>
  <c r="W134" i="275"/>
  <c r="V134" i="275"/>
  <c r="U134" i="275"/>
  <c r="T134" i="275"/>
  <c r="S134" i="275"/>
  <c r="R134" i="275"/>
  <c r="X134" i="275"/>
  <c r="Z134" i="275"/>
  <c r="W135" i="275"/>
  <c r="V135" i="275"/>
  <c r="U135" i="275"/>
  <c r="T135" i="275"/>
  <c r="S135" i="275"/>
  <c r="R135" i="275"/>
  <c r="X135" i="275"/>
  <c r="Z135" i="275"/>
  <c r="W136" i="275"/>
  <c r="V136" i="275"/>
  <c r="U136" i="275"/>
  <c r="T136" i="275"/>
  <c r="S136" i="275"/>
  <c r="R136" i="275"/>
  <c r="X136" i="275"/>
  <c r="Z136" i="275"/>
  <c r="W137" i="275"/>
  <c r="V137" i="275"/>
  <c r="U137" i="275"/>
  <c r="T137" i="275"/>
  <c r="S137" i="275"/>
  <c r="R137" i="275"/>
  <c r="X137" i="275"/>
  <c r="Z137" i="275"/>
  <c r="W138" i="275"/>
  <c r="V138" i="275"/>
  <c r="U138" i="275"/>
  <c r="T138" i="275"/>
  <c r="S138" i="275"/>
  <c r="R138" i="275"/>
  <c r="X138" i="275"/>
  <c r="Z138" i="275"/>
  <c r="W139" i="275"/>
  <c r="V139" i="275"/>
  <c r="U139" i="275"/>
  <c r="T139" i="275"/>
  <c r="S139" i="275"/>
  <c r="R139" i="275"/>
  <c r="X139" i="275"/>
  <c r="Z139" i="275"/>
  <c r="W140" i="275"/>
  <c r="V140" i="275"/>
  <c r="U140" i="275"/>
  <c r="T140" i="275"/>
  <c r="S140" i="275"/>
  <c r="R140" i="275"/>
  <c r="X140" i="275"/>
  <c r="Z140" i="275"/>
  <c r="W141" i="275"/>
  <c r="V141" i="275"/>
  <c r="U141" i="275"/>
  <c r="T141" i="275"/>
  <c r="S141" i="275"/>
  <c r="R141" i="275"/>
  <c r="X141" i="275"/>
  <c r="Z141" i="275"/>
  <c r="W142" i="275"/>
  <c r="V142" i="275"/>
  <c r="U142" i="275"/>
  <c r="T142" i="275"/>
  <c r="S142" i="275"/>
  <c r="R142" i="275"/>
  <c r="X142" i="275"/>
  <c r="Z142" i="275"/>
  <c r="W143" i="275"/>
  <c r="V143" i="275"/>
  <c r="U143" i="275"/>
  <c r="T143" i="275"/>
  <c r="S143" i="275"/>
  <c r="R143" i="275"/>
  <c r="X143" i="275"/>
  <c r="Z143" i="275"/>
  <c r="W144" i="275"/>
  <c r="V144" i="275"/>
  <c r="U144" i="275"/>
  <c r="T144" i="275"/>
  <c r="S144" i="275"/>
  <c r="R144" i="275"/>
  <c r="X144" i="275"/>
  <c r="Z144" i="275"/>
  <c r="W145" i="275"/>
  <c r="V145" i="275"/>
  <c r="U145" i="275"/>
  <c r="T145" i="275"/>
  <c r="S145" i="275"/>
  <c r="R145" i="275"/>
  <c r="X145" i="275"/>
  <c r="Z145" i="275"/>
  <c r="W146" i="275"/>
  <c r="V146" i="275"/>
  <c r="U146" i="275"/>
  <c r="T146" i="275"/>
  <c r="S146" i="275"/>
  <c r="R146" i="275"/>
  <c r="X146" i="275"/>
  <c r="Z146" i="275"/>
  <c r="W147" i="275"/>
  <c r="V147" i="275"/>
  <c r="U147" i="275"/>
  <c r="T147" i="275"/>
  <c r="S147" i="275"/>
  <c r="R147" i="275"/>
  <c r="X147" i="275"/>
  <c r="Z147" i="275"/>
  <c r="W148" i="275"/>
  <c r="V148" i="275"/>
  <c r="U148" i="275"/>
  <c r="T148" i="275"/>
  <c r="S148" i="275"/>
  <c r="R148" i="275"/>
  <c r="X148" i="275"/>
  <c r="Z148" i="275"/>
  <c r="W149" i="275"/>
  <c r="V149" i="275"/>
  <c r="U149" i="275"/>
  <c r="T149" i="275"/>
  <c r="S149" i="275"/>
  <c r="R149" i="275"/>
  <c r="X149" i="275"/>
  <c r="Z149" i="275"/>
  <c r="W150" i="275"/>
  <c r="V150" i="275"/>
  <c r="U150" i="275"/>
  <c r="T150" i="275"/>
  <c r="S150" i="275"/>
  <c r="R150" i="275"/>
  <c r="X150" i="275"/>
  <c r="Z150" i="275"/>
  <c r="T161" i="275"/>
  <c r="P152" i="275"/>
  <c r="V160" i="275"/>
  <c r="R161" i="275"/>
  <c r="M152" i="275"/>
  <c r="R160" i="275"/>
  <c r="U161" i="275"/>
  <c r="Q161" i="275"/>
  <c r="L152" i="275"/>
  <c r="Q160" i="275"/>
  <c r="S155" i="275"/>
  <c r="S158" i="275"/>
  <c r="S156" i="275"/>
  <c r="R152" i="275"/>
  <c r="B155" i="275"/>
  <c r="X2" i="275"/>
  <c r="S152" i="275"/>
  <c r="B156" i="275"/>
  <c r="T152" i="275"/>
  <c r="B158" i="275"/>
  <c r="U152" i="275"/>
  <c r="B159" i="275"/>
  <c r="V152" i="275"/>
  <c r="B160" i="275"/>
  <c r="W152" i="275"/>
  <c r="B161" i="275"/>
  <c r="O161" i="275"/>
  <c r="V163" i="275"/>
  <c r="C152" i="275"/>
  <c r="W161" i="275"/>
  <c r="W163" i="275"/>
  <c r="Q152" i="275"/>
  <c r="W160" i="275"/>
  <c r="W162" i="275"/>
  <c r="E161" i="275"/>
  <c r="X152" i="275"/>
  <c r="Z2" i="275"/>
  <c r="B157" i="275"/>
  <c r="B162" i="275"/>
  <c r="S161" i="275"/>
  <c r="S163" i="275"/>
  <c r="Q162" i="275"/>
  <c r="S160" i="275"/>
  <c r="U163" i="275"/>
  <c r="O152" i="275"/>
  <c r="U160" i="275"/>
  <c r="U162" i="275"/>
  <c r="E159" i="275"/>
  <c r="R162" i="275"/>
  <c r="S162" i="275"/>
  <c r="V162" i="275"/>
  <c r="E160" i="275"/>
  <c r="T163" i="275"/>
  <c r="N152" i="275"/>
  <c r="T160" i="275"/>
  <c r="T162" i="275"/>
  <c r="E158" i="275"/>
  <c r="X162" i="275"/>
  <c r="E157" i="275"/>
  <c r="W159" i="275"/>
  <c r="V159" i="275"/>
  <c r="U159" i="275"/>
  <c r="T159" i="275"/>
  <c r="S159" i="275"/>
  <c r="R159" i="275"/>
  <c r="Q159" i="275"/>
  <c r="Q162" i="282"/>
  <c r="A156" i="282"/>
  <c r="G2" i="282"/>
  <c r="E156" i="282"/>
  <c r="F156" i="282"/>
  <c r="W2" i="282"/>
  <c r="V2" i="282"/>
  <c r="U2" i="282"/>
  <c r="T2" i="282"/>
  <c r="S2" i="282"/>
  <c r="R2" i="282"/>
  <c r="T160" i="282"/>
  <c r="U159" i="282"/>
  <c r="Q159" i="282"/>
  <c r="G3" i="282"/>
  <c r="W3" i="282"/>
  <c r="V3" i="282"/>
  <c r="U3" i="282"/>
  <c r="T3" i="282"/>
  <c r="S3" i="282"/>
  <c r="R3" i="282"/>
  <c r="X3" i="282"/>
  <c r="Z3" i="282"/>
  <c r="W4" i="282"/>
  <c r="V4" i="282"/>
  <c r="U4" i="282"/>
  <c r="T4" i="282"/>
  <c r="S4" i="282"/>
  <c r="R4" i="282"/>
  <c r="X4" i="282"/>
  <c r="Z4" i="282"/>
  <c r="V160" i="282"/>
  <c r="U160" i="282"/>
  <c r="G5" i="282"/>
  <c r="W5" i="282"/>
  <c r="V5" i="282"/>
  <c r="U5" i="282"/>
  <c r="T5" i="282"/>
  <c r="S5" i="282"/>
  <c r="R5" i="282"/>
  <c r="X5" i="282"/>
  <c r="Z5" i="282"/>
  <c r="W160" i="282"/>
  <c r="R160" i="282"/>
  <c r="G6" i="282"/>
  <c r="W6" i="282"/>
  <c r="V6" i="282"/>
  <c r="U6" i="282"/>
  <c r="T6" i="282"/>
  <c r="S6" i="282"/>
  <c r="R6" i="282"/>
  <c r="X6" i="282"/>
  <c r="Z6" i="282"/>
  <c r="Q160" i="282"/>
  <c r="S160" i="282"/>
  <c r="T159" i="282"/>
  <c r="G7" i="282"/>
  <c r="W7" i="282"/>
  <c r="V7" i="282"/>
  <c r="U7" i="282"/>
  <c r="T7" i="282"/>
  <c r="S7" i="282"/>
  <c r="R7" i="282"/>
  <c r="X7" i="282"/>
  <c r="Z7" i="282"/>
  <c r="W8" i="282"/>
  <c r="V8" i="282"/>
  <c r="U8" i="282"/>
  <c r="T8" i="282"/>
  <c r="S8" i="282"/>
  <c r="R8" i="282"/>
  <c r="X8" i="282"/>
  <c r="Z8" i="282"/>
  <c r="V159" i="282"/>
  <c r="G9" i="282"/>
  <c r="W9" i="282"/>
  <c r="V9" i="282"/>
  <c r="U9" i="282"/>
  <c r="T9" i="282"/>
  <c r="S9" i="282"/>
  <c r="R9" i="282"/>
  <c r="X9" i="282"/>
  <c r="Z9" i="282"/>
  <c r="W10" i="282"/>
  <c r="V10" i="282"/>
  <c r="U10" i="282"/>
  <c r="T10" i="282"/>
  <c r="S10" i="282"/>
  <c r="R10" i="282"/>
  <c r="X10" i="282"/>
  <c r="Z10" i="282"/>
  <c r="W11" i="282"/>
  <c r="V11" i="282"/>
  <c r="U11" i="282"/>
  <c r="T11" i="282"/>
  <c r="S11" i="282"/>
  <c r="R11" i="282"/>
  <c r="X11" i="282"/>
  <c r="Z11" i="282"/>
  <c r="W12" i="282"/>
  <c r="V12" i="282"/>
  <c r="U12" i="282"/>
  <c r="T12" i="282"/>
  <c r="S12" i="282"/>
  <c r="R12" i="282"/>
  <c r="X12" i="282"/>
  <c r="Z12" i="282"/>
  <c r="W13" i="282"/>
  <c r="V13" i="282"/>
  <c r="U13" i="282"/>
  <c r="T13" i="282"/>
  <c r="S13" i="282"/>
  <c r="R13" i="282"/>
  <c r="X13" i="282"/>
  <c r="Z13" i="282"/>
  <c r="W14" i="282"/>
  <c r="V14" i="282"/>
  <c r="U14" i="282"/>
  <c r="T14" i="282"/>
  <c r="S14" i="282"/>
  <c r="R14" i="282"/>
  <c r="X14" i="282"/>
  <c r="Z14" i="282"/>
  <c r="W15" i="282"/>
  <c r="V15" i="282"/>
  <c r="U15" i="282"/>
  <c r="T15" i="282"/>
  <c r="S15" i="282"/>
  <c r="R15" i="282"/>
  <c r="X15" i="282"/>
  <c r="Z15" i="282"/>
  <c r="W16" i="282"/>
  <c r="V16" i="282"/>
  <c r="U16" i="282"/>
  <c r="T16" i="282"/>
  <c r="S16" i="282"/>
  <c r="R16" i="282"/>
  <c r="X16" i="282"/>
  <c r="Z16" i="282"/>
  <c r="W17" i="282"/>
  <c r="V17" i="282"/>
  <c r="U17" i="282"/>
  <c r="T17" i="282"/>
  <c r="S17" i="282"/>
  <c r="R17" i="282"/>
  <c r="X17" i="282"/>
  <c r="Z17" i="282"/>
  <c r="W18" i="282"/>
  <c r="V18" i="282"/>
  <c r="U18" i="282"/>
  <c r="T18" i="282"/>
  <c r="S18" i="282"/>
  <c r="R18" i="282"/>
  <c r="X18" i="282"/>
  <c r="Z18" i="282"/>
  <c r="W19" i="282"/>
  <c r="V19" i="282"/>
  <c r="U19" i="282"/>
  <c r="T19" i="282"/>
  <c r="S19" i="282"/>
  <c r="R19" i="282"/>
  <c r="X19" i="282"/>
  <c r="Z19" i="282"/>
  <c r="W20" i="282"/>
  <c r="V20" i="282"/>
  <c r="U20" i="282"/>
  <c r="T20" i="282"/>
  <c r="S20" i="282"/>
  <c r="R20" i="282"/>
  <c r="X20" i="282"/>
  <c r="Z20" i="282"/>
  <c r="W21" i="282"/>
  <c r="V21" i="282"/>
  <c r="U21" i="282"/>
  <c r="T21" i="282"/>
  <c r="S21" i="282"/>
  <c r="R21" i="282"/>
  <c r="X21" i="282"/>
  <c r="Z21" i="282"/>
  <c r="W22" i="282"/>
  <c r="V22" i="282"/>
  <c r="U22" i="282"/>
  <c r="T22" i="282"/>
  <c r="S22" i="282"/>
  <c r="R22" i="282"/>
  <c r="X22" i="282"/>
  <c r="Z22" i="282"/>
  <c r="W23" i="282"/>
  <c r="V23" i="282"/>
  <c r="U23" i="282"/>
  <c r="T23" i="282"/>
  <c r="S23" i="282"/>
  <c r="R23" i="282"/>
  <c r="X23" i="282"/>
  <c r="Z23" i="282"/>
  <c r="W24" i="282"/>
  <c r="V24" i="282"/>
  <c r="U24" i="282"/>
  <c r="T24" i="282"/>
  <c r="S24" i="282"/>
  <c r="R24" i="282"/>
  <c r="X24" i="282"/>
  <c r="Z24" i="282"/>
  <c r="W25" i="282"/>
  <c r="V25" i="282"/>
  <c r="U25" i="282"/>
  <c r="T25" i="282"/>
  <c r="S25" i="282"/>
  <c r="R25" i="282"/>
  <c r="X25" i="282"/>
  <c r="Z25" i="282"/>
  <c r="W26" i="282"/>
  <c r="V26" i="282"/>
  <c r="U26" i="282"/>
  <c r="T26" i="282"/>
  <c r="S26" i="282"/>
  <c r="R26" i="282"/>
  <c r="X26" i="282"/>
  <c r="Z26" i="282"/>
  <c r="W27" i="282"/>
  <c r="V27" i="282"/>
  <c r="U27" i="282"/>
  <c r="T27" i="282"/>
  <c r="S27" i="282"/>
  <c r="R27" i="282"/>
  <c r="X27" i="282"/>
  <c r="Z27" i="282"/>
  <c r="W28" i="282"/>
  <c r="V28" i="282"/>
  <c r="U28" i="282"/>
  <c r="T28" i="282"/>
  <c r="S28" i="282"/>
  <c r="R28" i="282"/>
  <c r="X28" i="282"/>
  <c r="Z28" i="282"/>
  <c r="W29" i="282"/>
  <c r="V29" i="282"/>
  <c r="U29" i="282"/>
  <c r="T29" i="282"/>
  <c r="S29" i="282"/>
  <c r="R29" i="282"/>
  <c r="X29" i="282"/>
  <c r="Z29" i="282"/>
  <c r="W30" i="282"/>
  <c r="V30" i="282"/>
  <c r="U30" i="282"/>
  <c r="T30" i="282"/>
  <c r="S30" i="282"/>
  <c r="R30" i="282"/>
  <c r="X30" i="282"/>
  <c r="Z30" i="282"/>
  <c r="W31" i="282"/>
  <c r="V31" i="282"/>
  <c r="U31" i="282"/>
  <c r="T31" i="282"/>
  <c r="S31" i="282"/>
  <c r="R31" i="282"/>
  <c r="X31" i="282"/>
  <c r="Z31" i="282"/>
  <c r="W32" i="282"/>
  <c r="V32" i="282"/>
  <c r="U32" i="282"/>
  <c r="T32" i="282"/>
  <c r="S32" i="282"/>
  <c r="R32" i="282"/>
  <c r="X32" i="282"/>
  <c r="Z32" i="282"/>
  <c r="W33" i="282"/>
  <c r="V33" i="282"/>
  <c r="U33" i="282"/>
  <c r="T33" i="282"/>
  <c r="S33" i="282"/>
  <c r="R33" i="282"/>
  <c r="X33" i="282"/>
  <c r="Z33" i="282"/>
  <c r="R159" i="282"/>
  <c r="G34" i="282"/>
  <c r="W34" i="282"/>
  <c r="V34" i="282"/>
  <c r="U34" i="282"/>
  <c r="T34" i="282"/>
  <c r="S34" i="282"/>
  <c r="R34" i="282"/>
  <c r="X34" i="282"/>
  <c r="Z34" i="282"/>
  <c r="W35" i="282"/>
  <c r="V35" i="282"/>
  <c r="U35" i="282"/>
  <c r="T35" i="282"/>
  <c r="S35" i="282"/>
  <c r="R35" i="282"/>
  <c r="X35" i="282"/>
  <c r="Z35" i="282"/>
  <c r="W36" i="282"/>
  <c r="V36" i="282"/>
  <c r="U36" i="282"/>
  <c r="T36" i="282"/>
  <c r="S36" i="282"/>
  <c r="R36" i="282"/>
  <c r="X36" i="282"/>
  <c r="Z36" i="282"/>
  <c r="W37" i="282"/>
  <c r="V37" i="282"/>
  <c r="U37" i="282"/>
  <c r="T37" i="282"/>
  <c r="S37" i="282"/>
  <c r="R37" i="282"/>
  <c r="X37" i="282"/>
  <c r="Z37" i="282"/>
  <c r="W38" i="282"/>
  <c r="V38" i="282"/>
  <c r="U38" i="282"/>
  <c r="T38" i="282"/>
  <c r="S38" i="282"/>
  <c r="R38" i="282"/>
  <c r="X38" i="282"/>
  <c r="Z38" i="282"/>
  <c r="W39" i="282"/>
  <c r="V39" i="282"/>
  <c r="U39" i="282"/>
  <c r="T39" i="282"/>
  <c r="S39" i="282"/>
  <c r="R39" i="282"/>
  <c r="X39" i="282"/>
  <c r="Z39" i="282"/>
  <c r="W40" i="282"/>
  <c r="V40" i="282"/>
  <c r="U40" i="282"/>
  <c r="T40" i="282"/>
  <c r="S40" i="282"/>
  <c r="R40" i="282"/>
  <c r="X40" i="282"/>
  <c r="Z40" i="282"/>
  <c r="W41" i="282"/>
  <c r="V41" i="282"/>
  <c r="U41" i="282"/>
  <c r="T41" i="282"/>
  <c r="S41" i="282"/>
  <c r="R41" i="282"/>
  <c r="X41" i="282"/>
  <c r="Z41" i="282"/>
  <c r="Q161" i="282"/>
  <c r="S161" i="282"/>
  <c r="G42" i="282"/>
  <c r="W42" i="282"/>
  <c r="V42" i="282"/>
  <c r="U42" i="282"/>
  <c r="T42" i="282"/>
  <c r="S42" i="282"/>
  <c r="R42" i="282"/>
  <c r="X42" i="282"/>
  <c r="Z42" i="282"/>
  <c r="W43" i="282"/>
  <c r="V43" i="282"/>
  <c r="U43" i="282"/>
  <c r="T43" i="282"/>
  <c r="S43" i="282"/>
  <c r="R43" i="282"/>
  <c r="X43" i="282"/>
  <c r="Z43" i="282"/>
  <c r="W44" i="282"/>
  <c r="V44" i="282"/>
  <c r="U44" i="282"/>
  <c r="T44" i="282"/>
  <c r="S44" i="282"/>
  <c r="R44" i="282"/>
  <c r="X44" i="282"/>
  <c r="Z44" i="282"/>
  <c r="W45" i="282"/>
  <c r="V45" i="282"/>
  <c r="U45" i="282"/>
  <c r="T45" i="282"/>
  <c r="S45" i="282"/>
  <c r="R45" i="282"/>
  <c r="X45" i="282"/>
  <c r="Z45" i="282"/>
  <c r="W46" i="282"/>
  <c r="V46" i="282"/>
  <c r="U46" i="282"/>
  <c r="T46" i="282"/>
  <c r="S46" i="282"/>
  <c r="R46" i="282"/>
  <c r="X46" i="282"/>
  <c r="Z46" i="282"/>
  <c r="W47" i="282"/>
  <c r="V47" i="282"/>
  <c r="U47" i="282"/>
  <c r="T47" i="282"/>
  <c r="S47" i="282"/>
  <c r="R47" i="282"/>
  <c r="X47" i="282"/>
  <c r="Z47" i="282"/>
  <c r="W48" i="282"/>
  <c r="V48" i="282"/>
  <c r="U48" i="282"/>
  <c r="T48" i="282"/>
  <c r="S48" i="282"/>
  <c r="R48" i="282"/>
  <c r="X48" i="282"/>
  <c r="Z48" i="282"/>
  <c r="W49" i="282"/>
  <c r="V49" i="282"/>
  <c r="U49" i="282"/>
  <c r="T49" i="282"/>
  <c r="S49" i="282"/>
  <c r="R49" i="282"/>
  <c r="X49" i="282"/>
  <c r="Z49" i="282"/>
  <c r="W50" i="282"/>
  <c r="V50" i="282"/>
  <c r="U50" i="282"/>
  <c r="T50" i="282"/>
  <c r="S50" i="282"/>
  <c r="R50" i="282"/>
  <c r="X50" i="282"/>
  <c r="Z50" i="282"/>
  <c r="W51" i="282"/>
  <c r="V51" i="282"/>
  <c r="U51" i="282"/>
  <c r="T51" i="282"/>
  <c r="S51" i="282"/>
  <c r="R51" i="282"/>
  <c r="X51" i="282"/>
  <c r="Z51" i="282"/>
  <c r="W52" i="282"/>
  <c r="V52" i="282"/>
  <c r="U52" i="282"/>
  <c r="T52" i="282"/>
  <c r="S52" i="282"/>
  <c r="R52" i="282"/>
  <c r="X52" i="282"/>
  <c r="Z52" i="282"/>
  <c r="W53" i="282"/>
  <c r="V53" i="282"/>
  <c r="U53" i="282"/>
  <c r="T53" i="282"/>
  <c r="S53" i="282"/>
  <c r="R53" i="282"/>
  <c r="X53" i="282"/>
  <c r="Z53" i="282"/>
  <c r="W54" i="282"/>
  <c r="V54" i="282"/>
  <c r="U54" i="282"/>
  <c r="T54" i="282"/>
  <c r="S54" i="282"/>
  <c r="R54" i="282"/>
  <c r="X54" i="282"/>
  <c r="Z54" i="282"/>
  <c r="W55" i="282"/>
  <c r="V55" i="282"/>
  <c r="U55" i="282"/>
  <c r="T55" i="282"/>
  <c r="S55" i="282"/>
  <c r="R55" i="282"/>
  <c r="X55" i="282"/>
  <c r="Z55" i="282"/>
  <c r="W56" i="282"/>
  <c r="V56" i="282"/>
  <c r="U56" i="282"/>
  <c r="T56" i="282"/>
  <c r="S56" i="282"/>
  <c r="R56" i="282"/>
  <c r="X56" i="282"/>
  <c r="Z56" i="282"/>
  <c r="W57" i="282"/>
  <c r="V57" i="282"/>
  <c r="U57" i="282"/>
  <c r="T57" i="282"/>
  <c r="S57" i="282"/>
  <c r="R57" i="282"/>
  <c r="X57" i="282"/>
  <c r="Z57" i="282"/>
  <c r="W58" i="282"/>
  <c r="V58" i="282"/>
  <c r="U58" i="282"/>
  <c r="T58" i="282"/>
  <c r="S58" i="282"/>
  <c r="R58" i="282"/>
  <c r="X58" i="282"/>
  <c r="Z58" i="282"/>
  <c r="W59" i="282"/>
  <c r="V59" i="282"/>
  <c r="U59" i="282"/>
  <c r="T59" i="282"/>
  <c r="S59" i="282"/>
  <c r="R59" i="282"/>
  <c r="X59" i="282"/>
  <c r="Z59" i="282"/>
  <c r="W60" i="282"/>
  <c r="V60" i="282"/>
  <c r="U60" i="282"/>
  <c r="T60" i="282"/>
  <c r="S60" i="282"/>
  <c r="R60" i="282"/>
  <c r="X60" i="282"/>
  <c r="Z60" i="282"/>
  <c r="W61" i="282"/>
  <c r="V61" i="282"/>
  <c r="U61" i="282"/>
  <c r="T61" i="282"/>
  <c r="S61" i="282"/>
  <c r="R61" i="282"/>
  <c r="X61" i="282"/>
  <c r="Z61" i="282"/>
  <c r="W62" i="282"/>
  <c r="V62" i="282"/>
  <c r="U62" i="282"/>
  <c r="T62" i="282"/>
  <c r="S62" i="282"/>
  <c r="R62" i="282"/>
  <c r="X62" i="282"/>
  <c r="Z62" i="282"/>
  <c r="W63" i="282"/>
  <c r="V63" i="282"/>
  <c r="U63" i="282"/>
  <c r="T63" i="282"/>
  <c r="S63" i="282"/>
  <c r="R63" i="282"/>
  <c r="X63" i="282"/>
  <c r="Z63" i="282"/>
  <c r="W64" i="282"/>
  <c r="V64" i="282"/>
  <c r="U64" i="282"/>
  <c r="T64" i="282"/>
  <c r="S64" i="282"/>
  <c r="R64" i="282"/>
  <c r="X64" i="282"/>
  <c r="Z64" i="282"/>
  <c r="W65" i="282"/>
  <c r="V65" i="282"/>
  <c r="U65" i="282"/>
  <c r="T65" i="282"/>
  <c r="S65" i="282"/>
  <c r="R65" i="282"/>
  <c r="X65" i="282"/>
  <c r="Z65" i="282"/>
  <c r="W66" i="282"/>
  <c r="V66" i="282"/>
  <c r="U66" i="282"/>
  <c r="T66" i="282"/>
  <c r="S66" i="282"/>
  <c r="R66" i="282"/>
  <c r="X66" i="282"/>
  <c r="Z66" i="282"/>
  <c r="W67" i="282"/>
  <c r="V67" i="282"/>
  <c r="U67" i="282"/>
  <c r="T67" i="282"/>
  <c r="S67" i="282"/>
  <c r="R67" i="282"/>
  <c r="X67" i="282"/>
  <c r="Z67" i="282"/>
  <c r="W162" i="282"/>
  <c r="G68" i="282"/>
  <c r="W68" i="282"/>
  <c r="V68" i="282"/>
  <c r="U68" i="282"/>
  <c r="T68" i="282"/>
  <c r="S68" i="282"/>
  <c r="R68" i="282"/>
  <c r="X68" i="282"/>
  <c r="Z68" i="282"/>
  <c r="W69" i="282"/>
  <c r="V69" i="282"/>
  <c r="U69" i="282"/>
  <c r="T69" i="282"/>
  <c r="S69" i="282"/>
  <c r="R69" i="282"/>
  <c r="X69" i="282"/>
  <c r="Z69" i="282"/>
  <c r="W70" i="282"/>
  <c r="V70" i="282"/>
  <c r="U70" i="282"/>
  <c r="T70" i="282"/>
  <c r="S70" i="282"/>
  <c r="R70" i="282"/>
  <c r="X70" i="282"/>
  <c r="Z70" i="282"/>
  <c r="W71" i="282"/>
  <c r="V71" i="282"/>
  <c r="U71" i="282"/>
  <c r="T71" i="282"/>
  <c r="S71" i="282"/>
  <c r="R71" i="282"/>
  <c r="X71" i="282"/>
  <c r="Z71" i="282"/>
  <c r="W72" i="282"/>
  <c r="V72" i="282"/>
  <c r="U72" i="282"/>
  <c r="T72" i="282"/>
  <c r="S72" i="282"/>
  <c r="R72" i="282"/>
  <c r="X72" i="282"/>
  <c r="Z72" i="282"/>
  <c r="W73" i="282"/>
  <c r="V73" i="282"/>
  <c r="U73" i="282"/>
  <c r="T73" i="282"/>
  <c r="S73" i="282"/>
  <c r="R73" i="282"/>
  <c r="X73" i="282"/>
  <c r="Z73" i="282"/>
  <c r="W74" i="282"/>
  <c r="V74" i="282"/>
  <c r="U74" i="282"/>
  <c r="T74" i="282"/>
  <c r="S74" i="282"/>
  <c r="R74" i="282"/>
  <c r="X74" i="282"/>
  <c r="Z74" i="282"/>
  <c r="W75" i="282"/>
  <c r="V75" i="282"/>
  <c r="U75" i="282"/>
  <c r="T75" i="282"/>
  <c r="S75" i="282"/>
  <c r="R75" i="282"/>
  <c r="X75" i="282"/>
  <c r="Z75" i="282"/>
  <c r="W76" i="282"/>
  <c r="V76" i="282"/>
  <c r="U76" i="282"/>
  <c r="T76" i="282"/>
  <c r="S76" i="282"/>
  <c r="R76" i="282"/>
  <c r="X76" i="282"/>
  <c r="Z76" i="282"/>
  <c r="W77" i="282"/>
  <c r="V77" i="282"/>
  <c r="U77" i="282"/>
  <c r="T77" i="282"/>
  <c r="S77" i="282"/>
  <c r="R77" i="282"/>
  <c r="X77" i="282"/>
  <c r="Z77" i="282"/>
  <c r="W78" i="282"/>
  <c r="V78" i="282"/>
  <c r="U78" i="282"/>
  <c r="T78" i="282"/>
  <c r="S78" i="282"/>
  <c r="R78" i="282"/>
  <c r="X78" i="282"/>
  <c r="Z78" i="282"/>
  <c r="W79" i="282"/>
  <c r="V79" i="282"/>
  <c r="U79" i="282"/>
  <c r="T79" i="282"/>
  <c r="S79" i="282"/>
  <c r="R79" i="282"/>
  <c r="X79" i="282"/>
  <c r="Z79" i="282"/>
  <c r="W80" i="282"/>
  <c r="V80" i="282"/>
  <c r="U80" i="282"/>
  <c r="T80" i="282"/>
  <c r="S80" i="282"/>
  <c r="R80" i="282"/>
  <c r="X80" i="282"/>
  <c r="Z80" i="282"/>
  <c r="W81" i="282"/>
  <c r="V81" i="282"/>
  <c r="U81" i="282"/>
  <c r="T81" i="282"/>
  <c r="S81" i="282"/>
  <c r="R81" i="282"/>
  <c r="X81" i="282"/>
  <c r="Z81" i="282"/>
  <c r="W82" i="282"/>
  <c r="V82" i="282"/>
  <c r="U82" i="282"/>
  <c r="T82" i="282"/>
  <c r="S82" i="282"/>
  <c r="R82" i="282"/>
  <c r="X82" i="282"/>
  <c r="Z82" i="282"/>
  <c r="W83" i="282"/>
  <c r="V83" i="282"/>
  <c r="U83" i="282"/>
  <c r="T83" i="282"/>
  <c r="S83" i="282"/>
  <c r="R83" i="282"/>
  <c r="X83" i="282"/>
  <c r="Z83" i="282"/>
  <c r="W84" i="282"/>
  <c r="V84" i="282"/>
  <c r="U84" i="282"/>
  <c r="T84" i="282"/>
  <c r="S84" i="282"/>
  <c r="R84" i="282"/>
  <c r="X84" i="282"/>
  <c r="Z84" i="282"/>
  <c r="W85" i="282"/>
  <c r="V85" i="282"/>
  <c r="U85" i="282"/>
  <c r="T85" i="282"/>
  <c r="S85" i="282"/>
  <c r="R85" i="282"/>
  <c r="X85" i="282"/>
  <c r="Z85" i="282"/>
  <c r="W86" i="282"/>
  <c r="V86" i="282"/>
  <c r="U86" i="282"/>
  <c r="T86" i="282"/>
  <c r="S86" i="282"/>
  <c r="R86" i="282"/>
  <c r="X86" i="282"/>
  <c r="Z86" i="282"/>
  <c r="W87" i="282"/>
  <c r="V87" i="282"/>
  <c r="U87" i="282"/>
  <c r="T87" i="282"/>
  <c r="S87" i="282"/>
  <c r="R87" i="282"/>
  <c r="X87" i="282"/>
  <c r="Z87" i="282"/>
  <c r="W88" i="282"/>
  <c r="V88" i="282"/>
  <c r="U88" i="282"/>
  <c r="T88" i="282"/>
  <c r="S88" i="282"/>
  <c r="R88" i="282"/>
  <c r="X88" i="282"/>
  <c r="Z88" i="282"/>
  <c r="W89" i="282"/>
  <c r="V89" i="282"/>
  <c r="U89" i="282"/>
  <c r="T89" i="282"/>
  <c r="S89" i="282"/>
  <c r="R89" i="282"/>
  <c r="X89" i="282"/>
  <c r="Z89" i="282"/>
  <c r="W90" i="282"/>
  <c r="V90" i="282"/>
  <c r="U90" i="282"/>
  <c r="T90" i="282"/>
  <c r="S90" i="282"/>
  <c r="R90" i="282"/>
  <c r="X90" i="282"/>
  <c r="Z90" i="282"/>
  <c r="W91" i="282"/>
  <c r="V91" i="282"/>
  <c r="U91" i="282"/>
  <c r="T91" i="282"/>
  <c r="S91" i="282"/>
  <c r="R91" i="282"/>
  <c r="X91" i="282"/>
  <c r="Z91" i="282"/>
  <c r="W92" i="282"/>
  <c r="V92" i="282"/>
  <c r="U92" i="282"/>
  <c r="T92" i="282"/>
  <c r="S92" i="282"/>
  <c r="R92" i="282"/>
  <c r="X92" i="282"/>
  <c r="Z92" i="282"/>
  <c r="W93" i="282"/>
  <c r="V93" i="282"/>
  <c r="U93" i="282"/>
  <c r="T93" i="282"/>
  <c r="S93" i="282"/>
  <c r="R93" i="282"/>
  <c r="X93" i="282"/>
  <c r="Z93" i="282"/>
  <c r="W94" i="282"/>
  <c r="V94" i="282"/>
  <c r="U94" i="282"/>
  <c r="T94" i="282"/>
  <c r="S94" i="282"/>
  <c r="R94" i="282"/>
  <c r="X94" i="282"/>
  <c r="Z94" i="282"/>
  <c r="W95" i="282"/>
  <c r="V95" i="282"/>
  <c r="U95" i="282"/>
  <c r="T95" i="282"/>
  <c r="S95" i="282"/>
  <c r="R95" i="282"/>
  <c r="X95" i="282"/>
  <c r="Z95" i="282"/>
  <c r="W96" i="282"/>
  <c r="V96" i="282"/>
  <c r="U96" i="282"/>
  <c r="T96" i="282"/>
  <c r="S96" i="282"/>
  <c r="R96" i="282"/>
  <c r="X96" i="282"/>
  <c r="Z96" i="282"/>
  <c r="W97" i="282"/>
  <c r="V97" i="282"/>
  <c r="U97" i="282"/>
  <c r="T97" i="282"/>
  <c r="S97" i="282"/>
  <c r="R97" i="282"/>
  <c r="X97" i="282"/>
  <c r="Z97" i="282"/>
  <c r="W98" i="282"/>
  <c r="V98" i="282"/>
  <c r="U98" i="282"/>
  <c r="T98" i="282"/>
  <c r="S98" i="282"/>
  <c r="R98" i="282"/>
  <c r="X98" i="282"/>
  <c r="Z98" i="282"/>
  <c r="W99" i="282"/>
  <c r="V99" i="282"/>
  <c r="U99" i="282"/>
  <c r="T99" i="282"/>
  <c r="S99" i="282"/>
  <c r="R99" i="282"/>
  <c r="X99" i="282"/>
  <c r="Z99" i="282"/>
  <c r="W100" i="282"/>
  <c r="V100" i="282"/>
  <c r="U100" i="282"/>
  <c r="T100" i="282"/>
  <c r="S100" i="282"/>
  <c r="R100" i="282"/>
  <c r="X100" i="282"/>
  <c r="Z100" i="282"/>
  <c r="W101" i="282"/>
  <c r="V101" i="282"/>
  <c r="U101" i="282"/>
  <c r="T101" i="282"/>
  <c r="S101" i="282"/>
  <c r="R101" i="282"/>
  <c r="X101" i="282"/>
  <c r="Z101" i="282"/>
  <c r="W102" i="282"/>
  <c r="V102" i="282"/>
  <c r="U102" i="282"/>
  <c r="T102" i="282"/>
  <c r="S102" i="282"/>
  <c r="R102" i="282"/>
  <c r="X102" i="282"/>
  <c r="Z102" i="282"/>
  <c r="W103" i="282"/>
  <c r="V103" i="282"/>
  <c r="U103" i="282"/>
  <c r="T103" i="282"/>
  <c r="S103" i="282"/>
  <c r="R103" i="282"/>
  <c r="X103" i="282"/>
  <c r="Z103" i="282"/>
  <c r="W104" i="282"/>
  <c r="V104" i="282"/>
  <c r="U104" i="282"/>
  <c r="T104" i="282"/>
  <c r="S104" i="282"/>
  <c r="R104" i="282"/>
  <c r="X104" i="282"/>
  <c r="Z104" i="282"/>
  <c r="W105" i="282"/>
  <c r="V105" i="282"/>
  <c r="U105" i="282"/>
  <c r="T105" i="282"/>
  <c r="S105" i="282"/>
  <c r="R105" i="282"/>
  <c r="X105" i="282"/>
  <c r="Z105" i="282"/>
  <c r="W106" i="282"/>
  <c r="V106" i="282"/>
  <c r="U106" i="282"/>
  <c r="T106" i="282"/>
  <c r="S106" i="282"/>
  <c r="R106" i="282"/>
  <c r="X106" i="282"/>
  <c r="Z106" i="282"/>
  <c r="W107" i="282"/>
  <c r="V107" i="282"/>
  <c r="U107" i="282"/>
  <c r="T107" i="282"/>
  <c r="S107" i="282"/>
  <c r="R107" i="282"/>
  <c r="X107" i="282"/>
  <c r="Z107" i="282"/>
  <c r="W108" i="282"/>
  <c r="V108" i="282"/>
  <c r="U108" i="282"/>
  <c r="T108" i="282"/>
  <c r="S108" i="282"/>
  <c r="R108" i="282"/>
  <c r="X108" i="282"/>
  <c r="Z108" i="282"/>
  <c r="W109" i="282"/>
  <c r="V109" i="282"/>
  <c r="U109" i="282"/>
  <c r="T109" i="282"/>
  <c r="S109" i="282"/>
  <c r="R109" i="282"/>
  <c r="X109" i="282"/>
  <c r="Z109" i="282"/>
  <c r="W110" i="282"/>
  <c r="V110" i="282"/>
  <c r="U110" i="282"/>
  <c r="T110" i="282"/>
  <c r="S110" i="282"/>
  <c r="R110" i="282"/>
  <c r="X110" i="282"/>
  <c r="Z110" i="282"/>
  <c r="W111" i="282"/>
  <c r="V111" i="282"/>
  <c r="U111" i="282"/>
  <c r="T111" i="282"/>
  <c r="S111" i="282"/>
  <c r="R111" i="282"/>
  <c r="X111" i="282"/>
  <c r="Z111" i="282"/>
  <c r="W161" i="282"/>
  <c r="W165" i="282"/>
  <c r="G112" i="282"/>
  <c r="W112" i="282"/>
  <c r="V112" i="282"/>
  <c r="U112" i="282"/>
  <c r="T112" i="282"/>
  <c r="S112" i="282"/>
  <c r="R112" i="282"/>
  <c r="X112" i="282"/>
  <c r="Z112" i="282"/>
  <c r="R162" i="282"/>
  <c r="G113" i="282"/>
  <c r="W113" i="282"/>
  <c r="V113" i="282"/>
  <c r="U113" i="282"/>
  <c r="T113" i="282"/>
  <c r="S113" i="282"/>
  <c r="R113" i="282"/>
  <c r="X113" i="282"/>
  <c r="Z113" i="282"/>
  <c r="W114" i="282"/>
  <c r="V114" i="282"/>
  <c r="U114" i="282"/>
  <c r="T114" i="282"/>
  <c r="S114" i="282"/>
  <c r="R114" i="282"/>
  <c r="X114" i="282"/>
  <c r="Z114" i="282"/>
  <c r="W115" i="282"/>
  <c r="V115" i="282"/>
  <c r="U115" i="282"/>
  <c r="T115" i="282"/>
  <c r="S115" i="282"/>
  <c r="R115" i="282"/>
  <c r="X115" i="282"/>
  <c r="Z115" i="282"/>
  <c r="W116" i="282"/>
  <c r="V116" i="282"/>
  <c r="U116" i="282"/>
  <c r="T116" i="282"/>
  <c r="S116" i="282"/>
  <c r="R116" i="282"/>
  <c r="X116" i="282"/>
  <c r="Z116" i="282"/>
  <c r="W117" i="282"/>
  <c r="V117" i="282"/>
  <c r="U117" i="282"/>
  <c r="T117" i="282"/>
  <c r="S117" i="282"/>
  <c r="R117" i="282"/>
  <c r="X117" i="282"/>
  <c r="Z117" i="282"/>
  <c r="W118" i="282"/>
  <c r="V118" i="282"/>
  <c r="U118" i="282"/>
  <c r="T118" i="282"/>
  <c r="S118" i="282"/>
  <c r="R118" i="282"/>
  <c r="X118" i="282"/>
  <c r="Z118" i="282"/>
  <c r="W119" i="282"/>
  <c r="V119" i="282"/>
  <c r="U119" i="282"/>
  <c r="T119" i="282"/>
  <c r="S119" i="282"/>
  <c r="R119" i="282"/>
  <c r="X119" i="282"/>
  <c r="Z119" i="282"/>
  <c r="W120" i="282"/>
  <c r="V120" i="282"/>
  <c r="U120" i="282"/>
  <c r="T120" i="282"/>
  <c r="S120" i="282"/>
  <c r="R120" i="282"/>
  <c r="X120" i="282"/>
  <c r="Z120" i="282"/>
  <c r="W121" i="282"/>
  <c r="V121" i="282"/>
  <c r="U121" i="282"/>
  <c r="T121" i="282"/>
  <c r="S121" i="282"/>
  <c r="R121" i="282"/>
  <c r="X121" i="282"/>
  <c r="Z121" i="282"/>
  <c r="W122" i="282"/>
  <c r="V122" i="282"/>
  <c r="U122" i="282"/>
  <c r="T122" i="282"/>
  <c r="S122" i="282"/>
  <c r="R122" i="282"/>
  <c r="X122" i="282"/>
  <c r="Z122" i="282"/>
  <c r="W123" i="282"/>
  <c r="V123" i="282"/>
  <c r="U123" i="282"/>
  <c r="T123" i="282"/>
  <c r="S123" i="282"/>
  <c r="R123" i="282"/>
  <c r="X123" i="282"/>
  <c r="Z123" i="282"/>
  <c r="W124" i="282"/>
  <c r="V124" i="282"/>
  <c r="U124" i="282"/>
  <c r="T124" i="282"/>
  <c r="S124" i="282"/>
  <c r="R124" i="282"/>
  <c r="X124" i="282"/>
  <c r="Z124" i="282"/>
  <c r="U162" i="282"/>
  <c r="G125" i="282"/>
  <c r="W125" i="282"/>
  <c r="V125" i="282"/>
  <c r="U125" i="282"/>
  <c r="T125" i="282"/>
  <c r="S125" i="282"/>
  <c r="R125" i="282"/>
  <c r="X125" i="282"/>
  <c r="Z125" i="282"/>
  <c r="T162" i="282"/>
  <c r="G126" i="282"/>
  <c r="W126" i="282"/>
  <c r="V126" i="282"/>
  <c r="U126" i="282"/>
  <c r="T126" i="282"/>
  <c r="S126" i="282"/>
  <c r="R126" i="282"/>
  <c r="X126" i="282"/>
  <c r="Z126" i="282"/>
  <c r="W127" i="282"/>
  <c r="V127" i="282"/>
  <c r="U127" i="282"/>
  <c r="T127" i="282"/>
  <c r="S127" i="282"/>
  <c r="R127" i="282"/>
  <c r="X127" i="282"/>
  <c r="Z127" i="282"/>
  <c r="W128" i="282"/>
  <c r="V128" i="282"/>
  <c r="U128" i="282"/>
  <c r="T128" i="282"/>
  <c r="S128" i="282"/>
  <c r="R128" i="282"/>
  <c r="X128" i="282"/>
  <c r="Z128" i="282"/>
  <c r="W129" i="282"/>
  <c r="V129" i="282"/>
  <c r="U129" i="282"/>
  <c r="T129" i="282"/>
  <c r="S129" i="282"/>
  <c r="R129" i="282"/>
  <c r="X129" i="282"/>
  <c r="Z129" i="282"/>
  <c r="W130" i="282"/>
  <c r="V130" i="282"/>
  <c r="U130" i="282"/>
  <c r="T130" i="282"/>
  <c r="S130" i="282"/>
  <c r="R130" i="282"/>
  <c r="X130" i="282"/>
  <c r="Z130" i="282"/>
  <c r="W131" i="282"/>
  <c r="V131" i="282"/>
  <c r="U131" i="282"/>
  <c r="T131" i="282"/>
  <c r="S131" i="282"/>
  <c r="R131" i="282"/>
  <c r="X131" i="282"/>
  <c r="Z131" i="282"/>
  <c r="W132" i="282"/>
  <c r="V132" i="282"/>
  <c r="U132" i="282"/>
  <c r="T132" i="282"/>
  <c r="S132" i="282"/>
  <c r="R132" i="282"/>
  <c r="X132" i="282"/>
  <c r="Z132" i="282"/>
  <c r="W133" i="282"/>
  <c r="V133" i="282"/>
  <c r="U133" i="282"/>
  <c r="T133" i="282"/>
  <c r="S133" i="282"/>
  <c r="R133" i="282"/>
  <c r="X133" i="282"/>
  <c r="Z133" i="282"/>
  <c r="W134" i="282"/>
  <c r="V134" i="282"/>
  <c r="U134" i="282"/>
  <c r="T134" i="282"/>
  <c r="S134" i="282"/>
  <c r="R134" i="282"/>
  <c r="X134" i="282"/>
  <c r="Z134" i="282"/>
  <c r="W135" i="282"/>
  <c r="V135" i="282"/>
  <c r="U135" i="282"/>
  <c r="T135" i="282"/>
  <c r="S135" i="282"/>
  <c r="R135" i="282"/>
  <c r="X135" i="282"/>
  <c r="Z135" i="282"/>
  <c r="W136" i="282"/>
  <c r="V136" i="282"/>
  <c r="U136" i="282"/>
  <c r="T136" i="282"/>
  <c r="S136" i="282"/>
  <c r="R136" i="282"/>
  <c r="X136" i="282"/>
  <c r="Z136" i="282"/>
  <c r="W137" i="282"/>
  <c r="V137" i="282"/>
  <c r="U137" i="282"/>
  <c r="T137" i="282"/>
  <c r="S137" i="282"/>
  <c r="R137" i="282"/>
  <c r="X137" i="282"/>
  <c r="Z137" i="282"/>
  <c r="W138" i="282"/>
  <c r="V138" i="282"/>
  <c r="U138" i="282"/>
  <c r="T138" i="282"/>
  <c r="S138" i="282"/>
  <c r="R138" i="282"/>
  <c r="X138" i="282"/>
  <c r="Z138" i="282"/>
  <c r="W139" i="282"/>
  <c r="V139" i="282"/>
  <c r="U139" i="282"/>
  <c r="T139" i="282"/>
  <c r="S139" i="282"/>
  <c r="R139" i="282"/>
  <c r="X139" i="282"/>
  <c r="Z139" i="282"/>
  <c r="V161" i="282"/>
  <c r="G140" i="282"/>
  <c r="W140" i="282"/>
  <c r="V140" i="282"/>
  <c r="U140" i="282"/>
  <c r="T140" i="282"/>
  <c r="S140" i="282"/>
  <c r="R140" i="282"/>
  <c r="X140" i="282"/>
  <c r="Z140" i="282"/>
  <c r="W141" i="282"/>
  <c r="V141" i="282"/>
  <c r="U141" i="282"/>
  <c r="T141" i="282"/>
  <c r="S141" i="282"/>
  <c r="R141" i="282"/>
  <c r="X141" i="282"/>
  <c r="Z141" i="282"/>
  <c r="W142" i="282"/>
  <c r="V142" i="282"/>
  <c r="U142" i="282"/>
  <c r="T142" i="282"/>
  <c r="S142" i="282"/>
  <c r="R142" i="282"/>
  <c r="X142" i="282"/>
  <c r="Z142" i="282"/>
  <c r="W143" i="282"/>
  <c r="V143" i="282"/>
  <c r="U143" i="282"/>
  <c r="T143" i="282"/>
  <c r="S143" i="282"/>
  <c r="R143" i="282"/>
  <c r="X143" i="282"/>
  <c r="Z143" i="282"/>
  <c r="W144" i="282"/>
  <c r="V144" i="282"/>
  <c r="U144" i="282"/>
  <c r="T144" i="282"/>
  <c r="S144" i="282"/>
  <c r="R144" i="282"/>
  <c r="X144" i="282"/>
  <c r="Z144" i="282"/>
  <c r="W145" i="282"/>
  <c r="V145" i="282"/>
  <c r="U145" i="282"/>
  <c r="T145" i="282"/>
  <c r="S145" i="282"/>
  <c r="R145" i="282"/>
  <c r="X145" i="282"/>
  <c r="Z145" i="282"/>
  <c r="W146" i="282"/>
  <c r="V146" i="282"/>
  <c r="U146" i="282"/>
  <c r="S146" i="282"/>
  <c r="R146" i="282"/>
  <c r="W147" i="282"/>
  <c r="V147" i="282"/>
  <c r="U147" i="282"/>
  <c r="T147" i="282"/>
  <c r="S147" i="282"/>
  <c r="R147" i="282"/>
  <c r="X147" i="282"/>
  <c r="Z147" i="282"/>
  <c r="W148" i="282"/>
  <c r="V148" i="282"/>
  <c r="U148" i="282"/>
  <c r="T148" i="282"/>
  <c r="S148" i="282"/>
  <c r="R148" i="282"/>
  <c r="X148" i="282"/>
  <c r="Z148" i="282"/>
  <c r="W149" i="282"/>
  <c r="V149" i="282"/>
  <c r="T149" i="282"/>
  <c r="S149" i="282"/>
  <c r="R149" i="282"/>
  <c r="W150" i="282"/>
  <c r="V150" i="282"/>
  <c r="T150" i="282"/>
  <c r="S150" i="282"/>
  <c r="R150" i="282"/>
  <c r="W151" i="282"/>
  <c r="V151" i="282"/>
  <c r="U151" i="282"/>
  <c r="T151" i="282"/>
  <c r="S151" i="282"/>
  <c r="R151" i="282"/>
  <c r="X151" i="282"/>
  <c r="Z151" i="282"/>
  <c r="W152" i="282"/>
  <c r="V152" i="282"/>
  <c r="U152" i="282"/>
  <c r="T152" i="282"/>
  <c r="S152" i="282"/>
  <c r="R152" i="282"/>
  <c r="X152" i="282"/>
  <c r="Z152" i="282"/>
  <c r="W153" i="282"/>
  <c r="U153" i="282"/>
  <c r="T153" i="282"/>
  <c r="S153" i="282"/>
  <c r="R153" i="282"/>
  <c r="W154" i="282"/>
  <c r="V154" i="282"/>
  <c r="U154" i="282"/>
  <c r="T154" i="282"/>
  <c r="S154" i="282"/>
  <c r="R154" i="282"/>
  <c r="X154" i="282"/>
  <c r="Z154" i="282"/>
  <c r="Q156" i="282"/>
  <c r="W164" i="282"/>
  <c r="R165" i="282"/>
  <c r="M156" i="282"/>
  <c r="R164" i="282"/>
  <c r="V165" i="282"/>
  <c r="T165" i="282"/>
  <c r="Q165" i="282"/>
  <c r="L156" i="282"/>
  <c r="Q164" i="282"/>
  <c r="S159" i="282"/>
  <c r="U165" i="282"/>
  <c r="R156" i="282"/>
  <c r="X2" i="282"/>
  <c r="Z2" i="282"/>
  <c r="S156" i="282"/>
  <c r="T156" i="282"/>
  <c r="B162" i="282"/>
  <c r="U156" i="282"/>
  <c r="B163" i="282"/>
  <c r="V156" i="282"/>
  <c r="B164" i="282"/>
  <c r="W156" i="282"/>
  <c r="B165" i="282"/>
  <c r="O165" i="282"/>
  <c r="W167" i="282"/>
  <c r="C156" i="282"/>
  <c r="S162" i="282"/>
  <c r="B166" i="282"/>
  <c r="U167" i="282"/>
  <c r="O156" i="282"/>
  <c r="U164" i="282"/>
  <c r="U166" i="282"/>
  <c r="E163" i="282"/>
  <c r="S165" i="282"/>
  <c r="S167" i="282"/>
  <c r="Q166" i="282"/>
  <c r="S164" i="282"/>
  <c r="T167" i="282"/>
  <c r="N156" i="282"/>
  <c r="T164" i="282"/>
  <c r="T166" i="282"/>
  <c r="E162" i="282"/>
  <c r="V167" i="282"/>
  <c r="P156" i="282"/>
  <c r="V164" i="282"/>
  <c r="V166" i="282"/>
  <c r="E164" i="282"/>
  <c r="R166" i="282"/>
  <c r="S166" i="282"/>
  <c r="W166" i="282"/>
  <c r="E165" i="282"/>
  <c r="X166" i="282"/>
  <c r="E161" i="282"/>
  <c r="W163" i="282"/>
  <c r="V163" i="282"/>
  <c r="U163" i="282"/>
  <c r="T163" i="282"/>
  <c r="S163" i="282"/>
  <c r="R163" i="282"/>
  <c r="Q163" i="282"/>
  <c r="G157" i="251" l="1"/>
  <c r="G156" i="247"/>
  <c r="G156" i="286"/>
  <c r="O161" i="285"/>
  <c r="S169" i="285" s="1"/>
  <c r="S171" i="285" s="1"/>
  <c r="S168" i="285"/>
  <c r="U172" i="285"/>
  <c r="U168" i="285"/>
  <c r="P161" i="285"/>
  <c r="U169" i="285" s="1"/>
  <c r="U171" i="285" s="1"/>
  <c r="N167" i="285" s="1"/>
  <c r="R171" i="285"/>
  <c r="Z41" i="285"/>
  <c r="AB41" i="285" s="1"/>
  <c r="V161" i="285"/>
  <c r="L167" i="285" s="1"/>
  <c r="L171" i="285" s="1"/>
  <c r="T170" i="285"/>
  <c r="T169" i="285" s="1"/>
  <c r="G156" i="279"/>
  <c r="G152" i="277"/>
  <c r="G155" i="239"/>
  <c r="G156" i="250"/>
  <c r="G156" i="244"/>
  <c r="I161" i="285"/>
  <c r="G156" i="284"/>
  <c r="G157" i="260"/>
  <c r="G153" i="233"/>
  <c r="G156" i="245"/>
  <c r="G153" i="232"/>
  <c r="G155" i="241"/>
  <c r="G154" i="238"/>
  <c r="G154" i="237"/>
  <c r="G154" i="236"/>
  <c r="G154" i="235"/>
  <c r="G153" i="234"/>
  <c r="G153" i="271"/>
  <c r="G157" i="256"/>
  <c r="G157" i="253"/>
  <c r="G157" i="252"/>
  <c r="G155" i="264"/>
  <c r="G156" i="263"/>
  <c r="G157" i="258"/>
  <c r="G152" i="275"/>
  <c r="G152" i="272"/>
  <c r="G152" i="270"/>
  <c r="G152" i="267"/>
  <c r="G152" i="266"/>
  <c r="G155" i="265"/>
  <c r="G156" i="246"/>
  <c r="G156" i="243"/>
  <c r="G155" i="242"/>
  <c r="G156" i="280"/>
  <c r="G155" i="240"/>
  <c r="G156" i="282"/>
  <c r="G153" i="231"/>
  <c r="G149" i="216"/>
  <c r="G156" i="281"/>
  <c r="T168" i="285" l="1"/>
  <c r="T172" i="285"/>
  <c r="T171" i="285"/>
  <c r="N166" i="285" l="1"/>
  <c r="Y171" i="28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<sst xmlns="http://schemas.openxmlformats.org/spreadsheetml/2006/main" count="21929" uniqueCount="660">
  <si>
    <t>Cons° farine par boulangerie</t>
  </si>
  <si>
    <t>WEEK</t>
  </si>
  <si>
    <t>GMPN</t>
  </si>
  <si>
    <t>GMK</t>
  </si>
  <si>
    <t>SGMP</t>
  </si>
  <si>
    <t>GMC</t>
  </si>
  <si>
    <t>MFB</t>
  </si>
  <si>
    <t>M.FANTA</t>
  </si>
  <si>
    <t>%</t>
  </si>
  <si>
    <t>N°</t>
  </si>
  <si>
    <t xml:space="preserve">Boulangerie </t>
  </si>
  <si>
    <t>Type</t>
  </si>
  <si>
    <t>Cons/j</t>
  </si>
  <si>
    <t>C° heb</t>
  </si>
  <si>
    <t>FARINE UTILISEE</t>
  </si>
  <si>
    <t>MAMA F</t>
  </si>
  <si>
    <t>Total</t>
  </si>
  <si>
    <t>PRIORITE</t>
  </si>
  <si>
    <t>MAZALA / DIRECT</t>
  </si>
  <si>
    <t>Mayama( AQXA)</t>
  </si>
  <si>
    <t>50%MIN+50%GMC</t>
  </si>
  <si>
    <t>ATTAQUER GMC</t>
  </si>
  <si>
    <t>NOUVELLE ESPERANE 3</t>
  </si>
  <si>
    <t>50%GMC+50%GMK</t>
  </si>
  <si>
    <t>TARGET 50%</t>
  </si>
  <si>
    <t>Variation</t>
  </si>
  <si>
    <t>SABANA Moukondo</t>
  </si>
  <si>
    <t>50%MIN+50%SGMP</t>
  </si>
  <si>
    <t>YA LOLO</t>
  </si>
  <si>
    <t>Crédit</t>
  </si>
  <si>
    <t>100%MIN</t>
  </si>
  <si>
    <t>A PRESERVER</t>
  </si>
  <si>
    <t>58e ANNIVERSAIRE</t>
  </si>
  <si>
    <t>BECO</t>
  </si>
  <si>
    <t>Cash</t>
  </si>
  <si>
    <t>ATTAQUER GMK</t>
  </si>
  <si>
    <t>ELVOZ INCHALAH</t>
  </si>
  <si>
    <t>POTAL</t>
  </si>
  <si>
    <t>A RECUPERER</t>
  </si>
  <si>
    <t>Salam ( Ex EL MABROUCK)</t>
  </si>
  <si>
    <t>BAS PRIX (ex moderne nkombo)</t>
  </si>
  <si>
    <t>COMUS</t>
  </si>
  <si>
    <t>SALAM ( Ex PLAZZA )</t>
  </si>
  <si>
    <t>SID-SID</t>
  </si>
  <si>
    <t>ATTAQUER SGMP</t>
  </si>
  <si>
    <t>NOUVELLE ESPERANCE 4</t>
  </si>
  <si>
    <t>MODERNE &amp; ARTISANALE 1</t>
  </si>
  <si>
    <t>NOUVELLE ESPERANCE  1</t>
  </si>
  <si>
    <t xml:space="preserve">BEDRE NKOMBO </t>
  </si>
  <si>
    <t>ARTISANALE 3 ( Ex BLANCHE)</t>
  </si>
  <si>
    <t>50%MIN+50%GMK</t>
  </si>
  <si>
    <t>Brazza Moderne 1</t>
  </si>
  <si>
    <t>Dette</t>
  </si>
  <si>
    <t>MODERNE &amp; ARTISANALE 2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</si>
  <si>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</si>
  <si>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</si>
  <si>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</si>
  <si>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</si>
  <si>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</si>
  <si>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</si>
  <si>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50%SGMP+50%GMC</t>
  </si>
  <si>
    <t>NOUVELLE ESPERANCE 2</t>
  </si>
  <si>
    <t>MAFOUD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</si>
  <si>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</si>
  <si>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</si>
  <si>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</si>
  <si>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</si>
  <si>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</si>
  <si>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</si>
  <si>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</si>
  <si>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KINTELE 1</t>
  </si>
  <si>
    <t>ETOILE DE KINTELE 2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</si>
  <si>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</si>
  <si>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</si>
  <si>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</si>
  <si>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</si>
  <si>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</si>
  <si>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</si>
  <si>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</si>
  <si>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</si>
  <si>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</si>
  <si>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EL BARAKA 2024</t>
  </si>
  <si>
    <t xml:space="preserve">DORA MAYA </t>
  </si>
  <si>
    <t>EL BARAKA makabandilou</t>
  </si>
  <si>
    <t>ELWEVA</t>
  </si>
  <si>
    <t xml:space="preserve">ESCALE </t>
  </si>
  <si>
    <t xml:space="preserve">FIRDAWS 1 </t>
  </si>
  <si>
    <t>MARCHE DJIRI ( ext ESCALE )</t>
  </si>
  <si>
    <t>SALAM( Ex MODERNE AV France)</t>
  </si>
  <si>
    <t xml:space="preserve">MSB </t>
  </si>
  <si>
    <t xml:space="preserve">SABANA ( Ex PUZZLE) </t>
  </si>
  <si>
    <t xml:space="preserve">REVES 3 </t>
  </si>
  <si>
    <t xml:space="preserve">TEYBA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</si>
  <si>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</si>
  <si>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</si>
  <si>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</si>
  <si>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</si>
  <si>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</si>
  <si>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</si>
  <si>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</si>
  <si>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</si>
  <si>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</si>
  <si>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50%GMK+50%GMC</t>
  </si>
  <si>
    <t>LA CONGOLAISE 1 (Ouenze)</t>
  </si>
  <si>
    <t>100%GMC</t>
  </si>
  <si>
    <t>LA GLOIRE MAYANGA B52</t>
  </si>
  <si>
    <t xml:space="preserve">Bonne Chance 6 (Ex MOUVIDA 2 ) </t>
  </si>
  <si>
    <t>Takwa ( Ex Nationale Mkdo)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</si>
  <si>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</si>
  <si>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</si>
  <si>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</si>
  <si>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</si>
  <si>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</si>
  <si>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</si>
  <si>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</si>
  <si>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</si>
  <si>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</si>
  <si>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50%MIN+25%SGMP+25%GMC</t>
  </si>
  <si>
    <t>BLG EL MOURAD</t>
  </si>
  <si>
    <t>DIGNITE 1</t>
  </si>
  <si>
    <t>EFFRAKATA 2</t>
  </si>
  <si>
    <t>EFFRAKATA 1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</si>
  <si>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</si>
  <si>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</si>
  <si>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</si>
  <si>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</si>
  <si>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</si>
  <si>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</si>
  <si>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JUNIOR ( Ex Iphone)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</si>
  <si>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</si>
  <si>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</si>
  <si>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</si>
  <si>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</si>
  <si>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</si>
  <si>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</si>
  <si>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TYBE ( Ex ELKERATT PK)</t>
  </si>
  <si>
    <t>EL MANSOUR 2 ( New Boulangerie)</t>
  </si>
  <si>
    <t>NOUR 1</t>
  </si>
  <si>
    <t>FIRDAWS 2 EX PRIMA</t>
  </si>
  <si>
    <t>MOUNA ( Rue LENINE)</t>
  </si>
  <si>
    <t>TERMINUS SADELMIE</t>
  </si>
  <si>
    <t>AGRI CONGO</t>
  </si>
  <si>
    <t>CACHET D'ALLIANCE</t>
  </si>
  <si>
    <t>DTM</t>
  </si>
  <si>
    <t xml:space="preserve">PEUPLE ITOUMBI </t>
  </si>
  <si>
    <t>GOTHIA (Ex RECONCILIATION)</t>
  </si>
  <si>
    <t>SS TOTAL LYCEE</t>
  </si>
  <si>
    <t xml:space="preserve">TENDANCE </t>
  </si>
  <si>
    <t>FIDELITE( Kinsoundi Barage)</t>
  </si>
  <si>
    <t>BEDRE CASIS</t>
  </si>
  <si>
    <t>TOMY (Ex Crémino)</t>
  </si>
  <si>
    <t>PEUPLE 3 (BACONGO)</t>
  </si>
  <si>
    <t>50%SGMP+50%GMK</t>
  </si>
  <si>
    <t>PLEINE -VIE</t>
  </si>
  <si>
    <t>REVES 1</t>
  </si>
  <si>
    <t>EL BARAKA 4</t>
  </si>
  <si>
    <t>CAPITAINE ( Ex KIMIA)</t>
  </si>
  <si>
    <t>PEUPLE 753</t>
  </si>
  <si>
    <t>LA POLICE</t>
  </si>
  <si>
    <t xml:space="preserve">BLE D'AURORE </t>
  </si>
  <si>
    <t>La MIE ( Ex Baguette One)</t>
  </si>
  <si>
    <t xml:space="preserve">RECONNAISSANCE </t>
  </si>
  <si>
    <t>DAHI SIDI (Ex TSIEME)</t>
  </si>
  <si>
    <t xml:space="preserve">3Z EXTENSION </t>
  </si>
  <si>
    <t xml:space="preserve">CROISSANT D'OR </t>
  </si>
  <si>
    <t>100%SGMP</t>
  </si>
  <si>
    <t xml:space="preserve">GOLDEN LOUNGE </t>
  </si>
  <si>
    <t>JN EXTENSION</t>
  </si>
  <si>
    <t>SAINT ESPRIT</t>
  </si>
  <si>
    <t>TOP 69</t>
  </si>
  <si>
    <t>JERUSALEM</t>
  </si>
  <si>
    <t>100%GMK</t>
  </si>
  <si>
    <t>GRAND SEMINAIRE</t>
  </si>
  <si>
    <t>ND 4</t>
  </si>
  <si>
    <t xml:space="preserve">MIE D'ANGE 1 </t>
  </si>
  <si>
    <t xml:space="preserve">PAIN D'OR </t>
  </si>
  <si>
    <t>LE PRINCE</t>
  </si>
  <si>
    <t>TICH MATT ex 45KM</t>
  </si>
  <si>
    <t>BLG NAEL</t>
  </si>
  <si>
    <t xml:space="preserve">EXOTIC PALACE </t>
  </si>
  <si>
    <t>BRAZZA 2025</t>
  </si>
  <si>
    <t>ACADEMIE</t>
  </si>
  <si>
    <t>TICH MATT (stade kintele)</t>
  </si>
  <si>
    <t>BLG du DOMAINE ( L'eau c'est la vie)</t>
  </si>
  <si>
    <t>POTENTIEL</t>
  </si>
  <si>
    <t>s/té</t>
  </si>
  <si>
    <t xml:space="preserve">volume hebdo </t>
  </si>
  <si>
    <t>Part</t>
  </si>
  <si>
    <t>Sté</t>
  </si>
  <si>
    <t>M.Fanta</t>
  </si>
  <si>
    <t>M.F</t>
  </si>
  <si>
    <t>PRESENCE</t>
  </si>
  <si>
    <t>Fanta</t>
  </si>
  <si>
    <t>%FANTA</t>
  </si>
  <si>
    <t>%GMK</t>
  </si>
  <si>
    <t>%SGMP</t>
  </si>
  <si>
    <t>%MFB</t>
  </si>
  <si>
    <t>%GMC</t>
  </si>
  <si>
    <t>FANTA</t>
  </si>
  <si>
    <t>COMMENTAIRES</t>
  </si>
  <si>
    <t>Pas de compte, préfere distributeur</t>
  </si>
  <si>
    <t>intéressé, passage  debut septembre</t>
  </si>
  <si>
    <t xml:space="preserve">A un compte, intéréssé </t>
  </si>
  <si>
    <t>Patron absent</t>
  </si>
  <si>
    <t>A un compte, préfere distributeur</t>
  </si>
  <si>
    <t>A un compte, préfére distributeur</t>
  </si>
  <si>
    <t>intéressé, attente ouverture de compte</t>
  </si>
  <si>
    <t>A un compte, préfere distributeur( Patron absent)</t>
  </si>
  <si>
    <t>préfere distributeur</t>
  </si>
  <si>
    <t>intéressé, achat Week 33</t>
  </si>
  <si>
    <t>A un compte Patron Absent</t>
  </si>
  <si>
    <t>pas de compte, (Maman fanta)</t>
  </si>
  <si>
    <t>intéressé,  courant septembre</t>
  </si>
  <si>
    <t>distributeur</t>
  </si>
  <si>
    <t>intéréssé, en attente du plafond</t>
  </si>
  <si>
    <t>50%MIN+25%GMC+25%GMK</t>
  </si>
  <si>
    <t>NDH (ex PAIN VICTOIRE)</t>
  </si>
  <si>
    <t>appartenant à Mazala</t>
  </si>
  <si>
    <t>pas de compte, préfére distributeur</t>
  </si>
  <si>
    <t>Pas de compte</t>
  </si>
  <si>
    <t>Intéréssé, Achat août 1000 sacs</t>
  </si>
  <si>
    <t>Pas de compte patron absent</t>
  </si>
  <si>
    <t>intéréssé, achat août 500 sacs</t>
  </si>
  <si>
    <t>Intéréssé, debut septembre</t>
  </si>
  <si>
    <t>intéréssé, (Cpte Escale)</t>
  </si>
  <si>
    <t>Intéréssé, (Cpte Elkheire)</t>
  </si>
  <si>
    <t>Intéréssé</t>
  </si>
  <si>
    <t>distributeur (SALECK)</t>
  </si>
  <si>
    <t>Intéréssé, passage septembre</t>
  </si>
  <si>
    <t>Pas de compte, en discussion</t>
  </si>
  <si>
    <t>intéréssé,  achat août 1000 sacs</t>
  </si>
  <si>
    <t>intéréssé, courant septembre</t>
  </si>
  <si>
    <t>distributeur Saleck</t>
  </si>
  <si>
    <t>intéréssé, pour septembre</t>
  </si>
  <si>
    <t>A un compte, en discussion avec le client</t>
  </si>
  <si>
    <t>Intéréssé, (cpte la Gloire)</t>
  </si>
  <si>
    <t>intéréssé Achat août 450 sacs</t>
  </si>
  <si>
    <t>Bani kheire Total</t>
  </si>
  <si>
    <t>A un compte , préfére distributeur</t>
  </si>
  <si>
    <t>Distributeue  Mazala</t>
  </si>
  <si>
    <t>Intérésse, achat août 510 sacs</t>
  </si>
  <si>
    <t>Saleck</t>
  </si>
  <si>
    <t>intéréssé, achat aout 520 sacs</t>
  </si>
  <si>
    <t>intéréssé, (Cpte Brazza 05)</t>
  </si>
  <si>
    <t>intéréssé, attendre retour patron</t>
  </si>
  <si>
    <t>Intérésse</t>
  </si>
  <si>
    <t>Pas de compte , préfere distributeur</t>
  </si>
  <si>
    <t>distributeur Mazala</t>
  </si>
  <si>
    <t>Intéréssé,(Cpte Elkheire)</t>
  </si>
  <si>
    <t>Intéréssé, effort en septembre</t>
  </si>
  <si>
    <t>Préfére distributeur</t>
  </si>
  <si>
    <t>Pas de compte, distributeur Saleck</t>
  </si>
  <si>
    <t xml:space="preserve">Pas de compte, distributeur </t>
  </si>
  <si>
    <t>Pas de compte, discussion avec le client</t>
  </si>
  <si>
    <t>A un compte, Créances</t>
  </si>
  <si>
    <t>A un compte, attente décision du client</t>
  </si>
  <si>
    <t>Distributeur Trois fréres</t>
  </si>
  <si>
    <t>A un compte</t>
  </si>
  <si>
    <t>A un compte Patron Absent, distributeur</t>
  </si>
  <si>
    <t>Pas de compte distributeur</t>
  </si>
  <si>
    <t>Pas de compte, concurrence</t>
  </si>
  <si>
    <t>Pas de compte préfére distributeur</t>
  </si>
  <si>
    <t xml:space="preserve">Pas de compte </t>
  </si>
  <si>
    <t>A un compte,  Créances</t>
  </si>
  <si>
    <t>Pas de compte , nouveau gérant</t>
  </si>
  <si>
    <t xml:space="preserve">A un compte, </t>
  </si>
  <si>
    <t>Pas de compte, préfere GMC</t>
  </si>
  <si>
    <t>JN BACONGO</t>
  </si>
  <si>
    <t>Pas de compte livré par 03 Fréres</t>
  </si>
  <si>
    <t>intéréssé, attente de l'ouverture du compte</t>
  </si>
  <si>
    <t>BONNE CHANCE KOMBE</t>
  </si>
  <si>
    <t>Trois frére</t>
  </si>
  <si>
    <t>PDM estimées</t>
  </si>
  <si>
    <t>Zone</t>
  </si>
  <si>
    <t>Technico-Commercial</t>
  </si>
  <si>
    <t>Sud</t>
  </si>
  <si>
    <t>Frisca MPASSI</t>
  </si>
  <si>
    <t>Centre</t>
  </si>
  <si>
    <t>Prince MBOUSSA</t>
  </si>
  <si>
    <t>Nord</t>
  </si>
  <si>
    <t>Arnaud ITOUA</t>
  </si>
  <si>
    <t>FERMEE</t>
  </si>
  <si>
    <t>Date Dernière Visite</t>
  </si>
  <si>
    <t>Période sans visite</t>
  </si>
  <si>
    <t>Secteur</t>
  </si>
  <si>
    <t>Technico Commercial</t>
  </si>
  <si>
    <t>%MINOCO</t>
  </si>
  <si>
    <t>MINOCO</t>
  </si>
  <si>
    <t>Week</t>
  </si>
  <si>
    <t>Minoco</t>
  </si>
  <si>
    <t>cash</t>
  </si>
  <si>
    <t>crédit</t>
  </si>
  <si>
    <t>ETWVICK (Ex M.H)</t>
  </si>
  <si>
    <t>en travaux</t>
  </si>
  <si>
    <t>% moy</t>
  </si>
  <si>
    <t>NB: sur les 146 boulangeries, il y a 03 boulangeries qui son fermées temporairement pour travaux,</t>
  </si>
  <si>
    <t>NOUVELLE ESPERANCE 3</t>
  </si>
  <si>
    <t>ELWAHVA</t>
  </si>
  <si>
    <t>Variation W-1</t>
  </si>
  <si>
    <t>ETOILE DE KINTELE 1</t>
  </si>
  <si>
    <t>EL BARAKA 4 ( En Travaux)</t>
  </si>
  <si>
    <t>3Z EXTENSION (Fermée)</t>
  </si>
  <si>
    <r>
      <t>SAINT ESPRIT</t>
    </r>
    <r>
      <rPr>
        <i/>
        <sz val="11"/>
        <color rgb="FFFF0000"/>
        <rFont val="Calibri"/>
        <family val="2"/>
        <scheme val="minor"/>
      </rPr>
      <t>(Fermee)</t>
    </r>
  </si>
  <si>
    <t>TOP 69 ( Fermée)</t>
  </si>
  <si>
    <t>PAIN DORA  (BILOLO)</t>
  </si>
  <si>
    <t>Nouvelle Boulangerie</t>
  </si>
  <si>
    <t>CHEZ SO  ( Mayité)</t>
  </si>
  <si>
    <t>LE PETIT LEVAIN</t>
  </si>
  <si>
    <t>TERMINALE KINTELE</t>
  </si>
  <si>
    <t>Ré-OUVERT</t>
  </si>
  <si>
    <t>Prix Sac de Farine Boulangère 50 KG</t>
  </si>
  <si>
    <t>Prix affiché</t>
  </si>
  <si>
    <t>Prix pour 1.000 sacs</t>
  </si>
  <si>
    <t>Meilleur Prix après Ristourne</t>
  </si>
  <si>
    <t>BONJOUR JE VOUS AIME</t>
  </si>
  <si>
    <t>Blé D'OR</t>
  </si>
  <si>
    <t>New Blgerie</t>
  </si>
  <si>
    <t>Etoile du Nord</t>
  </si>
  <si>
    <t>Deux Frère 2 (Ex SS TOTAL LYCEE)</t>
  </si>
  <si>
    <t>ONE  ( Ex La MIE )</t>
  </si>
  <si>
    <t>New Blg BEIHI ( Ex Baraka 4)</t>
  </si>
  <si>
    <t>MAFOUD ( FERMEE)</t>
  </si>
  <si>
    <t xml:space="preserve">Benediction 2( Ex PUZZLE) </t>
  </si>
  <si>
    <t>New Blg BEIHI ( Ex EL BARAKA 4)</t>
  </si>
  <si>
    <t>ONE ( Ex La MIE )</t>
  </si>
  <si>
    <t>3Z EXTENSION (en travaux)</t>
  </si>
  <si>
    <t>A la Discretion</t>
  </si>
  <si>
    <t>BARHAKA ex LA PERLE MAYANGA</t>
  </si>
  <si>
    <t>BEIHI ( Ex EL BARAKA 4)</t>
  </si>
  <si>
    <t>EXOTIC PALACE ( Fermée Provisoire)</t>
  </si>
  <si>
    <t>MINI BLG ISAAC</t>
  </si>
  <si>
    <t>SKM EX SS TOTAL</t>
  </si>
  <si>
    <t>EL MANSOUR 2 (FERMEE)</t>
  </si>
  <si>
    <t>ELVADEL EX AGRICONGO</t>
  </si>
  <si>
    <t>TERMINALE KINTELE (Ferméé)</t>
  </si>
  <si>
    <t>TROIS FRERES 2 ( L'eau c'est la vie)</t>
  </si>
  <si>
    <t>ISAAC</t>
  </si>
  <si>
    <t xml:space="preserve">MARCHE DJIRI </t>
  </si>
  <si>
    <t>FIRDAWS 2</t>
  </si>
  <si>
    <t>TROIS Frère 3 (Ex SS TOTAL LYCEE)</t>
  </si>
  <si>
    <t>New Blg Ex 3Z Extension</t>
  </si>
  <si>
    <t>TONY</t>
  </si>
  <si>
    <t>BRONDON</t>
  </si>
  <si>
    <t>BR0NDON</t>
  </si>
  <si>
    <t>GUSTHY TONY</t>
  </si>
  <si>
    <t>BRONDON LINGA</t>
  </si>
  <si>
    <t xml:space="preserve">BRONDON LINGA </t>
  </si>
  <si>
    <t>EL MORAD (EX AL MADINA)</t>
  </si>
  <si>
    <t>BR0NDON LINGA</t>
  </si>
  <si>
    <t>EFFRAKATA 2 PK</t>
  </si>
  <si>
    <t>GORGOL</t>
  </si>
  <si>
    <t>BONNE CHANCE 3 (KOMBE)</t>
  </si>
  <si>
    <t>ETOILE DU NORD</t>
  </si>
  <si>
    <t>Gusthy TONY</t>
  </si>
  <si>
    <t>Brandon LINGA</t>
  </si>
  <si>
    <t xml:space="preserve">Brandon LINGA </t>
  </si>
  <si>
    <t>Prix &amp; Marques de levure disponibles sur le marché</t>
  </si>
  <si>
    <t xml:space="preserve"> Bruggeman</t>
  </si>
  <si>
    <t>Saf plus</t>
  </si>
  <si>
    <t>Bakerdream</t>
  </si>
  <si>
    <t>Angel</t>
  </si>
  <si>
    <t>Hasmaya</t>
  </si>
  <si>
    <t>Dolipan</t>
  </si>
  <si>
    <t>Top Baker</t>
  </si>
  <si>
    <t>Aldanamaya</t>
  </si>
  <si>
    <t>Perlato</t>
  </si>
  <si>
    <t>Prix</t>
  </si>
  <si>
    <t>Importateur</t>
  </si>
  <si>
    <t>super market</t>
  </si>
  <si>
    <t>SAFA</t>
  </si>
  <si>
    <t>SAINTE ESPRIT</t>
  </si>
  <si>
    <t>PAIN VIE</t>
  </si>
  <si>
    <t>Magest</t>
  </si>
  <si>
    <t>Double star</t>
  </si>
  <si>
    <r>
      <t>B</t>
    </r>
    <r>
      <rPr>
        <sz val="10"/>
        <color theme="1"/>
        <rFont val="Franklin Gothic Demi Cond"/>
        <family val="2"/>
      </rPr>
      <t>ravo</t>
    </r>
  </si>
  <si>
    <t>BRAZZA MODERNE 1</t>
  </si>
  <si>
    <t>SUPER MARKET</t>
  </si>
  <si>
    <t xml:space="preserve">DAH (BACO PAIN) </t>
  </si>
  <si>
    <t>BAB (EX EFFRAKATA 2 PK)</t>
  </si>
  <si>
    <t>BAB (EFFRAKATA 1)</t>
  </si>
  <si>
    <t>DAH (MOUHOUMI)</t>
  </si>
  <si>
    <t xml:space="preserve">LAMINE (GOTHIA) </t>
  </si>
  <si>
    <t>BARRAGE ( Kinsoundi Barrage)</t>
  </si>
  <si>
    <t>PdM</t>
  </si>
  <si>
    <t>Taux de Présence</t>
  </si>
  <si>
    <t>Prix Sac de Farine Commerciale 25 KG</t>
  </si>
  <si>
    <t>BLG EL MOURAD LA POUDRIERE</t>
  </si>
  <si>
    <t>PAIN DE VIE</t>
  </si>
  <si>
    <t>EL MORAD (LA MAIRIE)</t>
  </si>
  <si>
    <t>1jours</t>
  </si>
  <si>
    <t>GOLDEN</t>
  </si>
  <si>
    <t>EL BARAKA kintele peage</t>
  </si>
  <si>
    <t xml:space="preserve">Les Délices Du Blé (RIM D'OR 1) </t>
  </si>
  <si>
    <t>Les Délices du BLé (RIM D'OR 2 )</t>
  </si>
  <si>
    <t>TSUEKE (ex Congo Pain)</t>
  </si>
  <si>
    <t>Latitude</t>
  </si>
  <si>
    <t>Longitude</t>
  </si>
  <si>
    <t xml:space="preserve"> </t>
  </si>
  <si>
    <t>4°17'14.01</t>
  </si>
  <si>
    <t>15°14'50.60</t>
  </si>
  <si>
    <t>4.239412</t>
  </si>
  <si>
    <t>15.291491</t>
  </si>
  <si>
    <t>4.290644</t>
  </si>
  <si>
    <t>15.248691</t>
  </si>
  <si>
    <t>1 jours</t>
  </si>
  <si>
    <t>4°17'9.6</t>
  </si>
  <si>
    <t>15°14'49.2</t>
  </si>
  <si>
    <t>4.17'25.1</t>
  </si>
  <si>
    <t>15.14'58.8</t>
  </si>
  <si>
    <t>4.17'25.14192</t>
  </si>
  <si>
    <t>15.15'7.83504</t>
  </si>
  <si>
    <t>4°17'23.2476</t>
  </si>
  <si>
    <t>15°14'52.0384</t>
  </si>
  <si>
    <t>4.246075</t>
  </si>
  <si>
    <t>15.283338</t>
  </si>
  <si>
    <t>4°28'62.123</t>
  </si>
  <si>
    <t>15°24’86.72</t>
  </si>
  <si>
    <t>4.241600</t>
  </si>
  <si>
    <t>15.284890</t>
  </si>
  <si>
    <t>4°16'59.15676</t>
  </si>
  <si>
    <t>15°14'47.24</t>
  </si>
  <si>
    <t>4.231571</t>
  </si>
  <si>
    <t>15.296148</t>
  </si>
  <si>
    <t>4.239125</t>
  </si>
  <si>
    <t>15.290893</t>
  </si>
  <si>
    <t>4.291827</t>
  </si>
  <si>
    <t>15.250644</t>
  </si>
  <si>
    <t>4.246738</t>
  </si>
  <si>
    <t>15.282269</t>
  </si>
  <si>
    <t>16/07/2O26</t>
  </si>
  <si>
    <t>4.2362754</t>
  </si>
  <si>
    <t>15.2346384</t>
  </si>
  <si>
    <t>4.230708</t>
  </si>
  <si>
    <t>15.268475</t>
  </si>
  <si>
    <t>-4.269.2519</t>
  </si>
  <si>
    <t>4.260932</t>
  </si>
  <si>
    <t>15.284230</t>
  </si>
  <si>
    <t>4.248897</t>
  </si>
  <si>
    <t>15.284522</t>
  </si>
  <si>
    <t>4.2321167</t>
  </si>
  <si>
    <t>15.2569037</t>
  </si>
  <si>
    <t>4.251734</t>
  </si>
  <si>
    <t>15.272220</t>
  </si>
  <si>
    <t>4.252705</t>
  </si>
  <si>
    <t>15.273124</t>
  </si>
  <si>
    <t>4.2978109</t>
  </si>
  <si>
    <t>15.2485617</t>
  </si>
  <si>
    <t>4.245865</t>
  </si>
  <si>
    <t>15.298003</t>
  </si>
  <si>
    <t>4.192.577</t>
  </si>
  <si>
    <t>15.298.317</t>
  </si>
  <si>
    <t>4.2935507</t>
  </si>
  <si>
    <t>15.2411224</t>
  </si>
  <si>
    <t>4.228811</t>
  </si>
  <si>
    <t>15.267790</t>
  </si>
  <si>
    <t>4.225665</t>
  </si>
  <si>
    <t>15.289465</t>
  </si>
  <si>
    <t>4.2987881</t>
  </si>
  <si>
    <t>15.2512613</t>
  </si>
  <si>
    <t>4.222308</t>
  </si>
  <si>
    <t>15.281339</t>
  </si>
  <si>
    <t>4.2490239</t>
  </si>
  <si>
    <t>15.2338538</t>
  </si>
  <si>
    <t>4.159.988</t>
  </si>
  <si>
    <t>15.259.690</t>
  </si>
  <si>
    <t>4.219.208</t>
  </si>
  <si>
    <t>15.273.356</t>
  </si>
  <si>
    <t>4.2525674</t>
  </si>
  <si>
    <t>15.2322305</t>
  </si>
  <si>
    <t>4.227460</t>
  </si>
  <si>
    <t>15.292388</t>
  </si>
  <si>
    <t>4.219.029</t>
  </si>
  <si>
    <t>15.290.808</t>
  </si>
  <si>
    <t>4.234118</t>
  </si>
  <si>
    <t>15.268291</t>
  </si>
  <si>
    <t>4.2617121</t>
  </si>
  <si>
    <t>15.2799757</t>
  </si>
  <si>
    <t>4.226.701</t>
  </si>
  <si>
    <t>15.290.941</t>
  </si>
  <si>
    <t>4.2632632</t>
  </si>
  <si>
    <t>15.2346574</t>
  </si>
  <si>
    <t>4.2365137</t>
  </si>
  <si>
    <t>15.2513513</t>
  </si>
  <si>
    <t>4.331510</t>
  </si>
  <si>
    <t>15.143625</t>
  </si>
  <si>
    <t>4.227025</t>
  </si>
  <si>
    <t>15.262993</t>
  </si>
  <si>
    <t>4.228640</t>
  </si>
  <si>
    <t>15.267226</t>
  </si>
  <si>
    <t>4.2692642</t>
  </si>
  <si>
    <t>15.2894464</t>
  </si>
  <si>
    <t>4.219.107</t>
  </si>
  <si>
    <t>15.274.310</t>
  </si>
  <si>
    <t>4.15’10.88136</t>
  </si>
  <si>
    <t>15.16’33.9672</t>
  </si>
  <si>
    <t>4.257324</t>
  </si>
  <si>
    <t>15.269506</t>
  </si>
  <si>
    <t>4.2971032</t>
  </si>
  <si>
    <t>15.2304285</t>
  </si>
  <si>
    <t>4.187.589</t>
  </si>
  <si>
    <t>15.293.513</t>
  </si>
  <si>
    <t>4.2987611</t>
  </si>
  <si>
    <t>15.22923</t>
  </si>
  <si>
    <t>4.296784</t>
  </si>
  <si>
    <t>15.2316182</t>
  </si>
  <si>
    <t>4.259534</t>
  </si>
  <si>
    <t>15.281347</t>
  </si>
  <si>
    <t>4.245536</t>
  </si>
  <si>
    <t>15.277835</t>
  </si>
  <si>
    <t>4.280924</t>
  </si>
  <si>
    <t>15.191523</t>
  </si>
  <si>
    <t>4.3030698</t>
  </si>
  <si>
    <t>15.2295325</t>
  </si>
  <si>
    <t>4.229861</t>
  </si>
  <si>
    <t>15.268149</t>
  </si>
  <si>
    <t>4.2982246</t>
  </si>
  <si>
    <t>15.2397025</t>
  </si>
  <si>
    <t>4.3055595</t>
  </si>
  <si>
    <t>15.2354831</t>
  </si>
  <si>
    <t>4.15’6.32412</t>
  </si>
  <si>
    <t>15.16’18.62292</t>
  </si>
  <si>
    <t>4.220.445</t>
  </si>
  <si>
    <t>15.274.366</t>
  </si>
  <si>
    <t>4.288089</t>
  </si>
  <si>
    <t>15.193484</t>
  </si>
  <si>
    <t>4.273465</t>
  </si>
  <si>
    <t>15.283775</t>
  </si>
  <si>
    <t>4.2563268</t>
  </si>
  <si>
    <t>15.2396233</t>
  </si>
  <si>
    <t>4.2438764</t>
  </si>
  <si>
    <t>15.2408055</t>
  </si>
  <si>
    <t>4.221502</t>
  </si>
  <si>
    <t>15.279140</t>
  </si>
  <si>
    <t>4.236220</t>
  </si>
  <si>
    <t>15.271142</t>
  </si>
  <si>
    <t>4.260605</t>
  </si>
  <si>
    <t>15.284243</t>
  </si>
  <si>
    <t>4.225.171</t>
  </si>
  <si>
    <t>15.288.124</t>
  </si>
  <si>
    <t>4.220856</t>
  </si>
  <si>
    <t>15.274847</t>
  </si>
  <si>
    <t>4.269329</t>
  </si>
  <si>
    <t>15.196684</t>
  </si>
  <si>
    <t>4.2621593</t>
  </si>
  <si>
    <t>15.2895582</t>
  </si>
  <si>
    <t>4.194.810</t>
  </si>
  <si>
    <t>15.300.072</t>
  </si>
  <si>
    <t>4.238720</t>
  </si>
  <si>
    <t>15.283683</t>
  </si>
  <si>
    <t>4.2589568</t>
  </si>
  <si>
    <t>15.2291707</t>
  </si>
  <si>
    <t>MHD ( Kinsoundi Barrage)</t>
  </si>
  <si>
    <t>4.263249</t>
  </si>
  <si>
    <t>15.279776</t>
  </si>
  <si>
    <t>4.264519</t>
  </si>
  <si>
    <t>15.273856</t>
  </si>
  <si>
    <t>4.273191</t>
  </si>
  <si>
    <t>15.274316</t>
  </si>
  <si>
    <t>4.234572</t>
  </si>
  <si>
    <t>15.279876</t>
  </si>
  <si>
    <t>4.234589</t>
  </si>
  <si>
    <t>15.274893</t>
  </si>
  <si>
    <t>4.2335989</t>
  </si>
  <si>
    <t>15.281032</t>
  </si>
  <si>
    <t>4.257199</t>
  </si>
  <si>
    <t>15.269669</t>
  </si>
  <si>
    <t>4.15’18.90936</t>
  </si>
  <si>
    <t>15.16’19.9848</t>
  </si>
  <si>
    <t>4.249211</t>
  </si>
  <si>
    <t>15.269738</t>
  </si>
  <si>
    <t>4.2634542</t>
  </si>
  <si>
    <t>15.2887436</t>
  </si>
  <si>
    <t>4.271204</t>
  </si>
  <si>
    <t>15.283834</t>
  </si>
  <si>
    <t>4.2392236</t>
  </si>
  <si>
    <t>15.2561144</t>
  </si>
  <si>
    <t>4.2992222</t>
  </si>
  <si>
    <t>15.2500637</t>
  </si>
  <si>
    <t>4.15’15.50952</t>
  </si>
  <si>
    <t>15.16’23.5272</t>
  </si>
  <si>
    <t>4.2908041</t>
  </si>
  <si>
    <t>15.2411189</t>
  </si>
  <si>
    <t>4.310247</t>
  </si>
  <si>
    <t>15.185744</t>
  </si>
  <si>
    <t>4.262062</t>
  </si>
  <si>
    <t>15.2343633</t>
  </si>
  <si>
    <t>4.2379007</t>
  </si>
  <si>
    <t>15.2934913</t>
  </si>
  <si>
    <t>4.2375357</t>
  </si>
  <si>
    <t>15.2873094</t>
  </si>
  <si>
    <t>Prix affichés</t>
  </si>
  <si>
    <t>Prix pour 1000 sacs</t>
  </si>
  <si>
    <t>Prix après ristourne</t>
  </si>
  <si>
    <t>TROIS FRERES 3 ARRET COASTER</t>
  </si>
  <si>
    <t>RAMADAN</t>
  </si>
  <si>
    <t>4.257499</t>
  </si>
  <si>
    <t>15.2322961</t>
  </si>
  <si>
    <t>RJ</t>
  </si>
  <si>
    <t>4.247633</t>
  </si>
  <si>
    <t>15.236138</t>
  </si>
  <si>
    <r>
      <rPr>
        <i/>
        <sz val="11"/>
        <color rgb="FF000000"/>
        <rFont val="Calibri"/>
        <family val="2"/>
        <scheme val="minor"/>
      </rPr>
      <t>Blé D'OR</t>
    </r>
    <r>
      <rPr>
        <i/>
        <sz val="11"/>
        <color rgb="FFFF0000"/>
        <rFont val="Calibri"/>
        <family val="2"/>
        <scheme val="minor"/>
      </rPr>
      <t>(FERME POUR LE MOMENT)</t>
    </r>
  </si>
  <si>
    <t xml:space="preserve">problemes de poids sur certains sacs </t>
  </si>
  <si>
    <t xml:space="preserve">Besoin de credit </t>
  </si>
  <si>
    <t>SKM (EX SS TOTAL)</t>
  </si>
  <si>
    <r>
      <rPr>
        <i/>
        <sz val="11"/>
        <color rgb="FF000000"/>
        <rFont val="Calibri"/>
        <scheme val="minor"/>
      </rPr>
      <t xml:space="preserve">CHEZ SO  ( Mayité) </t>
    </r>
    <r>
      <rPr>
        <i/>
        <sz val="11"/>
        <color rgb="FFFF0000"/>
        <rFont val="Calibri"/>
        <scheme val="minor"/>
      </rPr>
      <t xml:space="preserve">FERME </t>
    </r>
  </si>
  <si>
    <t>-4.247632</t>
  </si>
  <si>
    <t>15.2361375</t>
  </si>
  <si>
    <t>Segmentation</t>
  </si>
  <si>
    <t>Groupe</t>
  </si>
  <si>
    <t>BONNE CHANCE 3 (Madibu)</t>
  </si>
  <si>
    <t>BLG HAMED (Mafouta)</t>
  </si>
  <si>
    <t>BLG KOMBE</t>
  </si>
  <si>
    <t>BLG DE LA PAIX</t>
  </si>
  <si>
    <t>WEEK 02</t>
  </si>
  <si>
    <t>PALCO</t>
  </si>
  <si>
    <t xml:space="preserve">BECO </t>
  </si>
  <si>
    <t>25%MIN+25%GMK+50%GMC</t>
  </si>
  <si>
    <t>EL MABROUCK</t>
  </si>
  <si>
    <t>25%MIN+75%GMC</t>
  </si>
  <si>
    <t>HOT BREAD2 Plazza</t>
  </si>
  <si>
    <t>50%GMC+50%SGMP</t>
  </si>
  <si>
    <t>EL MOURATH</t>
  </si>
  <si>
    <t>MAHFOUD</t>
  </si>
  <si>
    <t>ETOILE DE KINTELE</t>
  </si>
  <si>
    <t>EL MEJED 1 makabandilou</t>
  </si>
  <si>
    <t>MARCHE DJIRI ext ESCALE</t>
  </si>
  <si>
    <t>MSB  EX FIRDAWS2</t>
  </si>
  <si>
    <t xml:space="preserve">TEYiBA </t>
  </si>
  <si>
    <t>MOUVIDA 2</t>
  </si>
  <si>
    <t>NATIONALE ( Moukondo)</t>
  </si>
  <si>
    <t>BAB (EX EFFRAKATA1)</t>
  </si>
  <si>
    <t>RECONCILIATION ex iphone</t>
  </si>
  <si>
    <t>TYPE ( Ex ELKERATT PK)</t>
  </si>
  <si>
    <t>LA CONGOLAISE 2</t>
  </si>
  <si>
    <t>PRIMA</t>
  </si>
  <si>
    <t>SDB ( NAJAH )</t>
  </si>
  <si>
    <t>SS TOTAL LYCEE THOMAS</t>
  </si>
  <si>
    <t>MISSALA( Kinsoundi Barage)</t>
  </si>
  <si>
    <t>MIMI (Crémino)</t>
  </si>
  <si>
    <t>PEUPLE 3 (BASCONGO)</t>
  </si>
  <si>
    <t>PLEINE VIE</t>
  </si>
  <si>
    <t>ACADEMIE MILITAIRE</t>
  </si>
  <si>
    <t>ITOUMBI</t>
  </si>
  <si>
    <t xml:space="preserve">3ZEXTENSION </t>
  </si>
  <si>
    <t>EVA</t>
  </si>
  <si>
    <t>A.M (Ex Oumou El Goura)</t>
  </si>
  <si>
    <t xml:space="preserve">JN </t>
  </si>
  <si>
    <t>CONGOLAISE 3</t>
  </si>
  <si>
    <t>45KM</t>
  </si>
  <si>
    <t>KINTELE CHEM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</si>
  <si>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</si>
  <si>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</si>
  <si>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</si>
  <si>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</si>
  <si>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</si>
  <si>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</si>
  <si>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</si>
  <si>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</si>
  <si>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 xml:space="preserve">CHEZ SO  ( Mayité) FERME </t>
  </si>
  <si>
    <t>Blé D'OR(FERME POUR LE MOMENT)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</si>
</sst>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_-* #,##0.00_-;\-* #,##0.00_-;_-* &quot;-&quot;??_-;_-@_-"/>
    <numFmt numFmtId="166" formatCode="_-* #,##0_-;\-* #,##0_-;_-* &quot;-&quot;??_-;_-@_-"/>
    <numFmt numFmtId="167" formatCode="_-* #,##0.0_-;\-* #,##0.0_-;_-* &quot;-&quot;??_-;_-@_-"/>
    <numFmt numFmtId="168" formatCode="0.0%"/>
    <numFmt numFmtId="169" formatCode="#,##0&quot; jours&quot;"/>
    <numFmt numFmtId="170" formatCode="0.00000000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3" tint="-0.499984740745262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1"/>
      <color theme="1"/>
      <name val="Aptos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4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1"/>
      <color theme="9" tint="0.59999389629810485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i/>
      <sz val="11"/>
      <color rgb="FF003087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Franklin Gothic Demi Cond"/>
      <family val="2"/>
    </font>
    <font>
      <sz val="10"/>
      <color theme="1"/>
      <name val="Franklin Gothic Demi Cond"/>
      <family val="2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9"/>
      <color theme="1"/>
      <name val="Franklin Gothic Demi Cond"/>
    </font>
    <font>
      <sz val="11"/>
      <color theme="1"/>
      <name val="Aptos"/>
    </font>
    <font>
      <i/>
      <sz val="11"/>
      <color rgb="FF000000"/>
      <name val="Calibri"/>
      <scheme val="minor"/>
    </font>
    <font>
      <i/>
      <sz val="11"/>
      <color rgb="FFFF0000"/>
      <name val="Calibri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3087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6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166" fontId="2" fillId="0" borderId="1" xfId="1" applyNumberFormat="1" applyFont="1" applyFill="1" applyBorder="1" applyAlignment="1">
      <alignment horizontal="center" vertical="top"/>
    </xf>
    <xf numFmtId="166" fontId="2" fillId="10" borderId="1" xfId="1" applyNumberFormat="1" applyFont="1" applyFill="1" applyBorder="1" applyAlignment="1">
      <alignment horizontal="center" vertical="center"/>
    </xf>
    <xf numFmtId="166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6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7" fontId="2" fillId="8" borderId="1" xfId="1" applyNumberFormat="1" applyFont="1" applyFill="1" applyBorder="1" applyAlignment="1">
      <alignment horizontal="center" vertical="center"/>
    </xf>
    <xf numFmtId="167" fontId="2" fillId="0" borderId="1" xfId="1" applyNumberFormat="1" applyFont="1" applyBorder="1" applyAlignment="1">
      <alignment horizontal="center" vertical="center"/>
    </xf>
    <xf numFmtId="167" fontId="2" fillId="0" borderId="1" xfId="1" applyNumberFormat="1" applyFont="1" applyFill="1" applyBorder="1" applyAlignment="1">
      <alignment horizontal="center" vertical="center"/>
    </xf>
    <xf numFmtId="165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5" fontId="2" fillId="0" borderId="0" xfId="1" applyFont="1" applyAlignment="1">
      <alignment horizontal="center" vertical="center"/>
    </xf>
    <xf numFmtId="166" fontId="2" fillId="0" borderId="0" xfId="1" applyNumberFormat="1" applyFont="1" applyFill="1" applyAlignment="1"/>
    <xf numFmtId="165" fontId="2" fillId="0" borderId="0" xfId="1" applyFont="1" applyFill="1" applyAlignment="1">
      <alignment horizontal="left" vertical="center"/>
    </xf>
    <xf numFmtId="166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5" fontId="4" fillId="11" borderId="0" xfId="1" applyFont="1" applyFill="1" applyAlignment="1">
      <alignment horizontal="center" vertical="center"/>
    </xf>
    <xf numFmtId="165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5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6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6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6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8" fontId="2" fillId="9" borderId="1" xfId="2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6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left" vertical="center"/>
    </xf>
    <xf numFmtId="165" fontId="2" fillId="0" borderId="1" xfId="1" applyFont="1" applyBorder="1" applyAlignment="1">
      <alignment horizontal="left" vertical="center"/>
    </xf>
    <xf numFmtId="166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6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6" fontId="2" fillId="8" borderId="3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center" vertical="top"/>
    </xf>
    <xf numFmtId="165" fontId="2" fillId="3" borderId="0" xfId="1" applyFont="1" applyFill="1" applyBorder="1" applyAlignment="1">
      <alignment horizontal="center" vertical="center"/>
    </xf>
    <xf numFmtId="166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1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2" fillId="15" borderId="1" xfId="1" applyNumberFormat="1" applyFont="1" applyFill="1" applyBorder="1" applyAlignment="1">
      <alignment horizontal="center" vertical="center"/>
    </xf>
    <xf numFmtId="165" fontId="2" fillId="15" borderId="1" xfId="1" applyFont="1" applyFill="1" applyBorder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/>
    </xf>
    <xf numFmtId="166" fontId="17" fillId="8" borderId="5" xfId="1" applyNumberFormat="1" applyFont="1" applyFill="1" applyBorder="1" applyAlignment="1">
      <alignment horizontal="center" vertical="center"/>
    </xf>
    <xf numFmtId="166" fontId="17" fillId="0" borderId="1" xfId="1" applyNumberFormat="1" applyFont="1" applyBorder="1" applyAlignment="1">
      <alignment horizontal="center" vertical="center"/>
    </xf>
    <xf numFmtId="166" fontId="18" fillId="8" borderId="1" xfId="1" applyNumberFormat="1" applyFont="1" applyFill="1" applyBorder="1" applyAlignment="1">
      <alignment horizontal="center" vertical="center"/>
    </xf>
    <xf numFmtId="166" fontId="17" fillId="8" borderId="1" xfId="1" applyNumberFormat="1" applyFont="1" applyFill="1" applyBorder="1" applyAlignment="1">
      <alignment horizontal="center" vertical="center"/>
    </xf>
    <xf numFmtId="166" fontId="17" fillId="0" borderId="1" xfId="1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vertical="center"/>
    </xf>
    <xf numFmtId="0" fontId="17" fillId="0" borderId="4" xfId="0" applyFont="1" applyBorder="1" applyAlignment="1">
      <alignment horizontal="left"/>
    </xf>
    <xf numFmtId="0" fontId="17" fillId="8" borderId="1" xfId="0" applyFont="1" applyFill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8" fillId="0" borderId="4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22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6" fontId="17" fillId="0" borderId="5" xfId="1" applyNumberFormat="1" applyFont="1" applyFill="1" applyBorder="1" applyAlignment="1">
      <alignment horizontal="center" vertical="center"/>
    </xf>
    <xf numFmtId="166" fontId="18" fillId="0" borderId="1" xfId="1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left"/>
    </xf>
    <xf numFmtId="0" fontId="17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horizontal="left"/>
    </xf>
    <xf numFmtId="166" fontId="18" fillId="0" borderId="5" xfId="1" applyNumberFormat="1" applyFont="1" applyFill="1" applyBorder="1" applyAlignment="1">
      <alignment horizontal="center" vertical="center"/>
    </xf>
    <xf numFmtId="165" fontId="2" fillId="0" borderId="0" xfId="1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65" fontId="4" fillId="0" borderId="0" xfId="1" applyFont="1" applyFill="1" applyAlignment="1">
      <alignment horizontal="center" vertical="center"/>
    </xf>
    <xf numFmtId="165" fontId="7" fillId="0" borderId="0" xfId="1" applyFont="1" applyFill="1" applyAlignment="1">
      <alignment horizontal="left" vertical="center"/>
    </xf>
    <xf numFmtId="0" fontId="4" fillId="0" borderId="0" xfId="1" applyNumberFormat="1" applyFont="1" applyFill="1" applyBorder="1" applyAlignment="1">
      <alignment horizontal="center" vertical="center"/>
    </xf>
    <xf numFmtId="165" fontId="2" fillId="0" borderId="0" xfId="1" applyFont="1" applyFill="1" applyAlignment="1">
      <alignment horizontal="center" vertical="center"/>
    </xf>
    <xf numFmtId="166" fontId="17" fillId="0" borderId="12" xfId="1" applyNumberFormat="1" applyFont="1" applyFill="1" applyBorder="1" applyAlignment="1">
      <alignment horizontal="center" vertical="center"/>
    </xf>
    <xf numFmtId="166" fontId="17" fillId="0" borderId="13" xfId="1" applyNumberFormat="1" applyFont="1" applyFill="1" applyBorder="1" applyAlignment="1">
      <alignment horizontal="center" vertical="center"/>
    </xf>
    <xf numFmtId="166" fontId="17" fillId="0" borderId="14" xfId="1" applyNumberFormat="1" applyFont="1" applyFill="1" applyBorder="1" applyAlignment="1">
      <alignment horizontal="center" vertical="center"/>
    </xf>
    <xf numFmtId="0" fontId="18" fillId="16" borderId="1" xfId="0" applyFont="1" applyFill="1" applyBorder="1" applyAlignment="1">
      <alignment horizontal="center" vertical="center"/>
    </xf>
    <xf numFmtId="3" fontId="18" fillId="16" borderId="1" xfId="0" applyNumberFormat="1" applyFont="1" applyFill="1" applyBorder="1" applyAlignment="1">
      <alignment horizontal="center" vertical="center"/>
    </xf>
    <xf numFmtId="3" fontId="18" fillId="16" borderId="5" xfId="1" applyNumberFormat="1" applyFont="1" applyFill="1" applyBorder="1" applyAlignment="1">
      <alignment horizontal="center" vertical="center"/>
    </xf>
    <xf numFmtId="3" fontId="18" fillId="16" borderId="12" xfId="0" applyNumberFormat="1" applyFont="1" applyFill="1" applyBorder="1" applyAlignment="1">
      <alignment horizontal="center" vertical="center"/>
    </xf>
    <xf numFmtId="0" fontId="26" fillId="0" borderId="1" xfId="1" applyNumberFormat="1" applyFont="1" applyFill="1" applyBorder="1" applyAlignment="1">
      <alignment horizontal="center" vertical="center"/>
    </xf>
    <xf numFmtId="165" fontId="0" fillId="0" borderId="0" xfId="0" applyNumberFormat="1"/>
    <xf numFmtId="1" fontId="26" fillId="0" borderId="9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Alignment="1">
      <alignment horizontal="center" vertical="center"/>
    </xf>
    <xf numFmtId="168" fontId="2" fillId="0" borderId="0" xfId="2" applyNumberFormat="1" applyFont="1" applyFill="1" applyAlignment="1">
      <alignment horizontal="center" vertical="center"/>
    </xf>
    <xf numFmtId="166" fontId="7" fillId="0" borderId="0" xfId="1" applyNumberFormat="1" applyFont="1" applyFill="1" applyAlignment="1">
      <alignment horizontal="center" vertical="center"/>
    </xf>
    <xf numFmtId="166" fontId="8" fillId="0" borderId="1" xfId="1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9" fontId="17" fillId="17" borderId="12" xfId="2" applyFont="1" applyFill="1" applyBorder="1" applyAlignment="1">
      <alignment horizontal="center" vertical="center"/>
    </xf>
    <xf numFmtId="9" fontId="17" fillId="17" borderId="13" xfId="2" applyFont="1" applyFill="1" applyBorder="1" applyAlignment="1">
      <alignment horizontal="center" vertical="center"/>
    </xf>
    <xf numFmtId="9" fontId="17" fillId="17" borderId="14" xfId="2" applyFont="1" applyFill="1" applyBorder="1" applyAlignment="1">
      <alignment horizontal="center" vertical="center"/>
    </xf>
    <xf numFmtId="0" fontId="17" fillId="17" borderId="1" xfId="0" applyFont="1" applyFill="1" applyBorder="1" applyAlignment="1">
      <alignment horizontal="center" vertical="center"/>
    </xf>
    <xf numFmtId="0" fontId="17" fillId="17" borderId="1" xfId="0" applyFont="1" applyFill="1" applyBorder="1" applyAlignment="1">
      <alignment horizontal="center"/>
    </xf>
    <xf numFmtId="0" fontId="17" fillId="17" borderId="4" xfId="0" applyFont="1" applyFill="1" applyBorder="1" applyAlignment="1">
      <alignment horizontal="center" vertical="center"/>
    </xf>
    <xf numFmtId="0" fontId="17" fillId="17" borderId="4" xfId="0" applyFont="1" applyFill="1" applyBorder="1" applyAlignment="1">
      <alignment horizontal="center"/>
    </xf>
    <xf numFmtId="0" fontId="17" fillId="17" borderId="5" xfId="0" applyFont="1" applyFill="1" applyBorder="1" applyAlignment="1">
      <alignment horizontal="center" vertical="center"/>
    </xf>
    <xf numFmtId="9" fontId="17" fillId="17" borderId="16" xfId="2" applyFont="1" applyFill="1" applyBorder="1" applyAlignment="1">
      <alignment horizontal="center" vertical="center"/>
    </xf>
    <xf numFmtId="9" fontId="17" fillId="17" borderId="17" xfId="2" applyFont="1" applyFill="1" applyBorder="1" applyAlignment="1">
      <alignment horizontal="center" vertical="center"/>
    </xf>
    <xf numFmtId="9" fontId="17" fillId="17" borderId="18" xfId="2" applyFont="1" applyFill="1" applyBorder="1" applyAlignment="1">
      <alignment horizontal="center" vertical="center"/>
    </xf>
    <xf numFmtId="166" fontId="17" fillId="0" borderId="16" xfId="1" applyNumberFormat="1" applyFont="1" applyFill="1" applyBorder="1" applyAlignment="1">
      <alignment horizontal="center" vertical="center"/>
    </xf>
    <xf numFmtId="166" fontId="17" fillId="0" borderId="17" xfId="1" applyNumberFormat="1" applyFont="1" applyFill="1" applyBorder="1" applyAlignment="1">
      <alignment horizontal="center" vertical="center"/>
    </xf>
    <xf numFmtId="166" fontId="17" fillId="0" borderId="18" xfId="1" applyNumberFormat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left"/>
    </xf>
    <xf numFmtId="0" fontId="1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166" fontId="18" fillId="0" borderId="0" xfId="1" applyNumberFormat="1" applyFont="1" applyFill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9" fontId="17" fillId="0" borderId="0" xfId="2" applyFont="1" applyFill="1" applyAlignment="1">
      <alignment horizontal="center" vertical="center"/>
    </xf>
    <xf numFmtId="0" fontId="17" fillId="0" borderId="23" xfId="0" applyFont="1" applyBorder="1" applyAlignment="1">
      <alignment horizontal="left" vertical="center"/>
    </xf>
    <xf numFmtId="166" fontId="18" fillId="0" borderId="23" xfId="1" applyNumberFormat="1" applyFont="1" applyFill="1" applyBorder="1" applyAlignment="1">
      <alignment horizontal="center" vertical="center"/>
    </xf>
    <xf numFmtId="1" fontId="18" fillId="0" borderId="23" xfId="0" applyNumberFormat="1" applyFont="1" applyBorder="1" applyAlignment="1">
      <alignment horizontal="center" vertical="center"/>
    </xf>
    <xf numFmtId="9" fontId="17" fillId="0" borderId="23" xfId="2" applyFont="1" applyFill="1" applyBorder="1" applyAlignment="1">
      <alignment horizontal="center" vertical="center"/>
    </xf>
    <xf numFmtId="0" fontId="26" fillId="0" borderId="3" xfId="1" applyNumberFormat="1" applyFont="1" applyFill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168" fontId="17" fillId="0" borderId="24" xfId="2" applyNumberFormat="1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9" fontId="2" fillId="0" borderId="24" xfId="0" applyNumberFormat="1" applyFont="1" applyBorder="1" applyAlignment="1">
      <alignment horizontal="center" vertical="center"/>
    </xf>
    <xf numFmtId="165" fontId="2" fillId="0" borderId="24" xfId="1" applyFont="1" applyFill="1" applyBorder="1" applyAlignment="1">
      <alignment horizontal="left" vertical="center"/>
    </xf>
    <xf numFmtId="168" fontId="30" fillId="0" borderId="0" xfId="0" applyNumberFormat="1" applyFont="1" applyAlignment="1">
      <alignment horizontal="center" vertical="center"/>
    </xf>
    <xf numFmtId="3" fontId="18" fillId="16" borderId="26" xfId="1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18" fillId="11" borderId="15" xfId="0" applyFont="1" applyFill="1" applyBorder="1" applyAlignment="1">
      <alignment horizontal="center" vertical="center" wrapText="1"/>
    </xf>
    <xf numFmtId="0" fontId="18" fillId="11" borderId="25" xfId="0" applyFont="1" applyFill="1" applyBorder="1" applyAlignment="1">
      <alignment horizontal="center" vertical="center" wrapText="1"/>
    </xf>
    <xf numFmtId="165" fontId="18" fillId="11" borderId="19" xfId="1" applyFont="1" applyFill="1" applyBorder="1" applyAlignment="1">
      <alignment horizontal="center" vertical="center" wrapText="1"/>
    </xf>
    <xf numFmtId="165" fontId="18" fillId="11" borderId="20" xfId="1" applyFont="1" applyFill="1" applyBorder="1" applyAlignment="1">
      <alignment horizontal="center" vertical="center" wrapText="1"/>
    </xf>
    <xf numFmtId="165" fontId="18" fillId="11" borderId="21" xfId="1" applyFont="1" applyFill="1" applyBorder="1" applyAlignment="1">
      <alignment horizontal="center" vertical="center" wrapText="1"/>
    </xf>
    <xf numFmtId="165" fontId="18" fillId="0" borderId="19" xfId="1" applyFont="1" applyFill="1" applyBorder="1" applyAlignment="1">
      <alignment horizontal="center" vertical="center" wrapText="1"/>
    </xf>
    <xf numFmtId="165" fontId="18" fillId="0" borderId="20" xfId="1" applyFont="1" applyFill="1" applyBorder="1" applyAlignment="1">
      <alignment horizontal="center" vertical="center" wrapText="1"/>
    </xf>
    <xf numFmtId="165" fontId="18" fillId="0" borderId="21" xfId="1" applyFont="1" applyFill="1" applyBorder="1" applyAlignment="1">
      <alignment horizontal="center" vertical="center" wrapText="1"/>
    </xf>
    <xf numFmtId="165" fontId="18" fillId="0" borderId="15" xfId="1" applyFont="1" applyFill="1" applyBorder="1" applyAlignment="1">
      <alignment horizontal="center" vertical="center" wrapText="1"/>
    </xf>
    <xf numFmtId="166" fontId="2" fillId="0" borderId="0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8" fontId="2" fillId="0" borderId="1" xfId="2" applyNumberFormat="1" applyFont="1" applyFill="1" applyBorder="1" applyAlignment="1">
      <alignment horizontal="center" vertical="center" wrapText="1"/>
    </xf>
    <xf numFmtId="9" fontId="2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7" fillId="0" borderId="26" xfId="1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17" fillId="8" borderId="26" xfId="1" applyNumberFormat="1" applyFont="1" applyFill="1" applyBorder="1" applyAlignment="1">
      <alignment horizontal="center" vertical="center"/>
    </xf>
    <xf numFmtId="169" fontId="17" fillId="0" borderId="26" xfId="1" applyNumberFormat="1" applyFont="1" applyFill="1" applyBorder="1" applyAlignment="1">
      <alignment horizontal="center" vertical="center"/>
    </xf>
    <xf numFmtId="165" fontId="18" fillId="0" borderId="1" xfId="1" applyFont="1" applyFill="1" applyBorder="1" applyAlignment="1">
      <alignment horizontal="center" vertical="center" wrapText="1"/>
    </xf>
    <xf numFmtId="165" fontId="17" fillId="0" borderId="12" xfId="1" applyFont="1" applyFill="1" applyBorder="1" applyAlignment="1">
      <alignment horizontal="center" vertical="center" wrapText="1"/>
    </xf>
    <xf numFmtId="165" fontId="17" fillId="0" borderId="14" xfId="1" applyFont="1" applyFill="1" applyBorder="1" applyAlignment="1">
      <alignment horizontal="center" vertical="center" wrapText="1"/>
    </xf>
    <xf numFmtId="168" fontId="17" fillId="0" borderId="12" xfId="2" applyNumberFormat="1" applyFont="1" applyFill="1" applyBorder="1" applyAlignment="1">
      <alignment horizontal="center" vertical="center" wrapText="1"/>
    </xf>
    <xf numFmtId="168" fontId="17" fillId="0" borderId="14" xfId="2" applyNumberFormat="1" applyFont="1" applyFill="1" applyBorder="1" applyAlignment="1">
      <alignment horizontal="center" vertical="center" wrapText="1"/>
    </xf>
    <xf numFmtId="168" fontId="4" fillId="0" borderId="12" xfId="0" applyNumberFormat="1" applyFont="1" applyBorder="1" applyAlignment="1">
      <alignment horizontal="center" vertical="center"/>
    </xf>
    <xf numFmtId="168" fontId="4" fillId="0" borderId="14" xfId="0" applyNumberFormat="1" applyFont="1" applyBorder="1" applyAlignment="1">
      <alignment horizontal="center" vertical="center"/>
    </xf>
    <xf numFmtId="0" fontId="17" fillId="0" borderId="26" xfId="1" applyNumberFormat="1" applyFont="1" applyFill="1" applyBorder="1" applyAlignment="1">
      <alignment horizontal="center" vertical="center"/>
    </xf>
    <xf numFmtId="0" fontId="17" fillId="8" borderId="26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16" borderId="26" xfId="1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7" fillId="12" borderId="5" xfId="0" applyFont="1" applyFill="1" applyBorder="1" applyAlignment="1">
      <alignment horizontal="center" vertical="center"/>
    </xf>
    <xf numFmtId="0" fontId="17" fillId="12" borderId="1" xfId="0" applyFont="1" applyFill="1" applyBorder="1" applyAlignment="1">
      <alignment horizontal="left"/>
    </xf>
    <xf numFmtId="0" fontId="23" fillId="12" borderId="1" xfId="0" applyFont="1" applyFill="1" applyBorder="1" applyAlignment="1">
      <alignment horizontal="left"/>
    </xf>
    <xf numFmtId="0" fontId="17" fillId="12" borderId="1" xfId="0" applyFont="1" applyFill="1" applyBorder="1" applyAlignment="1">
      <alignment horizontal="center" vertical="center"/>
    </xf>
    <xf numFmtId="166" fontId="17" fillId="12" borderId="5" xfId="1" applyNumberFormat="1" applyFont="1" applyFill="1" applyBorder="1" applyAlignment="1">
      <alignment horizontal="center" vertical="center"/>
    </xf>
    <xf numFmtId="166" fontId="17" fillId="12" borderId="26" xfId="1" applyNumberFormat="1" applyFont="1" applyFill="1" applyBorder="1" applyAlignment="1">
      <alignment horizontal="center" vertical="center"/>
    </xf>
    <xf numFmtId="0" fontId="17" fillId="12" borderId="26" xfId="1" applyNumberFormat="1" applyFont="1" applyFill="1" applyBorder="1" applyAlignment="1">
      <alignment horizontal="center" vertical="center"/>
    </xf>
    <xf numFmtId="9" fontId="17" fillId="12" borderId="12" xfId="2" applyFont="1" applyFill="1" applyBorder="1" applyAlignment="1">
      <alignment horizontal="center" vertical="center"/>
    </xf>
    <xf numFmtId="9" fontId="17" fillId="12" borderId="13" xfId="2" applyFont="1" applyFill="1" applyBorder="1" applyAlignment="1">
      <alignment horizontal="center" vertical="center"/>
    </xf>
    <xf numFmtId="9" fontId="17" fillId="12" borderId="14" xfId="2" applyFont="1" applyFill="1" applyBorder="1" applyAlignment="1">
      <alignment horizontal="center" vertical="center"/>
    </xf>
    <xf numFmtId="166" fontId="17" fillId="12" borderId="12" xfId="1" applyNumberFormat="1" applyFont="1" applyFill="1" applyBorder="1" applyAlignment="1">
      <alignment horizontal="center" vertical="center"/>
    </xf>
    <xf numFmtId="166" fontId="17" fillId="12" borderId="22" xfId="1" applyNumberFormat="1" applyFont="1" applyFill="1" applyBorder="1" applyAlignment="1">
      <alignment horizontal="center" vertical="center"/>
    </xf>
    <xf numFmtId="166" fontId="17" fillId="12" borderId="7" xfId="1" applyNumberFormat="1" applyFont="1" applyFill="1" applyBorder="1" applyAlignment="1">
      <alignment horizontal="center" vertical="center"/>
    </xf>
    <xf numFmtId="166" fontId="18" fillId="12" borderId="1" xfId="1" applyNumberFormat="1" applyFont="1" applyFill="1" applyBorder="1" applyAlignment="1">
      <alignment horizontal="center" vertical="center"/>
    </xf>
    <xf numFmtId="166" fontId="17" fillId="12" borderId="1" xfId="1" applyNumberFormat="1" applyFont="1" applyFill="1" applyBorder="1" applyAlignment="1">
      <alignment horizontal="center" vertical="center"/>
    </xf>
    <xf numFmtId="168" fontId="18" fillId="16" borderId="12" xfId="2" applyNumberFormat="1" applyFont="1" applyFill="1" applyBorder="1" applyAlignment="1">
      <alignment horizontal="center" vertical="center"/>
    </xf>
    <xf numFmtId="168" fontId="18" fillId="16" borderId="13" xfId="2" applyNumberFormat="1" applyFont="1" applyFill="1" applyBorder="1" applyAlignment="1">
      <alignment horizontal="center" vertical="center"/>
    </xf>
    <xf numFmtId="168" fontId="18" fillId="16" borderId="14" xfId="2" applyNumberFormat="1" applyFont="1" applyFill="1" applyBorder="1" applyAlignment="1">
      <alignment horizontal="center" vertical="center"/>
    </xf>
    <xf numFmtId="168" fontId="28" fillId="0" borderId="24" xfId="2" applyNumberFormat="1" applyFont="1" applyFill="1" applyBorder="1" applyAlignment="1">
      <alignment horizontal="center" vertical="center"/>
    </xf>
    <xf numFmtId="168" fontId="24" fillId="0" borderId="0" xfId="2" applyNumberFormat="1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168" fontId="28" fillId="0" borderId="9" xfId="2" applyNumberFormat="1" applyFont="1" applyFill="1" applyBorder="1" applyAlignment="1">
      <alignment horizontal="center" vertical="center"/>
    </xf>
    <xf numFmtId="168" fontId="17" fillId="0" borderId="9" xfId="2" applyNumberFormat="1" applyFont="1" applyFill="1" applyBorder="1" applyAlignment="1">
      <alignment horizontal="center" vertical="center"/>
    </xf>
    <xf numFmtId="0" fontId="0" fillId="16" borderId="0" xfId="0" applyFill="1"/>
    <xf numFmtId="165" fontId="31" fillId="16" borderId="24" xfId="1" applyFont="1" applyFill="1" applyBorder="1" applyAlignment="1">
      <alignment horizontal="right" vertical="center"/>
    </xf>
    <xf numFmtId="168" fontId="0" fillId="16" borderId="9" xfId="2" applyNumberFormat="1" applyFont="1" applyFill="1" applyBorder="1" applyAlignment="1">
      <alignment horizontal="center"/>
    </xf>
    <xf numFmtId="168" fontId="0" fillId="16" borderId="24" xfId="2" applyNumberFormat="1" applyFont="1" applyFill="1" applyBorder="1" applyAlignment="1">
      <alignment horizontal="center"/>
    </xf>
    <xf numFmtId="168" fontId="29" fillId="16" borderId="0" xfId="2" applyNumberFormat="1" applyFont="1" applyFill="1" applyAlignment="1">
      <alignment horizontal="center" vertical="center"/>
    </xf>
    <xf numFmtId="0" fontId="23" fillId="0" borderId="26" xfId="1" applyNumberFormat="1" applyFont="1" applyFill="1" applyBorder="1" applyAlignment="1">
      <alignment horizontal="center" vertical="center"/>
    </xf>
    <xf numFmtId="0" fontId="0" fillId="0" borderId="1" xfId="0" applyBorder="1"/>
    <xf numFmtId="14" fontId="17" fillId="2" borderId="26" xfId="1" applyNumberFormat="1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169" fontId="17" fillId="8" borderId="26" xfId="1" applyNumberFormat="1" applyFont="1" applyFill="1" applyBorder="1" applyAlignment="1">
      <alignment horizontal="center" vertical="center"/>
    </xf>
    <xf numFmtId="166" fontId="17" fillId="8" borderId="12" xfId="1" applyNumberFormat="1" applyFont="1" applyFill="1" applyBorder="1" applyAlignment="1">
      <alignment horizontal="center" vertical="center"/>
    </xf>
    <xf numFmtId="166" fontId="17" fillId="8" borderId="13" xfId="1" applyNumberFormat="1" applyFont="1" applyFill="1" applyBorder="1" applyAlignment="1">
      <alignment horizontal="center" vertical="center"/>
    </xf>
    <xf numFmtId="166" fontId="17" fillId="8" borderId="14" xfId="1" applyNumberFormat="1" applyFont="1" applyFill="1" applyBorder="1" applyAlignment="1">
      <alignment horizontal="center" vertical="center"/>
    </xf>
    <xf numFmtId="0" fontId="0" fillId="8" borderId="0" xfId="0" applyFill="1"/>
    <xf numFmtId="0" fontId="32" fillId="17" borderId="0" xfId="0" applyFont="1" applyFill="1"/>
    <xf numFmtId="166" fontId="17" fillId="0" borderId="22" xfId="1" applyNumberFormat="1" applyFont="1" applyFill="1" applyBorder="1" applyAlignment="1">
      <alignment horizontal="center" vertical="center"/>
    </xf>
    <xf numFmtId="166" fontId="17" fillId="0" borderId="7" xfId="1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7" fillId="18" borderId="9" xfId="0" applyFont="1" applyFill="1" applyBorder="1" applyAlignment="1">
      <alignment horizontal="center" vertical="center"/>
    </xf>
    <xf numFmtId="0" fontId="27" fillId="18" borderId="24" xfId="0" applyFont="1" applyFill="1" applyBorder="1" applyAlignment="1">
      <alignment horizontal="center" vertical="center"/>
    </xf>
    <xf numFmtId="0" fontId="2" fillId="18" borderId="0" xfId="0" applyFont="1" applyFill="1" applyAlignment="1">
      <alignment horizontal="center" vertical="center"/>
    </xf>
    <xf numFmtId="168" fontId="28" fillId="18" borderId="9" xfId="2" applyNumberFormat="1" applyFont="1" applyFill="1" applyBorder="1" applyAlignment="1">
      <alignment horizontal="center" vertical="center"/>
    </xf>
    <xf numFmtId="168" fontId="28" fillId="18" borderId="24" xfId="2" applyNumberFormat="1" applyFont="1" applyFill="1" applyBorder="1" applyAlignment="1">
      <alignment horizontal="center" vertical="center"/>
    </xf>
    <xf numFmtId="168" fontId="24" fillId="18" borderId="0" xfId="2" applyNumberFormat="1" applyFont="1" applyFill="1" applyAlignment="1">
      <alignment horizontal="center" vertical="center"/>
    </xf>
    <xf numFmtId="168" fontId="17" fillId="18" borderId="9" xfId="2" applyNumberFormat="1" applyFont="1" applyFill="1" applyBorder="1" applyAlignment="1">
      <alignment horizontal="center" vertical="center"/>
    </xf>
    <xf numFmtId="168" fontId="17" fillId="18" borderId="24" xfId="2" applyNumberFormat="1" applyFont="1" applyFill="1" applyBorder="1" applyAlignment="1">
      <alignment horizontal="center" vertical="center"/>
    </xf>
    <xf numFmtId="168" fontId="2" fillId="18" borderId="0" xfId="2" applyNumberFormat="1" applyFont="1" applyFill="1" applyAlignment="1">
      <alignment horizontal="center" vertical="center"/>
    </xf>
    <xf numFmtId="0" fontId="26" fillId="18" borderId="1" xfId="1" applyNumberFormat="1" applyFont="1" applyFill="1" applyBorder="1" applyAlignment="1">
      <alignment horizontal="center" vertical="center"/>
    </xf>
    <xf numFmtId="0" fontId="26" fillId="18" borderId="3" xfId="1" applyNumberFormat="1" applyFont="1" applyFill="1" applyBorder="1" applyAlignment="1">
      <alignment horizontal="center" vertical="center"/>
    </xf>
    <xf numFmtId="166" fontId="18" fillId="18" borderId="0" xfId="1" applyNumberFormat="1" applyFont="1" applyFill="1" applyAlignment="1">
      <alignment horizontal="center" vertical="center"/>
    </xf>
    <xf numFmtId="166" fontId="18" fillId="18" borderId="23" xfId="1" applyNumberFormat="1" applyFont="1" applyFill="1" applyBorder="1" applyAlignment="1">
      <alignment horizontal="center" vertical="center"/>
    </xf>
    <xf numFmtId="166" fontId="7" fillId="18" borderId="0" xfId="1" applyNumberFormat="1" applyFont="1" applyFill="1" applyAlignment="1">
      <alignment horizontal="center" vertical="center"/>
    </xf>
    <xf numFmtId="166" fontId="8" fillId="18" borderId="1" xfId="1" applyNumberFormat="1" applyFont="1" applyFill="1" applyBorder="1" applyAlignment="1">
      <alignment horizontal="center" vertical="center"/>
    </xf>
    <xf numFmtId="9" fontId="8" fillId="18" borderId="1" xfId="0" applyNumberFormat="1" applyFont="1" applyFill="1" applyBorder="1" applyAlignment="1">
      <alignment horizontal="center" vertical="center"/>
    </xf>
    <xf numFmtId="168" fontId="30" fillId="18" borderId="0" xfId="0" applyNumberFormat="1" applyFont="1" applyFill="1" applyAlignment="1">
      <alignment horizontal="center" vertical="center"/>
    </xf>
    <xf numFmtId="9" fontId="33" fillId="16" borderId="0" xfId="2" applyFont="1" applyFill="1" applyAlignment="1">
      <alignment horizontal="center" vertical="center"/>
    </xf>
    <xf numFmtId="9" fontId="33" fillId="16" borderId="23" xfId="2" applyFont="1" applyFill="1" applyBorder="1" applyAlignment="1">
      <alignment horizontal="center" vertical="center"/>
    </xf>
    <xf numFmtId="14" fontId="17" fillId="17" borderId="26" xfId="1" applyNumberFormat="1" applyFont="1" applyFill="1" applyBorder="1" applyAlignment="1">
      <alignment horizontal="center" vertical="center"/>
    </xf>
    <xf numFmtId="14" fontId="0" fillId="17" borderId="1" xfId="0" applyNumberFormat="1" applyFill="1" applyBorder="1" applyAlignment="1">
      <alignment horizontal="center"/>
    </xf>
    <xf numFmtId="0" fontId="19" fillId="0" borderId="4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0" fontId="12" fillId="0" borderId="1" xfId="0" applyNumberFormat="1" applyFont="1" applyBorder="1" applyAlignment="1">
      <alignment horizontal="center"/>
    </xf>
    <xf numFmtId="9" fontId="1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3" fontId="34" fillId="16" borderId="1" xfId="0" applyNumberFormat="1" applyFont="1" applyFill="1" applyBorder="1" applyAlignment="1">
      <alignment horizontal="center" vertical="center"/>
    </xf>
    <xf numFmtId="3" fontId="34" fillId="16" borderId="26" xfId="1" applyNumberFormat="1" applyFont="1" applyFill="1" applyBorder="1" applyAlignment="1">
      <alignment horizontal="center" vertical="center"/>
    </xf>
    <xf numFmtId="0" fontId="27" fillId="0" borderId="33" xfId="0" applyFont="1" applyBorder="1" applyAlignment="1">
      <alignment horizontal="center"/>
    </xf>
    <xf numFmtId="0" fontId="27" fillId="0" borderId="34" xfId="0" applyFont="1" applyBorder="1"/>
    <xf numFmtId="0" fontId="27" fillId="0" borderId="35" xfId="0" applyFont="1" applyBorder="1"/>
    <xf numFmtId="0" fontId="27" fillId="0" borderId="28" xfId="0" applyFont="1" applyBorder="1" applyAlignment="1">
      <alignment horizontal="center"/>
    </xf>
    <xf numFmtId="0" fontId="27" fillId="0" borderId="27" xfId="0" applyFont="1" applyBorder="1"/>
    <xf numFmtId="0" fontId="27" fillId="0" borderId="29" xfId="0" applyFont="1" applyBorder="1"/>
    <xf numFmtId="0" fontId="27" fillId="0" borderId="30" xfId="0" applyFont="1" applyBorder="1" applyAlignment="1">
      <alignment horizontal="center"/>
    </xf>
    <xf numFmtId="0" fontId="27" fillId="0" borderId="31" xfId="0" applyFont="1" applyBorder="1"/>
    <xf numFmtId="0" fontId="27" fillId="0" borderId="32" xfId="0" applyFont="1" applyBorder="1"/>
    <xf numFmtId="0" fontId="26" fillId="0" borderId="12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0" fillId="0" borderId="26" xfId="1" applyNumberFormat="1" applyFont="1" applyFill="1" applyBorder="1" applyAlignment="1">
      <alignment horizontal="center" vertical="center"/>
    </xf>
    <xf numFmtId="9" fontId="0" fillId="17" borderId="12" xfId="0" applyNumberFormat="1" applyFill="1" applyBorder="1" applyAlignment="1">
      <alignment horizontal="center"/>
    </xf>
    <xf numFmtId="0" fontId="17" fillId="0" borderId="0" xfId="0" applyFont="1"/>
    <xf numFmtId="165" fontId="35" fillId="19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3" fontId="2" fillId="18" borderId="1" xfId="2" applyNumberFormat="1" applyFont="1" applyFill="1" applyBorder="1" applyAlignment="1">
      <alignment horizontal="center" vertical="center" wrapText="1"/>
    </xf>
    <xf numFmtId="3" fontId="2" fillId="0" borderId="1" xfId="2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3" fillId="0" borderId="5" xfId="0" applyFont="1" applyBorder="1" applyAlignment="1">
      <alignment horizontal="center" vertical="center"/>
    </xf>
    <xf numFmtId="14" fontId="17" fillId="17" borderId="1" xfId="0" applyNumberFormat="1" applyFont="1" applyFill="1" applyBorder="1" applyAlignment="1">
      <alignment horizontal="center" vertical="center"/>
    </xf>
    <xf numFmtId="9" fontId="17" fillId="17" borderId="12" xfId="0" applyNumberFormat="1" applyFont="1" applyFill="1" applyBorder="1" applyAlignment="1">
      <alignment horizontal="center" vertical="center"/>
    </xf>
    <xf numFmtId="14" fontId="23" fillId="17" borderId="26" xfId="1" applyNumberFormat="1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/>
    </xf>
    <xf numFmtId="166" fontId="18" fillId="16" borderId="5" xfId="1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3" fontId="24" fillId="0" borderId="1" xfId="0" applyNumberFormat="1" applyFont="1" applyBorder="1" applyAlignment="1">
      <alignment horizontal="center"/>
    </xf>
    <xf numFmtId="0" fontId="19" fillId="0" borderId="1" xfId="0" applyFont="1" applyBorder="1"/>
    <xf numFmtId="0" fontId="36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horizontal="center"/>
    </xf>
    <xf numFmtId="0" fontId="22" fillId="0" borderId="1" xfId="0" applyFont="1" applyBorder="1"/>
    <xf numFmtId="0" fontId="4" fillId="0" borderId="7" xfId="0" applyFont="1" applyBorder="1" applyAlignment="1">
      <alignment horizontal="left" vertical="center"/>
    </xf>
    <xf numFmtId="166" fontId="7" fillId="18" borderId="7" xfId="1" applyNumberFormat="1" applyFont="1" applyFill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68" fontId="29" fillId="16" borderId="7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7" fillId="0" borderId="1" xfId="0" applyFont="1" applyBorder="1" applyAlignment="1">
      <alignment horizontal="center"/>
    </xf>
    <xf numFmtId="166" fontId="37" fillId="0" borderId="1" xfId="1" applyNumberFormat="1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166" fontId="2" fillId="0" borderId="0" xfId="1" applyNumberFormat="1" applyFont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/>
    </xf>
    <xf numFmtId="165" fontId="18" fillId="0" borderId="19" xfId="1" applyFont="1" applyBorder="1" applyAlignment="1">
      <alignment horizontal="center" vertical="center" wrapText="1"/>
    </xf>
    <xf numFmtId="165" fontId="18" fillId="0" borderId="20" xfId="1" applyFont="1" applyBorder="1" applyAlignment="1">
      <alignment horizontal="center" vertical="center" wrapText="1"/>
    </xf>
    <xf numFmtId="165" fontId="18" fillId="0" borderId="21" xfId="1" applyFont="1" applyBorder="1" applyAlignment="1">
      <alignment horizontal="center" vertical="center" wrapText="1"/>
    </xf>
    <xf numFmtId="165" fontId="18" fillId="0" borderId="15" xfId="1" applyFont="1" applyBorder="1" applyAlignment="1">
      <alignment horizontal="center" vertical="center" wrapText="1"/>
    </xf>
    <xf numFmtId="166" fontId="2" fillId="0" borderId="0" xfId="1" applyNumberFormat="1" applyFont="1" applyAlignment="1">
      <alignment horizontal="center" vertical="center" wrapText="1"/>
    </xf>
    <xf numFmtId="165" fontId="18" fillId="0" borderId="1" xfId="1" applyFont="1" applyBorder="1" applyAlignment="1">
      <alignment horizontal="center" vertical="center" wrapText="1"/>
    </xf>
    <xf numFmtId="165" fontId="17" fillId="0" borderId="12" xfId="1" applyFont="1" applyBorder="1" applyAlignment="1">
      <alignment horizontal="center" vertical="center" wrapText="1"/>
    </xf>
    <xf numFmtId="165" fontId="17" fillId="0" borderId="14" xfId="1" applyFont="1" applyBorder="1" applyAlignment="1">
      <alignment horizontal="center" vertical="center" wrapText="1"/>
    </xf>
    <xf numFmtId="166" fontId="17" fillId="0" borderId="5" xfId="1" applyNumberFormat="1" applyFont="1" applyBorder="1" applyAlignment="1">
      <alignment horizontal="center" vertical="center"/>
    </xf>
    <xf numFmtId="169" fontId="17" fillId="0" borderId="26" xfId="1" applyNumberFormat="1" applyFont="1" applyBorder="1" applyAlignment="1">
      <alignment horizontal="center" vertical="center"/>
    </xf>
    <xf numFmtId="0" fontId="17" fillId="0" borderId="26" xfId="1" applyNumberFormat="1" applyFont="1" applyBorder="1" applyAlignment="1">
      <alignment horizontal="center" vertical="center"/>
    </xf>
    <xf numFmtId="166" fontId="17" fillId="0" borderId="16" xfId="1" applyNumberFormat="1" applyFont="1" applyBorder="1" applyAlignment="1">
      <alignment horizontal="center" vertical="center"/>
    </xf>
    <xf numFmtId="166" fontId="17" fillId="0" borderId="17" xfId="1" applyNumberFormat="1" applyFont="1" applyBorder="1" applyAlignment="1">
      <alignment horizontal="center" vertical="center"/>
    </xf>
    <xf numFmtId="166" fontId="17" fillId="0" borderId="18" xfId="1" applyNumberFormat="1" applyFont="1" applyBorder="1" applyAlignment="1">
      <alignment horizontal="center" vertical="center"/>
    </xf>
    <xf numFmtId="166" fontId="18" fillId="0" borderId="5" xfId="1" applyNumberFormat="1" applyFont="1" applyBorder="1" applyAlignment="1">
      <alignment horizontal="center" vertical="center"/>
    </xf>
    <xf numFmtId="9" fontId="24" fillId="0" borderId="1" xfId="2" applyFont="1" applyBorder="1" applyAlignment="1">
      <alignment horizontal="center" vertical="center" wrapText="1"/>
    </xf>
    <xf numFmtId="166" fontId="17" fillId="0" borderId="12" xfId="1" applyNumberFormat="1" applyFont="1" applyBorder="1" applyAlignment="1">
      <alignment horizontal="center" vertical="center"/>
    </xf>
    <xf numFmtId="166" fontId="17" fillId="0" borderId="13" xfId="1" applyNumberFormat="1" applyFont="1" applyBorder="1" applyAlignment="1">
      <alignment horizontal="center" vertical="center"/>
    </xf>
    <xf numFmtId="166" fontId="17" fillId="0" borderId="14" xfId="1" applyNumberFormat="1" applyFont="1" applyBorder="1" applyAlignment="1">
      <alignment horizontal="center" vertical="center"/>
    </xf>
    <xf numFmtId="166" fontId="18" fillId="0" borderId="1" xfId="1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 wrapText="1"/>
    </xf>
    <xf numFmtId="166" fontId="37" fillId="0" borderId="1" xfId="1" applyNumberFormat="1" applyFont="1" applyBorder="1" applyAlignment="1">
      <alignment horizontal="center" vertical="center"/>
    </xf>
    <xf numFmtId="0" fontId="23" fillId="0" borderId="26" xfId="1" applyNumberFormat="1" applyFont="1" applyBorder="1" applyAlignment="1">
      <alignment horizontal="center" vertical="center"/>
    </xf>
    <xf numFmtId="0" fontId="20" fillId="0" borderId="26" xfId="1" applyNumberFormat="1" applyFont="1" applyBorder="1" applyAlignment="1">
      <alignment horizontal="center" vertical="center"/>
    </xf>
    <xf numFmtId="166" fontId="17" fillId="0" borderId="22" xfId="1" applyNumberFormat="1" applyFont="1" applyBorder="1" applyAlignment="1">
      <alignment horizontal="center" vertical="center"/>
    </xf>
    <xf numFmtId="166" fontId="17" fillId="0" borderId="7" xfId="1" applyNumberFormat="1" applyFont="1" applyBorder="1" applyAlignment="1">
      <alignment horizontal="center" vertical="center"/>
    </xf>
    <xf numFmtId="165" fontId="4" fillId="0" borderId="0" xfId="1" applyFont="1" applyAlignment="1">
      <alignment horizontal="center" vertical="center"/>
    </xf>
    <xf numFmtId="165" fontId="7" fillId="0" borderId="0" xfId="1" applyFont="1" applyAlignment="1">
      <alignment horizontal="left" vertical="center"/>
    </xf>
    <xf numFmtId="166" fontId="2" fillId="0" borderId="0" xfId="1" applyNumberFormat="1" applyFont="1" applyAlignment="1">
      <alignment horizontal="center"/>
    </xf>
    <xf numFmtId="166" fontId="2" fillId="0" borderId="0" xfId="1" applyNumberFormat="1" applyFont="1" applyAlignment="1">
      <alignment vertical="center"/>
    </xf>
    <xf numFmtId="166" fontId="2" fillId="0" borderId="0" xfId="1" applyNumberFormat="1" applyFont="1"/>
    <xf numFmtId="165" fontId="2" fillId="0" borderId="24" xfId="1" applyFont="1" applyBorder="1" applyAlignment="1">
      <alignment horizontal="left" vertical="center"/>
    </xf>
    <xf numFmtId="0" fontId="26" fillId="0" borderId="1" xfId="1" applyNumberFormat="1" applyFont="1" applyBorder="1" applyAlignment="1">
      <alignment horizontal="center" vertical="center"/>
    </xf>
    <xf numFmtId="1" fontId="26" fillId="0" borderId="9" xfId="1" applyNumberFormat="1" applyFont="1" applyBorder="1" applyAlignment="1">
      <alignment horizontal="center" vertical="center"/>
    </xf>
    <xf numFmtId="168" fontId="2" fillId="0" borderId="0" xfId="2" applyNumberFormat="1" applyFont="1" applyAlignment="1">
      <alignment horizontal="center" vertical="center"/>
    </xf>
    <xf numFmtId="0" fontId="39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8" fillId="0" borderId="2" xfId="0" applyFont="1" applyBorder="1" applyAlignment="1">
      <alignment horizontal="center"/>
    </xf>
    <xf numFmtId="0" fontId="0" fillId="0" borderId="0" xfId="0" applyAlignment="1">
      <alignment vertical="center"/>
    </xf>
    <xf numFmtId="0" fontId="40" fillId="0" borderId="6" xfId="0" applyFont="1" applyBorder="1" applyAlignment="1">
      <alignment horizontal="center"/>
    </xf>
    <xf numFmtId="0" fontId="0" fillId="0" borderId="36" xfId="0" applyBorder="1"/>
    <xf numFmtId="0" fontId="42" fillId="0" borderId="1" xfId="0" applyFont="1" applyBorder="1" applyAlignment="1">
      <alignment horizontal="center"/>
    </xf>
    <xf numFmtId="0" fontId="40" fillId="0" borderId="6" xfId="0" applyFont="1" applyBorder="1" applyAlignment="1">
      <alignment horizontal="center" vertical="center"/>
    </xf>
    <xf numFmtId="168" fontId="0" fillId="0" borderId="0" xfId="2" applyNumberFormat="1" applyFont="1"/>
    <xf numFmtId="0" fontId="0" fillId="0" borderId="0" xfId="0" applyAlignment="1">
      <alignment horizontal="right"/>
    </xf>
    <xf numFmtId="166" fontId="4" fillId="18" borderId="7" xfId="1" applyNumberFormat="1" applyFont="1" applyFill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66" fontId="4" fillId="18" borderId="0" xfId="1" applyNumberFormat="1" applyFont="1" applyFill="1" applyAlignment="1">
      <alignment horizontal="center" vertical="center"/>
    </xf>
    <xf numFmtId="166" fontId="43" fillId="0" borderId="0" xfId="2" applyNumberFormat="1" applyFont="1" applyAlignment="1">
      <alignment horizontal="center" vertical="center"/>
    </xf>
    <xf numFmtId="169" fontId="44" fillId="0" borderId="26" xfId="1" applyNumberFormat="1" applyFont="1" applyBorder="1" applyAlignment="1">
      <alignment horizontal="center" vertical="center"/>
    </xf>
    <xf numFmtId="168" fontId="33" fillId="16" borderId="0" xfId="2" applyNumberFormat="1" applyFont="1" applyFill="1" applyAlignment="1">
      <alignment horizontal="center" vertical="center"/>
    </xf>
    <xf numFmtId="168" fontId="33" fillId="16" borderId="23" xfId="2" applyNumberFormat="1" applyFont="1" applyFill="1" applyBorder="1" applyAlignment="1">
      <alignment horizontal="center" vertical="center"/>
    </xf>
    <xf numFmtId="0" fontId="18" fillId="15" borderId="25" xfId="0" applyFont="1" applyFill="1" applyBorder="1" applyAlignment="1">
      <alignment horizontal="center" vertical="center" wrapText="1"/>
    </xf>
    <xf numFmtId="170" fontId="17" fillId="0" borderId="26" xfId="1" applyNumberFormat="1" applyFont="1" applyBorder="1" applyAlignment="1">
      <alignment horizontal="center" vertical="center"/>
    </xf>
    <xf numFmtId="170" fontId="17" fillId="8" borderId="26" xfId="1" applyNumberFormat="1" applyFont="1" applyFill="1" applyBorder="1" applyAlignment="1">
      <alignment horizontal="center" vertical="center"/>
    </xf>
    <xf numFmtId="170" fontId="0" fillId="0" borderId="1" xfId="0" applyNumberFormat="1" applyBorder="1" applyAlignment="1">
      <alignment horizontal="center"/>
    </xf>
    <xf numFmtId="170" fontId="20" fillId="0" borderId="26" xfId="1" applyNumberFormat="1" applyFont="1" applyBorder="1" applyAlignment="1">
      <alignment horizontal="center" vertical="center"/>
    </xf>
    <xf numFmtId="170" fontId="17" fillId="12" borderId="26" xfId="1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right" vertical="center"/>
    </xf>
    <xf numFmtId="168" fontId="17" fillId="0" borderId="1" xfId="0" applyNumberFormat="1" applyFont="1" applyBorder="1" applyAlignment="1">
      <alignment horizontal="center"/>
    </xf>
    <xf numFmtId="168" fontId="17" fillId="0" borderId="1" xfId="2" applyNumberFormat="1" applyFont="1" applyBorder="1" applyAlignment="1">
      <alignment horizontal="center"/>
    </xf>
    <xf numFmtId="165" fontId="45" fillId="19" borderId="1" xfId="1" applyFont="1" applyFill="1" applyBorder="1" applyAlignment="1">
      <alignment horizontal="center" vertical="center" wrapText="1"/>
    </xf>
    <xf numFmtId="165" fontId="37" fillId="0" borderId="1" xfId="1" applyFont="1" applyBorder="1" applyAlignment="1">
      <alignment horizontal="center" vertical="center" wrapText="1"/>
    </xf>
    <xf numFmtId="0" fontId="46" fillId="0" borderId="1" xfId="0" applyFont="1" applyBorder="1" applyAlignment="1">
      <alignment vertical="center"/>
    </xf>
    <xf numFmtId="0" fontId="47" fillId="0" borderId="0" xfId="0" applyFont="1" applyAlignment="1">
      <alignment horizontal="right" vertical="center"/>
    </xf>
    <xf numFmtId="3" fontId="12" fillId="18" borderId="1" xfId="2" applyNumberFormat="1" applyFont="1" applyFill="1" applyBorder="1" applyAlignment="1">
      <alignment horizontal="center" vertical="center" wrapText="1"/>
    </xf>
    <xf numFmtId="3" fontId="12" fillId="0" borderId="1" xfId="2" applyNumberFormat="1" applyFont="1" applyBorder="1" applyAlignment="1">
      <alignment horizontal="center" vertical="center" wrapText="1"/>
    </xf>
    <xf numFmtId="3" fontId="48" fillId="0" borderId="1" xfId="0" applyNumberFormat="1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9" fontId="49" fillId="0" borderId="1" xfId="2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/>
    </xf>
    <xf numFmtId="0" fontId="37" fillId="0" borderId="1" xfId="0" applyFont="1" applyBorder="1" applyAlignment="1">
      <alignment horizontal="left" vertical="center"/>
    </xf>
    <xf numFmtId="168" fontId="13" fillId="0" borderId="12" xfId="0" applyNumberFormat="1" applyFont="1" applyBorder="1" applyAlignment="1">
      <alignment horizontal="center" vertical="center"/>
    </xf>
    <xf numFmtId="168" fontId="13" fillId="0" borderId="14" xfId="0" applyNumberFormat="1" applyFont="1" applyBorder="1" applyAlignment="1">
      <alignment horizontal="center" vertical="center"/>
    </xf>
    <xf numFmtId="168" fontId="13" fillId="0" borderId="1" xfId="0" applyNumberFormat="1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47" fillId="0" borderId="9" xfId="0" applyFont="1" applyBorder="1" applyAlignment="1">
      <alignment horizontal="center" vertical="center"/>
    </xf>
    <xf numFmtId="0" fontId="47" fillId="0" borderId="24" xfId="0" applyFont="1" applyBorder="1" applyAlignment="1">
      <alignment horizontal="center" vertical="center"/>
    </xf>
    <xf numFmtId="165" fontId="13" fillId="0" borderId="0" xfId="1" applyFont="1" applyAlignment="1">
      <alignment horizontal="center" vertical="center"/>
    </xf>
    <xf numFmtId="9" fontId="12" fillId="0" borderId="24" xfId="0" applyNumberFormat="1" applyFont="1" applyBorder="1" applyAlignment="1">
      <alignment horizontal="center" vertical="center"/>
    </xf>
    <xf numFmtId="0" fontId="47" fillId="18" borderId="9" xfId="0" applyFont="1" applyFill="1" applyBorder="1" applyAlignment="1">
      <alignment horizontal="center" vertical="center"/>
    </xf>
    <xf numFmtId="0" fontId="47" fillId="18" borderId="24" xfId="0" applyFont="1" applyFill="1" applyBorder="1" applyAlignment="1">
      <alignment horizontal="center" vertical="center"/>
    </xf>
    <xf numFmtId="0" fontId="12" fillId="18" borderId="0" xfId="0" applyFont="1" applyFill="1" applyAlignment="1">
      <alignment horizontal="center" vertical="center"/>
    </xf>
    <xf numFmtId="166" fontId="12" fillId="0" borderId="0" xfId="1" applyNumberFormat="1" applyFont="1" applyAlignment="1">
      <alignment horizontal="center"/>
    </xf>
    <xf numFmtId="165" fontId="12" fillId="0" borderId="24" xfId="1" applyFont="1" applyBorder="1" applyAlignment="1">
      <alignment horizontal="left" vertical="center"/>
    </xf>
    <xf numFmtId="168" fontId="50" fillId="18" borderId="9" xfId="2" applyNumberFormat="1" applyFont="1" applyFill="1" applyBorder="1" applyAlignment="1">
      <alignment horizontal="center" vertical="center"/>
    </xf>
    <xf numFmtId="168" fontId="50" fillId="18" borderId="24" xfId="2" applyNumberFormat="1" applyFont="1" applyFill="1" applyBorder="1" applyAlignment="1">
      <alignment horizontal="center" vertical="center"/>
    </xf>
    <xf numFmtId="168" fontId="49" fillId="18" borderId="0" xfId="2" applyNumberFormat="1" applyFont="1" applyFill="1" applyAlignment="1">
      <alignment horizontal="center" vertical="center"/>
    </xf>
    <xf numFmtId="168" fontId="0" fillId="18" borderId="9" xfId="2" applyNumberFormat="1" applyFont="1" applyFill="1" applyBorder="1" applyAlignment="1">
      <alignment horizontal="center" vertical="center"/>
    </xf>
    <xf numFmtId="168" fontId="0" fillId="18" borderId="24" xfId="2" applyNumberFormat="1" applyFont="1" applyFill="1" applyBorder="1" applyAlignment="1">
      <alignment horizontal="center" vertical="center"/>
    </xf>
    <xf numFmtId="168" fontId="12" fillId="18" borderId="0" xfId="2" applyNumberFormat="1" applyFont="1" applyFill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0" borderId="1" xfId="1" applyNumberFormat="1" applyFont="1" applyBorder="1" applyAlignment="1">
      <alignment horizontal="center" vertical="center"/>
    </xf>
    <xf numFmtId="0" fontId="51" fillId="18" borderId="1" xfId="1" applyNumberFormat="1" applyFont="1" applyFill="1" applyBorder="1" applyAlignment="1">
      <alignment horizontal="center" vertical="center"/>
    </xf>
    <xf numFmtId="0" fontId="51" fillId="18" borderId="3" xfId="1" applyNumberFormat="1" applyFont="1" applyFill="1" applyBorder="1" applyAlignment="1">
      <alignment horizontal="center" vertical="center"/>
    </xf>
    <xf numFmtId="1" fontId="51" fillId="0" borderId="9" xfId="1" applyNumberFormat="1" applyFont="1" applyBorder="1" applyAlignment="1">
      <alignment horizontal="center" vertical="center"/>
    </xf>
    <xf numFmtId="165" fontId="52" fillId="16" borderId="24" xfId="1" applyFont="1" applyFill="1" applyBorder="1" applyAlignment="1">
      <alignment horizontal="right" vertical="center"/>
    </xf>
    <xf numFmtId="168" fontId="53" fillId="16" borderId="0" xfId="2" applyNumberFormat="1" applyFont="1" applyFill="1" applyAlignment="1">
      <alignment horizontal="center" vertical="center"/>
    </xf>
    <xf numFmtId="168" fontId="12" fillId="0" borderId="0" xfId="2" applyNumberFormat="1" applyFont="1" applyAlignment="1">
      <alignment horizontal="center" vertical="center"/>
    </xf>
    <xf numFmtId="0" fontId="38" fillId="0" borderId="1" xfId="0" applyFont="1" applyBorder="1"/>
    <xf numFmtId="0" fontId="42" fillId="0" borderId="1" xfId="0" applyFont="1" applyBorder="1"/>
    <xf numFmtId="165" fontId="54" fillId="0" borderId="1" xfId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9" fontId="56" fillId="18" borderId="1" xfId="2" applyFont="1" applyFill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/>
    </xf>
    <xf numFmtId="0" fontId="54" fillId="0" borderId="39" xfId="0" applyFont="1" applyBorder="1" applyAlignment="1">
      <alignment horizontal="center" vertical="center"/>
    </xf>
    <xf numFmtId="0" fontId="54" fillId="0" borderId="36" xfId="0" applyFont="1" applyBorder="1" applyAlignment="1">
      <alignment horizontal="center"/>
    </xf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54" fillId="0" borderId="4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49" fontId="17" fillId="0" borderId="26" xfId="1" applyNumberFormat="1" applyFont="1" applyBorder="1" applyAlignment="1">
      <alignment horizontal="center" vertical="center"/>
    </xf>
    <xf numFmtId="49" fontId="17" fillId="8" borderId="26" xfId="1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20" fillId="0" borderId="26" xfId="1" applyNumberFormat="1" applyFont="1" applyBorder="1" applyAlignment="1">
      <alignment horizontal="center" vertical="center"/>
    </xf>
    <xf numFmtId="49" fontId="18" fillId="15" borderId="25" xfId="0" applyNumberFormat="1" applyFont="1" applyFill="1" applyBorder="1" applyAlignment="1">
      <alignment horizontal="center" vertical="center" wrapText="1"/>
    </xf>
    <xf numFmtId="49" fontId="17" fillId="12" borderId="26" xfId="1" applyNumberFormat="1" applyFont="1" applyFill="1" applyBorder="1" applyAlignment="1">
      <alignment horizontal="center" vertical="center"/>
    </xf>
    <xf numFmtId="49" fontId="18" fillId="16" borderId="26" xfId="1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0" fillId="0" borderId="0" xfId="0" applyNumberFormat="1"/>
    <xf numFmtId="165" fontId="42" fillId="0" borderId="12" xfId="1" applyFont="1" applyBorder="1" applyAlignment="1">
      <alignment horizontal="center" vertical="center" wrapText="1"/>
    </xf>
    <xf numFmtId="165" fontId="42" fillId="0" borderId="14" xfId="1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168" fontId="42" fillId="0" borderId="12" xfId="2" applyNumberFormat="1" applyFont="1" applyBorder="1" applyAlignment="1">
      <alignment horizontal="center" vertical="center" wrapText="1"/>
    </xf>
    <xf numFmtId="168" fontId="42" fillId="0" borderId="14" xfId="2" applyNumberFormat="1" applyFont="1" applyBorder="1" applyAlignment="1">
      <alignment horizontal="center" vertical="center" wrapText="1"/>
    </xf>
    <xf numFmtId="168" fontId="42" fillId="18" borderId="1" xfId="2" applyNumberFormat="1" applyFont="1" applyFill="1" applyBorder="1" applyAlignment="1">
      <alignment horizontal="center" vertical="center" wrapText="1"/>
    </xf>
    <xf numFmtId="168" fontId="42" fillId="0" borderId="1" xfId="2" applyNumberFormat="1" applyFont="1" applyBorder="1" applyAlignment="1">
      <alignment horizontal="center" vertical="center" wrapText="1"/>
    </xf>
    <xf numFmtId="168" fontId="42" fillId="0" borderId="37" xfId="2" applyNumberFormat="1" applyFont="1" applyBorder="1" applyAlignment="1">
      <alignment horizontal="center" vertical="center" wrapText="1"/>
    </xf>
    <xf numFmtId="168" fontId="42" fillId="0" borderId="38" xfId="2" applyNumberFormat="1" applyFont="1" applyBorder="1" applyAlignment="1">
      <alignment horizontal="center" vertical="center" wrapText="1"/>
    </xf>
    <xf numFmtId="168" fontId="42" fillId="18" borderId="4" xfId="2" applyNumberFormat="1" applyFont="1" applyFill="1" applyBorder="1" applyAlignment="1">
      <alignment horizontal="center" vertical="center" wrapText="1"/>
    </xf>
    <xf numFmtId="168" fontId="42" fillId="0" borderId="4" xfId="2" applyNumberFormat="1" applyFont="1" applyBorder="1" applyAlignment="1">
      <alignment horizontal="center" vertical="center" wrapText="1"/>
    </xf>
    <xf numFmtId="9" fontId="42" fillId="0" borderId="36" xfId="0" applyNumberFormat="1" applyFont="1" applyBorder="1" applyAlignment="1">
      <alignment horizontal="center"/>
    </xf>
    <xf numFmtId="9" fontId="42" fillId="0" borderId="39" xfId="0" applyNumberFormat="1" applyFont="1" applyBorder="1" applyAlignment="1">
      <alignment horizontal="center"/>
    </xf>
    <xf numFmtId="0" fontId="42" fillId="0" borderId="41" xfId="0" applyFont="1" applyBorder="1" applyAlignment="1">
      <alignment horizontal="center"/>
    </xf>
    <xf numFmtId="0" fontId="58" fillId="0" borderId="6" xfId="0" applyFont="1" applyBorder="1" applyAlignment="1">
      <alignment horizontal="center" vertical="center"/>
    </xf>
    <xf numFmtId="0" fontId="59" fillId="0" borderId="0" xfId="0" applyFont="1" applyAlignment="1">
      <alignment vertical="center"/>
    </xf>
    <xf numFmtId="0" fontId="17" fillId="18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0" fillId="0" borderId="5" xfId="0" applyFont="1" applyBorder="1" applyAlignment="1">
      <alignment horizontal="left"/>
    </xf>
    <xf numFmtId="0" fontId="62" fillId="7" borderId="0" xfId="0" applyFont="1" applyFill="1"/>
    <xf numFmtId="0" fontId="37" fillId="18" borderId="2" xfId="0" applyFont="1" applyFill="1" applyBorder="1" applyAlignment="1">
      <alignment horizontal="center"/>
    </xf>
    <xf numFmtId="0" fontId="37" fillId="18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7" fillId="18" borderId="3" xfId="0" applyFont="1" applyFill="1" applyBorder="1" applyAlignment="1">
      <alignment horizontal="center"/>
    </xf>
    <xf numFmtId="0" fontId="3" fillId="7" borderId="0" xfId="0" applyFont="1" applyFill="1" applyAlignment="1">
      <alignment horizontal="center" vertical="center"/>
    </xf>
    <xf numFmtId="165" fontId="2" fillId="3" borderId="2" xfId="1" applyFont="1" applyFill="1" applyBorder="1" applyAlignment="1">
      <alignment horizontal="center" vertical="center"/>
    </xf>
    <xf numFmtId="165" fontId="2" fillId="3" borderId="7" xfId="1" applyFont="1" applyFill="1" applyBorder="1" applyAlignment="1">
      <alignment horizontal="center" vertical="center"/>
    </xf>
    <xf numFmtId="165" fontId="2" fillId="3" borderId="3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33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indexed="64"/>
        </patternFill>
      </fill>
    </dxf>
  </dxfs>
  <tableStyles count="0" defaultTableStyle="TableStyleMedium2" defaultPivotStyle="PivotStyleLight16"/>
  <colors>
    <mruColors>
      <color rgb="FF003087"/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styles" Target="styles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pivotCacheDefinition" Target="pivotCache/pivotCacheDefinition1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1'!$AC$2:$AC$6</c:f>
              <c:numCache>
                <c:formatCode>0.00%</c:formatCode>
                <c:ptCount val="5"/>
                <c:pt idx="0">
                  <c:v>0.33400000000000002</c:v>
                </c:pt>
                <c:pt idx="1">
                  <c:v>0.35664335664335661</c:v>
                </c:pt>
                <c:pt idx="2">
                  <c:v>0.38100000000000001</c:v>
                </c:pt>
                <c:pt idx="3">
                  <c:v>0.39600000000000002</c:v>
                </c:pt>
                <c:pt idx="4">
                  <c:v>0.38286713286713286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57-4320-90C7-7B1FB2E78B2C}"/>
            </c:ext>
          </c:extLst>
        </c:ser>
        <c:ser>
          <c:idx val="1"/>
          <c:order val="1"/>
          <c:tx>
            <c:strRef>
              <c:f>'WEEK 1'!$AD$1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1'!$AD$2:$AD$6</c:f>
              <c:numCache>
                <c:formatCode>0.00%</c:formatCode>
                <c:ptCount val="5"/>
                <c:pt idx="0">
                  <c:v>0.122</c:v>
                </c:pt>
                <c:pt idx="1">
                  <c:v>0.12237762237762238</c:v>
                </c:pt>
                <c:pt idx="2">
                  <c:v>0.1</c:v>
                </c:pt>
                <c:pt idx="3">
                  <c:v>7.9000000000000001E-2</c:v>
                </c:pt>
                <c:pt idx="4">
                  <c:v>7.8671328671328672E-2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57-4320-90C7-7B1FB2E78B2C}"/>
            </c:ext>
          </c:extLst>
        </c:ser>
        <c:ser>
          <c:idx val="2"/>
          <c:order val="2"/>
          <c:tx>
            <c:strRef>
              <c:f>'WEEK 1'!$AE$1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1'!$AE$2:$AE$6</c:f>
              <c:numCache>
                <c:formatCode>0.00%</c:formatCode>
                <c:ptCount val="5"/>
                <c:pt idx="0">
                  <c:v>8.1000000000000003E-2</c:v>
                </c:pt>
                <c:pt idx="1">
                  <c:v>6.4685314685314688E-2</c:v>
                </c:pt>
                <c:pt idx="2">
                  <c:v>6.2E-2</c:v>
                </c:pt>
                <c:pt idx="3">
                  <c:v>9.0999999999999998E-2</c:v>
                </c:pt>
                <c:pt idx="4">
                  <c:v>0.11713286713286714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57-4320-90C7-7B1FB2E78B2C}"/>
            </c:ext>
          </c:extLst>
        </c:ser>
        <c:ser>
          <c:idx val="3"/>
          <c:order val="3"/>
          <c:tx>
            <c:strRef>
              <c:f>'WEEK 1'!$AF$1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1'!$AF$2:$AF$6</c:f>
              <c:numCache>
                <c:formatCode>0.00%</c:formatCode>
                <c:ptCount val="5"/>
                <c:pt idx="0">
                  <c:v>0.11600000000000001</c:v>
                </c:pt>
                <c:pt idx="1">
                  <c:v>7.5174825174825169E-2</c:v>
                </c:pt>
                <c:pt idx="2">
                  <c:v>5.8000000000000003E-2</c:v>
                </c:pt>
                <c:pt idx="3">
                  <c:v>7.0000000000000007E-2</c:v>
                </c:pt>
                <c:pt idx="4">
                  <c:v>7.3426573426573424E-2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57-4320-90C7-7B1FB2E78B2C}"/>
            </c:ext>
          </c:extLst>
        </c:ser>
        <c:ser>
          <c:idx val="4"/>
          <c:order val="4"/>
          <c:tx>
            <c:strRef>
              <c:f>'WEEK 1'!$AG$1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1'!$AG$2:$AG$6</c:f>
              <c:numCache>
                <c:formatCode>0.00%</c:formatCode>
                <c:ptCount val="5"/>
                <c:pt idx="0">
                  <c:v>0.34799999999999998</c:v>
                </c:pt>
                <c:pt idx="1">
                  <c:v>0.37762237762237755</c:v>
                </c:pt>
                <c:pt idx="2">
                  <c:v>0.39900000000000002</c:v>
                </c:pt>
                <c:pt idx="3">
                  <c:v>0.36399999999999999</c:v>
                </c:pt>
                <c:pt idx="4">
                  <c:v>0.34790209790209792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57-4320-90C7-7B1FB2E78B2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2'!$AC$2:$AC$6</c:f>
              <c:numCache>
                <c:formatCode>0.00%</c:formatCode>
                <c:ptCount val="5"/>
                <c:pt idx="1">
                  <c:v>0.38100000000000001</c:v>
                </c:pt>
                <c:pt idx="2">
                  <c:v>0.39600000000000002</c:v>
                </c:pt>
                <c:pt idx="3">
                  <c:v>0.38286713286713286</c:v>
                </c:pt>
                <c:pt idx="4">
                  <c:v>0.39400000000000002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C-444E-A4D4-2491994EE9D8}"/>
            </c:ext>
          </c:extLst>
        </c:ser>
        <c:ser>
          <c:idx val="1"/>
          <c:order val="1"/>
          <c:tx>
            <c:strRef>
              <c:f>'WEEK 2'!$AD$1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2'!$AD$2:$AD$6</c:f>
              <c:numCache>
                <c:formatCode>0.00%</c:formatCode>
                <c:ptCount val="5"/>
                <c:pt idx="1">
                  <c:v>0.1</c:v>
                </c:pt>
                <c:pt idx="2">
                  <c:v>7.9000000000000001E-2</c:v>
                </c:pt>
                <c:pt idx="3">
                  <c:v>7.8671328671328672E-2</c:v>
                </c:pt>
                <c:pt idx="4">
                  <c:v>5.6000000000000001E-2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C-444E-A4D4-2491994EE9D8}"/>
            </c:ext>
          </c:extLst>
        </c:ser>
        <c:ser>
          <c:idx val="2"/>
          <c:order val="2"/>
          <c:tx>
            <c:strRef>
              <c:f>'WEEK 2'!$AE$1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2'!$AE$2:$AE$6</c:f>
              <c:numCache>
                <c:formatCode>0.00%</c:formatCode>
                <c:ptCount val="5"/>
                <c:pt idx="1">
                  <c:v>6.2E-2</c:v>
                </c:pt>
                <c:pt idx="2">
                  <c:v>9.0999999999999998E-2</c:v>
                </c:pt>
                <c:pt idx="3">
                  <c:v>0.11713286713286714</c:v>
                </c:pt>
                <c:pt idx="4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DC-444E-A4D4-2491994EE9D8}"/>
            </c:ext>
          </c:extLst>
        </c:ser>
        <c:ser>
          <c:idx val="3"/>
          <c:order val="3"/>
          <c:tx>
            <c:strRef>
              <c:f>'WEEK 2'!$AF$1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2'!$AF$2:$AF$6</c:f>
              <c:numCache>
                <c:formatCode>0.00%</c:formatCode>
                <c:ptCount val="5"/>
                <c:pt idx="1">
                  <c:v>5.8000000000000003E-2</c:v>
                </c:pt>
                <c:pt idx="2">
                  <c:v>7.0000000000000007E-2</c:v>
                </c:pt>
                <c:pt idx="3">
                  <c:v>7.3426573426573424E-2</c:v>
                </c:pt>
                <c:pt idx="4">
                  <c:v>0.10199999999999999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DC-444E-A4D4-2491994EE9D8}"/>
            </c:ext>
          </c:extLst>
        </c:ser>
        <c:ser>
          <c:idx val="4"/>
          <c:order val="4"/>
          <c:tx>
            <c:strRef>
              <c:f>'WEEK 2'!$AG$1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2'!$AG$2:$AG$6</c:f>
              <c:numCache>
                <c:formatCode>0.00%</c:formatCode>
                <c:ptCount val="5"/>
                <c:pt idx="1">
                  <c:v>0.39900000000000002</c:v>
                </c:pt>
                <c:pt idx="2">
                  <c:v>0.36399999999999999</c:v>
                </c:pt>
                <c:pt idx="3">
                  <c:v>0.34790209790209792</c:v>
                </c:pt>
                <c:pt idx="4">
                  <c:v>0.35599999999999998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DC-444E-A4D4-2491994EE9D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03'!$AC$1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03'!$AC$2:$AC$6</c:f>
              <c:numCache>
                <c:formatCode>0.00%</c:formatCode>
                <c:ptCount val="5"/>
                <c:pt idx="0">
                  <c:v>0.38100000000000001</c:v>
                </c:pt>
                <c:pt idx="1">
                  <c:v>0.39600000000000002</c:v>
                </c:pt>
                <c:pt idx="2">
                  <c:v>0.38286713286713286</c:v>
                </c:pt>
                <c:pt idx="3">
                  <c:v>0.39400000000000002</c:v>
                </c:pt>
                <c:pt idx="4">
                  <c:v>0.432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F-4CF9-A64E-4F2AE65B0BB1}"/>
            </c:ext>
          </c:extLst>
        </c:ser>
        <c:ser>
          <c:idx val="1"/>
          <c:order val="1"/>
          <c:tx>
            <c:strRef>
              <c:f>'WEEK 03'!$AD$1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03'!$AD$2:$AD$6</c:f>
              <c:numCache>
                <c:formatCode>0.00%</c:formatCode>
                <c:ptCount val="5"/>
                <c:pt idx="0">
                  <c:v>0.1</c:v>
                </c:pt>
                <c:pt idx="1">
                  <c:v>7.9000000000000001E-2</c:v>
                </c:pt>
                <c:pt idx="2">
                  <c:v>7.8671328671328672E-2</c:v>
                </c:pt>
                <c:pt idx="3">
                  <c:v>5.6000000000000001E-2</c:v>
                </c:pt>
                <c:pt idx="4">
                  <c:v>6.2E-2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2F-4CF9-A64E-4F2AE65B0BB1}"/>
            </c:ext>
          </c:extLst>
        </c:ser>
        <c:ser>
          <c:idx val="2"/>
          <c:order val="2"/>
          <c:tx>
            <c:strRef>
              <c:f>'WEEK 03'!$AE$1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03'!$AE$2:$AE$6</c:f>
              <c:numCache>
                <c:formatCode>0.00%</c:formatCode>
                <c:ptCount val="5"/>
                <c:pt idx="0">
                  <c:v>6.2E-2</c:v>
                </c:pt>
                <c:pt idx="1">
                  <c:v>9.0999999999999998E-2</c:v>
                </c:pt>
                <c:pt idx="2">
                  <c:v>0.11713286713286714</c:v>
                </c:pt>
                <c:pt idx="3">
                  <c:v>9.1999999999999998E-2</c:v>
                </c:pt>
                <c:pt idx="4">
                  <c:v>8.8999999999999996E-2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2F-4CF9-A64E-4F2AE65B0BB1}"/>
            </c:ext>
          </c:extLst>
        </c:ser>
        <c:ser>
          <c:idx val="3"/>
          <c:order val="3"/>
          <c:tx>
            <c:strRef>
              <c:f>'WEEK 03'!$AF$1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03'!$AF$2:$AF$6</c:f>
              <c:numCache>
                <c:formatCode>0.00%</c:formatCode>
                <c:ptCount val="5"/>
                <c:pt idx="0">
                  <c:v>5.8000000000000003E-2</c:v>
                </c:pt>
                <c:pt idx="1">
                  <c:v>7.0000000000000007E-2</c:v>
                </c:pt>
                <c:pt idx="2">
                  <c:v>7.3426573426573424E-2</c:v>
                </c:pt>
                <c:pt idx="3">
                  <c:v>0.10199999999999999</c:v>
                </c:pt>
                <c:pt idx="4">
                  <c:v>9.7000000000000003E-2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2F-4CF9-A64E-4F2AE65B0BB1}"/>
            </c:ext>
          </c:extLst>
        </c:ser>
        <c:ser>
          <c:idx val="4"/>
          <c:order val="4"/>
          <c:tx>
            <c:strRef>
              <c:f>'WEEK 03'!$AG$1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03'!$AG$2:$AG$6</c:f>
              <c:numCache>
                <c:formatCode>0.00%</c:formatCode>
                <c:ptCount val="5"/>
                <c:pt idx="0">
                  <c:v>0.39900000000000002</c:v>
                </c:pt>
                <c:pt idx="1">
                  <c:v>0.36399999999999999</c:v>
                </c:pt>
                <c:pt idx="2">
                  <c:v>0.34790209790209792</c:v>
                </c:pt>
                <c:pt idx="3">
                  <c:v>0.35599999999999998</c:v>
                </c:pt>
                <c:pt idx="4">
                  <c:v>0.31900000000000001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2F-4CF9-A64E-4F2AE65B0BB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4'!$AC$2:$AC$6</c:f>
              <c:numCache>
                <c:formatCode>0.00%</c:formatCode>
                <c:ptCount val="5"/>
                <c:pt idx="0">
                  <c:v>0.39600000000000002</c:v>
                </c:pt>
                <c:pt idx="1">
                  <c:v>0.38286713286713286</c:v>
                </c:pt>
                <c:pt idx="2">
                  <c:v>0.39400000000000002</c:v>
                </c:pt>
                <c:pt idx="3">
                  <c:v>0.432</c:v>
                </c:pt>
                <c:pt idx="4">
                  <c:v>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76-462B-A660-89F2DDB8AADD}"/>
            </c:ext>
          </c:extLst>
        </c:ser>
        <c:ser>
          <c:idx val="1"/>
          <c:order val="1"/>
          <c:tx>
            <c:strRef>
              <c:f>'WEEK 4'!$AD$1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4'!$AD$2:$AD$6</c:f>
              <c:numCache>
                <c:formatCode>0.00%</c:formatCode>
                <c:ptCount val="5"/>
                <c:pt idx="0">
                  <c:v>7.9000000000000001E-2</c:v>
                </c:pt>
                <c:pt idx="1">
                  <c:v>7.8671328671328672E-2</c:v>
                </c:pt>
                <c:pt idx="2">
                  <c:v>5.6000000000000001E-2</c:v>
                </c:pt>
                <c:pt idx="3">
                  <c:v>6.2E-2</c:v>
                </c:pt>
                <c:pt idx="4">
                  <c:v>5.8000000000000003E-2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76-462B-A660-89F2DDB8AADD}"/>
            </c:ext>
          </c:extLst>
        </c:ser>
        <c:ser>
          <c:idx val="2"/>
          <c:order val="2"/>
          <c:tx>
            <c:strRef>
              <c:f>'WEEK 4'!$AE$1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4'!$AE$2:$AE$6</c:f>
              <c:numCache>
                <c:formatCode>0.00%</c:formatCode>
                <c:ptCount val="5"/>
                <c:pt idx="0">
                  <c:v>9.0999999999999998E-2</c:v>
                </c:pt>
                <c:pt idx="1">
                  <c:v>0.11713286713286714</c:v>
                </c:pt>
                <c:pt idx="2">
                  <c:v>9.1999999999999998E-2</c:v>
                </c:pt>
                <c:pt idx="3">
                  <c:v>8.8999999999999996E-2</c:v>
                </c:pt>
                <c:pt idx="4">
                  <c:v>9.0999999999999998E-2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76-462B-A660-89F2DDB8AADD}"/>
            </c:ext>
          </c:extLst>
        </c:ser>
        <c:ser>
          <c:idx val="3"/>
          <c:order val="3"/>
          <c:tx>
            <c:strRef>
              <c:f>'WEEK 4'!$AF$1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4'!$AF$2:$AF$6</c:f>
              <c:numCache>
                <c:formatCode>0.00%</c:formatCode>
                <c:ptCount val="5"/>
                <c:pt idx="0">
                  <c:v>7.0000000000000007E-2</c:v>
                </c:pt>
                <c:pt idx="1">
                  <c:v>7.3426573426573424E-2</c:v>
                </c:pt>
                <c:pt idx="2">
                  <c:v>0.10199999999999999</c:v>
                </c:pt>
                <c:pt idx="3">
                  <c:v>9.7000000000000003E-2</c:v>
                </c:pt>
                <c:pt idx="4">
                  <c:v>0.11700000000000001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76-462B-A660-89F2DDB8AADD}"/>
            </c:ext>
          </c:extLst>
        </c:ser>
        <c:ser>
          <c:idx val="4"/>
          <c:order val="4"/>
          <c:tx>
            <c:strRef>
              <c:f>'WEEK 4'!$AG$1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4'!$AG$2:$AG$6</c:f>
              <c:numCache>
                <c:formatCode>0.00%</c:formatCode>
                <c:ptCount val="5"/>
                <c:pt idx="0">
                  <c:v>0.36399999999999999</c:v>
                </c:pt>
                <c:pt idx="1">
                  <c:v>0.34790209790209792</c:v>
                </c:pt>
                <c:pt idx="2">
                  <c:v>0.35599999999999998</c:v>
                </c:pt>
                <c:pt idx="3">
                  <c:v>0.31900000000000001</c:v>
                </c:pt>
                <c:pt idx="4">
                  <c:v>0.314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76-462B-A660-89F2DDB8AAD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5'!$AC$2:$AC$6</c:f>
              <c:numCache>
                <c:formatCode>0.00%</c:formatCode>
                <c:ptCount val="5"/>
                <c:pt idx="0">
                  <c:v>0.38286713286713286</c:v>
                </c:pt>
                <c:pt idx="1">
                  <c:v>0.39400000000000002</c:v>
                </c:pt>
                <c:pt idx="2">
                  <c:v>0.432</c:v>
                </c:pt>
                <c:pt idx="3">
                  <c:v>0.42</c:v>
                </c:pt>
                <c:pt idx="4">
                  <c:v>0.41299999999999998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CC-40FC-8D33-8270C020784E}"/>
            </c:ext>
          </c:extLst>
        </c:ser>
        <c:ser>
          <c:idx val="1"/>
          <c:order val="1"/>
          <c:tx>
            <c:strRef>
              <c:f>'WEEK 5'!$AD$1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5'!$AD$2:$AD$6</c:f>
              <c:numCache>
                <c:formatCode>0.00%</c:formatCode>
                <c:ptCount val="5"/>
                <c:pt idx="0">
                  <c:v>7.8671328671328672E-2</c:v>
                </c:pt>
                <c:pt idx="1">
                  <c:v>5.6000000000000001E-2</c:v>
                </c:pt>
                <c:pt idx="2">
                  <c:v>6.2E-2</c:v>
                </c:pt>
                <c:pt idx="3">
                  <c:v>5.8000000000000003E-2</c:v>
                </c:pt>
                <c:pt idx="4">
                  <c:v>7.8E-2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CC-40FC-8D33-8270C020784E}"/>
            </c:ext>
          </c:extLst>
        </c:ser>
        <c:ser>
          <c:idx val="2"/>
          <c:order val="2"/>
          <c:tx>
            <c:strRef>
              <c:f>'WEEK 5'!$AE$1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5'!$AE$2:$AE$6</c:f>
              <c:numCache>
                <c:formatCode>0.00%</c:formatCode>
                <c:ptCount val="5"/>
                <c:pt idx="0">
                  <c:v>0.11713286713286714</c:v>
                </c:pt>
                <c:pt idx="1">
                  <c:v>9.1999999999999998E-2</c:v>
                </c:pt>
                <c:pt idx="2">
                  <c:v>8.8999999999999996E-2</c:v>
                </c:pt>
                <c:pt idx="3">
                  <c:v>9.0999999999999998E-2</c:v>
                </c:pt>
                <c:pt idx="4">
                  <c:v>9.0999999999999998E-2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CC-40FC-8D33-8270C020784E}"/>
            </c:ext>
          </c:extLst>
        </c:ser>
        <c:ser>
          <c:idx val="3"/>
          <c:order val="3"/>
          <c:tx>
            <c:strRef>
              <c:f>'WEEK 5'!$AF$1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5'!$AF$2:$AF$6</c:f>
              <c:numCache>
                <c:formatCode>0.00%</c:formatCode>
                <c:ptCount val="5"/>
                <c:pt idx="0">
                  <c:v>7.3426573426573424E-2</c:v>
                </c:pt>
                <c:pt idx="1">
                  <c:v>0.10199999999999999</c:v>
                </c:pt>
                <c:pt idx="2">
                  <c:v>9.7000000000000003E-2</c:v>
                </c:pt>
                <c:pt idx="3">
                  <c:v>0.11700000000000001</c:v>
                </c:pt>
                <c:pt idx="4">
                  <c:v>0.111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CC-40FC-8D33-8270C020784E}"/>
            </c:ext>
          </c:extLst>
        </c:ser>
        <c:ser>
          <c:idx val="4"/>
          <c:order val="4"/>
          <c:tx>
            <c:strRef>
              <c:f>'WEEK 5'!$AG$1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5'!$AG$2:$AG$6</c:f>
              <c:numCache>
                <c:formatCode>0.00%</c:formatCode>
                <c:ptCount val="5"/>
                <c:pt idx="0">
                  <c:v>0.34790209790209792</c:v>
                </c:pt>
                <c:pt idx="1">
                  <c:v>0.35599999999999998</c:v>
                </c:pt>
                <c:pt idx="2">
                  <c:v>0.31900000000000001</c:v>
                </c:pt>
                <c:pt idx="3">
                  <c:v>0.314</c:v>
                </c:pt>
                <c:pt idx="4">
                  <c:v>0.308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CC-40FC-8D33-8270C020784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6'!$AC$1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6'!$AC$2:$AC$6</c:f>
              <c:numCache>
                <c:formatCode>0.00%</c:formatCode>
                <c:ptCount val="5"/>
                <c:pt idx="0">
                  <c:v>0.39400000000000002</c:v>
                </c:pt>
                <c:pt idx="1">
                  <c:v>0.432</c:v>
                </c:pt>
                <c:pt idx="2">
                  <c:v>0.42</c:v>
                </c:pt>
                <c:pt idx="3">
                  <c:v>0.41299999999999998</c:v>
                </c:pt>
                <c:pt idx="4">
                  <c:v>0.42399999999999999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2C-4A54-81F8-9EDF5209EB45}"/>
            </c:ext>
          </c:extLst>
        </c:ser>
        <c:ser>
          <c:idx val="1"/>
          <c:order val="1"/>
          <c:tx>
            <c:strRef>
              <c:f>'WEEK 6'!$AD$1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6'!$AD$2:$AD$6</c:f>
              <c:numCache>
                <c:formatCode>0.00%</c:formatCode>
                <c:ptCount val="5"/>
                <c:pt idx="0">
                  <c:v>5.6000000000000001E-2</c:v>
                </c:pt>
                <c:pt idx="1">
                  <c:v>6.2E-2</c:v>
                </c:pt>
                <c:pt idx="2">
                  <c:v>5.8000000000000003E-2</c:v>
                </c:pt>
                <c:pt idx="3">
                  <c:v>7.8E-2</c:v>
                </c:pt>
                <c:pt idx="4">
                  <c:v>6.2E-2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2C-4A54-81F8-9EDF5209EB45}"/>
            </c:ext>
          </c:extLst>
        </c:ser>
        <c:ser>
          <c:idx val="2"/>
          <c:order val="2"/>
          <c:tx>
            <c:strRef>
              <c:f>'WEEK 6'!$AE$1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6'!$AE$2:$AE$6</c:f>
              <c:numCache>
                <c:formatCode>0.00%</c:formatCode>
                <c:ptCount val="5"/>
                <c:pt idx="0">
                  <c:v>9.1999999999999998E-2</c:v>
                </c:pt>
                <c:pt idx="1">
                  <c:v>8.8999999999999996E-2</c:v>
                </c:pt>
                <c:pt idx="2">
                  <c:v>9.0999999999999998E-2</c:v>
                </c:pt>
                <c:pt idx="3">
                  <c:v>9.0999999999999998E-2</c:v>
                </c:pt>
                <c:pt idx="4">
                  <c:v>0.11700000000000001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2C-4A54-81F8-9EDF5209EB45}"/>
            </c:ext>
          </c:extLst>
        </c:ser>
        <c:ser>
          <c:idx val="3"/>
          <c:order val="3"/>
          <c:tx>
            <c:strRef>
              <c:f>'WEEK 6'!$AF$1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6'!$AF$2:$AF$6</c:f>
              <c:numCache>
                <c:formatCode>0.00%</c:formatCode>
                <c:ptCount val="5"/>
                <c:pt idx="0">
                  <c:v>0.10199999999999999</c:v>
                </c:pt>
                <c:pt idx="1">
                  <c:v>9.7000000000000003E-2</c:v>
                </c:pt>
                <c:pt idx="2">
                  <c:v>0.11700000000000001</c:v>
                </c:pt>
                <c:pt idx="3">
                  <c:v>0.111</c:v>
                </c:pt>
                <c:pt idx="4">
                  <c:v>9.7000000000000003E-2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2C-4A54-81F8-9EDF5209EB45}"/>
            </c:ext>
          </c:extLst>
        </c:ser>
        <c:ser>
          <c:idx val="4"/>
          <c:order val="4"/>
          <c:tx>
            <c:strRef>
              <c:f>'WEEK 6'!$AG$1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6'!$AG$2:$AG$6</c:f>
              <c:numCache>
                <c:formatCode>0.00%</c:formatCode>
                <c:ptCount val="5"/>
                <c:pt idx="0">
                  <c:v>0.35599999999999998</c:v>
                </c:pt>
                <c:pt idx="1">
                  <c:v>0.31900000000000001</c:v>
                </c:pt>
                <c:pt idx="2">
                  <c:v>0.314</c:v>
                </c:pt>
                <c:pt idx="3">
                  <c:v>0.308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D2C-4A54-81F8-9EDF5209EB4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7'!$AC$1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7'!$AC$2:$AC$6</c:f>
              <c:numCache>
                <c:formatCode>0.00%</c:formatCode>
                <c:ptCount val="5"/>
                <c:pt idx="0">
                  <c:v>0.432</c:v>
                </c:pt>
                <c:pt idx="1">
                  <c:v>0.42</c:v>
                </c:pt>
                <c:pt idx="2">
                  <c:v>0.41299999999999998</c:v>
                </c:pt>
                <c:pt idx="3">
                  <c:v>0.42399999999999999</c:v>
                </c:pt>
                <c:pt idx="4">
                  <c:v>0.42199999999999999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D6-46F1-AF9A-F50E275C8C8D}"/>
            </c:ext>
          </c:extLst>
        </c:ser>
        <c:ser>
          <c:idx val="1"/>
          <c:order val="1"/>
          <c:tx>
            <c:strRef>
              <c:f>'WEEK 7'!$AD$1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7'!$AD$2:$AD$6</c:f>
              <c:numCache>
                <c:formatCode>0.00%</c:formatCode>
                <c:ptCount val="5"/>
                <c:pt idx="0">
                  <c:v>6.2E-2</c:v>
                </c:pt>
                <c:pt idx="1">
                  <c:v>5.8000000000000003E-2</c:v>
                </c:pt>
                <c:pt idx="2">
                  <c:v>7.8E-2</c:v>
                </c:pt>
                <c:pt idx="3">
                  <c:v>6.2E-2</c:v>
                </c:pt>
                <c:pt idx="4">
                  <c:v>6.6000000000000003E-2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D6-46F1-AF9A-F50E275C8C8D}"/>
            </c:ext>
          </c:extLst>
        </c:ser>
        <c:ser>
          <c:idx val="2"/>
          <c:order val="2"/>
          <c:tx>
            <c:strRef>
              <c:f>'WEEK 7'!$AE$1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7'!$AE$2:$AE$6</c:f>
              <c:numCache>
                <c:formatCode>0.00%</c:formatCode>
                <c:ptCount val="5"/>
                <c:pt idx="0">
                  <c:v>8.8999999999999996E-2</c:v>
                </c:pt>
                <c:pt idx="1">
                  <c:v>9.0999999999999998E-2</c:v>
                </c:pt>
                <c:pt idx="2">
                  <c:v>9.0999999999999998E-2</c:v>
                </c:pt>
                <c:pt idx="3">
                  <c:v>0.11700000000000001</c:v>
                </c:pt>
                <c:pt idx="4">
                  <c:v>0.122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D6-46F1-AF9A-F50E275C8C8D}"/>
            </c:ext>
          </c:extLst>
        </c:ser>
        <c:ser>
          <c:idx val="3"/>
          <c:order val="3"/>
          <c:tx>
            <c:strRef>
              <c:f>'WEEK 7'!$AF$1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0.11700000000000001</c:v>
                </c:pt>
                <c:pt idx="2">
                  <c:v>0.111</c:v>
                </c:pt>
                <c:pt idx="3">
                  <c:v>9.7000000000000003E-2</c:v>
                </c:pt>
                <c:pt idx="4">
                  <c:v>8.1000000000000003E-2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D6-46F1-AF9A-F50E275C8C8D}"/>
            </c:ext>
          </c:extLst>
        </c:ser>
        <c:ser>
          <c:idx val="4"/>
          <c:order val="4"/>
          <c:tx>
            <c:strRef>
              <c:f>'WEEK 7'!$AG$1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7'!$AG$2:$AG$6</c:f>
              <c:numCache>
                <c:formatCode>0.00%</c:formatCode>
                <c:ptCount val="5"/>
                <c:pt idx="0">
                  <c:v>0.31900000000000001</c:v>
                </c:pt>
                <c:pt idx="1">
                  <c:v>0.314</c:v>
                </c:pt>
                <c:pt idx="2">
                  <c:v>0.308</c:v>
                </c:pt>
                <c:pt idx="3">
                  <c:v>0.3</c:v>
                </c:pt>
                <c:pt idx="4">
                  <c:v>0.309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D6-46F1-AF9A-F50E275C8C8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8'!$AC$1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8'!$AC$2:$AC$6</c:f>
              <c:numCache>
                <c:formatCode>0.00%</c:formatCode>
                <c:ptCount val="5"/>
                <c:pt idx="0">
                  <c:v>0.432</c:v>
                </c:pt>
                <c:pt idx="1">
                  <c:v>0.42</c:v>
                </c:pt>
                <c:pt idx="2">
                  <c:v>0.41299999999999998</c:v>
                </c:pt>
                <c:pt idx="3">
                  <c:v>0.42399999999999999</c:v>
                </c:pt>
                <c:pt idx="4">
                  <c:v>0.42199999999999999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F1-42DE-AC63-0D47F91C4B4D}"/>
            </c:ext>
          </c:extLst>
        </c:ser>
        <c:ser>
          <c:idx val="1"/>
          <c:order val="1"/>
          <c:tx>
            <c:strRef>
              <c:f>'WEEK 8'!$AD$1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8'!$AD$2:$AD$6</c:f>
              <c:numCache>
                <c:formatCode>0.00%</c:formatCode>
                <c:ptCount val="5"/>
                <c:pt idx="0">
                  <c:v>6.2E-2</c:v>
                </c:pt>
                <c:pt idx="1">
                  <c:v>5.8000000000000003E-2</c:v>
                </c:pt>
                <c:pt idx="2">
                  <c:v>7.8E-2</c:v>
                </c:pt>
                <c:pt idx="3">
                  <c:v>6.2E-2</c:v>
                </c:pt>
                <c:pt idx="4">
                  <c:v>6.6000000000000003E-2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F1-42DE-AC63-0D47F91C4B4D}"/>
            </c:ext>
          </c:extLst>
        </c:ser>
        <c:ser>
          <c:idx val="2"/>
          <c:order val="2"/>
          <c:tx>
            <c:strRef>
              <c:f>'WEEK 8'!$AE$1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8'!$AE$2:$AE$6</c:f>
              <c:numCache>
                <c:formatCode>0.00%</c:formatCode>
                <c:ptCount val="5"/>
                <c:pt idx="0">
                  <c:v>8.8999999999999996E-2</c:v>
                </c:pt>
                <c:pt idx="1">
                  <c:v>9.0999999999999998E-2</c:v>
                </c:pt>
                <c:pt idx="2">
                  <c:v>9.0999999999999998E-2</c:v>
                </c:pt>
                <c:pt idx="3">
                  <c:v>0.11700000000000001</c:v>
                </c:pt>
                <c:pt idx="4">
                  <c:v>0.122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F1-42DE-AC63-0D47F91C4B4D}"/>
            </c:ext>
          </c:extLst>
        </c:ser>
        <c:ser>
          <c:idx val="3"/>
          <c:order val="3"/>
          <c:tx>
            <c:strRef>
              <c:f>'WEEK 8'!$AF$1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0.11700000000000001</c:v>
                </c:pt>
                <c:pt idx="2">
                  <c:v>0.111</c:v>
                </c:pt>
                <c:pt idx="3">
                  <c:v>9.7000000000000003E-2</c:v>
                </c:pt>
                <c:pt idx="4">
                  <c:v>8.1000000000000003E-2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F1-42DE-AC63-0D47F91C4B4D}"/>
            </c:ext>
          </c:extLst>
        </c:ser>
        <c:ser>
          <c:idx val="4"/>
          <c:order val="4"/>
          <c:tx>
            <c:strRef>
              <c:f>'WEEK 8'!$AG$1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8'!$AG$2:$AG$6</c:f>
              <c:numCache>
                <c:formatCode>0.00%</c:formatCode>
                <c:ptCount val="5"/>
                <c:pt idx="0">
                  <c:v>0.31900000000000001</c:v>
                </c:pt>
                <c:pt idx="1">
                  <c:v>0.314</c:v>
                </c:pt>
                <c:pt idx="2">
                  <c:v>0.308</c:v>
                </c:pt>
                <c:pt idx="3">
                  <c:v>0.3</c:v>
                </c:pt>
                <c:pt idx="4">
                  <c:v>0.309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F1-42DE-AC63-0D47F91C4B4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9'!$AC$1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9'!$AC$2:$AC$6</c:f>
              <c:numCache>
                <c:formatCode>0.00%</c:formatCode>
                <c:ptCount val="5"/>
                <c:pt idx="0">
                  <c:v>0.42</c:v>
                </c:pt>
                <c:pt idx="1">
                  <c:v>0.41299999999999998</c:v>
                </c:pt>
                <c:pt idx="2">
                  <c:v>0.42399999999999999</c:v>
                </c:pt>
                <c:pt idx="3">
                  <c:v>0.42199999999999999</c:v>
                </c:pt>
                <c:pt idx="4">
                  <c:v>0.41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9B-4F74-BA51-445E3297F1DA}"/>
            </c:ext>
          </c:extLst>
        </c:ser>
        <c:ser>
          <c:idx val="1"/>
          <c:order val="1"/>
          <c:tx>
            <c:strRef>
              <c:f>'WEEK 9'!$AD$1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9'!$AD$2:$AD$6</c:f>
              <c:numCache>
                <c:formatCode>0.00%</c:formatCode>
                <c:ptCount val="5"/>
                <c:pt idx="0">
                  <c:v>5.8000000000000003E-2</c:v>
                </c:pt>
                <c:pt idx="1">
                  <c:v>7.8E-2</c:v>
                </c:pt>
                <c:pt idx="2">
                  <c:v>6.2E-2</c:v>
                </c:pt>
                <c:pt idx="3">
                  <c:v>6.6000000000000003E-2</c:v>
                </c:pt>
                <c:pt idx="4">
                  <c:v>3.9E-2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9B-4F74-BA51-445E3297F1DA}"/>
            </c:ext>
          </c:extLst>
        </c:ser>
        <c:ser>
          <c:idx val="2"/>
          <c:order val="2"/>
          <c:tx>
            <c:strRef>
              <c:f>'WEEK 9'!$AE$1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9'!$AE$2:$AE$6</c:f>
              <c:numCache>
                <c:formatCode>0.00%</c:formatCode>
                <c:ptCount val="5"/>
                <c:pt idx="0">
                  <c:v>9.0999999999999998E-2</c:v>
                </c:pt>
                <c:pt idx="1">
                  <c:v>9.0999999999999998E-2</c:v>
                </c:pt>
                <c:pt idx="2">
                  <c:v>0.11700000000000001</c:v>
                </c:pt>
                <c:pt idx="3">
                  <c:v>0.122</c:v>
                </c:pt>
                <c:pt idx="4">
                  <c:v>0.13100000000000001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9B-4F74-BA51-445E3297F1DA}"/>
            </c:ext>
          </c:extLst>
        </c:ser>
        <c:ser>
          <c:idx val="3"/>
          <c:order val="3"/>
          <c:tx>
            <c:strRef>
              <c:f>'WEEK 9'!$AF$1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9'!$AF$2:$AF$6</c:f>
              <c:numCache>
                <c:formatCode>0.00%</c:formatCode>
                <c:ptCount val="5"/>
                <c:pt idx="0">
                  <c:v>0.11700000000000001</c:v>
                </c:pt>
                <c:pt idx="1">
                  <c:v>0.111</c:v>
                </c:pt>
                <c:pt idx="2">
                  <c:v>9.7000000000000003E-2</c:v>
                </c:pt>
                <c:pt idx="3">
                  <c:v>8.1000000000000003E-2</c:v>
                </c:pt>
                <c:pt idx="4">
                  <c:v>9.7000000000000003E-2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B9B-4F74-BA51-445E3297F1DA}"/>
            </c:ext>
          </c:extLst>
        </c:ser>
        <c:ser>
          <c:idx val="4"/>
          <c:order val="4"/>
          <c:tx>
            <c:strRef>
              <c:f>'WEEK 9'!$AG$1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9'!$AG$2:$AG$6</c:f>
              <c:numCache>
                <c:formatCode>0.00%</c:formatCode>
                <c:ptCount val="5"/>
                <c:pt idx="0">
                  <c:v>0.314</c:v>
                </c:pt>
                <c:pt idx="1">
                  <c:v>0.308</c:v>
                </c:pt>
                <c:pt idx="2">
                  <c:v>0.3</c:v>
                </c:pt>
                <c:pt idx="3">
                  <c:v>0.309</c:v>
                </c:pt>
                <c:pt idx="4">
                  <c:v>0.32300000000000001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B9B-4F74-BA51-445E3297F1D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10'!$AC$1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10'!$AC$2:$AC$6</c:f>
              <c:numCache>
                <c:formatCode>0.00%</c:formatCode>
                <c:ptCount val="5"/>
                <c:pt idx="0">
                  <c:v>0.41299999999999998</c:v>
                </c:pt>
                <c:pt idx="1">
                  <c:v>0.42399999999999999</c:v>
                </c:pt>
                <c:pt idx="2">
                  <c:v>0.42199999999999999</c:v>
                </c:pt>
                <c:pt idx="3">
                  <c:v>0.41</c:v>
                </c:pt>
                <c:pt idx="4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B7-468F-B202-3749430D707C}"/>
            </c:ext>
          </c:extLst>
        </c:ser>
        <c:ser>
          <c:idx val="1"/>
          <c:order val="1"/>
          <c:tx>
            <c:strRef>
              <c:f>'WEEK 10'!$AD$1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10'!$AD$2:$AD$6</c:f>
              <c:numCache>
                <c:formatCode>0.00%</c:formatCode>
                <c:ptCount val="5"/>
                <c:pt idx="0">
                  <c:v>7.8E-2</c:v>
                </c:pt>
                <c:pt idx="1">
                  <c:v>6.2E-2</c:v>
                </c:pt>
                <c:pt idx="2">
                  <c:v>6.6000000000000003E-2</c:v>
                </c:pt>
                <c:pt idx="3">
                  <c:v>3.9E-2</c:v>
                </c:pt>
                <c:pt idx="4">
                  <c:v>2.4E-2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B7-468F-B202-3749430D707C}"/>
            </c:ext>
          </c:extLst>
        </c:ser>
        <c:ser>
          <c:idx val="2"/>
          <c:order val="2"/>
          <c:tx>
            <c:strRef>
              <c:f>'WEEK 10'!$AE$1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10'!$AE$2:$AE$6</c:f>
              <c:numCache>
                <c:formatCode>0.00%</c:formatCode>
                <c:ptCount val="5"/>
                <c:pt idx="0">
                  <c:v>9.0999999999999998E-2</c:v>
                </c:pt>
                <c:pt idx="1">
                  <c:v>0.11700000000000001</c:v>
                </c:pt>
                <c:pt idx="2">
                  <c:v>0.122</c:v>
                </c:pt>
                <c:pt idx="3">
                  <c:v>0.13100000000000001</c:v>
                </c:pt>
                <c:pt idx="4">
                  <c:v>0.13800000000000001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B7-468F-B202-3749430D707C}"/>
            </c:ext>
          </c:extLst>
        </c:ser>
        <c:ser>
          <c:idx val="3"/>
          <c:order val="3"/>
          <c:tx>
            <c:strRef>
              <c:f>'WEEK 10'!$AF$1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10'!$AF$2:$AF$6</c:f>
              <c:numCache>
                <c:formatCode>0.00%</c:formatCode>
                <c:ptCount val="5"/>
                <c:pt idx="0">
                  <c:v>0.111</c:v>
                </c:pt>
                <c:pt idx="1">
                  <c:v>9.7000000000000003E-2</c:v>
                </c:pt>
                <c:pt idx="2">
                  <c:v>8.1000000000000003E-2</c:v>
                </c:pt>
                <c:pt idx="3">
                  <c:v>9.7000000000000003E-2</c:v>
                </c:pt>
                <c:pt idx="4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B7-468F-B202-3749430D707C}"/>
            </c:ext>
          </c:extLst>
        </c:ser>
        <c:ser>
          <c:idx val="4"/>
          <c:order val="4"/>
          <c:tx>
            <c:strRef>
              <c:f>'WEEK 10'!$AG$1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10'!$AG$2:$AG$6</c:f>
              <c:numCache>
                <c:formatCode>0.00%</c:formatCode>
                <c:ptCount val="5"/>
                <c:pt idx="0">
                  <c:v>0.308</c:v>
                </c:pt>
                <c:pt idx="1">
                  <c:v>0.3</c:v>
                </c:pt>
                <c:pt idx="2">
                  <c:v>0.309</c:v>
                </c:pt>
                <c:pt idx="3">
                  <c:v>0.32300000000000001</c:v>
                </c:pt>
                <c:pt idx="4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B7-468F-B202-3749430D707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11'!$AC$1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11'!$AC$2:$AC$6</c:f>
              <c:numCache>
                <c:formatCode>0.00%</c:formatCode>
                <c:ptCount val="5"/>
                <c:pt idx="0">
                  <c:v>0.42399999999999999</c:v>
                </c:pt>
                <c:pt idx="1">
                  <c:v>0.42199999999999999</c:v>
                </c:pt>
                <c:pt idx="2">
                  <c:v>0.41</c:v>
                </c:pt>
                <c:pt idx="3">
                  <c:v>0.43</c:v>
                </c:pt>
                <c:pt idx="4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4-4043-A44C-CCAC47C8E938}"/>
            </c:ext>
          </c:extLst>
        </c:ser>
        <c:ser>
          <c:idx val="1"/>
          <c:order val="1"/>
          <c:tx>
            <c:strRef>
              <c:f>'WEEK 11'!$AD$1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11'!$AD$2:$AD$6</c:f>
              <c:numCache>
                <c:formatCode>0.00%</c:formatCode>
                <c:ptCount val="5"/>
                <c:pt idx="0">
                  <c:v>6.2E-2</c:v>
                </c:pt>
                <c:pt idx="1">
                  <c:v>6.6000000000000003E-2</c:v>
                </c:pt>
                <c:pt idx="2">
                  <c:v>3.9E-2</c:v>
                </c:pt>
                <c:pt idx="3">
                  <c:v>2.4E-2</c:v>
                </c:pt>
                <c:pt idx="4">
                  <c:v>3.7999999999999999E-2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44-4043-A44C-CCAC47C8E938}"/>
            </c:ext>
          </c:extLst>
        </c:ser>
        <c:ser>
          <c:idx val="2"/>
          <c:order val="2"/>
          <c:tx>
            <c:strRef>
              <c:f>'WEEK 11'!$AE$1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11'!$AE$2:$AE$6</c:f>
              <c:numCache>
                <c:formatCode>0.00%</c:formatCode>
                <c:ptCount val="5"/>
                <c:pt idx="0">
                  <c:v>0.11700000000000001</c:v>
                </c:pt>
                <c:pt idx="1">
                  <c:v>0.122</c:v>
                </c:pt>
                <c:pt idx="2">
                  <c:v>0.13100000000000001</c:v>
                </c:pt>
                <c:pt idx="3">
                  <c:v>0.13800000000000001</c:v>
                </c:pt>
                <c:pt idx="4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44-4043-A44C-CCAC47C8E938}"/>
            </c:ext>
          </c:extLst>
        </c:ser>
        <c:ser>
          <c:idx val="3"/>
          <c:order val="3"/>
          <c:tx>
            <c:strRef>
              <c:f>'WEEK 11'!$AF$1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8.1000000000000003E-2</c:v>
                </c:pt>
                <c:pt idx="2">
                  <c:v>9.7000000000000003E-2</c:v>
                </c:pt>
                <c:pt idx="3">
                  <c:v>7.4999999999999997E-2</c:v>
                </c:pt>
                <c:pt idx="4">
                  <c:v>6.2E-2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44-4043-A44C-CCAC47C8E938}"/>
            </c:ext>
          </c:extLst>
        </c:ser>
        <c:ser>
          <c:idx val="4"/>
          <c:order val="4"/>
          <c:tx>
            <c:strRef>
              <c:f>'WEEK 11'!$AG$1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11'!$AG$2:$AG$6</c:f>
              <c:numCache>
                <c:formatCode>0.00%</c:formatCode>
                <c:ptCount val="5"/>
                <c:pt idx="0">
                  <c:v>0.3</c:v>
                </c:pt>
                <c:pt idx="1">
                  <c:v>0.309</c:v>
                </c:pt>
                <c:pt idx="2">
                  <c:v>0.32300000000000001</c:v>
                </c:pt>
                <c:pt idx="3">
                  <c:v>0.34</c:v>
                </c:pt>
                <c:pt idx="4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44-4043-A44C-CCAC47C8E93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12'!$AC$1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12'!$AC$2:$AC$6</c:f>
              <c:numCache>
                <c:formatCode>0.00%</c:formatCode>
                <c:ptCount val="5"/>
                <c:pt idx="0">
                  <c:v>0.42199999999999999</c:v>
                </c:pt>
                <c:pt idx="1">
                  <c:v>0.41</c:v>
                </c:pt>
                <c:pt idx="2">
                  <c:v>0.43</c:v>
                </c:pt>
                <c:pt idx="3">
                  <c:v>0.45</c:v>
                </c:pt>
                <c:pt idx="4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93-4F22-B2E6-C6178D734502}"/>
            </c:ext>
          </c:extLst>
        </c:ser>
        <c:ser>
          <c:idx val="1"/>
          <c:order val="1"/>
          <c:tx>
            <c:strRef>
              <c:f>'WEEK 12'!$AD$1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12'!$AD$2:$AD$6</c:f>
              <c:numCache>
                <c:formatCode>0.00%</c:formatCode>
                <c:ptCount val="5"/>
                <c:pt idx="0">
                  <c:v>6.6000000000000003E-2</c:v>
                </c:pt>
                <c:pt idx="1">
                  <c:v>3.9E-2</c:v>
                </c:pt>
                <c:pt idx="2">
                  <c:v>2.4E-2</c:v>
                </c:pt>
                <c:pt idx="3">
                  <c:v>3.7999999999999999E-2</c:v>
                </c:pt>
                <c:pt idx="4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93-4F22-B2E6-C6178D734502}"/>
            </c:ext>
          </c:extLst>
        </c:ser>
        <c:ser>
          <c:idx val="2"/>
          <c:order val="2"/>
          <c:tx>
            <c:strRef>
              <c:f>'WEEK 12'!$AE$1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12'!$AE$2:$AE$6</c:f>
              <c:numCache>
                <c:formatCode>0.00%</c:formatCode>
                <c:ptCount val="5"/>
                <c:pt idx="0">
                  <c:v>0.122</c:v>
                </c:pt>
                <c:pt idx="1">
                  <c:v>0.13100000000000001</c:v>
                </c:pt>
                <c:pt idx="2">
                  <c:v>0.13800000000000001</c:v>
                </c:pt>
                <c:pt idx="3">
                  <c:v>0.12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93-4F22-B2E6-C6178D734502}"/>
            </c:ext>
          </c:extLst>
        </c:ser>
        <c:ser>
          <c:idx val="3"/>
          <c:order val="3"/>
          <c:tx>
            <c:strRef>
              <c:f>'WEEK 12'!$AF$1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12'!$AF$2:$AF$6</c:f>
              <c:numCache>
                <c:formatCode>0.00%</c:formatCode>
                <c:ptCount val="5"/>
                <c:pt idx="0">
                  <c:v>8.1000000000000003E-2</c:v>
                </c:pt>
                <c:pt idx="1">
                  <c:v>9.7000000000000003E-2</c:v>
                </c:pt>
                <c:pt idx="2">
                  <c:v>7.4999999999999997E-2</c:v>
                </c:pt>
                <c:pt idx="3">
                  <c:v>6.2E-2</c:v>
                </c:pt>
                <c:pt idx="4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93-4F22-B2E6-C6178D734502}"/>
            </c:ext>
          </c:extLst>
        </c:ser>
        <c:ser>
          <c:idx val="4"/>
          <c:order val="4"/>
          <c:tx>
            <c:strRef>
              <c:f>'WEEK 12'!$AG$1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12'!$AG$2:$AG$6</c:f>
              <c:numCache>
                <c:formatCode>0.00%</c:formatCode>
                <c:ptCount val="5"/>
                <c:pt idx="0">
                  <c:v>0.309</c:v>
                </c:pt>
                <c:pt idx="1">
                  <c:v>0.32300000000000001</c:v>
                </c:pt>
                <c:pt idx="2">
                  <c:v>0.34</c:v>
                </c:pt>
                <c:pt idx="3">
                  <c:v>0.33</c:v>
                </c:pt>
                <c:pt idx="4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93-4F22-B2E6-C6178D73450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13'!$AC$1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13'!$AC$2:$AC$6</c:f>
              <c:numCache>
                <c:formatCode>0.00%</c:formatCode>
                <c:ptCount val="5"/>
                <c:pt idx="0">
                  <c:v>0.41</c:v>
                </c:pt>
                <c:pt idx="1">
                  <c:v>0.43</c:v>
                </c:pt>
                <c:pt idx="2">
                  <c:v>0.45</c:v>
                </c:pt>
                <c:pt idx="3">
                  <c:v>0.45</c:v>
                </c:pt>
                <c:pt idx="4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C-42D8-B8BA-D587E2C08F1B}"/>
            </c:ext>
          </c:extLst>
        </c:ser>
        <c:ser>
          <c:idx val="1"/>
          <c:order val="1"/>
          <c:tx>
            <c:strRef>
              <c:f>'WEEK 13'!$AD$1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13'!$AD$2:$AD$6</c:f>
              <c:numCache>
                <c:formatCode>0.00%</c:formatCode>
                <c:ptCount val="5"/>
                <c:pt idx="0">
                  <c:v>3.9E-2</c:v>
                </c:pt>
                <c:pt idx="1">
                  <c:v>2.4E-2</c:v>
                </c:pt>
                <c:pt idx="2">
                  <c:v>3.7999999999999999E-2</c:v>
                </c:pt>
                <c:pt idx="3">
                  <c:v>0.04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C-42D8-B8BA-D587E2C08F1B}"/>
            </c:ext>
          </c:extLst>
        </c:ser>
        <c:ser>
          <c:idx val="2"/>
          <c:order val="2"/>
          <c:tx>
            <c:strRef>
              <c:f>'WEEK 13'!$AE$1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13'!$AE$2:$AE$6</c:f>
              <c:numCache>
                <c:formatCode>0.00%</c:formatCode>
                <c:ptCount val="5"/>
                <c:pt idx="0">
                  <c:v>0.13100000000000001</c:v>
                </c:pt>
                <c:pt idx="1">
                  <c:v>0.13800000000000001</c:v>
                </c:pt>
                <c:pt idx="2">
                  <c:v>0.12</c:v>
                </c:pt>
                <c:pt idx="3">
                  <c:v>0.1</c:v>
                </c:pt>
                <c:pt idx="4">
                  <c:v>0.105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2C-42D8-B8BA-D587E2C08F1B}"/>
            </c:ext>
          </c:extLst>
        </c:ser>
        <c:ser>
          <c:idx val="3"/>
          <c:order val="3"/>
          <c:tx>
            <c:strRef>
              <c:f>'WEEK 13'!$AF$1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7.4999999999999997E-2</c:v>
                </c:pt>
                <c:pt idx="2">
                  <c:v>6.2E-2</c:v>
                </c:pt>
                <c:pt idx="3">
                  <c:v>0.06</c:v>
                </c:pt>
                <c:pt idx="4">
                  <c:v>5.5E-2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2C-42D8-B8BA-D587E2C08F1B}"/>
            </c:ext>
          </c:extLst>
        </c:ser>
        <c:ser>
          <c:idx val="4"/>
          <c:order val="4"/>
          <c:tx>
            <c:strRef>
              <c:f>'WEEK 13'!$AG$1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13'!$AG$2:$AG$6</c:f>
              <c:numCache>
                <c:formatCode>0.00%</c:formatCode>
                <c:ptCount val="5"/>
                <c:pt idx="0">
                  <c:v>0.32300000000000001</c:v>
                </c:pt>
                <c:pt idx="1">
                  <c:v>0.34</c:v>
                </c:pt>
                <c:pt idx="2">
                  <c:v>0.33</c:v>
                </c:pt>
                <c:pt idx="3">
                  <c:v>0.35</c:v>
                </c:pt>
                <c:pt idx="4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2C-42D8-B8BA-D587E2C08F1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14'!$AC$1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14'!$AC$2:$AC$6</c:f>
              <c:numCache>
                <c:formatCode>0.00%</c:formatCode>
                <c:ptCount val="5"/>
                <c:pt idx="0">
                  <c:v>0.43</c:v>
                </c:pt>
                <c:pt idx="1">
                  <c:v>0.45</c:v>
                </c:pt>
                <c:pt idx="2">
                  <c:v>0.45</c:v>
                </c:pt>
                <c:pt idx="3">
                  <c:v>0.48</c:v>
                </c:pt>
                <c:pt idx="4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3-48A9-BBB3-029522A420CB}"/>
            </c:ext>
          </c:extLst>
        </c:ser>
        <c:ser>
          <c:idx val="1"/>
          <c:order val="1"/>
          <c:tx>
            <c:strRef>
              <c:f>'WEEK 14'!$AD$1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14'!$AD$2:$AD$6</c:f>
              <c:numCache>
                <c:formatCode>0.00%</c:formatCode>
                <c:ptCount val="5"/>
                <c:pt idx="0">
                  <c:v>2.4E-2</c:v>
                </c:pt>
                <c:pt idx="1">
                  <c:v>3.7999999999999999E-2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73-48A9-BBB3-029522A420CB}"/>
            </c:ext>
          </c:extLst>
        </c:ser>
        <c:ser>
          <c:idx val="2"/>
          <c:order val="2"/>
          <c:tx>
            <c:strRef>
              <c:f>'WEEK 14'!$AE$1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14'!$AE$2:$AE$6</c:f>
              <c:numCache>
                <c:formatCode>0.00%</c:formatCode>
                <c:ptCount val="5"/>
                <c:pt idx="0">
                  <c:v>0.13800000000000001</c:v>
                </c:pt>
                <c:pt idx="1">
                  <c:v>0.12</c:v>
                </c:pt>
                <c:pt idx="2">
                  <c:v>0.1</c:v>
                </c:pt>
                <c:pt idx="3">
                  <c:v>0.105</c:v>
                </c:pt>
                <c:pt idx="4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73-48A9-BBB3-029522A420CB}"/>
            </c:ext>
          </c:extLst>
        </c:ser>
        <c:ser>
          <c:idx val="3"/>
          <c:order val="3"/>
          <c:tx>
            <c:strRef>
              <c:f>'WEEK 14'!$AF$1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14'!$AF$2:$AF$6</c:f>
              <c:numCache>
                <c:formatCode>0.00%</c:formatCode>
                <c:ptCount val="5"/>
                <c:pt idx="0">
                  <c:v>7.4999999999999997E-2</c:v>
                </c:pt>
                <c:pt idx="1">
                  <c:v>6.2E-2</c:v>
                </c:pt>
                <c:pt idx="2">
                  <c:v>0.06</c:v>
                </c:pt>
                <c:pt idx="3">
                  <c:v>5.5E-2</c:v>
                </c:pt>
                <c:pt idx="4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73-48A9-BBB3-029522A420CB}"/>
            </c:ext>
          </c:extLst>
        </c:ser>
        <c:ser>
          <c:idx val="4"/>
          <c:order val="4"/>
          <c:tx>
            <c:strRef>
              <c:f>'WEEK 14'!$AG$1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14'!$AG$2:$AG$6</c:f>
              <c:numCache>
                <c:formatCode>0.00%</c:formatCode>
                <c:ptCount val="5"/>
                <c:pt idx="0">
                  <c:v>0.34</c:v>
                </c:pt>
                <c:pt idx="1">
                  <c:v>0.33</c:v>
                </c:pt>
                <c:pt idx="2">
                  <c:v>0.35</c:v>
                </c:pt>
                <c:pt idx="3">
                  <c:v>0.31</c:v>
                </c:pt>
                <c:pt idx="4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73-48A9-BBB3-029522A420C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15'!$AC$1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15'!$AC$2:$AC$6</c:f>
              <c:numCache>
                <c:formatCode>0.00%</c:formatCode>
                <c:ptCount val="5"/>
                <c:pt idx="0">
                  <c:v>0.45</c:v>
                </c:pt>
                <c:pt idx="1">
                  <c:v>0.45</c:v>
                </c:pt>
                <c:pt idx="2">
                  <c:v>0.48</c:v>
                </c:pt>
                <c:pt idx="3">
                  <c:v>0.47</c:v>
                </c:pt>
                <c:pt idx="4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E-4986-9B2D-58B0467A4018}"/>
            </c:ext>
          </c:extLst>
        </c:ser>
        <c:ser>
          <c:idx val="1"/>
          <c:order val="1"/>
          <c:tx>
            <c:strRef>
              <c:f>'WEEK 15'!$AD$1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15'!$AD$2:$AD$6</c:f>
              <c:numCache>
                <c:formatCode>0.00%</c:formatCode>
                <c:ptCount val="5"/>
                <c:pt idx="0">
                  <c:v>3.7999999999999999E-2</c:v>
                </c:pt>
                <c:pt idx="1">
                  <c:v>0.04</c:v>
                </c:pt>
                <c:pt idx="2">
                  <c:v>0.05</c:v>
                </c:pt>
                <c:pt idx="3">
                  <c:v>0.06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7E-4986-9B2D-58B0467A4018}"/>
            </c:ext>
          </c:extLst>
        </c:ser>
        <c:ser>
          <c:idx val="2"/>
          <c:order val="2"/>
          <c:tx>
            <c:strRef>
              <c:f>'WEEK 15'!$AE$1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15'!$AE$2:$AE$6</c:f>
              <c:numCache>
                <c:formatCode>0.00%</c:formatCode>
                <c:ptCount val="5"/>
                <c:pt idx="0">
                  <c:v>0.12</c:v>
                </c:pt>
                <c:pt idx="1">
                  <c:v>0.1</c:v>
                </c:pt>
                <c:pt idx="2">
                  <c:v>0.105</c:v>
                </c:pt>
                <c:pt idx="3">
                  <c:v>0.12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7E-4986-9B2D-58B0467A4018}"/>
            </c:ext>
          </c:extLst>
        </c:ser>
        <c:ser>
          <c:idx val="3"/>
          <c:order val="3"/>
          <c:tx>
            <c:strRef>
              <c:f>'WEEK 15'!$AF$1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15'!$AF$2:$AF$6</c:f>
              <c:numCache>
                <c:formatCode>0.00%</c:formatCode>
                <c:ptCount val="5"/>
                <c:pt idx="0">
                  <c:v>6.2E-2</c:v>
                </c:pt>
                <c:pt idx="1">
                  <c:v>0.06</c:v>
                </c:pt>
                <c:pt idx="2">
                  <c:v>5.5E-2</c:v>
                </c:pt>
                <c:pt idx="3">
                  <c:v>7.0000000000000007E-2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7E-4986-9B2D-58B0467A4018}"/>
            </c:ext>
          </c:extLst>
        </c:ser>
        <c:ser>
          <c:idx val="4"/>
          <c:order val="4"/>
          <c:tx>
            <c:strRef>
              <c:f>'WEEK 15'!$AG$1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15'!$AG$2:$AG$6</c:f>
              <c:numCache>
                <c:formatCode>0.00%</c:formatCode>
                <c:ptCount val="5"/>
                <c:pt idx="0">
                  <c:v>0.33</c:v>
                </c:pt>
                <c:pt idx="1">
                  <c:v>0.35</c:v>
                </c:pt>
                <c:pt idx="2">
                  <c:v>0.31</c:v>
                </c:pt>
                <c:pt idx="3">
                  <c:v>0.28000000000000003</c:v>
                </c:pt>
                <c:pt idx="4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7E-4986-9B2D-58B0467A401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16'!$AC$1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16'!$AC$2:$AC$6</c:f>
              <c:numCache>
                <c:formatCode>0.00%</c:formatCode>
                <c:ptCount val="5"/>
                <c:pt idx="0">
                  <c:v>0.45</c:v>
                </c:pt>
                <c:pt idx="1">
                  <c:v>0.48</c:v>
                </c:pt>
                <c:pt idx="2">
                  <c:v>0.47</c:v>
                </c:pt>
                <c:pt idx="3">
                  <c:v>0.45</c:v>
                </c:pt>
                <c:pt idx="4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D8-4D60-AA23-C2CE9145678D}"/>
            </c:ext>
          </c:extLst>
        </c:ser>
        <c:ser>
          <c:idx val="1"/>
          <c:order val="1"/>
          <c:tx>
            <c:strRef>
              <c:f>'WEEK 16'!$AD$1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16'!$AD$2:$AD$6</c:f>
              <c:numCache>
                <c:formatCode>0.00%</c:formatCode>
                <c:ptCount val="5"/>
                <c:pt idx="0">
                  <c:v>0.04</c:v>
                </c:pt>
                <c:pt idx="1">
                  <c:v>0.05</c:v>
                </c:pt>
                <c:pt idx="2">
                  <c:v>0.06</c:v>
                </c:pt>
                <c:pt idx="3">
                  <c:v>0.08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D8-4D60-AA23-C2CE9145678D}"/>
            </c:ext>
          </c:extLst>
        </c:ser>
        <c:ser>
          <c:idx val="2"/>
          <c:order val="2"/>
          <c:tx>
            <c:strRef>
              <c:f>'WEEK 16'!$AE$1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16'!$AE$2:$AE$6</c:f>
              <c:numCache>
                <c:formatCode>0.00%</c:formatCode>
                <c:ptCount val="5"/>
                <c:pt idx="0">
                  <c:v>0.1</c:v>
                </c:pt>
                <c:pt idx="1">
                  <c:v>0.105</c:v>
                </c:pt>
                <c:pt idx="2">
                  <c:v>0.12</c:v>
                </c:pt>
                <c:pt idx="3">
                  <c:v>0.1</c:v>
                </c:pt>
                <c:pt idx="4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D8-4D60-AA23-C2CE9145678D}"/>
            </c:ext>
          </c:extLst>
        </c:ser>
        <c:ser>
          <c:idx val="3"/>
          <c:order val="3"/>
          <c:tx>
            <c:strRef>
              <c:f>'WEEK 16'!$AF$1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16'!$AF$2:$AF$6</c:f>
              <c:numCache>
                <c:formatCode>0.00%</c:formatCode>
                <c:ptCount val="5"/>
                <c:pt idx="0">
                  <c:v>0.06</c:v>
                </c:pt>
                <c:pt idx="1">
                  <c:v>5.5E-2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D8-4D60-AA23-C2CE9145678D}"/>
            </c:ext>
          </c:extLst>
        </c:ser>
        <c:ser>
          <c:idx val="4"/>
          <c:order val="4"/>
          <c:tx>
            <c:strRef>
              <c:f>'WEEK 16'!$AG$1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16'!$AG$2:$AG$6</c:f>
              <c:numCache>
                <c:formatCode>0.00%</c:formatCode>
                <c:ptCount val="5"/>
                <c:pt idx="0">
                  <c:v>0.35</c:v>
                </c:pt>
                <c:pt idx="1">
                  <c:v>0.31</c:v>
                </c:pt>
                <c:pt idx="2">
                  <c:v>0.28000000000000003</c:v>
                </c:pt>
                <c:pt idx="3">
                  <c:v>0.28999999999999998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D8-4D60-AA23-C2CE9145678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17'!$AC$1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17'!$AC$2:$AC$6</c:f>
              <c:numCache>
                <c:formatCode>0.00%</c:formatCode>
                <c:ptCount val="5"/>
                <c:pt idx="0">
                  <c:v>0.48</c:v>
                </c:pt>
                <c:pt idx="1">
                  <c:v>0.47</c:v>
                </c:pt>
                <c:pt idx="2">
                  <c:v>0.45</c:v>
                </c:pt>
                <c:pt idx="3">
                  <c:v>0.47</c:v>
                </c:pt>
                <c:pt idx="4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3C-4F2D-A596-FCA7EA609A6B}"/>
            </c:ext>
          </c:extLst>
        </c:ser>
        <c:ser>
          <c:idx val="1"/>
          <c:order val="1"/>
          <c:tx>
            <c:strRef>
              <c:f>'WEEK 17'!$AD$1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17'!$AD$2:$AD$6</c:f>
              <c:numCache>
                <c:formatCode>0.00%</c:formatCode>
                <c:ptCount val="5"/>
                <c:pt idx="0">
                  <c:v>0.05</c:v>
                </c:pt>
                <c:pt idx="1">
                  <c:v>0.06</c:v>
                </c:pt>
                <c:pt idx="2">
                  <c:v>0.08</c:v>
                </c:pt>
                <c:pt idx="3">
                  <c:v>0.05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3C-4F2D-A596-FCA7EA609A6B}"/>
            </c:ext>
          </c:extLst>
        </c:ser>
        <c:ser>
          <c:idx val="2"/>
          <c:order val="2"/>
          <c:tx>
            <c:strRef>
              <c:f>'WEEK 17'!$AE$1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17'!$AE$2:$AE$6</c:f>
              <c:numCache>
                <c:formatCode>0.00%</c:formatCode>
                <c:ptCount val="5"/>
                <c:pt idx="0">
                  <c:v>0.105</c:v>
                </c:pt>
                <c:pt idx="1">
                  <c:v>0.12</c:v>
                </c:pt>
                <c:pt idx="2">
                  <c:v>0.1</c:v>
                </c:pt>
                <c:pt idx="3">
                  <c:v>0.09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3C-4F2D-A596-FCA7EA609A6B}"/>
            </c:ext>
          </c:extLst>
        </c:ser>
        <c:ser>
          <c:idx val="3"/>
          <c:order val="3"/>
          <c:tx>
            <c:strRef>
              <c:f>'WEEK 17'!$AF$1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17'!$AF$2:$AF$6</c:f>
              <c:numCache>
                <c:formatCode>0.00%</c:formatCode>
                <c:ptCount val="5"/>
                <c:pt idx="0">
                  <c:v>5.5E-2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0.09</c:v>
                </c:pt>
                <c:pt idx="4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3C-4F2D-A596-FCA7EA609A6B}"/>
            </c:ext>
          </c:extLst>
        </c:ser>
        <c:ser>
          <c:idx val="4"/>
          <c:order val="4"/>
          <c:tx>
            <c:strRef>
              <c:f>'WEEK 17'!$AG$1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17'!$AG$2:$AG$6</c:f>
              <c:numCache>
                <c:formatCode>0.00%</c:formatCode>
                <c:ptCount val="5"/>
                <c:pt idx="0">
                  <c:v>0.31</c:v>
                </c:pt>
                <c:pt idx="1">
                  <c:v>0.28000000000000003</c:v>
                </c:pt>
                <c:pt idx="2">
                  <c:v>0.28999999999999998</c:v>
                </c:pt>
                <c:pt idx="3">
                  <c:v>0.3</c:v>
                </c:pt>
                <c:pt idx="4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53C-4F2D-A596-FCA7EA609A6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18'!$AB$1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18'!$AB$2:$AB$6</c:f>
              <c:numCache>
                <c:formatCode>0.00%</c:formatCode>
                <c:ptCount val="5"/>
                <c:pt idx="0">
                  <c:v>0.47</c:v>
                </c:pt>
                <c:pt idx="1">
                  <c:v>0.45</c:v>
                </c:pt>
                <c:pt idx="2">
                  <c:v>0.47</c:v>
                </c:pt>
                <c:pt idx="3">
                  <c:v>0.43</c:v>
                </c:pt>
                <c:pt idx="4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76-47AF-A69B-8F7DE05A30A6}"/>
            </c:ext>
          </c:extLst>
        </c:ser>
        <c:ser>
          <c:idx val="1"/>
          <c:order val="1"/>
          <c:tx>
            <c:strRef>
              <c:f>'WEEK 18'!$AC$1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18'!$AC$2:$AC$6</c:f>
              <c:numCache>
                <c:formatCode>0.00%</c:formatCode>
                <c:ptCount val="5"/>
                <c:pt idx="0">
                  <c:v>0.06</c:v>
                </c:pt>
                <c:pt idx="1">
                  <c:v>0.08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76-47AF-A69B-8F7DE05A30A6}"/>
            </c:ext>
          </c:extLst>
        </c:ser>
        <c:ser>
          <c:idx val="2"/>
          <c:order val="2"/>
          <c:tx>
            <c:strRef>
              <c:f>'WEEK 18'!$AD$1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18'!$AD$2:$AD$6</c:f>
              <c:numCache>
                <c:formatCode>0.00%</c:formatCode>
                <c:ptCount val="5"/>
                <c:pt idx="0">
                  <c:v>0.12</c:v>
                </c:pt>
                <c:pt idx="1">
                  <c:v>0.1</c:v>
                </c:pt>
                <c:pt idx="2">
                  <c:v>0.09</c:v>
                </c:pt>
                <c:pt idx="3">
                  <c:v>0.1</c:v>
                </c:pt>
                <c:pt idx="4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76-47AF-A69B-8F7DE05A30A6}"/>
            </c:ext>
          </c:extLst>
        </c:ser>
        <c:ser>
          <c:idx val="3"/>
          <c:order val="3"/>
          <c:tx>
            <c:strRef>
              <c:f>'WEEK 18'!$AE$1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18'!$AE$2:$AE$6</c:f>
              <c:numCache>
                <c:formatCode>0.00%</c:formatCode>
                <c:ptCount val="5"/>
                <c:pt idx="0">
                  <c:v>7.0000000000000007E-2</c:v>
                </c:pt>
                <c:pt idx="1">
                  <c:v>0.08</c:v>
                </c:pt>
                <c:pt idx="2">
                  <c:v>0.09</c:v>
                </c:pt>
                <c:pt idx="3">
                  <c:v>0.09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76-47AF-A69B-8F7DE05A30A6}"/>
            </c:ext>
          </c:extLst>
        </c:ser>
        <c:ser>
          <c:idx val="4"/>
          <c:order val="4"/>
          <c:tx>
            <c:strRef>
              <c:f>'WEEK 18'!$AF$1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18'!$AF$2:$AF$6</c:f>
              <c:numCache>
                <c:formatCode>0.00%</c:formatCode>
                <c:ptCount val="5"/>
                <c:pt idx="0">
                  <c:v>0.28000000000000003</c:v>
                </c:pt>
                <c:pt idx="1">
                  <c:v>0.28999999999999998</c:v>
                </c:pt>
                <c:pt idx="2">
                  <c:v>0.3</c:v>
                </c:pt>
                <c:pt idx="3">
                  <c:v>0.33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76-47AF-A69B-8F7DE05A30A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19'!$AB$1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19'!$AB$2:$AB$6</c:f>
              <c:numCache>
                <c:formatCode>0.00%</c:formatCode>
                <c:ptCount val="5"/>
                <c:pt idx="0">
                  <c:v>0.44047619047619047</c:v>
                </c:pt>
                <c:pt idx="1">
                  <c:v>0.46452702702702703</c:v>
                </c:pt>
                <c:pt idx="2">
                  <c:v>0.42281879194630873</c:v>
                </c:pt>
                <c:pt idx="3">
                  <c:v>0.42617449664429524</c:v>
                </c:pt>
                <c:pt idx="4">
                  <c:v>0.45333333333333331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5A-4117-97C9-8D079E197EDC}"/>
            </c:ext>
          </c:extLst>
        </c:ser>
        <c:ser>
          <c:idx val="1"/>
          <c:order val="1"/>
          <c:tx>
            <c:strRef>
              <c:f>'WEEK 19'!$AC$1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19'!$AC$2:$AC$6</c:f>
              <c:numCache>
                <c:formatCode>0.00%</c:formatCode>
                <c:ptCount val="5"/>
                <c:pt idx="0">
                  <c:v>6.9727891156462579E-2</c:v>
                </c:pt>
                <c:pt idx="1">
                  <c:v>4.72972972972973E-2</c:v>
                </c:pt>
                <c:pt idx="2">
                  <c:v>5.8724832214765099E-2</c:v>
                </c:pt>
                <c:pt idx="3">
                  <c:v>5.3691275167785234E-2</c:v>
                </c:pt>
                <c:pt idx="4">
                  <c:v>5.8333333333333334E-2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5A-4117-97C9-8D079E197EDC}"/>
            </c:ext>
          </c:extLst>
        </c:ser>
        <c:ser>
          <c:idx val="2"/>
          <c:order val="2"/>
          <c:tx>
            <c:strRef>
              <c:f>'WEEK 19'!$AD$1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19'!$AD$2:$AD$6</c:f>
              <c:numCache>
                <c:formatCode>0.00%</c:formatCode>
                <c:ptCount val="5"/>
                <c:pt idx="0">
                  <c:v>0.10544217687074831</c:v>
                </c:pt>
                <c:pt idx="1">
                  <c:v>9.1216216216216214E-2</c:v>
                </c:pt>
                <c:pt idx="2">
                  <c:v>0.10234899328859061</c:v>
                </c:pt>
                <c:pt idx="3">
                  <c:v>0.10738255033557047</c:v>
                </c:pt>
                <c:pt idx="4">
                  <c:v>0.11833333333333333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5A-4117-97C9-8D079E197EDC}"/>
            </c:ext>
          </c:extLst>
        </c:ser>
        <c:ser>
          <c:idx val="3"/>
          <c:order val="3"/>
          <c:tx>
            <c:strRef>
              <c:f>'WEEK 19'!$AE$1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19'!$AE$2:$AE$6</c:f>
              <c:numCache>
                <c:formatCode>0.00%</c:formatCode>
                <c:ptCount val="5"/>
                <c:pt idx="0">
                  <c:v>7.6530612244897961E-2</c:v>
                </c:pt>
                <c:pt idx="1">
                  <c:v>0.10135135135135136</c:v>
                </c:pt>
                <c:pt idx="2">
                  <c:v>0.10067114093959731</c:v>
                </c:pt>
                <c:pt idx="3">
                  <c:v>9.563758389261745E-2</c:v>
                </c:pt>
                <c:pt idx="4">
                  <c:v>8.1666666666666665E-2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5A-4117-97C9-8D079E197EDC}"/>
            </c:ext>
          </c:extLst>
        </c:ser>
        <c:ser>
          <c:idx val="4"/>
          <c:order val="4"/>
          <c:tx>
            <c:strRef>
              <c:f>'WEEK 19'!$AF$1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19'!$AF$2:$AF$6</c:f>
              <c:numCache>
                <c:formatCode>0.00%</c:formatCode>
                <c:ptCount val="5"/>
                <c:pt idx="0">
                  <c:v>0.30782312925170069</c:v>
                </c:pt>
                <c:pt idx="1">
                  <c:v>0.29898648648648651</c:v>
                </c:pt>
                <c:pt idx="2">
                  <c:v>0.31543624161073824</c:v>
                </c:pt>
                <c:pt idx="3">
                  <c:v>0.31711409395973156</c:v>
                </c:pt>
                <c:pt idx="4">
                  <c:v>0.28833333333333333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5A-4117-97C9-8D079E197ED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20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'!$AB$2:$AB$6</c:f>
              <c:numCache>
                <c:formatCode>0.00%</c:formatCode>
                <c:ptCount val="5"/>
                <c:pt idx="0">
                  <c:v>0.46452702702702703</c:v>
                </c:pt>
                <c:pt idx="1">
                  <c:v>0.42281879194630873</c:v>
                </c:pt>
                <c:pt idx="2">
                  <c:v>0.42617449664429524</c:v>
                </c:pt>
                <c:pt idx="3">
                  <c:v>0.45333333333333331</c:v>
                </c:pt>
                <c:pt idx="4">
                  <c:v>0.46666666666666667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D-44AA-A572-72CD3579C349}"/>
            </c:ext>
          </c:extLst>
        </c:ser>
        <c:ser>
          <c:idx val="1"/>
          <c:order val="1"/>
          <c:tx>
            <c:strRef>
              <c:f>'WEEK 20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'!$AC$2:$AC$6</c:f>
              <c:numCache>
                <c:formatCode>0.00%</c:formatCode>
                <c:ptCount val="5"/>
                <c:pt idx="0">
                  <c:v>4.72972972972973E-2</c:v>
                </c:pt>
                <c:pt idx="1">
                  <c:v>5.8724832214765099E-2</c:v>
                </c:pt>
                <c:pt idx="2">
                  <c:v>5.3691275167785234E-2</c:v>
                </c:pt>
                <c:pt idx="3">
                  <c:v>5.8333333333333334E-2</c:v>
                </c:pt>
                <c:pt idx="4">
                  <c:v>5.6666666666666664E-2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D-44AA-A572-72CD3579C349}"/>
            </c:ext>
          </c:extLst>
        </c:ser>
        <c:ser>
          <c:idx val="2"/>
          <c:order val="2"/>
          <c:tx>
            <c:strRef>
              <c:f>'WEEK 20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'!$AD$2:$AD$6</c:f>
              <c:numCache>
                <c:formatCode>0.00%</c:formatCode>
                <c:ptCount val="5"/>
                <c:pt idx="0">
                  <c:v>9.1216216216216214E-2</c:v>
                </c:pt>
                <c:pt idx="1">
                  <c:v>0.10234899328859061</c:v>
                </c:pt>
                <c:pt idx="2">
                  <c:v>0.10738255033557047</c:v>
                </c:pt>
                <c:pt idx="3">
                  <c:v>0.11833333333333333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4D-44AA-A572-72CD3579C349}"/>
            </c:ext>
          </c:extLst>
        </c:ser>
        <c:ser>
          <c:idx val="3"/>
          <c:order val="3"/>
          <c:tx>
            <c:strRef>
              <c:f>'WEEK 20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'!$AE$2:$AE$6</c:f>
              <c:numCache>
                <c:formatCode>0.00%</c:formatCode>
                <c:ptCount val="5"/>
                <c:pt idx="0">
                  <c:v>0.10135135135135136</c:v>
                </c:pt>
                <c:pt idx="1">
                  <c:v>0.10067114093959731</c:v>
                </c:pt>
                <c:pt idx="2">
                  <c:v>9.563758389261745E-2</c:v>
                </c:pt>
                <c:pt idx="3">
                  <c:v>8.1666666666666665E-2</c:v>
                </c:pt>
                <c:pt idx="4">
                  <c:v>7.3333333333333334E-2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4D-44AA-A572-72CD3579C349}"/>
            </c:ext>
          </c:extLst>
        </c:ser>
        <c:ser>
          <c:idx val="4"/>
          <c:order val="4"/>
          <c:tx>
            <c:strRef>
              <c:f>'WEEK 20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'!$AF$2:$AF$6</c:f>
              <c:numCache>
                <c:formatCode>0.00%</c:formatCode>
                <c:ptCount val="5"/>
                <c:pt idx="0">
                  <c:v>0.29898648648648651</c:v>
                </c:pt>
                <c:pt idx="1">
                  <c:v>0.31543624161073824</c:v>
                </c:pt>
                <c:pt idx="2">
                  <c:v>0.31711409395973156</c:v>
                </c:pt>
                <c:pt idx="3">
                  <c:v>0.28833333333333333</c:v>
                </c:pt>
                <c:pt idx="4">
                  <c:v>0.30333333333333334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4D-44AA-A572-72CD3579C34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21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'!$AB$2:$AB$6</c:f>
              <c:numCache>
                <c:formatCode>0.00%</c:formatCode>
                <c:ptCount val="5"/>
                <c:pt idx="0">
                  <c:v>0.42281879194630873</c:v>
                </c:pt>
                <c:pt idx="1">
                  <c:v>0.42617449664429524</c:v>
                </c:pt>
                <c:pt idx="2">
                  <c:v>0.45333333333333331</c:v>
                </c:pt>
                <c:pt idx="3">
                  <c:v>0.46666666666666667</c:v>
                </c:pt>
                <c:pt idx="4">
                  <c:v>0.45166666666666666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EA-4A8C-9E44-045C103F0F2B}"/>
            </c:ext>
          </c:extLst>
        </c:ser>
        <c:ser>
          <c:idx val="1"/>
          <c:order val="1"/>
          <c:tx>
            <c:strRef>
              <c:f>'WEEK 21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'!$AC$2:$AC$6</c:f>
              <c:numCache>
                <c:formatCode>0.00%</c:formatCode>
                <c:ptCount val="5"/>
                <c:pt idx="0">
                  <c:v>5.8724832214765099E-2</c:v>
                </c:pt>
                <c:pt idx="1">
                  <c:v>5.3691275167785234E-2</c:v>
                </c:pt>
                <c:pt idx="2">
                  <c:v>5.8333333333333334E-2</c:v>
                </c:pt>
                <c:pt idx="3">
                  <c:v>5.6666666666666664E-2</c:v>
                </c:pt>
                <c:pt idx="4">
                  <c:v>5.8333333333333334E-2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EA-4A8C-9E44-045C103F0F2B}"/>
            </c:ext>
          </c:extLst>
        </c:ser>
        <c:ser>
          <c:idx val="2"/>
          <c:order val="2"/>
          <c:tx>
            <c:strRef>
              <c:f>'WEEK 21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'!$AD$2:$AD$6</c:f>
              <c:numCache>
                <c:formatCode>0.00%</c:formatCode>
                <c:ptCount val="5"/>
                <c:pt idx="0">
                  <c:v>0.10234899328859061</c:v>
                </c:pt>
                <c:pt idx="1">
                  <c:v>0.10738255033557047</c:v>
                </c:pt>
                <c:pt idx="2">
                  <c:v>0.11833333333333333</c:v>
                </c:pt>
                <c:pt idx="3">
                  <c:v>0.1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EA-4A8C-9E44-045C103F0F2B}"/>
            </c:ext>
          </c:extLst>
        </c:ser>
        <c:ser>
          <c:idx val="3"/>
          <c:order val="3"/>
          <c:tx>
            <c:strRef>
              <c:f>'WEEK 21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'!$AE$2:$AE$6</c:f>
              <c:numCache>
                <c:formatCode>0.00%</c:formatCode>
                <c:ptCount val="5"/>
                <c:pt idx="0">
                  <c:v>0.10067114093959731</c:v>
                </c:pt>
                <c:pt idx="1">
                  <c:v>9.563758389261745E-2</c:v>
                </c:pt>
                <c:pt idx="2">
                  <c:v>8.1666666666666665E-2</c:v>
                </c:pt>
                <c:pt idx="3">
                  <c:v>7.3333333333333334E-2</c:v>
                </c:pt>
                <c:pt idx="4">
                  <c:v>6.8333333333333329E-2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EA-4A8C-9E44-045C103F0F2B}"/>
            </c:ext>
          </c:extLst>
        </c:ser>
        <c:ser>
          <c:idx val="4"/>
          <c:order val="4"/>
          <c:tx>
            <c:strRef>
              <c:f>'WEEK 21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'!$AF$2:$AF$6</c:f>
              <c:numCache>
                <c:formatCode>0.00%</c:formatCode>
                <c:ptCount val="5"/>
                <c:pt idx="0">
                  <c:v>0.31543624161073824</c:v>
                </c:pt>
                <c:pt idx="1">
                  <c:v>0.31711409395973156</c:v>
                </c:pt>
                <c:pt idx="2">
                  <c:v>0.28833333333333333</c:v>
                </c:pt>
                <c:pt idx="3">
                  <c:v>0.30333333333333334</c:v>
                </c:pt>
                <c:pt idx="4">
                  <c:v>0.32166666666666666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EA-4A8C-9E44-045C103F0F2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22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'!$AB$2:$AB$6</c:f>
              <c:numCache>
                <c:formatCode>0.00%</c:formatCode>
                <c:ptCount val="5"/>
                <c:pt idx="0">
                  <c:v>0.42617449664429524</c:v>
                </c:pt>
                <c:pt idx="1">
                  <c:v>0.45333333333333331</c:v>
                </c:pt>
                <c:pt idx="2">
                  <c:v>0.46666666666666667</c:v>
                </c:pt>
                <c:pt idx="3">
                  <c:v>0.45166666666666666</c:v>
                </c:pt>
                <c:pt idx="4">
                  <c:v>0.46833333333333332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4-415C-ABD1-0B5F1AADEF40}"/>
            </c:ext>
          </c:extLst>
        </c:ser>
        <c:ser>
          <c:idx val="1"/>
          <c:order val="1"/>
          <c:tx>
            <c:strRef>
              <c:f>'WEEK 22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'!$AC$2:$AC$6</c:f>
              <c:numCache>
                <c:formatCode>0.00%</c:formatCode>
                <c:ptCount val="5"/>
                <c:pt idx="0">
                  <c:v>5.3691275167785234E-2</c:v>
                </c:pt>
                <c:pt idx="1">
                  <c:v>5.8333333333333334E-2</c:v>
                </c:pt>
                <c:pt idx="2">
                  <c:v>5.6666666666666664E-2</c:v>
                </c:pt>
                <c:pt idx="3">
                  <c:v>5.8333333333333334E-2</c:v>
                </c:pt>
                <c:pt idx="4">
                  <c:v>6.3333333333333339E-2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84-415C-ABD1-0B5F1AADEF40}"/>
            </c:ext>
          </c:extLst>
        </c:ser>
        <c:ser>
          <c:idx val="2"/>
          <c:order val="2"/>
          <c:tx>
            <c:strRef>
              <c:f>'WEEK 22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'!$AD$2:$AD$6</c:f>
              <c:numCache>
                <c:formatCode>0.00%</c:formatCode>
                <c:ptCount val="5"/>
                <c:pt idx="0">
                  <c:v>0.10738255033557047</c:v>
                </c:pt>
                <c:pt idx="1">
                  <c:v>0.11833333333333333</c:v>
                </c:pt>
                <c:pt idx="2">
                  <c:v>0.1</c:v>
                </c:pt>
                <c:pt idx="3">
                  <c:v>0.1</c:v>
                </c:pt>
                <c:pt idx="4">
                  <c:v>0.10166666666666667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84-415C-ABD1-0B5F1AADEF40}"/>
            </c:ext>
          </c:extLst>
        </c:ser>
        <c:ser>
          <c:idx val="3"/>
          <c:order val="3"/>
          <c:tx>
            <c:strRef>
              <c:f>'WEEK 22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'!$AE$2:$AE$6</c:f>
              <c:numCache>
                <c:formatCode>0.00%</c:formatCode>
                <c:ptCount val="5"/>
                <c:pt idx="0">
                  <c:v>9.563758389261745E-2</c:v>
                </c:pt>
                <c:pt idx="1">
                  <c:v>8.1666666666666665E-2</c:v>
                </c:pt>
                <c:pt idx="2">
                  <c:v>7.3333333333333334E-2</c:v>
                </c:pt>
                <c:pt idx="3">
                  <c:v>6.8333333333333329E-2</c:v>
                </c:pt>
                <c:pt idx="4">
                  <c:v>6.1666666666666668E-2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84-415C-ABD1-0B5F1AADEF40}"/>
            </c:ext>
          </c:extLst>
        </c:ser>
        <c:ser>
          <c:idx val="4"/>
          <c:order val="4"/>
          <c:tx>
            <c:strRef>
              <c:f>'WEEK 22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'!$AF$2:$AF$6</c:f>
              <c:numCache>
                <c:formatCode>0.00%</c:formatCode>
                <c:ptCount val="5"/>
                <c:pt idx="0">
                  <c:v>0.31711409395973156</c:v>
                </c:pt>
                <c:pt idx="1">
                  <c:v>0.28833333333333333</c:v>
                </c:pt>
                <c:pt idx="2">
                  <c:v>0.30333333333333334</c:v>
                </c:pt>
                <c:pt idx="3">
                  <c:v>0.32166666666666666</c:v>
                </c:pt>
                <c:pt idx="4">
                  <c:v>0.30499999999999999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84-415C-ABD1-0B5F1AADEF4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23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'!$AB$2:$AB$6</c:f>
              <c:numCache>
                <c:formatCode>0.00%</c:formatCode>
                <c:ptCount val="5"/>
                <c:pt idx="0">
                  <c:v>0.45333333333333331</c:v>
                </c:pt>
                <c:pt idx="1">
                  <c:v>0.46666666666666667</c:v>
                </c:pt>
                <c:pt idx="2">
                  <c:v>0.45166666666666666</c:v>
                </c:pt>
                <c:pt idx="3">
                  <c:v>0.46833333333333332</c:v>
                </c:pt>
                <c:pt idx="4">
                  <c:v>0.45833333333333337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23-4B6B-9A3A-1FB6B9ED0E7F}"/>
            </c:ext>
          </c:extLst>
        </c:ser>
        <c:ser>
          <c:idx val="1"/>
          <c:order val="1"/>
          <c:tx>
            <c:strRef>
              <c:f>'WEEK 23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'!$AC$2:$AC$6</c:f>
              <c:numCache>
                <c:formatCode>0.00%</c:formatCode>
                <c:ptCount val="5"/>
                <c:pt idx="0">
                  <c:v>5.8333333333333334E-2</c:v>
                </c:pt>
                <c:pt idx="1">
                  <c:v>5.6666666666666664E-2</c:v>
                </c:pt>
                <c:pt idx="2">
                  <c:v>5.8333333333333334E-2</c:v>
                </c:pt>
                <c:pt idx="3">
                  <c:v>6.3333333333333339E-2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23-4B6B-9A3A-1FB6B9ED0E7F}"/>
            </c:ext>
          </c:extLst>
        </c:ser>
        <c:ser>
          <c:idx val="2"/>
          <c:order val="2"/>
          <c:tx>
            <c:strRef>
              <c:f>'WEEK 23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'!$AD$2:$AD$6</c:f>
              <c:numCache>
                <c:formatCode>0.00%</c:formatCode>
                <c:ptCount val="5"/>
                <c:pt idx="0">
                  <c:v>0.11833333333333333</c:v>
                </c:pt>
                <c:pt idx="1">
                  <c:v>0.1</c:v>
                </c:pt>
                <c:pt idx="2">
                  <c:v>0.1</c:v>
                </c:pt>
                <c:pt idx="3">
                  <c:v>0.10166666666666667</c:v>
                </c:pt>
                <c:pt idx="4">
                  <c:v>0.105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23-4B6B-9A3A-1FB6B9ED0E7F}"/>
            </c:ext>
          </c:extLst>
        </c:ser>
        <c:ser>
          <c:idx val="3"/>
          <c:order val="3"/>
          <c:tx>
            <c:strRef>
              <c:f>'WEEK 23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'!$AE$2:$AE$6</c:f>
              <c:numCache>
                <c:formatCode>0.00%</c:formatCode>
                <c:ptCount val="5"/>
                <c:pt idx="0">
                  <c:v>8.1666666666666665E-2</c:v>
                </c:pt>
                <c:pt idx="1">
                  <c:v>7.3333333333333334E-2</c:v>
                </c:pt>
                <c:pt idx="2">
                  <c:v>6.8333333333333329E-2</c:v>
                </c:pt>
                <c:pt idx="3">
                  <c:v>6.1666666666666668E-2</c:v>
                </c:pt>
                <c:pt idx="4">
                  <c:v>6.1666666666666668E-2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23-4B6B-9A3A-1FB6B9ED0E7F}"/>
            </c:ext>
          </c:extLst>
        </c:ser>
        <c:ser>
          <c:idx val="4"/>
          <c:order val="4"/>
          <c:tx>
            <c:strRef>
              <c:f>'WEEK 23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'!$AF$2:$AF$6</c:f>
              <c:numCache>
                <c:formatCode>0.00%</c:formatCode>
                <c:ptCount val="5"/>
                <c:pt idx="0">
                  <c:v>0.28833333333333333</c:v>
                </c:pt>
                <c:pt idx="1">
                  <c:v>0.30333333333333334</c:v>
                </c:pt>
                <c:pt idx="2">
                  <c:v>0.32166666666666666</c:v>
                </c:pt>
                <c:pt idx="3">
                  <c:v>0.30499999999999999</c:v>
                </c:pt>
                <c:pt idx="4">
                  <c:v>0.29499999999999998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23-4B6B-9A3A-1FB6B9ED0E7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24'!$AB$1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24'!$AB$2:$AB$6</c:f>
              <c:numCache>
                <c:formatCode>0.00%</c:formatCode>
                <c:ptCount val="5"/>
                <c:pt idx="0">
                  <c:v>0.46666666666666667</c:v>
                </c:pt>
                <c:pt idx="1">
                  <c:v>0.45166666666666666</c:v>
                </c:pt>
                <c:pt idx="2">
                  <c:v>0.46833333333333332</c:v>
                </c:pt>
                <c:pt idx="3">
                  <c:v>0.45833333333333337</c:v>
                </c:pt>
                <c:pt idx="4">
                  <c:v>0.46333333333333332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4D-4B48-A7F5-98E9D995852E}"/>
            </c:ext>
          </c:extLst>
        </c:ser>
        <c:ser>
          <c:idx val="1"/>
          <c:order val="1"/>
          <c:tx>
            <c:strRef>
              <c:f>'WEEK 24'!$AC$1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24'!$AC$2:$AC$6</c:f>
              <c:numCache>
                <c:formatCode>0.00%</c:formatCode>
                <c:ptCount val="5"/>
                <c:pt idx="0">
                  <c:v>5.6666666666666664E-2</c:v>
                </c:pt>
                <c:pt idx="1">
                  <c:v>5.8333333333333334E-2</c:v>
                </c:pt>
                <c:pt idx="2">
                  <c:v>6.3333333333333339E-2</c:v>
                </c:pt>
                <c:pt idx="3">
                  <c:v>0.08</c:v>
                </c:pt>
                <c:pt idx="4">
                  <c:v>8.1666666666666665E-2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4D-4B48-A7F5-98E9D995852E}"/>
            </c:ext>
          </c:extLst>
        </c:ser>
        <c:ser>
          <c:idx val="2"/>
          <c:order val="2"/>
          <c:tx>
            <c:strRef>
              <c:f>'WEEK 24'!$AD$1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24'!$AD$2:$AD$6</c:f>
              <c:numCache>
                <c:formatCode>0.00%</c:formatCode>
                <c:ptCount val="5"/>
                <c:pt idx="0">
                  <c:v>0.1</c:v>
                </c:pt>
                <c:pt idx="1">
                  <c:v>0.1</c:v>
                </c:pt>
                <c:pt idx="2">
                  <c:v>0.10166666666666667</c:v>
                </c:pt>
                <c:pt idx="3">
                  <c:v>0.105</c:v>
                </c:pt>
                <c:pt idx="4">
                  <c:v>0.12666666666666668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4D-4B48-A7F5-98E9D995852E}"/>
            </c:ext>
          </c:extLst>
        </c:ser>
        <c:ser>
          <c:idx val="3"/>
          <c:order val="3"/>
          <c:tx>
            <c:strRef>
              <c:f>'WEEK 24'!$AE$1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24'!$AE$2:$AE$6</c:f>
              <c:numCache>
                <c:formatCode>0.00%</c:formatCode>
                <c:ptCount val="5"/>
                <c:pt idx="0">
                  <c:v>7.3333333333333334E-2</c:v>
                </c:pt>
                <c:pt idx="1">
                  <c:v>6.8333333333333329E-2</c:v>
                </c:pt>
                <c:pt idx="2">
                  <c:v>6.1666666666666668E-2</c:v>
                </c:pt>
                <c:pt idx="3">
                  <c:v>6.1666666666666668E-2</c:v>
                </c:pt>
                <c:pt idx="4">
                  <c:v>6.1666666666666668E-2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4D-4B48-A7F5-98E9D995852E}"/>
            </c:ext>
          </c:extLst>
        </c:ser>
        <c:ser>
          <c:idx val="4"/>
          <c:order val="4"/>
          <c:tx>
            <c:strRef>
              <c:f>'WEEK 24'!$AF$1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24'!$AF$2:$AF$6</c:f>
              <c:numCache>
                <c:formatCode>0.00%</c:formatCode>
                <c:ptCount val="5"/>
                <c:pt idx="0">
                  <c:v>0.30333333333333334</c:v>
                </c:pt>
                <c:pt idx="1">
                  <c:v>0.32166666666666666</c:v>
                </c:pt>
                <c:pt idx="2">
                  <c:v>0.30499999999999999</c:v>
                </c:pt>
                <c:pt idx="3">
                  <c:v>0.29499999999999998</c:v>
                </c:pt>
                <c:pt idx="4">
                  <c:v>0.26666666666666666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4D-4B48-A7F5-98E9D995852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25'!$AB$1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25'!$AB$2:$AB$6</c:f>
              <c:numCache>
                <c:formatCode>0.00%</c:formatCode>
                <c:ptCount val="5"/>
                <c:pt idx="0">
                  <c:v>0.45166666666666666</c:v>
                </c:pt>
                <c:pt idx="1">
                  <c:v>0.46833333333333332</c:v>
                </c:pt>
                <c:pt idx="2">
                  <c:v>0.45833333333333337</c:v>
                </c:pt>
                <c:pt idx="3">
                  <c:v>0.46333333333333332</c:v>
                </c:pt>
                <c:pt idx="4">
                  <c:v>0.44463087248322147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49-4645-A81F-A4A90409915F}"/>
            </c:ext>
          </c:extLst>
        </c:ser>
        <c:ser>
          <c:idx val="1"/>
          <c:order val="1"/>
          <c:tx>
            <c:strRef>
              <c:f>'WEEK 25'!$AC$1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25'!$AC$2:$AC$6</c:f>
              <c:numCache>
                <c:formatCode>0.00%</c:formatCode>
                <c:ptCount val="5"/>
                <c:pt idx="0">
                  <c:v>5.8333333333333334E-2</c:v>
                </c:pt>
                <c:pt idx="1">
                  <c:v>6.3333333333333339E-2</c:v>
                </c:pt>
                <c:pt idx="2">
                  <c:v>0.08</c:v>
                </c:pt>
                <c:pt idx="3">
                  <c:v>8.1666666666666665E-2</c:v>
                </c:pt>
                <c:pt idx="4">
                  <c:v>8.2214765100671147E-2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49-4645-A81F-A4A90409915F}"/>
            </c:ext>
          </c:extLst>
        </c:ser>
        <c:ser>
          <c:idx val="2"/>
          <c:order val="2"/>
          <c:tx>
            <c:strRef>
              <c:f>'WEEK 25'!$AD$1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25'!$AD$2:$AD$6</c:f>
              <c:numCache>
                <c:formatCode>0.00%</c:formatCode>
                <c:ptCount val="5"/>
                <c:pt idx="0">
                  <c:v>0.1</c:v>
                </c:pt>
                <c:pt idx="1">
                  <c:v>0.10166666666666667</c:v>
                </c:pt>
                <c:pt idx="2">
                  <c:v>0.105</c:v>
                </c:pt>
                <c:pt idx="3">
                  <c:v>0.12666666666666668</c:v>
                </c:pt>
                <c:pt idx="4">
                  <c:v>0.11912751677852348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49-4645-A81F-A4A90409915F}"/>
            </c:ext>
          </c:extLst>
        </c:ser>
        <c:ser>
          <c:idx val="3"/>
          <c:order val="3"/>
          <c:tx>
            <c:strRef>
              <c:f>'WEEK 25'!$AE$1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25'!$AE$2:$AE$6</c:f>
              <c:numCache>
                <c:formatCode>0.00%</c:formatCode>
                <c:ptCount val="5"/>
                <c:pt idx="0">
                  <c:v>6.8333333333333329E-2</c:v>
                </c:pt>
                <c:pt idx="1">
                  <c:v>6.1666666666666668E-2</c:v>
                </c:pt>
                <c:pt idx="2">
                  <c:v>6.1666666666666668E-2</c:v>
                </c:pt>
                <c:pt idx="3">
                  <c:v>6.1666666666666668E-2</c:v>
                </c:pt>
                <c:pt idx="4">
                  <c:v>7.0469798657718116E-2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49-4645-A81F-A4A90409915F}"/>
            </c:ext>
          </c:extLst>
        </c:ser>
        <c:ser>
          <c:idx val="4"/>
          <c:order val="4"/>
          <c:tx>
            <c:strRef>
              <c:f>'WEEK 25'!$AF$1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25'!$AF$2:$AF$6</c:f>
              <c:numCache>
                <c:formatCode>0.00%</c:formatCode>
                <c:ptCount val="5"/>
                <c:pt idx="0">
                  <c:v>0.32166666666666666</c:v>
                </c:pt>
                <c:pt idx="1">
                  <c:v>0.30499999999999999</c:v>
                </c:pt>
                <c:pt idx="2">
                  <c:v>0.29499999999999998</c:v>
                </c:pt>
                <c:pt idx="3">
                  <c:v>0.26666666666666666</c:v>
                </c:pt>
                <c:pt idx="4">
                  <c:v>0.28355704697986578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49-4645-A81F-A4A90409915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26'!$AB$1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26'!$AB$2:$AB$6</c:f>
              <c:numCache>
                <c:formatCode>0.00%</c:formatCode>
                <c:ptCount val="5"/>
                <c:pt idx="0">
                  <c:v>0.46833333333333332</c:v>
                </c:pt>
                <c:pt idx="1">
                  <c:v>0.45833333333333337</c:v>
                </c:pt>
                <c:pt idx="2">
                  <c:v>0.46333333333333332</c:v>
                </c:pt>
                <c:pt idx="3">
                  <c:v>0.44463087248322147</c:v>
                </c:pt>
                <c:pt idx="4">
                  <c:v>0.45068027210884354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8E-44DC-8C70-BE4F522C9ADA}"/>
            </c:ext>
          </c:extLst>
        </c:ser>
        <c:ser>
          <c:idx val="1"/>
          <c:order val="1"/>
          <c:tx>
            <c:strRef>
              <c:f>'WEEK 26'!$AC$1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26'!$AC$2:$AC$6</c:f>
              <c:numCache>
                <c:formatCode>0.00%</c:formatCode>
                <c:ptCount val="5"/>
                <c:pt idx="0">
                  <c:v>6.3333333333333339E-2</c:v>
                </c:pt>
                <c:pt idx="1">
                  <c:v>0.08</c:v>
                </c:pt>
                <c:pt idx="2">
                  <c:v>8.1666666666666665E-2</c:v>
                </c:pt>
                <c:pt idx="3">
                  <c:v>8.2214765100671147E-2</c:v>
                </c:pt>
                <c:pt idx="4">
                  <c:v>6.1224489795918366E-2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8E-44DC-8C70-BE4F522C9ADA}"/>
            </c:ext>
          </c:extLst>
        </c:ser>
        <c:ser>
          <c:idx val="2"/>
          <c:order val="2"/>
          <c:tx>
            <c:strRef>
              <c:f>'WEEK 26'!$AD$1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26'!$AD$2:$AD$6</c:f>
              <c:numCache>
                <c:formatCode>0.00%</c:formatCode>
                <c:ptCount val="5"/>
                <c:pt idx="0">
                  <c:v>0.10166666666666667</c:v>
                </c:pt>
                <c:pt idx="1">
                  <c:v>0.105</c:v>
                </c:pt>
                <c:pt idx="2">
                  <c:v>0.12666666666666668</c:v>
                </c:pt>
                <c:pt idx="3">
                  <c:v>0.11912751677852348</c:v>
                </c:pt>
                <c:pt idx="4">
                  <c:v>0.12074829931972789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8E-44DC-8C70-BE4F522C9ADA}"/>
            </c:ext>
          </c:extLst>
        </c:ser>
        <c:ser>
          <c:idx val="3"/>
          <c:order val="3"/>
          <c:tx>
            <c:strRef>
              <c:f>'WEEK 26'!$AE$1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26'!$AE$2:$AE$6</c:f>
              <c:numCache>
                <c:formatCode>0.00%</c:formatCode>
                <c:ptCount val="5"/>
                <c:pt idx="0">
                  <c:v>6.1666666666666668E-2</c:v>
                </c:pt>
                <c:pt idx="1">
                  <c:v>6.1666666666666668E-2</c:v>
                </c:pt>
                <c:pt idx="2">
                  <c:v>6.1666666666666668E-2</c:v>
                </c:pt>
                <c:pt idx="3">
                  <c:v>7.0469798657718116E-2</c:v>
                </c:pt>
                <c:pt idx="4">
                  <c:v>8.673469387755102E-2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8E-44DC-8C70-BE4F522C9ADA}"/>
            </c:ext>
          </c:extLst>
        </c:ser>
        <c:ser>
          <c:idx val="4"/>
          <c:order val="4"/>
          <c:tx>
            <c:strRef>
              <c:f>'WEEK 26'!$AF$1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26'!$AF$2:$AF$6</c:f>
              <c:numCache>
                <c:formatCode>0.00%</c:formatCode>
                <c:ptCount val="5"/>
                <c:pt idx="0">
                  <c:v>0.30499999999999999</c:v>
                </c:pt>
                <c:pt idx="1">
                  <c:v>0.29499999999999998</c:v>
                </c:pt>
                <c:pt idx="2">
                  <c:v>0.26666666666666666</c:v>
                </c:pt>
                <c:pt idx="3">
                  <c:v>0.28355704697986578</c:v>
                </c:pt>
                <c:pt idx="4">
                  <c:v>0.28061224489795916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8E-44DC-8C70-BE4F522C9AD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27'!$AB$1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27'!$AB$2:$AB$6</c:f>
              <c:numCache>
                <c:formatCode>0.00%</c:formatCode>
                <c:ptCount val="5"/>
                <c:pt idx="0">
                  <c:v>0.45833333333333337</c:v>
                </c:pt>
                <c:pt idx="1">
                  <c:v>0.46333333333333332</c:v>
                </c:pt>
                <c:pt idx="2">
                  <c:v>0.44463087248322147</c:v>
                </c:pt>
                <c:pt idx="3">
                  <c:v>0.45068027210884354</c:v>
                </c:pt>
                <c:pt idx="4">
                  <c:v>0.4476351351351352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56-4C25-BBB9-25F62218BCEE}"/>
            </c:ext>
          </c:extLst>
        </c:ser>
        <c:ser>
          <c:idx val="1"/>
          <c:order val="1"/>
          <c:tx>
            <c:strRef>
              <c:f>'WEEK 27'!$AC$1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27'!$AC$2:$AC$6</c:f>
              <c:numCache>
                <c:formatCode>0.00%</c:formatCode>
                <c:ptCount val="5"/>
                <c:pt idx="0">
                  <c:v>0.08</c:v>
                </c:pt>
                <c:pt idx="1">
                  <c:v>8.1666666666666665E-2</c:v>
                </c:pt>
                <c:pt idx="2">
                  <c:v>8.2214765100671147E-2</c:v>
                </c:pt>
                <c:pt idx="3">
                  <c:v>6.1224489795918366E-2</c:v>
                </c:pt>
                <c:pt idx="4">
                  <c:v>5.4054054054054057E-2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56-4C25-BBB9-25F62218BCEE}"/>
            </c:ext>
          </c:extLst>
        </c:ser>
        <c:ser>
          <c:idx val="2"/>
          <c:order val="2"/>
          <c:tx>
            <c:strRef>
              <c:f>'WEEK 27'!$AD$1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27'!$AD$2:$AD$6</c:f>
              <c:numCache>
                <c:formatCode>0.00%</c:formatCode>
                <c:ptCount val="5"/>
                <c:pt idx="0">
                  <c:v>0.105</c:v>
                </c:pt>
                <c:pt idx="1">
                  <c:v>0.12666666666666668</c:v>
                </c:pt>
                <c:pt idx="2">
                  <c:v>0.11912751677852348</c:v>
                </c:pt>
                <c:pt idx="3">
                  <c:v>0.12074829931972789</c:v>
                </c:pt>
                <c:pt idx="4">
                  <c:v>0.12162162162162163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56-4C25-BBB9-25F62218BCEE}"/>
            </c:ext>
          </c:extLst>
        </c:ser>
        <c:ser>
          <c:idx val="3"/>
          <c:order val="3"/>
          <c:tx>
            <c:strRef>
              <c:f>'WEEK 27'!$AE$1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27'!$AE$2:$AE$6</c:f>
              <c:numCache>
                <c:formatCode>0.00%</c:formatCode>
                <c:ptCount val="5"/>
                <c:pt idx="0">
                  <c:v>6.1666666666666668E-2</c:v>
                </c:pt>
                <c:pt idx="1">
                  <c:v>6.1666666666666668E-2</c:v>
                </c:pt>
                <c:pt idx="2">
                  <c:v>7.0469798657718116E-2</c:v>
                </c:pt>
                <c:pt idx="3">
                  <c:v>8.673469387755102E-2</c:v>
                </c:pt>
                <c:pt idx="4">
                  <c:v>8.4459459459459457E-2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56-4C25-BBB9-25F62218BCEE}"/>
            </c:ext>
          </c:extLst>
        </c:ser>
        <c:ser>
          <c:idx val="4"/>
          <c:order val="4"/>
          <c:tx>
            <c:strRef>
              <c:f>'WEEK 27'!$AF$1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27'!$AF$2:$AF$6</c:f>
              <c:numCache>
                <c:formatCode>0.00%</c:formatCode>
                <c:ptCount val="5"/>
                <c:pt idx="0">
                  <c:v>0.29499999999999998</c:v>
                </c:pt>
                <c:pt idx="1">
                  <c:v>0.26666666666666666</c:v>
                </c:pt>
                <c:pt idx="2">
                  <c:v>0.28355704697986578</c:v>
                </c:pt>
                <c:pt idx="3">
                  <c:v>0.28061224489795916</c:v>
                </c:pt>
                <c:pt idx="4">
                  <c:v>0.29222972972972971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56-4C25-BBB9-25F62218BC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28'!$AD$1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28'!$AD$2:$AD$6</c:f>
              <c:numCache>
                <c:formatCode>0.00%</c:formatCode>
                <c:ptCount val="5"/>
                <c:pt idx="0">
                  <c:v>0.46333333333333332</c:v>
                </c:pt>
                <c:pt idx="1">
                  <c:v>0.44463087248322147</c:v>
                </c:pt>
                <c:pt idx="2">
                  <c:v>0.45068027210884354</c:v>
                </c:pt>
                <c:pt idx="3">
                  <c:v>0.4476351351351352</c:v>
                </c:pt>
                <c:pt idx="4">
                  <c:v>0.43243243243243246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E7-48DD-B6C1-A5DB15FA58BD}"/>
            </c:ext>
          </c:extLst>
        </c:ser>
        <c:ser>
          <c:idx val="1"/>
          <c:order val="1"/>
          <c:tx>
            <c:strRef>
              <c:f>'WEEK 28'!$AE$1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28'!$AE$2:$AE$6</c:f>
              <c:numCache>
                <c:formatCode>0.00%</c:formatCode>
                <c:ptCount val="5"/>
                <c:pt idx="0">
                  <c:v>8.1666666666666665E-2</c:v>
                </c:pt>
                <c:pt idx="1">
                  <c:v>8.2214765100671147E-2</c:v>
                </c:pt>
                <c:pt idx="2">
                  <c:v>6.1224489795918366E-2</c:v>
                </c:pt>
                <c:pt idx="3">
                  <c:v>5.4054054054054057E-2</c:v>
                </c:pt>
                <c:pt idx="4">
                  <c:v>5.5743243243243243E-2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E7-48DD-B6C1-A5DB15FA58BD}"/>
            </c:ext>
          </c:extLst>
        </c:ser>
        <c:ser>
          <c:idx val="2"/>
          <c:order val="2"/>
          <c:tx>
            <c:strRef>
              <c:f>'WEEK 28'!$AF$1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28'!$AF$2:$AF$6</c:f>
              <c:numCache>
                <c:formatCode>0.00%</c:formatCode>
                <c:ptCount val="5"/>
                <c:pt idx="0">
                  <c:v>0.12666666666666668</c:v>
                </c:pt>
                <c:pt idx="1">
                  <c:v>0.11912751677852348</c:v>
                </c:pt>
                <c:pt idx="2">
                  <c:v>0.12074829931972789</c:v>
                </c:pt>
                <c:pt idx="3">
                  <c:v>0.12162162162162163</c:v>
                </c:pt>
                <c:pt idx="4">
                  <c:v>0.12162162162162163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E7-48DD-B6C1-A5DB15FA58BD}"/>
            </c:ext>
          </c:extLst>
        </c:ser>
        <c:ser>
          <c:idx val="3"/>
          <c:order val="3"/>
          <c:tx>
            <c:strRef>
              <c:f>'WEEK 28'!$AG$1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28'!$AG$2:$AG$6</c:f>
              <c:numCache>
                <c:formatCode>0.00%</c:formatCode>
                <c:ptCount val="5"/>
                <c:pt idx="0">
                  <c:v>6.1666666666666668E-2</c:v>
                </c:pt>
                <c:pt idx="1">
                  <c:v>7.0469798657718116E-2</c:v>
                </c:pt>
                <c:pt idx="2">
                  <c:v>8.673469387755102E-2</c:v>
                </c:pt>
                <c:pt idx="3">
                  <c:v>8.4459459459459457E-2</c:v>
                </c:pt>
                <c:pt idx="4">
                  <c:v>7.6013513513513514E-2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E7-48DD-B6C1-A5DB15FA58BD}"/>
            </c:ext>
          </c:extLst>
        </c:ser>
        <c:ser>
          <c:idx val="4"/>
          <c:order val="4"/>
          <c:tx>
            <c:strRef>
              <c:f>'WEEK 28'!$AH$1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28'!$AH$2:$AH$6</c:f>
              <c:numCache>
                <c:formatCode>0.00%</c:formatCode>
                <c:ptCount val="5"/>
                <c:pt idx="0">
                  <c:v>0.26666666666666666</c:v>
                </c:pt>
                <c:pt idx="1">
                  <c:v>0.28355704697986578</c:v>
                </c:pt>
                <c:pt idx="2">
                  <c:v>0.28061224489795916</c:v>
                </c:pt>
                <c:pt idx="3">
                  <c:v>0.29222972972972971</c:v>
                </c:pt>
                <c:pt idx="4">
                  <c:v>0.3141891891891892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E7-48DD-B6C1-A5DB15FA58B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29'!$AD$1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29'!$AD$2:$AD$6</c:f>
              <c:numCache>
                <c:formatCode>0.00%</c:formatCode>
                <c:ptCount val="5"/>
                <c:pt idx="0">
                  <c:v>0.44463087248322147</c:v>
                </c:pt>
                <c:pt idx="1">
                  <c:v>0.45068027210884354</c:v>
                </c:pt>
                <c:pt idx="2">
                  <c:v>0.4476351351351352</c:v>
                </c:pt>
                <c:pt idx="3">
                  <c:v>0.43243243243243246</c:v>
                </c:pt>
                <c:pt idx="4">
                  <c:v>0.4476351351351352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3E-42FC-A52D-506FD99D0A29}"/>
            </c:ext>
          </c:extLst>
        </c:ser>
        <c:ser>
          <c:idx val="1"/>
          <c:order val="1"/>
          <c:tx>
            <c:strRef>
              <c:f>'WEEK 29'!$AE$1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29'!$AE$2:$AE$6</c:f>
              <c:numCache>
                <c:formatCode>0.00%</c:formatCode>
                <c:ptCount val="5"/>
                <c:pt idx="0">
                  <c:v>8.2214765100671147E-2</c:v>
                </c:pt>
                <c:pt idx="1">
                  <c:v>6.1224489795918366E-2</c:v>
                </c:pt>
                <c:pt idx="2">
                  <c:v>5.4054054054054057E-2</c:v>
                </c:pt>
                <c:pt idx="3">
                  <c:v>5.5743243243243243E-2</c:v>
                </c:pt>
                <c:pt idx="4">
                  <c:v>4.5608108108108107E-2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3E-42FC-A52D-506FD99D0A29}"/>
            </c:ext>
          </c:extLst>
        </c:ser>
        <c:ser>
          <c:idx val="2"/>
          <c:order val="2"/>
          <c:tx>
            <c:strRef>
              <c:f>'WEEK 29'!$AF$1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29'!$AF$2:$AF$6</c:f>
              <c:numCache>
                <c:formatCode>0.00%</c:formatCode>
                <c:ptCount val="5"/>
                <c:pt idx="0">
                  <c:v>0.11912751677852348</c:v>
                </c:pt>
                <c:pt idx="1">
                  <c:v>0.12074829931972789</c:v>
                </c:pt>
                <c:pt idx="2">
                  <c:v>0.12162162162162163</c:v>
                </c:pt>
                <c:pt idx="3">
                  <c:v>0.12162162162162163</c:v>
                </c:pt>
                <c:pt idx="4">
                  <c:v>9.45945945945946E-2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3E-42FC-A52D-506FD99D0A29}"/>
            </c:ext>
          </c:extLst>
        </c:ser>
        <c:ser>
          <c:idx val="3"/>
          <c:order val="3"/>
          <c:tx>
            <c:strRef>
              <c:f>'WEEK 29'!$AG$1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29'!$AG$2:$AG$6</c:f>
              <c:numCache>
                <c:formatCode>0.00%</c:formatCode>
                <c:ptCount val="5"/>
                <c:pt idx="0">
                  <c:v>7.0469798657718116E-2</c:v>
                </c:pt>
                <c:pt idx="1">
                  <c:v>8.673469387755102E-2</c:v>
                </c:pt>
                <c:pt idx="2">
                  <c:v>8.4459459459459457E-2</c:v>
                </c:pt>
                <c:pt idx="3">
                  <c:v>7.6013513513513514E-2</c:v>
                </c:pt>
                <c:pt idx="4">
                  <c:v>9.45945945945946E-2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3E-42FC-A52D-506FD99D0A29}"/>
            </c:ext>
          </c:extLst>
        </c:ser>
        <c:ser>
          <c:idx val="4"/>
          <c:order val="4"/>
          <c:tx>
            <c:strRef>
              <c:f>'WEEK 29'!$AH$1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29'!$AH$2:$AH$6</c:f>
              <c:numCache>
                <c:formatCode>0.00%</c:formatCode>
                <c:ptCount val="5"/>
                <c:pt idx="0">
                  <c:v>0.28355704697986578</c:v>
                </c:pt>
                <c:pt idx="1">
                  <c:v>0.28061224489795916</c:v>
                </c:pt>
                <c:pt idx="2">
                  <c:v>0.29222972972972971</c:v>
                </c:pt>
                <c:pt idx="3">
                  <c:v>0.3141891891891892</c:v>
                </c:pt>
                <c:pt idx="4">
                  <c:v>0.3158783783783784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3E-42FC-A52D-506FD99D0A2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30'!$AD$3:$AD$6</c:f>
              <c:numCache>
                <c:formatCode>0.00%</c:formatCode>
                <c:ptCount val="4"/>
                <c:pt idx="0">
                  <c:v>0.4476351351351352</c:v>
                </c:pt>
                <c:pt idx="1">
                  <c:v>0.43243243243243246</c:v>
                </c:pt>
                <c:pt idx="2">
                  <c:v>0.4476351351351352</c:v>
                </c:pt>
                <c:pt idx="3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FF-4ED2-B9C7-34436807D06D}"/>
            </c:ext>
          </c:extLst>
        </c:ser>
        <c:ser>
          <c:idx val="1"/>
          <c:order val="1"/>
          <c:tx>
            <c:strRef>
              <c:f>'WEEK 30'!$AE$1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30'!$AE$3:$AE$6</c:f>
              <c:numCache>
                <c:formatCode>0.00%</c:formatCode>
                <c:ptCount val="4"/>
                <c:pt idx="0">
                  <c:v>5.4054054054054057E-2</c:v>
                </c:pt>
                <c:pt idx="1">
                  <c:v>5.5743243243243243E-2</c:v>
                </c:pt>
                <c:pt idx="2">
                  <c:v>4.5608108108108107E-2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FF-4ED2-B9C7-34436807D06D}"/>
            </c:ext>
          </c:extLst>
        </c:ser>
        <c:ser>
          <c:idx val="2"/>
          <c:order val="2"/>
          <c:tx>
            <c:strRef>
              <c:f>'WEEK 30'!$AF$1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30'!$AF$3:$AF$6</c:f>
              <c:numCache>
                <c:formatCode>0.00%</c:formatCode>
                <c:ptCount val="4"/>
                <c:pt idx="0">
                  <c:v>0.12162162162162163</c:v>
                </c:pt>
                <c:pt idx="1">
                  <c:v>0.12162162162162163</c:v>
                </c:pt>
                <c:pt idx="2">
                  <c:v>9.45945945945946E-2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FF-4ED2-B9C7-34436807D06D}"/>
            </c:ext>
          </c:extLst>
        </c:ser>
        <c:ser>
          <c:idx val="3"/>
          <c:order val="3"/>
          <c:tx>
            <c:strRef>
              <c:f>'WEEK 30'!$AG$1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30'!$AG$3:$AG$6</c:f>
              <c:numCache>
                <c:formatCode>0.00%</c:formatCode>
                <c:ptCount val="4"/>
                <c:pt idx="0">
                  <c:v>8.4459459459459457E-2</c:v>
                </c:pt>
                <c:pt idx="1">
                  <c:v>7.6013513513513514E-2</c:v>
                </c:pt>
                <c:pt idx="2">
                  <c:v>9.45945945945946E-2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FF-4ED2-B9C7-34436807D06D}"/>
            </c:ext>
          </c:extLst>
        </c:ser>
        <c:ser>
          <c:idx val="4"/>
          <c:order val="4"/>
          <c:tx>
            <c:strRef>
              <c:f>'WEEK 30'!$AH$1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30'!$AH$3:$AH$6</c:f>
              <c:numCache>
                <c:formatCode>0.00%</c:formatCode>
                <c:ptCount val="4"/>
                <c:pt idx="0">
                  <c:v>0.29222972972972971</c:v>
                </c:pt>
                <c:pt idx="1">
                  <c:v>0.3141891891891892</c:v>
                </c:pt>
                <c:pt idx="2">
                  <c:v>0.3158783783783784</c:v>
                </c:pt>
                <c:pt idx="3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FF-4ED2-B9C7-34436807D06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31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'!$AE$2:$AE$5</c:f>
              <c:numCache>
                <c:formatCode>0.00%</c:formatCode>
                <c:ptCount val="4"/>
                <c:pt idx="0">
                  <c:v>0.4476351351351352</c:v>
                </c:pt>
                <c:pt idx="1">
                  <c:v>0.43240000000000001</c:v>
                </c:pt>
                <c:pt idx="2">
                  <c:v>0.47</c:v>
                </c:pt>
                <c:pt idx="3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1-4EDB-ABDF-E4BA7C34C57F}"/>
            </c:ext>
          </c:extLst>
        </c:ser>
        <c:ser>
          <c:idx val="1"/>
          <c:order val="1"/>
          <c:tx>
            <c:strRef>
              <c:f>'WEEK 31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'!$AF$2:$AF$5</c:f>
              <c:numCache>
                <c:formatCode>0.00%</c:formatCode>
                <c:ptCount val="4"/>
                <c:pt idx="0">
                  <c:v>5.4054054054054057E-2</c:v>
                </c:pt>
                <c:pt idx="1">
                  <c:v>5.57E-2</c:v>
                </c:pt>
                <c:pt idx="2">
                  <c:v>0.05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51-4EDB-ABDF-E4BA7C34C57F}"/>
            </c:ext>
          </c:extLst>
        </c:ser>
        <c:ser>
          <c:idx val="2"/>
          <c:order val="2"/>
          <c:tx>
            <c:strRef>
              <c:f>'WEEK 31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'!$AG$2:$AG$5</c:f>
              <c:numCache>
                <c:formatCode>0.00%</c:formatCode>
                <c:ptCount val="4"/>
                <c:pt idx="0">
                  <c:v>0.12162162162162163</c:v>
                </c:pt>
                <c:pt idx="1">
                  <c:v>0.1216</c:v>
                </c:pt>
                <c:pt idx="2">
                  <c:v>0.11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51-4EDB-ABDF-E4BA7C34C57F}"/>
            </c:ext>
          </c:extLst>
        </c:ser>
        <c:ser>
          <c:idx val="3"/>
          <c:order val="3"/>
          <c:tx>
            <c:strRef>
              <c:f>'WEEK 31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'!$AH$2:$AH$5</c:f>
              <c:numCache>
                <c:formatCode>0.00%</c:formatCode>
                <c:ptCount val="4"/>
                <c:pt idx="0">
                  <c:v>8.4459459459459457E-2</c:v>
                </c:pt>
                <c:pt idx="1">
                  <c:v>7.5999999999999998E-2</c:v>
                </c:pt>
                <c:pt idx="2">
                  <c:v>0.09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51-4EDB-ABDF-E4BA7C34C57F}"/>
            </c:ext>
          </c:extLst>
        </c:ser>
        <c:ser>
          <c:idx val="4"/>
          <c:order val="4"/>
          <c:tx>
            <c:strRef>
              <c:f>'WEEK 31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'!$AI$2:$AI$5</c:f>
              <c:numCache>
                <c:formatCode>0.00%</c:formatCode>
                <c:ptCount val="4"/>
                <c:pt idx="0">
                  <c:v>0.29222972972972971</c:v>
                </c:pt>
                <c:pt idx="1">
                  <c:v>0.31419999999999998</c:v>
                </c:pt>
                <c:pt idx="2">
                  <c:v>0.28000000000000003</c:v>
                </c:pt>
                <c:pt idx="3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51-4EDB-ABDF-E4BA7C34C57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32'!$AE$1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32'!$AE$2:$AE$5</c:f>
              <c:numCache>
                <c:formatCode>0.00%</c:formatCode>
                <c:ptCount val="4"/>
                <c:pt idx="0">
                  <c:v>0.43240000000000001</c:v>
                </c:pt>
                <c:pt idx="1">
                  <c:v>0.47</c:v>
                </c:pt>
                <c:pt idx="2">
                  <c:v>0.47</c:v>
                </c:pt>
                <c:pt idx="3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0A-A846-83D1-E5B782421972}"/>
            </c:ext>
          </c:extLst>
        </c:ser>
        <c:ser>
          <c:idx val="1"/>
          <c:order val="1"/>
          <c:tx>
            <c:strRef>
              <c:f>'WEEK 32'!$AF$1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32'!$AF$2:$AF$5</c:f>
              <c:numCache>
                <c:formatCode>0.00%</c:formatCode>
                <c:ptCount val="4"/>
                <c:pt idx="0">
                  <c:v>5.57E-2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0A-A846-83D1-E5B782421972}"/>
            </c:ext>
          </c:extLst>
        </c:ser>
        <c:ser>
          <c:idx val="2"/>
          <c:order val="2"/>
          <c:tx>
            <c:strRef>
              <c:f>'WEEK 32'!$AG$1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32'!$AG$2:$AG$5</c:f>
              <c:numCache>
                <c:formatCode>0.00%</c:formatCode>
                <c:ptCount val="4"/>
                <c:pt idx="0">
                  <c:v>0.1216</c:v>
                </c:pt>
                <c:pt idx="1">
                  <c:v>0.11</c:v>
                </c:pt>
                <c:pt idx="2">
                  <c:v>0.12</c:v>
                </c:pt>
                <c:pt idx="3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0A-A846-83D1-E5B782421972}"/>
            </c:ext>
          </c:extLst>
        </c:ser>
        <c:ser>
          <c:idx val="3"/>
          <c:order val="3"/>
          <c:tx>
            <c:strRef>
              <c:f>'WEEK 32'!$AH$1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32'!$AH$2:$AH$5</c:f>
              <c:numCache>
                <c:formatCode>0.00%</c:formatCode>
                <c:ptCount val="4"/>
                <c:pt idx="0">
                  <c:v>7.5999999999999998E-2</c:v>
                </c:pt>
                <c:pt idx="1">
                  <c:v>0.09</c:v>
                </c:pt>
                <c:pt idx="2">
                  <c:v>0.08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0A-A846-83D1-E5B782421972}"/>
            </c:ext>
          </c:extLst>
        </c:ser>
        <c:ser>
          <c:idx val="4"/>
          <c:order val="4"/>
          <c:tx>
            <c:strRef>
              <c:f>'WEEK 32'!$AI$1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32'!$AI$2:$AI$5</c:f>
              <c:numCache>
                <c:formatCode>0.00%</c:formatCode>
                <c:ptCount val="4"/>
                <c:pt idx="0">
                  <c:v>0.31419999999999998</c:v>
                </c:pt>
                <c:pt idx="1">
                  <c:v>0.28000000000000003</c:v>
                </c:pt>
                <c:pt idx="2">
                  <c:v>0.28000000000000003</c:v>
                </c:pt>
                <c:pt idx="3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0A-A846-83D1-E5B78242197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33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'!$AE$2:$AE$5</c:f>
              <c:numCache>
                <c:formatCode>0.00%</c:formatCode>
                <c:ptCount val="4"/>
                <c:pt idx="0">
                  <c:v>0.43240000000000001</c:v>
                </c:pt>
                <c:pt idx="1">
                  <c:v>0.47</c:v>
                </c:pt>
                <c:pt idx="2">
                  <c:v>0.45</c:v>
                </c:pt>
                <c:pt idx="3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E3-4BE1-993D-B1C61EF557C3}"/>
            </c:ext>
          </c:extLst>
        </c:ser>
        <c:ser>
          <c:idx val="1"/>
          <c:order val="1"/>
          <c:tx>
            <c:strRef>
              <c:f>'WEEK 33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'!$AF$2:$AF$5</c:f>
              <c:numCache>
                <c:formatCode>0.00%</c:formatCode>
                <c:ptCount val="4"/>
                <c:pt idx="0">
                  <c:v>5.57E-2</c:v>
                </c:pt>
                <c:pt idx="1">
                  <c:v>0.05</c:v>
                </c:pt>
                <c:pt idx="2">
                  <c:v>0.05</c:v>
                </c:pt>
                <c:pt idx="3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E3-4BE1-993D-B1C61EF557C3}"/>
            </c:ext>
          </c:extLst>
        </c:ser>
        <c:ser>
          <c:idx val="2"/>
          <c:order val="2"/>
          <c:tx>
            <c:strRef>
              <c:f>'WEEK 33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'!$AG$2:$AG$5</c:f>
              <c:numCache>
                <c:formatCode>0.00%</c:formatCode>
                <c:ptCount val="4"/>
                <c:pt idx="0">
                  <c:v>0.1216</c:v>
                </c:pt>
                <c:pt idx="1">
                  <c:v>0.12</c:v>
                </c:pt>
                <c:pt idx="2">
                  <c:v>0.1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E3-4BE1-993D-B1C61EF557C3}"/>
            </c:ext>
          </c:extLst>
        </c:ser>
        <c:ser>
          <c:idx val="3"/>
          <c:order val="3"/>
          <c:tx>
            <c:strRef>
              <c:f>'WEEK 33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'!$AH$2:$AH$5</c:f>
              <c:numCache>
                <c:formatCode>0.00%</c:formatCode>
                <c:ptCount val="4"/>
                <c:pt idx="0">
                  <c:v>7.5999999999999998E-2</c:v>
                </c:pt>
                <c:pt idx="1">
                  <c:v>0.08</c:v>
                </c:pt>
                <c:pt idx="2">
                  <c:v>0.11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E3-4BE1-993D-B1C61EF557C3}"/>
            </c:ext>
          </c:extLst>
        </c:ser>
        <c:ser>
          <c:idx val="4"/>
          <c:order val="4"/>
          <c:tx>
            <c:strRef>
              <c:f>'WEEK 33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'!$AI$2:$AI$5</c:f>
              <c:numCache>
                <c:formatCode>0.00%</c:formatCode>
                <c:ptCount val="4"/>
                <c:pt idx="0">
                  <c:v>0.31419999999999998</c:v>
                </c:pt>
                <c:pt idx="1">
                  <c:v>0.28000000000000003</c:v>
                </c:pt>
                <c:pt idx="2">
                  <c:v>0.28999999999999998</c:v>
                </c:pt>
                <c:pt idx="3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E3-4BE1-993D-B1C61EF557C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34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'!$AE$2:$AE$5</c:f>
              <c:numCache>
                <c:formatCode>0.00%</c:formatCode>
                <c:ptCount val="4"/>
                <c:pt idx="0">
                  <c:v>0.47</c:v>
                </c:pt>
                <c:pt idx="1">
                  <c:v>0.45</c:v>
                </c:pt>
                <c:pt idx="2">
                  <c:v>0.44</c:v>
                </c:pt>
                <c:pt idx="3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99-F34C-98BD-F786BE0424DC}"/>
            </c:ext>
          </c:extLst>
        </c:ser>
        <c:ser>
          <c:idx val="1"/>
          <c:order val="1"/>
          <c:tx>
            <c:strRef>
              <c:f>'WEEK 34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'!$AF$2:$AF$5</c:f>
              <c:numCache>
                <c:formatCode>0.00%</c:formatCode>
                <c:ptCount val="4"/>
                <c:pt idx="0">
                  <c:v>0.05</c:v>
                </c:pt>
                <c:pt idx="1">
                  <c:v>0.05</c:v>
                </c:pt>
                <c:pt idx="2">
                  <c:v>0.03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99-F34C-98BD-F786BE0424DC}"/>
            </c:ext>
          </c:extLst>
        </c:ser>
        <c:ser>
          <c:idx val="2"/>
          <c:order val="2"/>
          <c:tx>
            <c:strRef>
              <c:f>'WEEK 34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'!$AG$2:$AG$5</c:f>
              <c:numCache>
                <c:formatCode>0.00%</c:formatCode>
                <c:ptCount val="4"/>
                <c:pt idx="0">
                  <c:v>0.12</c:v>
                </c:pt>
                <c:pt idx="1">
                  <c:v>0.1</c:v>
                </c:pt>
                <c:pt idx="2">
                  <c:v>0.11</c:v>
                </c:pt>
                <c:pt idx="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99-F34C-98BD-F786BE0424DC}"/>
            </c:ext>
          </c:extLst>
        </c:ser>
        <c:ser>
          <c:idx val="3"/>
          <c:order val="3"/>
          <c:tx>
            <c:strRef>
              <c:f>'WEEK 34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'!$AH$2:$AH$5</c:f>
              <c:numCache>
                <c:formatCode>0.00%</c:formatCode>
                <c:ptCount val="4"/>
                <c:pt idx="0">
                  <c:v>0.08</c:v>
                </c:pt>
                <c:pt idx="1">
                  <c:v>0.11</c:v>
                </c:pt>
                <c:pt idx="2">
                  <c:v>0.12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99-F34C-98BD-F786BE0424DC}"/>
            </c:ext>
          </c:extLst>
        </c:ser>
        <c:ser>
          <c:idx val="4"/>
          <c:order val="4"/>
          <c:tx>
            <c:strRef>
              <c:f>'WEEK 34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'!$AI$2:$AI$5</c:f>
              <c:numCache>
                <c:formatCode>0.00%</c:formatCode>
                <c:ptCount val="4"/>
                <c:pt idx="0">
                  <c:v>0.28000000000000003</c:v>
                </c:pt>
                <c:pt idx="1">
                  <c:v>0.28999999999999998</c:v>
                </c:pt>
                <c:pt idx="2">
                  <c:v>0.3</c:v>
                </c:pt>
                <c:pt idx="3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99-F34C-98BD-F786BE0424D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35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'!$AE$2:$AE$5</c:f>
              <c:numCache>
                <c:formatCode>0.00%</c:formatCode>
                <c:ptCount val="4"/>
                <c:pt idx="0">
                  <c:v>0.45</c:v>
                </c:pt>
                <c:pt idx="1">
                  <c:v>0.44</c:v>
                </c:pt>
                <c:pt idx="2">
                  <c:v>0.45</c:v>
                </c:pt>
                <c:pt idx="3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3A-4DCC-B449-D460DE5FB6C4}"/>
            </c:ext>
          </c:extLst>
        </c:ser>
        <c:ser>
          <c:idx val="1"/>
          <c:order val="1"/>
          <c:tx>
            <c:strRef>
              <c:f>'WEEK 35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'!$AF$2:$AF$5</c:f>
              <c:numCache>
                <c:formatCode>0.00%</c:formatCode>
                <c:ptCount val="4"/>
                <c:pt idx="0">
                  <c:v>0.05</c:v>
                </c:pt>
                <c:pt idx="1">
                  <c:v>0.03</c:v>
                </c:pt>
                <c:pt idx="2">
                  <c:v>0.08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3A-4DCC-B449-D460DE5FB6C4}"/>
            </c:ext>
          </c:extLst>
        </c:ser>
        <c:ser>
          <c:idx val="2"/>
          <c:order val="2"/>
          <c:tx>
            <c:strRef>
              <c:f>'WEEK 35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'!$AG$2:$AG$5</c:f>
              <c:numCache>
                <c:formatCode>0.00%</c:formatCode>
                <c:ptCount val="4"/>
                <c:pt idx="0">
                  <c:v>0.1</c:v>
                </c:pt>
                <c:pt idx="1">
                  <c:v>0.11</c:v>
                </c:pt>
                <c:pt idx="2">
                  <c:v>0.13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3A-4DCC-B449-D460DE5FB6C4}"/>
            </c:ext>
          </c:extLst>
        </c:ser>
        <c:ser>
          <c:idx val="3"/>
          <c:order val="3"/>
          <c:tx>
            <c:strRef>
              <c:f>'WEEK 35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'!$AH$2:$AH$5</c:f>
              <c:numCache>
                <c:formatCode>0.00%</c:formatCode>
                <c:ptCount val="4"/>
                <c:pt idx="0">
                  <c:v>0.11</c:v>
                </c:pt>
                <c:pt idx="1">
                  <c:v>0.12</c:v>
                </c:pt>
                <c:pt idx="2">
                  <c:v>0.12</c:v>
                </c:pt>
                <c:pt idx="3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3A-4DCC-B449-D460DE5FB6C4}"/>
            </c:ext>
          </c:extLst>
        </c:ser>
        <c:ser>
          <c:idx val="4"/>
          <c:order val="4"/>
          <c:tx>
            <c:strRef>
              <c:f>'WEEK 35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'!$AI$2:$AI$5</c:f>
              <c:numCache>
                <c:formatCode>0.00%</c:formatCode>
                <c:ptCount val="4"/>
                <c:pt idx="0">
                  <c:v>0.28999999999999998</c:v>
                </c:pt>
                <c:pt idx="1">
                  <c:v>0.3</c:v>
                </c:pt>
                <c:pt idx="2">
                  <c:v>0.22</c:v>
                </c:pt>
                <c:pt idx="3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3A-4DCC-B449-D460DE5FB6C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36 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'!$AE$2:$AE$5</c:f>
              <c:numCache>
                <c:formatCode>0.00%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85-436C-BC13-7A3D28CF0444}"/>
            </c:ext>
          </c:extLst>
        </c:ser>
        <c:ser>
          <c:idx val="1"/>
          <c:order val="1"/>
          <c:tx>
            <c:strRef>
              <c:f>'WEEK 36 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'!$AF$2:$AF$5</c:f>
              <c:numCache>
                <c:formatCode>0.00%</c:formatCode>
                <c:ptCount val="1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85-436C-BC13-7A3D28CF0444}"/>
            </c:ext>
          </c:extLst>
        </c:ser>
        <c:ser>
          <c:idx val="2"/>
          <c:order val="2"/>
          <c:tx>
            <c:strRef>
              <c:f>'WEEK 36 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'!$AG$2:$AG$5</c:f>
              <c:numCache>
                <c:formatCode>0.00%</c:formatCode>
                <c:ptCount val="1"/>
                <c:pt idx="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85-436C-BC13-7A3D28CF0444}"/>
            </c:ext>
          </c:extLst>
        </c:ser>
        <c:ser>
          <c:idx val="3"/>
          <c:order val="3"/>
          <c:tx>
            <c:strRef>
              <c:f>'WEEK 36 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'!$AH$2:$AH$5</c:f>
              <c:numCache>
                <c:formatCode>0.00%</c:formatCode>
                <c:ptCount val="1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85-436C-BC13-7A3D28CF0444}"/>
            </c:ext>
          </c:extLst>
        </c:ser>
        <c:ser>
          <c:idx val="4"/>
          <c:order val="4"/>
          <c:tx>
            <c:strRef>
              <c:f>'WEEK 36 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'!$AI$2:$AI$5</c:f>
              <c:numCache>
                <c:formatCode>0.00%</c:formatCode>
                <c:ptCount val="1"/>
                <c:pt idx="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85-436C-BC13-7A3D28CF044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37 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'!$AE$2:$AE$5</c:f>
              <c:numCache>
                <c:formatCode>0.00%</c:formatCode>
                <c:ptCount val="4"/>
                <c:pt idx="0">
                  <c:v>0.45</c:v>
                </c:pt>
                <c:pt idx="1">
                  <c:v>0.47</c:v>
                </c:pt>
                <c:pt idx="2">
                  <c:v>0.44</c:v>
                </c:pt>
                <c:pt idx="3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3C-44C2-B1B3-F20FAAC273A6}"/>
            </c:ext>
          </c:extLst>
        </c:ser>
        <c:ser>
          <c:idx val="1"/>
          <c:order val="1"/>
          <c:tx>
            <c:strRef>
              <c:f>'WEEK 37 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'!$AF$2:$AF$5</c:f>
              <c:numCache>
                <c:formatCode>0.00%</c:formatCode>
                <c:ptCount val="4"/>
                <c:pt idx="0">
                  <c:v>0.08</c:v>
                </c:pt>
                <c:pt idx="1">
                  <c:v>0.09</c:v>
                </c:pt>
                <c:pt idx="2">
                  <c:v>0.1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3C-44C2-B1B3-F20FAAC273A6}"/>
            </c:ext>
          </c:extLst>
        </c:ser>
        <c:ser>
          <c:idx val="2"/>
          <c:order val="2"/>
          <c:tx>
            <c:strRef>
              <c:f>'WEEK 37 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'!$AG$2:$AG$5</c:f>
              <c:numCache>
                <c:formatCode>0.00%</c:formatCode>
                <c:ptCount val="4"/>
                <c:pt idx="0">
                  <c:v>0.13</c:v>
                </c:pt>
                <c:pt idx="1">
                  <c:v>0.21</c:v>
                </c:pt>
                <c:pt idx="2">
                  <c:v>0.22</c:v>
                </c:pt>
                <c:pt idx="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3C-44C2-B1B3-F20FAAC273A6}"/>
            </c:ext>
          </c:extLst>
        </c:ser>
        <c:ser>
          <c:idx val="3"/>
          <c:order val="3"/>
          <c:tx>
            <c:strRef>
              <c:f>'WEEK 37 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'!$AH$2:$AH$5</c:f>
              <c:numCache>
                <c:formatCode>0.00%</c:formatCode>
                <c:ptCount val="4"/>
                <c:pt idx="0">
                  <c:v>0.12</c:v>
                </c:pt>
                <c:pt idx="1">
                  <c:v>0.16</c:v>
                </c:pt>
                <c:pt idx="2">
                  <c:v>0.21</c:v>
                </c:pt>
                <c:pt idx="3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3C-44C2-B1B3-F20FAAC273A6}"/>
            </c:ext>
          </c:extLst>
        </c:ser>
        <c:ser>
          <c:idx val="4"/>
          <c:order val="4"/>
          <c:tx>
            <c:strRef>
              <c:f>'WEEK 37 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'!$AI$2:$AI$5</c:f>
              <c:numCache>
                <c:formatCode>0.00%</c:formatCode>
                <c:ptCount val="4"/>
                <c:pt idx="0">
                  <c:v>0.22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3C-44C2-B1B3-F20FAAC273A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38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'!$AE$2:$AE$5</c:f>
              <c:numCache>
                <c:formatCode>0.00%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27-4848-AAEA-49772EDAF133}"/>
            </c:ext>
          </c:extLst>
        </c:ser>
        <c:ser>
          <c:idx val="1"/>
          <c:order val="1"/>
          <c:tx>
            <c:strRef>
              <c:f>'WEEK 38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'!$AF$2:$AF$5</c:f>
              <c:numCache>
                <c:formatCode>0.00%</c:formatCode>
                <c:ptCount val="1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27-4848-AAEA-49772EDAF133}"/>
            </c:ext>
          </c:extLst>
        </c:ser>
        <c:ser>
          <c:idx val="2"/>
          <c:order val="2"/>
          <c:tx>
            <c:strRef>
              <c:f>'WEEK 38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'!$AG$2:$AG$5</c:f>
              <c:numCache>
                <c:formatCode>0.00%</c:formatCode>
                <c:ptCount val="1"/>
                <c:pt idx="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27-4848-AAEA-49772EDAF133}"/>
            </c:ext>
          </c:extLst>
        </c:ser>
        <c:ser>
          <c:idx val="3"/>
          <c:order val="3"/>
          <c:tx>
            <c:strRef>
              <c:f>'WEEK 38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'!$AH$2:$AH$5</c:f>
              <c:numCache>
                <c:formatCode>0.00%</c:formatCode>
                <c:ptCount val="1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27-4848-AAEA-49772EDAF133}"/>
            </c:ext>
          </c:extLst>
        </c:ser>
        <c:ser>
          <c:idx val="4"/>
          <c:order val="4"/>
          <c:tx>
            <c:strRef>
              <c:f>'WEEK 38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'!$AI$2:$AI$5</c:f>
              <c:numCache>
                <c:formatCode>0.00%</c:formatCode>
                <c:ptCount val="1"/>
                <c:pt idx="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27-4848-AAEA-49772EDAF13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39'!$AC$1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39'!$AC$2:$AC$3</c:f>
              <c:numCache>
                <c:formatCode>0.0%</c:formatCode>
                <c:ptCount val="2"/>
                <c:pt idx="0">
                  <c:v>0.38</c:v>
                </c:pt>
                <c:pt idx="1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20-46EF-A1F2-C604775A391F}"/>
            </c:ext>
          </c:extLst>
        </c:ser>
        <c:ser>
          <c:idx val="1"/>
          <c:order val="1"/>
          <c:tx>
            <c:strRef>
              <c:f>'WEEK 39'!$AD$1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39'!$AD$2:$AD$3</c:f>
              <c:numCache>
                <c:formatCode>0.0%</c:formatCode>
                <c:ptCount val="2"/>
                <c:pt idx="0">
                  <c:v>0.14000000000000001</c:v>
                </c:pt>
                <c:pt idx="1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20-46EF-A1F2-C604775A391F}"/>
            </c:ext>
          </c:extLst>
        </c:ser>
        <c:ser>
          <c:idx val="2"/>
          <c:order val="2"/>
          <c:tx>
            <c:strRef>
              <c:f>'WEEK 39'!$AE$1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39'!$AE$2:$AE$3</c:f>
              <c:numCache>
                <c:formatCode>0.0%</c:formatCode>
                <c:ptCount val="2"/>
                <c:pt idx="0">
                  <c:v>0.12</c:v>
                </c:pt>
                <c:pt idx="1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20-46EF-A1F2-C604775A391F}"/>
            </c:ext>
          </c:extLst>
        </c:ser>
        <c:ser>
          <c:idx val="3"/>
          <c:order val="3"/>
          <c:tx>
            <c:strRef>
              <c:f>'WEEK 39'!$AF$1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39'!$AF$2:$AF$3</c:f>
              <c:numCache>
                <c:formatCode>0.0%</c:formatCode>
                <c:ptCount val="2"/>
                <c:pt idx="0">
                  <c:v>0.04</c:v>
                </c:pt>
                <c:pt idx="1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20-46EF-A1F2-C604775A391F}"/>
            </c:ext>
          </c:extLst>
        </c:ser>
        <c:ser>
          <c:idx val="4"/>
          <c:order val="4"/>
          <c:tx>
            <c:strRef>
              <c:f>'WEEK 39'!$AG$1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39'!$AG$2:$AG$3</c:f>
              <c:numCache>
                <c:formatCode>0.0%</c:formatCode>
                <c:ptCount val="2"/>
                <c:pt idx="0">
                  <c:v>0.32</c:v>
                </c:pt>
                <c:pt idx="1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D20-46EF-A1F2-C604775A391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39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'!$AE$2:$AE$5</c:f>
              <c:numCache>
                <c:formatCode>0.00%</c:formatCode>
                <c:ptCount val="4"/>
                <c:pt idx="0">
                  <c:v>0.47</c:v>
                </c:pt>
                <c:pt idx="1">
                  <c:v>0.44</c:v>
                </c:pt>
                <c:pt idx="2">
                  <c:v>0.46</c:v>
                </c:pt>
                <c:pt idx="3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3A-7D45-934C-12D25785ABD7}"/>
            </c:ext>
          </c:extLst>
        </c:ser>
        <c:ser>
          <c:idx val="1"/>
          <c:order val="1"/>
          <c:tx>
            <c:strRef>
              <c:f>'WEEK 39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'!$AF$2:$AF$5</c:f>
              <c:numCache>
                <c:formatCode>0.00%</c:formatCode>
                <c:ptCount val="4"/>
                <c:pt idx="0">
                  <c:v>0.09</c:v>
                </c:pt>
                <c:pt idx="1">
                  <c:v>0.1</c:v>
                </c:pt>
                <c:pt idx="2">
                  <c:v>0.08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3A-7D45-934C-12D25785ABD7}"/>
            </c:ext>
          </c:extLst>
        </c:ser>
        <c:ser>
          <c:idx val="2"/>
          <c:order val="2"/>
          <c:tx>
            <c:strRef>
              <c:f>'WEEK 39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'!$AG$2:$AG$5</c:f>
              <c:numCache>
                <c:formatCode>0.00%</c:formatCode>
                <c:ptCount val="4"/>
                <c:pt idx="0">
                  <c:v>0.21</c:v>
                </c:pt>
                <c:pt idx="1">
                  <c:v>0.22</c:v>
                </c:pt>
                <c:pt idx="2">
                  <c:v>0.2</c:v>
                </c:pt>
                <c:pt idx="3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3A-7D45-934C-12D25785ABD7}"/>
            </c:ext>
          </c:extLst>
        </c:ser>
        <c:ser>
          <c:idx val="3"/>
          <c:order val="3"/>
          <c:tx>
            <c:strRef>
              <c:f>'WEEK 39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'!$AH$2:$AH$5</c:f>
              <c:numCache>
                <c:formatCode>0.00%</c:formatCode>
                <c:ptCount val="4"/>
                <c:pt idx="0">
                  <c:v>0.16</c:v>
                </c:pt>
                <c:pt idx="1">
                  <c:v>0.21</c:v>
                </c:pt>
                <c:pt idx="2">
                  <c:v>0.18</c:v>
                </c:pt>
                <c:pt idx="3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3A-7D45-934C-12D25785ABD7}"/>
            </c:ext>
          </c:extLst>
        </c:ser>
        <c:ser>
          <c:idx val="4"/>
          <c:order val="4"/>
          <c:tx>
            <c:strRef>
              <c:f>'WEEK 39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'!$AI$2:$AI$5</c:f>
              <c:numCache>
                <c:formatCode>0.00%</c:formatCode>
                <c:ptCount val="4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3A-7D45-934C-12D25785ABD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40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'!$AE$2:$AE$5</c:f>
              <c:numCache>
                <c:formatCode>0.00%</c:formatCode>
                <c:ptCount val="4"/>
                <c:pt idx="0">
                  <c:v>0.47</c:v>
                </c:pt>
                <c:pt idx="1">
                  <c:v>0.44</c:v>
                </c:pt>
                <c:pt idx="2">
                  <c:v>0.46</c:v>
                </c:pt>
                <c:pt idx="3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6E-48C5-98D6-5AD199E5E8D0}"/>
            </c:ext>
          </c:extLst>
        </c:ser>
        <c:ser>
          <c:idx val="1"/>
          <c:order val="1"/>
          <c:tx>
            <c:strRef>
              <c:f>'WEEK 40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'!$AF$2:$AF$5</c:f>
              <c:numCache>
                <c:formatCode>0.00%</c:formatCode>
                <c:ptCount val="4"/>
                <c:pt idx="0">
                  <c:v>0.09</c:v>
                </c:pt>
                <c:pt idx="1">
                  <c:v>0.1</c:v>
                </c:pt>
                <c:pt idx="2">
                  <c:v>0.08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6E-48C5-98D6-5AD199E5E8D0}"/>
            </c:ext>
          </c:extLst>
        </c:ser>
        <c:ser>
          <c:idx val="2"/>
          <c:order val="2"/>
          <c:tx>
            <c:strRef>
              <c:f>'WEEK 40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'!$AG$2:$AG$5</c:f>
              <c:numCache>
                <c:formatCode>0.00%</c:formatCode>
                <c:ptCount val="4"/>
                <c:pt idx="0">
                  <c:v>0.21</c:v>
                </c:pt>
                <c:pt idx="1">
                  <c:v>0.22</c:v>
                </c:pt>
                <c:pt idx="2">
                  <c:v>0.2</c:v>
                </c:pt>
                <c:pt idx="3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6E-48C5-98D6-5AD199E5E8D0}"/>
            </c:ext>
          </c:extLst>
        </c:ser>
        <c:ser>
          <c:idx val="3"/>
          <c:order val="3"/>
          <c:tx>
            <c:strRef>
              <c:f>'WEEK 40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'!$AH$2:$AH$5</c:f>
              <c:numCache>
                <c:formatCode>0.00%</c:formatCode>
                <c:ptCount val="4"/>
                <c:pt idx="0">
                  <c:v>0.16</c:v>
                </c:pt>
                <c:pt idx="1">
                  <c:v>0.21</c:v>
                </c:pt>
                <c:pt idx="2">
                  <c:v>0.18</c:v>
                </c:pt>
                <c:pt idx="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6E-48C5-98D6-5AD199E5E8D0}"/>
            </c:ext>
          </c:extLst>
        </c:ser>
        <c:ser>
          <c:idx val="4"/>
          <c:order val="4"/>
          <c:tx>
            <c:strRef>
              <c:f>'WEEK 40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'!$AI$2:$AI$5</c:f>
              <c:numCache>
                <c:formatCode>0.00%</c:formatCode>
                <c:ptCount val="4"/>
                <c:pt idx="0">
                  <c:v>7.0000000000000007E-2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6E-48C5-98D6-5AD199E5E8D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41'!$AG$1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41'!$AG$2:$AG$5</c:f>
              <c:numCache>
                <c:formatCode>0.00%</c:formatCode>
                <c:ptCount val="4"/>
                <c:pt idx="0">
                  <c:v>0.47</c:v>
                </c:pt>
                <c:pt idx="1">
                  <c:v>0.44</c:v>
                </c:pt>
                <c:pt idx="2">
                  <c:v>0.46</c:v>
                </c:pt>
                <c:pt idx="3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F-477A-B306-5C5BCB94BDB3}"/>
            </c:ext>
          </c:extLst>
        </c:ser>
        <c:ser>
          <c:idx val="1"/>
          <c:order val="1"/>
          <c:tx>
            <c:strRef>
              <c:f>'WEEK 41'!$AH$1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41'!$AH$2:$AH$5</c:f>
              <c:numCache>
                <c:formatCode>0.00%</c:formatCode>
                <c:ptCount val="4"/>
                <c:pt idx="0">
                  <c:v>0.09</c:v>
                </c:pt>
                <c:pt idx="1">
                  <c:v>0.1</c:v>
                </c:pt>
                <c:pt idx="2">
                  <c:v>0.08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3F-477A-B306-5C5BCB94BDB3}"/>
            </c:ext>
          </c:extLst>
        </c:ser>
        <c:ser>
          <c:idx val="2"/>
          <c:order val="2"/>
          <c:tx>
            <c:strRef>
              <c:f>'WEEK 41'!$AI$1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41'!$AI$2:$AI$5</c:f>
              <c:numCache>
                <c:formatCode>0.00%</c:formatCode>
                <c:ptCount val="4"/>
                <c:pt idx="0">
                  <c:v>0.21</c:v>
                </c:pt>
                <c:pt idx="1">
                  <c:v>0.22</c:v>
                </c:pt>
                <c:pt idx="2">
                  <c:v>0.2</c:v>
                </c:pt>
                <c:pt idx="3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3F-477A-B306-5C5BCB94BDB3}"/>
            </c:ext>
          </c:extLst>
        </c:ser>
        <c:ser>
          <c:idx val="3"/>
          <c:order val="3"/>
          <c:tx>
            <c:strRef>
              <c:f>'WEEK 41'!$AJ$1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41'!$AJ$2:$AJ$5</c:f>
              <c:numCache>
                <c:formatCode>0.00%</c:formatCode>
                <c:ptCount val="4"/>
                <c:pt idx="0">
                  <c:v>0.16</c:v>
                </c:pt>
                <c:pt idx="1">
                  <c:v>0.21</c:v>
                </c:pt>
                <c:pt idx="2">
                  <c:v>0.18</c:v>
                </c:pt>
                <c:pt idx="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3F-477A-B306-5C5BCB94BDB3}"/>
            </c:ext>
          </c:extLst>
        </c:ser>
        <c:ser>
          <c:idx val="4"/>
          <c:order val="4"/>
          <c:tx>
            <c:strRef>
              <c:f>'WEEK 41'!$AK$1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41'!$AK$2:$AK$5</c:f>
              <c:numCache>
                <c:formatCode>0.00%</c:formatCode>
                <c:ptCount val="4"/>
                <c:pt idx="0">
                  <c:v>7.0000000000000007E-2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3F-477A-B306-5C5BCB94BDB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575995559301824E-2"/>
          <c:y val="0.10845029239766082"/>
          <c:w val="0.94228562323965381"/>
          <c:h val="0.75683220518487826"/>
        </c:manualLayout>
      </c:layout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2026'!$D$2:$D$40</c15:sqref>
                  </c15:fullRef>
                </c:ext>
              </c:extLst>
              <c:f>'PDM 2026'!$D$3:$D$40</c:f>
              <c:numCache>
                <c:formatCode>0.0%</c:formatCode>
                <c:ptCount val="38"/>
                <c:pt idx="0">
                  <c:v>0.39500000000000002</c:v>
                </c:pt>
                <c:pt idx="1">
                  <c:v>0.43</c:v>
                </c:pt>
                <c:pt idx="2">
                  <c:v>0.42000000000000004</c:v>
                </c:pt>
                <c:pt idx="3">
                  <c:v>0.41000000000000003</c:v>
                </c:pt>
                <c:pt idx="4">
                  <c:v>0.42500000000000004</c:v>
                </c:pt>
                <c:pt idx="5">
                  <c:v>0.42299999999999999</c:v>
                </c:pt>
                <c:pt idx="6">
                  <c:v>0.41000000000000003</c:v>
                </c:pt>
                <c:pt idx="7">
                  <c:v>0.42399999999999999</c:v>
                </c:pt>
                <c:pt idx="8">
                  <c:v>0.44999999999999996</c:v>
                </c:pt>
                <c:pt idx="9">
                  <c:v>0.44999999999999996</c:v>
                </c:pt>
                <c:pt idx="10">
                  <c:v>0.48</c:v>
                </c:pt>
                <c:pt idx="11">
                  <c:v>0.47</c:v>
                </c:pt>
                <c:pt idx="12">
                  <c:v>0.44999999999999996</c:v>
                </c:pt>
                <c:pt idx="13">
                  <c:v>0.47000000000000003</c:v>
                </c:pt>
                <c:pt idx="14">
                  <c:v>0.42281879194630873</c:v>
                </c:pt>
                <c:pt idx="15">
                  <c:v>0.42617449664429524</c:v>
                </c:pt>
                <c:pt idx="16">
                  <c:v>0.45333333333333331</c:v>
                </c:pt>
                <c:pt idx="17">
                  <c:v>0.46666666666666667</c:v>
                </c:pt>
                <c:pt idx="18">
                  <c:v>0.45166666666666666</c:v>
                </c:pt>
                <c:pt idx="19">
                  <c:v>0.46833333333333332</c:v>
                </c:pt>
                <c:pt idx="20">
                  <c:v>0.45833333333333337</c:v>
                </c:pt>
                <c:pt idx="21">
                  <c:v>0.46333333333333332</c:v>
                </c:pt>
                <c:pt idx="22">
                  <c:v>0.44463087248322147</c:v>
                </c:pt>
                <c:pt idx="23">
                  <c:v>0.45068027210884354</c:v>
                </c:pt>
                <c:pt idx="24">
                  <c:v>0.4476351351351352</c:v>
                </c:pt>
                <c:pt idx="25">
                  <c:v>0.43243243243243246</c:v>
                </c:pt>
                <c:pt idx="26">
                  <c:v>0.4476351351351352</c:v>
                </c:pt>
                <c:pt idx="27">
                  <c:v>0.47</c:v>
                </c:pt>
                <c:pt idx="28">
                  <c:v>0.47</c:v>
                </c:pt>
                <c:pt idx="29">
                  <c:v>0.44999999999999996</c:v>
                </c:pt>
                <c:pt idx="30">
                  <c:v>0.44</c:v>
                </c:pt>
                <c:pt idx="31">
                  <c:v>0.44999999999999996</c:v>
                </c:pt>
                <c:pt idx="32">
                  <c:v>0.47</c:v>
                </c:pt>
                <c:pt idx="33">
                  <c:v>0.43999999999999995</c:v>
                </c:pt>
                <c:pt idx="34">
                  <c:v>0.46</c:v>
                </c:pt>
                <c:pt idx="35">
                  <c:v>0.46</c:v>
                </c:pt>
                <c:pt idx="36">
                  <c:v>0.5</c:v>
                </c:pt>
                <c:pt idx="37">
                  <c:v>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41-4F1D-9CE8-2A00905F475B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2026'!$E$2:$E$40</c15:sqref>
                  </c15:fullRef>
                </c:ext>
              </c:extLst>
              <c:f>'PDM 2026'!$E$3:$E$40</c:f>
              <c:numCache>
                <c:formatCode>0.0%</c:formatCode>
                <c:ptCount val="38"/>
                <c:pt idx="0">
                  <c:v>5.6000000000000001E-2</c:v>
                </c:pt>
                <c:pt idx="1">
                  <c:v>6.2E-2</c:v>
                </c:pt>
                <c:pt idx="2">
                  <c:v>5.8000000000000003E-2</c:v>
                </c:pt>
                <c:pt idx="3">
                  <c:v>7.8E-2</c:v>
                </c:pt>
                <c:pt idx="4">
                  <c:v>6.2E-2</c:v>
                </c:pt>
                <c:pt idx="5">
                  <c:v>6.6000000000000003E-2</c:v>
                </c:pt>
                <c:pt idx="6">
                  <c:v>3.9E-2</c:v>
                </c:pt>
                <c:pt idx="7">
                  <c:v>2.4E-2</c:v>
                </c:pt>
                <c:pt idx="8">
                  <c:v>3.7999999999999999E-2</c:v>
                </c:pt>
                <c:pt idx="9">
                  <c:v>0.04</c:v>
                </c:pt>
                <c:pt idx="10">
                  <c:v>0.05</c:v>
                </c:pt>
                <c:pt idx="11">
                  <c:v>0.06</c:v>
                </c:pt>
                <c:pt idx="12">
                  <c:v>0.08</c:v>
                </c:pt>
                <c:pt idx="13">
                  <c:v>0.05</c:v>
                </c:pt>
                <c:pt idx="14">
                  <c:v>5.8724832214765099E-2</c:v>
                </c:pt>
                <c:pt idx="15">
                  <c:v>5.3691275167785234E-2</c:v>
                </c:pt>
                <c:pt idx="16">
                  <c:v>5.8333333333333334E-2</c:v>
                </c:pt>
                <c:pt idx="17">
                  <c:v>5.6666666666666664E-2</c:v>
                </c:pt>
                <c:pt idx="18">
                  <c:v>5.8333333333333334E-2</c:v>
                </c:pt>
                <c:pt idx="19">
                  <c:v>6.3333333333333339E-2</c:v>
                </c:pt>
                <c:pt idx="20">
                  <c:v>0.08</c:v>
                </c:pt>
                <c:pt idx="21">
                  <c:v>8.1666666666666665E-2</c:v>
                </c:pt>
                <c:pt idx="22">
                  <c:v>8.2214765100671147E-2</c:v>
                </c:pt>
                <c:pt idx="23">
                  <c:v>6.1224489795918366E-2</c:v>
                </c:pt>
                <c:pt idx="24">
                  <c:v>5.4054054054054057E-2</c:v>
                </c:pt>
                <c:pt idx="25">
                  <c:v>5.5743243243243243E-2</c:v>
                </c:pt>
                <c:pt idx="26">
                  <c:v>4.5608108108108107E-2</c:v>
                </c:pt>
                <c:pt idx="27" formatCode="0%">
                  <c:v>0.05</c:v>
                </c:pt>
                <c:pt idx="28" formatCode="0%">
                  <c:v>0.05</c:v>
                </c:pt>
                <c:pt idx="29" formatCode="0%">
                  <c:v>0.05</c:v>
                </c:pt>
                <c:pt idx="30" formatCode="0%">
                  <c:v>0.03</c:v>
                </c:pt>
                <c:pt idx="31" formatCode="0%">
                  <c:v>0.08</c:v>
                </c:pt>
                <c:pt idx="32" formatCode="0%">
                  <c:v>0.09</c:v>
                </c:pt>
                <c:pt idx="33" formatCode="0%">
                  <c:v>0.1</c:v>
                </c:pt>
                <c:pt idx="34" formatCode="0%">
                  <c:v>0.08</c:v>
                </c:pt>
                <c:pt idx="35" formatCode="0%">
                  <c:v>0.08</c:v>
                </c:pt>
                <c:pt idx="36" formatCode="0%">
                  <c:v>0.06</c:v>
                </c:pt>
                <c:pt idx="37" formatCode="0%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41-4F1D-9CE8-2A00905F475B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2026'!$F$2:$F$40</c15:sqref>
                  </c15:fullRef>
                </c:ext>
              </c:extLst>
              <c:f>'PDM 2026'!$F$3:$F$40</c:f>
              <c:numCache>
                <c:formatCode>0.0%</c:formatCode>
                <c:ptCount val="38"/>
                <c:pt idx="0">
                  <c:v>9.1999999999999998E-2</c:v>
                </c:pt>
                <c:pt idx="1">
                  <c:v>8.8999999999999996E-2</c:v>
                </c:pt>
                <c:pt idx="2">
                  <c:v>9.0999999999999998E-2</c:v>
                </c:pt>
                <c:pt idx="3">
                  <c:v>9.0999999999999998E-2</c:v>
                </c:pt>
                <c:pt idx="4">
                  <c:v>0.11700000000000001</c:v>
                </c:pt>
                <c:pt idx="5">
                  <c:v>0.122</c:v>
                </c:pt>
                <c:pt idx="6">
                  <c:v>0.13100000000000001</c:v>
                </c:pt>
                <c:pt idx="7">
                  <c:v>0.13800000000000001</c:v>
                </c:pt>
                <c:pt idx="8">
                  <c:v>0.12</c:v>
                </c:pt>
                <c:pt idx="9">
                  <c:v>0.1</c:v>
                </c:pt>
                <c:pt idx="10">
                  <c:v>0.105</c:v>
                </c:pt>
                <c:pt idx="11">
                  <c:v>0.12</c:v>
                </c:pt>
                <c:pt idx="12">
                  <c:v>0.1</c:v>
                </c:pt>
                <c:pt idx="13">
                  <c:v>0.09</c:v>
                </c:pt>
                <c:pt idx="14">
                  <c:v>0.10234899328859061</c:v>
                </c:pt>
                <c:pt idx="15">
                  <c:v>0.10738255033557047</c:v>
                </c:pt>
                <c:pt idx="16">
                  <c:v>0.11833333333333333</c:v>
                </c:pt>
                <c:pt idx="17">
                  <c:v>0.1</c:v>
                </c:pt>
                <c:pt idx="18">
                  <c:v>0.1</c:v>
                </c:pt>
                <c:pt idx="19">
                  <c:v>0.10166666666666667</c:v>
                </c:pt>
                <c:pt idx="20">
                  <c:v>0.105</c:v>
                </c:pt>
                <c:pt idx="21">
                  <c:v>0.12666666666666668</c:v>
                </c:pt>
                <c:pt idx="22">
                  <c:v>0.11912751677852348</c:v>
                </c:pt>
                <c:pt idx="23">
                  <c:v>0.12074829931972789</c:v>
                </c:pt>
                <c:pt idx="24">
                  <c:v>0.12162162162162163</c:v>
                </c:pt>
                <c:pt idx="25">
                  <c:v>0.12162162162162163</c:v>
                </c:pt>
                <c:pt idx="26">
                  <c:v>9.45945945945946E-2</c:v>
                </c:pt>
                <c:pt idx="27" formatCode="0%">
                  <c:v>0.11</c:v>
                </c:pt>
                <c:pt idx="28" formatCode="0%">
                  <c:v>0.12</c:v>
                </c:pt>
                <c:pt idx="29" formatCode="0%">
                  <c:v>0.10249999999999999</c:v>
                </c:pt>
                <c:pt idx="30" formatCode="0%">
                  <c:v>0.11</c:v>
                </c:pt>
                <c:pt idx="31" formatCode="0%">
                  <c:v>0.13</c:v>
                </c:pt>
                <c:pt idx="32" formatCode="0%">
                  <c:v>0.21</c:v>
                </c:pt>
                <c:pt idx="33" formatCode="0%">
                  <c:v>0.22</c:v>
                </c:pt>
                <c:pt idx="34" formatCode="0%">
                  <c:v>0.2</c:v>
                </c:pt>
                <c:pt idx="35" formatCode="0%">
                  <c:v>0.2</c:v>
                </c:pt>
                <c:pt idx="36" formatCode="0%">
                  <c:v>0.18</c:v>
                </c:pt>
                <c:pt idx="37" formatCode="0%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41-4F1D-9CE8-2A00905F475B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2026'!$G$2:$G$40</c15:sqref>
                  </c15:fullRef>
                </c:ext>
              </c:extLst>
              <c:f>'PDM 2026'!$G$3:$G$40</c:f>
              <c:numCache>
                <c:formatCode>0.0%</c:formatCode>
                <c:ptCount val="38"/>
                <c:pt idx="0">
                  <c:v>0.10199999999999999</c:v>
                </c:pt>
                <c:pt idx="1">
                  <c:v>9.7000000000000003E-2</c:v>
                </c:pt>
                <c:pt idx="2">
                  <c:v>0.11700000000000001</c:v>
                </c:pt>
                <c:pt idx="3">
                  <c:v>0.111</c:v>
                </c:pt>
                <c:pt idx="4">
                  <c:v>9.7000000000000003E-2</c:v>
                </c:pt>
                <c:pt idx="5">
                  <c:v>8.1000000000000003E-2</c:v>
                </c:pt>
                <c:pt idx="6">
                  <c:v>9.7000000000000003E-2</c:v>
                </c:pt>
                <c:pt idx="7">
                  <c:v>7.4999999999999997E-2</c:v>
                </c:pt>
                <c:pt idx="8">
                  <c:v>6.2E-2</c:v>
                </c:pt>
                <c:pt idx="9">
                  <c:v>0.06</c:v>
                </c:pt>
                <c:pt idx="10">
                  <c:v>5.5E-2</c:v>
                </c:pt>
                <c:pt idx="11">
                  <c:v>7.0000000000000007E-2</c:v>
                </c:pt>
                <c:pt idx="12">
                  <c:v>0.08</c:v>
                </c:pt>
                <c:pt idx="13">
                  <c:v>0.09</c:v>
                </c:pt>
                <c:pt idx="14">
                  <c:v>0.10067114093959731</c:v>
                </c:pt>
                <c:pt idx="15">
                  <c:v>9.563758389261745E-2</c:v>
                </c:pt>
                <c:pt idx="16">
                  <c:v>8.1666666666666665E-2</c:v>
                </c:pt>
                <c:pt idx="17">
                  <c:v>7.3333333333333334E-2</c:v>
                </c:pt>
                <c:pt idx="18">
                  <c:v>6.8333333333333329E-2</c:v>
                </c:pt>
                <c:pt idx="19">
                  <c:v>6.1666666666666668E-2</c:v>
                </c:pt>
                <c:pt idx="20">
                  <c:v>6.1666666666666668E-2</c:v>
                </c:pt>
                <c:pt idx="21">
                  <c:v>6.1666666666666668E-2</c:v>
                </c:pt>
                <c:pt idx="22">
                  <c:v>7.0469798657718116E-2</c:v>
                </c:pt>
                <c:pt idx="23">
                  <c:v>8.673469387755102E-2</c:v>
                </c:pt>
                <c:pt idx="24">
                  <c:v>8.4459459459459457E-2</c:v>
                </c:pt>
                <c:pt idx="25">
                  <c:v>7.6013513513513514E-2</c:v>
                </c:pt>
                <c:pt idx="26">
                  <c:v>9.45945945945946E-2</c:v>
                </c:pt>
                <c:pt idx="27" formatCode="0%">
                  <c:v>0.09</c:v>
                </c:pt>
                <c:pt idx="28" formatCode="0%">
                  <c:v>0.08</c:v>
                </c:pt>
                <c:pt idx="29" formatCode="0%">
                  <c:v>0.10349999999999999</c:v>
                </c:pt>
                <c:pt idx="30" formatCode="0%">
                  <c:v>0.12</c:v>
                </c:pt>
                <c:pt idx="31" formatCode="0%">
                  <c:v>0.12</c:v>
                </c:pt>
                <c:pt idx="32" formatCode="0%">
                  <c:v>0.16</c:v>
                </c:pt>
                <c:pt idx="33" formatCode="0%">
                  <c:v>0.21</c:v>
                </c:pt>
                <c:pt idx="34" formatCode="0%">
                  <c:v>0.18</c:v>
                </c:pt>
                <c:pt idx="35" formatCode="0%">
                  <c:v>0.18</c:v>
                </c:pt>
                <c:pt idx="36" formatCode="0%">
                  <c:v>0.15</c:v>
                </c:pt>
                <c:pt idx="37" formatCode="0%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41-4F1D-9CE8-2A00905F475B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2026'!$H$2:$H$40</c15:sqref>
                  </c15:fullRef>
                </c:ext>
              </c:extLst>
              <c:f>'PDM 2026'!$H$3:$H$40</c:f>
              <c:numCache>
                <c:formatCode>0.0%</c:formatCode>
                <c:ptCount val="38"/>
                <c:pt idx="0">
                  <c:v>0.35599999999999998</c:v>
                </c:pt>
                <c:pt idx="1">
                  <c:v>0.31900000000000001</c:v>
                </c:pt>
                <c:pt idx="2">
                  <c:v>0.314</c:v>
                </c:pt>
                <c:pt idx="3">
                  <c:v>0.308</c:v>
                </c:pt>
                <c:pt idx="4">
                  <c:v>0.3</c:v>
                </c:pt>
                <c:pt idx="5">
                  <c:v>0.309</c:v>
                </c:pt>
                <c:pt idx="6">
                  <c:v>0.32300000000000001</c:v>
                </c:pt>
                <c:pt idx="7">
                  <c:v>0.34</c:v>
                </c:pt>
                <c:pt idx="8">
                  <c:v>0.33</c:v>
                </c:pt>
                <c:pt idx="9">
                  <c:v>0.35</c:v>
                </c:pt>
                <c:pt idx="10">
                  <c:v>0.31</c:v>
                </c:pt>
                <c:pt idx="11">
                  <c:v>0.28000000000000003</c:v>
                </c:pt>
                <c:pt idx="12">
                  <c:v>0.28999999999999998</c:v>
                </c:pt>
                <c:pt idx="13">
                  <c:v>0.3</c:v>
                </c:pt>
                <c:pt idx="14">
                  <c:v>0.31543624161073824</c:v>
                </c:pt>
                <c:pt idx="15">
                  <c:v>0.31711409395973156</c:v>
                </c:pt>
                <c:pt idx="16">
                  <c:v>0.28833333333333333</c:v>
                </c:pt>
                <c:pt idx="17">
                  <c:v>0.30333333333333334</c:v>
                </c:pt>
                <c:pt idx="18">
                  <c:v>0.32166666666666666</c:v>
                </c:pt>
                <c:pt idx="19">
                  <c:v>0.30499999999999999</c:v>
                </c:pt>
                <c:pt idx="20">
                  <c:v>0.29499999999999998</c:v>
                </c:pt>
                <c:pt idx="21">
                  <c:v>0.26666666666666666</c:v>
                </c:pt>
                <c:pt idx="22">
                  <c:v>0.28355704697986578</c:v>
                </c:pt>
                <c:pt idx="23">
                  <c:v>0.28061224489795916</c:v>
                </c:pt>
                <c:pt idx="24">
                  <c:v>0.29222972972972971</c:v>
                </c:pt>
                <c:pt idx="25">
                  <c:v>0.3141891891891892</c:v>
                </c:pt>
                <c:pt idx="26">
                  <c:v>0.3158783783783784</c:v>
                </c:pt>
                <c:pt idx="27" formatCode="0%">
                  <c:v>0.28000000000000003</c:v>
                </c:pt>
                <c:pt idx="28" formatCode="0%">
                  <c:v>0.28000000000000003</c:v>
                </c:pt>
                <c:pt idx="29" formatCode="0%">
                  <c:v>0.28999999999999998</c:v>
                </c:pt>
                <c:pt idx="30" formatCode="0%">
                  <c:v>0.3</c:v>
                </c:pt>
                <c:pt idx="31" formatCode="0%">
                  <c:v>0.22</c:v>
                </c:pt>
                <c:pt idx="32" formatCode="0%">
                  <c:v>7.0000000000000007E-2</c:v>
                </c:pt>
                <c:pt idx="33" formatCode="0%">
                  <c:v>0.03</c:v>
                </c:pt>
                <c:pt idx="34" formatCode="0%">
                  <c:v>0.08</c:v>
                </c:pt>
                <c:pt idx="35" formatCode="0%">
                  <c:v>0.08</c:v>
                </c:pt>
                <c:pt idx="36" formatCode="0%">
                  <c:v>0.11</c:v>
                </c:pt>
                <c:pt idx="37" formatCode="0%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741-4F1D-9CE8-2A00905F4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9023</xdr:colOff>
      <xdr:row>21</xdr:row>
      <xdr:rowOff>28575</xdr:rowOff>
    </xdr:from>
    <xdr:to>
      <xdr:col>30</xdr:col>
      <xdr:colOff>514350</xdr:colOff>
      <xdr:row>32</xdr:row>
      <xdr:rowOff>55146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F76D059-49E0-423A-B2DA-EED38DFF65ED}"/>
            </a:ext>
          </a:extLst>
        </xdr:cNvPr>
        <xdr:cNvSpPr txBox="1"/>
      </xdr:nvSpPr>
      <xdr:spPr>
        <a:xfrm>
          <a:off x="23288123" y="5324475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18.500frs Cfa/18.300 frs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SGMP: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18.000 Frs CfA/17.750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18.000 frs Cfa/17.750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Cfa/17.750F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9F0F29A-4FA2-415E-9482-9F8FE606C6F0}"/>
            </a:ext>
            <a:ext uri="{147F2762-F138-4A5C-976F-8EAC2B608ADB}">
              <a16:predDERef xmlns:a16="http://schemas.microsoft.com/office/drawing/2014/main" pred="{DF76D059-49E0-423A-B2DA-EED38DFF65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123323</xdr:colOff>
      <xdr:row>20</xdr:row>
      <xdr:rowOff>19050</xdr:rowOff>
    </xdr:from>
    <xdr:to>
      <xdr:col>30</xdr:col>
      <xdr:colOff>628650</xdr:colOff>
      <xdr:row>31</xdr:row>
      <xdr:rowOff>45621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9BDB0FF-61DE-482A-9DD6-E7E852053B9C}"/>
            </a:ext>
          </a:extLst>
        </xdr:cNvPr>
        <xdr:cNvSpPr txBox="1"/>
      </xdr:nvSpPr>
      <xdr:spPr>
        <a:xfrm>
          <a:off x="23573873" y="5048250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et pratiqué farine week 02 BZV</a:t>
          </a: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 Frs Cfa/18.300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SGMP: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 /17.600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 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18.000 Frs Cfa/17.750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18.000 Frs Cfa/17.750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Cfa/17.750Frs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1BB1930-3316-45FD-8F4E-129F99C6DACD}"/>
            </a:ext>
            <a:ext uri="{147F2762-F138-4A5C-976F-8EAC2B608ADB}">
              <a16:predDERef xmlns:a16="http://schemas.microsoft.com/office/drawing/2014/main" pred="{B9BDB0FF-61DE-482A-9DD6-E7E852053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9023</xdr:colOff>
      <xdr:row>21</xdr:row>
      <xdr:rowOff>28575</xdr:rowOff>
    </xdr:from>
    <xdr:to>
      <xdr:col>30</xdr:col>
      <xdr:colOff>514350</xdr:colOff>
      <xdr:row>32</xdr:row>
      <xdr:rowOff>55146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EAD656C-7B82-45F5-9A6A-C2D2EEE29B2E}"/>
            </a:ext>
          </a:extLst>
        </xdr:cNvPr>
        <xdr:cNvSpPr txBox="1"/>
      </xdr:nvSpPr>
      <xdr:spPr>
        <a:xfrm>
          <a:off x="23459573" y="5295900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et pratiqué farine week 03 BZV</a:t>
          </a: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 Frs Cfa/18.300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SGMP: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 /17.600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 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18.000 Frs Cfa/17.750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18.000 Frs Cfa/17.750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Cfa/17.750Frs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E96551D-389A-4A9D-96DF-96EFAE8915D7}"/>
            </a:ext>
            <a:ext uri="{147F2762-F138-4A5C-976F-8EAC2B608ADB}">
              <a16:predDERef xmlns:a16="http://schemas.microsoft.com/office/drawing/2014/main" pred="{BEAD656C-7B82-45F5-9A6A-C2D2EEE29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A59E5A3-99E9-4B62-819D-188904962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5314044-2BB4-4CC5-8258-F6C30F21C4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3CB361E-DBFC-4B0F-BFBB-4AE9F9BC4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1BEFF5D-D155-4899-838C-5B453492B4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21A2EC7-D778-4E05-9709-FCD835724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423E7DD-5A2B-4BF8-8B85-FB9B61EBF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106A7D1-A64E-4892-90EE-069F39313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5E7D3C4-42CB-4BE0-AA57-D9FAA4D595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991D965-0DB2-480F-ADA3-BBD9A648FA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E7BDEAC-C73A-4618-BC37-977ED035E3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A5A5C6E-6698-496F-B878-E0F8BDF6D6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12D5C12-8830-4965-8FE2-2E5A5C3EA5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0F1FF88-A751-4D34-A408-AD5CFF172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A07B786-C6C2-4411-8CD8-3D75AFA72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DB417E9-80C3-4009-960A-0B0F1AEC1B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B1A46BA-D1AB-4C11-BA42-A74374EC6C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D1CF01F-6DF6-42A1-AE3D-60F0F3FC97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C74214F-3887-46C6-83AC-28CA161027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8D4F13E-A6B4-429E-86BE-3D85175D7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8D773F1-E62A-4A7D-BA1C-3A3B506FE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F9E28F2-8993-4444-A0F1-058F7EC94B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9A8C37F-4141-4B39-AA42-5985A1F854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FB7A61C-D425-47B8-8277-567BE5039A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19050</xdr:colOff>
      <xdr:row>8</xdr:row>
      <xdr:rowOff>38100</xdr:rowOff>
    </xdr:from>
    <xdr:to>
      <xdr:col>33</xdr:col>
      <xdr:colOff>0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C4CA214-BE94-48D7-8547-87A050779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19050</xdr:colOff>
      <xdr:row>7</xdr:row>
      <xdr:rowOff>228600</xdr:rowOff>
    </xdr:from>
    <xdr:to>
      <xdr:col>34</xdr:col>
      <xdr:colOff>885825</xdr:colOff>
      <xdr:row>20</xdr:row>
      <xdr:rowOff>66675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F1786401-4EE2-4C7A-99C1-3EC34F4AA4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19050</xdr:colOff>
      <xdr:row>7</xdr:row>
      <xdr:rowOff>228600</xdr:rowOff>
    </xdr:from>
    <xdr:to>
      <xdr:col>34</xdr:col>
      <xdr:colOff>885825</xdr:colOff>
      <xdr:row>20</xdr:row>
      <xdr:rowOff>66675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BE7A8D25-8DEB-49B3-8F5D-DBB6F41099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19050</xdr:colOff>
      <xdr:row>7</xdr:row>
      <xdr:rowOff>228600</xdr:rowOff>
    </xdr:from>
    <xdr:to>
      <xdr:col>34</xdr:col>
      <xdr:colOff>885825</xdr:colOff>
      <xdr:row>20</xdr:row>
      <xdr:rowOff>66675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E0049E22-B315-45BF-9EDB-A6DD1DD9FE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E0DEEA-F24C-4B16-AD35-C379D299F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5E6C4D9-007A-9A47-8E75-7001C9CB1D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2787032-4F35-4427-860A-86355196C5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BCCBDD13-0BF9-3441-B51A-64CEC44CA5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F2DE6C82-38AD-4E81-ABCB-7E078C76F3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438150</xdr:colOff>
      <xdr:row>7</xdr:row>
      <xdr:rowOff>228600</xdr:rowOff>
    </xdr:from>
    <xdr:to>
      <xdr:col>35</xdr:col>
      <xdr:colOff>685800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4E87454-6DA3-4766-9FD7-641A055B3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D163EC6B-EDCD-4774-9BA0-D6D2C3069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78E50A4-B064-4365-804C-C739D3259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9023</xdr:colOff>
      <xdr:row>20</xdr:row>
      <xdr:rowOff>28575</xdr:rowOff>
    </xdr:from>
    <xdr:to>
      <xdr:col>30</xdr:col>
      <xdr:colOff>514350</xdr:colOff>
      <xdr:row>31</xdr:row>
      <xdr:rowOff>55146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D8A357A-4041-4DA2-8A88-B622F177FCDC}"/>
            </a:ext>
          </a:extLst>
        </xdr:cNvPr>
        <xdr:cNvSpPr txBox="1"/>
      </xdr:nvSpPr>
      <xdr:spPr>
        <a:xfrm>
          <a:off x="23288123" y="5057775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39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18 250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18 250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33337</xdr:rowOff>
    </xdr:from>
    <xdr:to>
      <xdr:col>34</xdr:col>
      <xdr:colOff>9525</xdr:colOff>
      <xdr:row>18</xdr:row>
      <xdr:rowOff>157162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1F5E964-07ED-421B-9543-1718B96694D6}"/>
            </a:ext>
            <a:ext uri="{147F2762-F138-4A5C-976F-8EAC2B608ADB}">
              <a16:predDERef xmlns:a16="http://schemas.microsoft.com/office/drawing/2014/main" pred="{CD8A357A-4041-4DA2-8A88-B622F177FC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39C4702-6BB0-5245-BA0D-003FAB6850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79A70FD8-0CC4-45F3-AD42-9F86D3E493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485775</xdr:colOff>
      <xdr:row>7</xdr:row>
      <xdr:rowOff>123825</xdr:rowOff>
    </xdr:from>
    <xdr:to>
      <xdr:col>37</xdr:col>
      <xdr:colOff>733425</xdr:colOff>
      <xdr:row>20</xdr:row>
      <xdr:rowOff>200025</xdr:rowOff>
    </xdr:to>
    <xdr:graphicFrame macro="">
      <xdr:nvGraphicFramePr>
        <xdr:cNvPr id="5" name="Graphique 1">
          <a:extLst>
            <a:ext uri="{FF2B5EF4-FFF2-40B4-BE49-F238E27FC236}">
              <a16:creationId xmlns:a16="http://schemas.microsoft.com/office/drawing/2014/main" id="{75EEBF00-5E17-4F9D-9C34-6468D4840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247649</xdr:colOff>
      <xdr:row>1</xdr:row>
      <xdr:rowOff>0</xdr:rowOff>
    </xdr:from>
    <xdr:to>
      <xdr:col>21</xdr:col>
      <xdr:colOff>371474</xdr:colOff>
      <xdr:row>25</xdr:row>
      <xdr:rowOff>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4A0BBD3F-5330-4598-BE68-3675D8314F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0.30975</cdr:x>
      <cdr:y>0.10625</cdr:y>
    </cdr:from>
    <cdr:to>
      <cdr:x>0.31323</cdr:x>
      <cdr:y>0.87708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2543208" y="485775"/>
          <a:ext cx="28573" cy="3524235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0.65351</cdr:x>
      <cdr:y>0.10277</cdr:y>
    </cdr:from>
    <cdr:to>
      <cdr:x>0.65699</cdr:x>
      <cdr:y>0.87361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5365713" y="469880"/>
          <a:ext cx="28573" cy="352428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../Sosthene_padonou/AppData/Local/Microsoft/Windows/INetCache/Content.Outlook/INZXI5Q2/REPORTING%20PROJECTION%202025%20(003).xlsx" TargetMode="External"/><Relationship Id="rId2" Type="http://schemas.openxmlformats.org/officeDocument/2006/relationships/externalLinkPath" Target="https://seaboardoverseas-my.sharepoint.com/C:/Users/Sosthene_padonou/AppData/Local/Microsoft/Windows/INetCache/Content.Outlook/INZXI5Q2/REPORTING%20PROJECTION%202025%20(003).xlsx" TargetMode="External"/><Relationship Id="rId1" Type="http://schemas.openxmlformats.org/officeDocument/2006/relationships/externalLinkPath" Target="/Users/Sosthene_padonou/AppData/Local/Microsoft/Windows/INetCache/Content.Outlook/INZXI5Q2/REPORTING%20PROJECTION%202025%20(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ING WEEK 44"/>
      <sheetName val="REPORTING WEEK 45"/>
      <sheetName val="REPORTING WEEK 46"/>
      <sheetName val="REPORTING WEEK 47"/>
      <sheetName val="REPORTING WEEK 48"/>
      <sheetName val="REPORTING WEEK 49"/>
      <sheetName val="REPORTING WEEK 50"/>
      <sheetName val="REPORTING WEEK 51 "/>
      <sheetName val="REPORTING WEEK 52"/>
      <sheetName val="REPORTING WEEK 01-25"/>
      <sheetName val="Sheet2"/>
      <sheetName val="REPORTING WEEK 02"/>
      <sheetName val="APPROCHE 2025"/>
      <sheetName val="WEEK 03"/>
      <sheetName val="WEEK 04"/>
      <sheetName val="WEEK 05 "/>
      <sheetName val="WEEK 06"/>
      <sheetName val="Week 3"/>
    </sheetNames>
    <sheetDataSet>
      <sheetData sheetId="0">
        <row r="4">
          <cell r="R4">
            <v>0.33</v>
          </cell>
          <cell r="S4">
            <v>0.1</v>
          </cell>
          <cell r="T4">
            <v>0.22</v>
          </cell>
          <cell r="U4">
            <v>0.32</v>
          </cell>
          <cell r="V4">
            <v>0</v>
          </cell>
          <cell r="W4">
            <v>0.03</v>
          </cell>
        </row>
        <row r="5">
          <cell r="R5">
            <v>0.34180138568129331</v>
          </cell>
          <cell r="S5">
            <v>0.11580336522599802</v>
          </cell>
          <cell r="T5">
            <v>0.19003629165291983</v>
          </cell>
          <cell r="U5">
            <v>0.34444077862091721</v>
          </cell>
          <cell r="V5">
            <v>4.9488617617947876E-3</v>
          </cell>
          <cell r="W5">
            <v>2.9693170570768723E-3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3" Type="http://schemas.microsoft.com/office/2019/04/relationships/externalLinkLongPath" Target="xlFile://Root/C:/Users/bruno_lardit/AppData/Local/Microsoft/Olk/Attachments/ooa-45558631-778a-454f-9a8d-f7dc45d59ada/f8dd502f58c010904ce5c9181d9adf260fcf8e4add5a240c8691353fb6f6b1d7/Copie%20de%20REPORTING%20PROJECTION%202025.xlsx?42B76751" TargetMode="External"/><Relationship Id="rId2" Type="http://schemas.openxmlformats.org/officeDocument/2006/relationships/externalLinkPath" Target="file:///\\42B76751\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6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6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6">
      <sharedItems containsString="0" containsBlank="1" containsNumber="1" minValue="35" maxValue="224"/>
    </cacheField>
    <cacheField name="Total" numFmtId="166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6" showAll="0"/>
    <pivotField showAll="0"/>
    <pivotField showAll="0"/>
    <pivotField showAll="0"/>
    <pivotField showAll="0"/>
    <pivotField showAll="0"/>
    <pivotField showAll="0"/>
    <pivotField showAll="0"/>
    <pivotField dataField="1" numFmtId="166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6" showAll="0"/>
    <pivotField showAll="0"/>
    <pivotField showAll="0"/>
    <pivotField showAll="0"/>
    <pivotField showAll="0"/>
    <pivotField showAll="0"/>
    <pivotField showAll="0"/>
    <pivotField showAll="0"/>
    <pivotField dataField="1" numFmtId="166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6" showAll="0"/>
    <pivotField showAll="0"/>
    <pivotField showAll="0"/>
    <pivotField showAll="0"/>
    <pivotField showAll="0"/>
    <pivotField showAll="0"/>
    <pivotField showAll="0"/>
    <pivotField showAll="0"/>
    <pivotField dataField="1" numFmtId="166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CCDF5-2C3C-40D0-A938-F12AAE65F446}">
  <sheetPr codeName="Feuil3"/>
  <dimension ref="A3:C6"/>
  <sheetViews>
    <sheetView workbookViewId="0">
      <selection activeCell="H8" sqref="H8"/>
    </sheetView>
  </sheetViews>
  <sheetFormatPr defaultColWidth="11.42578125" defaultRowHeight="15"/>
  <cols>
    <col min="2" max="2" width="15.5703125" customWidth="1"/>
    <col min="3" max="3" width="25.28515625" customWidth="1"/>
  </cols>
  <sheetData>
    <row r="3" spans="1:3" ht="15.75">
      <c r="A3" s="337" t="s">
        <v>9</v>
      </c>
      <c r="B3" s="338" t="s">
        <v>273</v>
      </c>
      <c r="C3" s="339" t="s">
        <v>274</v>
      </c>
    </row>
    <row r="4" spans="1:3" ht="15.75">
      <c r="A4" s="328">
        <v>1</v>
      </c>
      <c r="B4" s="329" t="s">
        <v>275</v>
      </c>
      <c r="C4" s="330" t="s">
        <v>276</v>
      </c>
    </row>
    <row r="5" spans="1:3" ht="15.75">
      <c r="A5" s="331">
        <v>2</v>
      </c>
      <c r="B5" s="332" t="s">
        <v>277</v>
      </c>
      <c r="C5" s="333" t="s">
        <v>278</v>
      </c>
    </row>
    <row r="6" spans="1:3" ht="15.75">
      <c r="A6" s="334">
        <v>3</v>
      </c>
      <c r="B6" s="335" t="s">
        <v>279</v>
      </c>
      <c r="C6" s="336" t="s">
        <v>280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5B15-0E8F-4A25-8951-0C97712AA3A8}">
  <sheetPr codeName="Feuil8"/>
  <dimension ref="A1:AI168"/>
  <sheetViews>
    <sheetView workbookViewId="0">
      <pane xSplit="5" ySplit="1" topLeftCell="X13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46015</v>
      </c>
      <c r="G2" s="245">
        <f ca="1">+IF(A2=1,(+TODAY())-F2,"Sans objet")</f>
        <v>293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64">
        <v>49</v>
      </c>
      <c r="AA2" s="324">
        <v>0.32</v>
      </c>
      <c r="AB2" s="324">
        <v>0.01</v>
      </c>
      <c r="AC2" s="323">
        <v>0.33400000000000002</v>
      </c>
      <c r="AD2" s="323">
        <v>0.122</v>
      </c>
      <c r="AE2" s="323">
        <v>8.1000000000000003E-2</v>
      </c>
      <c r="AF2" s="323">
        <v>0.11600000000000001</v>
      </c>
      <c r="AG2" s="323">
        <v>0.34799999999999998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50</v>
      </c>
      <c r="E3" s="166">
        <f t="shared" si="0"/>
        <v>350</v>
      </c>
      <c r="F3" s="319">
        <v>46017</v>
      </c>
      <c r="G3" s="245">
        <f t="shared" ref="G3:G66" ca="1" si="4">+IF(A3=1,(+TODAY())-F3,"Sans objet")</f>
        <v>291</v>
      </c>
      <c r="H3" s="253">
        <v>2</v>
      </c>
      <c r="I3" s="253" t="str">
        <f>VLOOKUP(H3,Secteurs!$A$4:$C$6,3)</f>
        <v>Prince MBOUSSA</v>
      </c>
      <c r="J3" s="195"/>
      <c r="K3" s="196"/>
      <c r="L3" s="196">
        <v>0.5</v>
      </c>
      <c r="M3" s="196"/>
      <c r="N3" s="196"/>
      <c r="O3" s="197">
        <v>0.5</v>
      </c>
      <c r="P3" s="178">
        <f t="shared" ref="P3:U57" si="5">+$E3*J3</f>
        <v>0</v>
      </c>
      <c r="Q3" s="179">
        <f t="shared" si="1"/>
        <v>0</v>
      </c>
      <c r="R3" s="179">
        <f t="shared" si="1"/>
        <v>175</v>
      </c>
      <c r="S3" s="179">
        <f t="shared" si="1"/>
        <v>0</v>
      </c>
      <c r="T3" s="179">
        <f t="shared" si="1"/>
        <v>0</v>
      </c>
      <c r="U3" s="180">
        <f t="shared" si="1"/>
        <v>175</v>
      </c>
      <c r="V3" s="167">
        <f t="shared" ref="V3:V66" si="6">SUM(P3:U3)</f>
        <v>350</v>
      </c>
      <c r="W3" s="147" t="s">
        <v>201</v>
      </c>
      <c r="X3" s="85">
        <f t="shared" si="2"/>
        <v>0</v>
      </c>
      <c r="Z3" s="64">
        <v>50</v>
      </c>
      <c r="AA3" s="324">
        <v>0.34090909090909088</v>
      </c>
      <c r="AB3" s="324">
        <v>1.5734265734265736E-2</v>
      </c>
      <c r="AC3" s="323">
        <v>0.35664335664335661</v>
      </c>
      <c r="AD3" s="323">
        <v>0.12237762237762238</v>
      </c>
      <c r="AE3" s="323">
        <v>6.4685314685314688E-2</v>
      </c>
      <c r="AF3" s="323">
        <v>7.5174825174825169E-2</v>
      </c>
      <c r="AG3" s="323">
        <v>0.37762237762237755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46024</v>
      </c>
      <c r="G4" s="245">
        <f t="shared" ca="1" si="4"/>
        <v>284</v>
      </c>
      <c r="H4" s="253">
        <v>2</v>
      </c>
      <c r="I4" s="253" t="str">
        <f>VLOOKUP(H4,Secteurs!$A$4:$C$6,3)</f>
        <v>Prince MBOUSSA</v>
      </c>
      <c r="J4" s="195">
        <v>0.25</v>
      </c>
      <c r="K4" s="196"/>
      <c r="L4" s="196"/>
      <c r="M4" s="196">
        <v>0.25</v>
      </c>
      <c r="N4" s="196"/>
      <c r="O4" s="197">
        <v>0.5</v>
      </c>
      <c r="P4" s="178">
        <f t="shared" si="5"/>
        <v>84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0</v>
      </c>
      <c r="U4" s="180">
        <f t="shared" si="1"/>
        <v>168</v>
      </c>
      <c r="V4" s="167">
        <f t="shared" si="6"/>
        <v>336</v>
      </c>
      <c r="W4" s="147" t="s">
        <v>202</v>
      </c>
      <c r="X4" s="85">
        <f t="shared" si="2"/>
        <v>0</v>
      </c>
      <c r="Z4" s="64">
        <v>51</v>
      </c>
      <c r="AA4" s="324">
        <v>0.36</v>
      </c>
      <c r="AB4" s="324">
        <v>0.02</v>
      </c>
      <c r="AC4" s="323">
        <v>0.38100000000000001</v>
      </c>
      <c r="AD4" s="323">
        <v>0.1</v>
      </c>
      <c r="AE4" s="323">
        <v>6.2E-2</v>
      </c>
      <c r="AF4" s="323">
        <v>5.8000000000000003E-2</v>
      </c>
      <c r="AG4" s="323">
        <v>0.39900000000000002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48</v>
      </c>
      <c r="E5" s="166">
        <f t="shared" si="0"/>
        <v>336</v>
      </c>
      <c r="F5" s="319">
        <v>46017</v>
      </c>
      <c r="G5" s="245">
        <f t="shared" ca="1" si="4"/>
        <v>291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336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336</v>
      </c>
      <c r="W5" s="147" t="s">
        <v>201</v>
      </c>
      <c r="X5" s="85">
        <f t="shared" si="2"/>
        <v>0</v>
      </c>
      <c r="Z5" s="322">
        <v>52</v>
      </c>
      <c r="AA5" s="324">
        <v>0.375</v>
      </c>
      <c r="AB5" s="324">
        <v>2.1000000000000001E-2</v>
      </c>
      <c r="AC5" s="323">
        <v>0.39600000000000002</v>
      </c>
      <c r="AD5" s="323">
        <v>7.9000000000000001E-2</v>
      </c>
      <c r="AE5" s="323">
        <v>9.0999999999999998E-2</v>
      </c>
      <c r="AF5" s="323">
        <v>7.0000000000000007E-2</v>
      </c>
      <c r="AG5" s="323">
        <v>0.36399999999999999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46021</v>
      </c>
      <c r="G6" s="245">
        <f t="shared" ca="1" si="4"/>
        <v>287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0.25</v>
      </c>
      <c r="N6" s="196">
        <v>0.25</v>
      </c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87.5</v>
      </c>
      <c r="T6" s="179">
        <f t="shared" si="1"/>
        <v>87.5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1</v>
      </c>
      <c r="AA6" s="324">
        <v>0.36188811188811187</v>
      </c>
      <c r="AB6" s="324">
        <v>2.097902097902098E-2</v>
      </c>
      <c r="AC6" s="323">
        <v>0.38286713286713286</v>
      </c>
      <c r="AD6" s="323">
        <v>7.8671328671328672E-2</v>
      </c>
      <c r="AE6" s="323">
        <v>0.11713286713286714</v>
      </c>
      <c r="AF6" s="323">
        <v>7.3426573426573424E-2</v>
      </c>
      <c r="AG6" s="323">
        <v>0.34790209790209792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46021</v>
      </c>
      <c r="G7" s="245">
        <f t="shared" ca="1" si="4"/>
        <v>287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 t="shared" si="5"/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-1.3132867132867154E-2</v>
      </c>
      <c r="AD7" s="194">
        <f t="shared" ref="AD7:AG7" si="7">+AD6-AD5</f>
        <v>-3.2867132867132887E-4</v>
      </c>
      <c r="AE7" s="194">
        <f t="shared" si="7"/>
        <v>2.6132867132867138E-2</v>
      </c>
      <c r="AF7" s="194">
        <f t="shared" si="7"/>
        <v>3.4265734265734177E-3</v>
      </c>
      <c r="AG7" s="194">
        <f t="shared" si="7"/>
        <v>-1.6097902097902073E-2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46015</v>
      </c>
      <c r="G8" s="245">
        <f t="shared" ca="1" si="4"/>
        <v>293</v>
      </c>
      <c r="H8" s="253">
        <v>1</v>
      </c>
      <c r="I8" s="253" t="str">
        <f>VLOOKUP(H8,Secteurs!$A$4:$C$6,3)</f>
        <v>Frisca MPASSI</v>
      </c>
      <c r="J8" s="195"/>
      <c r="K8" s="196"/>
      <c r="L8" s="196"/>
      <c r="M8" s="196">
        <v>0.25</v>
      </c>
      <c r="N8" s="196">
        <v>0.25</v>
      </c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0</v>
      </c>
      <c r="S8" s="179">
        <f t="shared" si="1"/>
        <v>70</v>
      </c>
      <c r="T8" s="179">
        <f t="shared" si="1"/>
        <v>70</v>
      </c>
      <c r="U8" s="180">
        <f t="shared" si="1"/>
        <v>140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46020</v>
      </c>
      <c r="G9" s="245">
        <f t="shared" ca="1" si="4"/>
        <v>288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0.5</v>
      </c>
      <c r="N9" s="196"/>
      <c r="O9" s="197"/>
      <c r="P9" s="178">
        <f t="shared" si="5"/>
        <v>105</v>
      </c>
      <c r="Q9" s="179">
        <f>+$E9*K9</f>
        <v>0</v>
      </c>
      <c r="R9" s="179">
        <f t="shared" si="1"/>
        <v>0</v>
      </c>
      <c r="S9" s="179">
        <f t="shared" si="1"/>
        <v>105</v>
      </c>
      <c r="T9" s="179">
        <f t="shared" si="1"/>
        <v>0</v>
      </c>
      <c r="U9" s="180">
        <f t="shared" si="1"/>
        <v>0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46020</v>
      </c>
      <c r="G10" s="245">
        <f t="shared" ca="1" si="4"/>
        <v>288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36</v>
      </c>
      <c r="E11" s="166">
        <f t="shared" si="0"/>
        <v>252</v>
      </c>
      <c r="F11" s="319">
        <v>46020</v>
      </c>
      <c r="G11" s="245">
        <f t="shared" ca="1" si="4"/>
        <v>288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126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126</v>
      </c>
      <c r="V11" s="167">
        <f t="shared" si="6"/>
        <v>252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26</v>
      </c>
      <c r="E12" s="166">
        <f t="shared" si="0"/>
        <v>182</v>
      </c>
      <c r="F12" s="319">
        <v>46024</v>
      </c>
      <c r="G12" s="245">
        <f t="shared" ca="1" si="4"/>
        <v>284</v>
      </c>
      <c r="H12" s="253">
        <v>2</v>
      </c>
      <c r="I12" s="253" t="str">
        <f>VLOOKUP(H12,Secteurs!$A$4:$C$6,3)</f>
        <v>Prince MBOUSSA</v>
      </c>
      <c r="J12" s="195">
        <v>0.5</v>
      </c>
      <c r="K12" s="196"/>
      <c r="L12" s="196"/>
      <c r="M12" s="196"/>
      <c r="N12" s="196"/>
      <c r="O12" s="197">
        <v>0.5</v>
      </c>
      <c r="P12" s="178">
        <f t="shared" si="5"/>
        <v>91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91</v>
      </c>
      <c r="V12" s="167">
        <f t="shared" si="6"/>
        <v>182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42</v>
      </c>
      <c r="E13" s="166">
        <f t="shared" si="0"/>
        <v>294</v>
      </c>
      <c r="F13" s="319">
        <v>46015</v>
      </c>
      <c r="G13" s="245">
        <f t="shared" ca="1" si="4"/>
        <v>293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147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147</v>
      </c>
      <c r="V13" s="167">
        <f t="shared" si="6"/>
        <v>294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50</v>
      </c>
      <c r="E14" s="166">
        <f t="shared" si="0"/>
        <v>350</v>
      </c>
      <c r="F14" s="319">
        <v>46021</v>
      </c>
      <c r="G14" s="245">
        <f t="shared" ca="1" si="4"/>
        <v>287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0.5</v>
      </c>
      <c r="N14" s="196"/>
      <c r="O14" s="197"/>
      <c r="P14" s="178">
        <f t="shared" si="5"/>
        <v>175</v>
      </c>
      <c r="Q14" s="179">
        <f t="shared" si="1"/>
        <v>0</v>
      </c>
      <c r="R14" s="179">
        <f t="shared" si="1"/>
        <v>0</v>
      </c>
      <c r="S14" s="179">
        <f t="shared" si="1"/>
        <v>175</v>
      </c>
      <c r="T14" s="179">
        <f t="shared" si="1"/>
        <v>0</v>
      </c>
      <c r="U14" s="180">
        <f t="shared" si="1"/>
        <v>0</v>
      </c>
      <c r="V14" s="167">
        <f t="shared" si="6"/>
        <v>350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58</v>
      </c>
      <c r="E15" s="166">
        <f>D15*7</f>
        <v>406</v>
      </c>
      <c r="F15" s="319">
        <v>46021</v>
      </c>
      <c r="G15" s="245">
        <f t="shared" ca="1" si="4"/>
        <v>287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/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203</v>
      </c>
      <c r="S15" s="179">
        <f t="shared" si="1"/>
        <v>0</v>
      </c>
      <c r="T15" s="179">
        <f t="shared" si="1"/>
        <v>0</v>
      </c>
      <c r="U15" s="180">
        <f t="shared" si="1"/>
        <v>203</v>
      </c>
      <c r="V15" s="167">
        <f t="shared" si="6"/>
        <v>406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52</v>
      </c>
      <c r="E16" s="166">
        <f t="shared" si="0"/>
        <v>364</v>
      </c>
      <c r="F16" s="319">
        <v>46020</v>
      </c>
      <c r="G16" s="245">
        <f t="shared" ca="1" si="4"/>
        <v>288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>
        <v>0.5</v>
      </c>
      <c r="N16" s="196"/>
      <c r="O16" s="197"/>
      <c r="P16" s="178">
        <f t="shared" si="5"/>
        <v>182</v>
      </c>
      <c r="Q16" s="179">
        <f t="shared" si="1"/>
        <v>0</v>
      </c>
      <c r="R16" s="179">
        <f t="shared" si="1"/>
        <v>0</v>
      </c>
      <c r="S16" s="179">
        <f t="shared" si="1"/>
        <v>182</v>
      </c>
      <c r="T16" s="179">
        <f t="shared" si="1"/>
        <v>0</v>
      </c>
      <c r="U16" s="180">
        <f t="shared" si="1"/>
        <v>0</v>
      </c>
      <c r="V16" s="167">
        <f t="shared" si="6"/>
        <v>364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46017</v>
      </c>
      <c r="G17" s="245">
        <f t="shared" ca="1" si="4"/>
        <v>291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>
        <v>0.5</v>
      </c>
      <c r="O17" s="197"/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140</v>
      </c>
      <c r="U17" s="180">
        <f t="shared" si="1"/>
        <v>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36</v>
      </c>
      <c r="E18" s="166">
        <f t="shared" si="0"/>
        <v>252</v>
      </c>
      <c r="F18" s="319">
        <v>46021</v>
      </c>
      <c r="G18" s="245">
        <f t="shared" ca="1" si="4"/>
        <v>287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126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126</v>
      </c>
      <c r="V18" s="167">
        <f t="shared" si="6"/>
        <v>252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38</v>
      </c>
      <c r="E19" s="166">
        <f t="shared" si="0"/>
        <v>266</v>
      </c>
      <c r="F19" s="319">
        <v>46015</v>
      </c>
      <c r="G19" s="245">
        <f t="shared" ca="1" si="4"/>
        <v>293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133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133</v>
      </c>
      <c r="V19" s="167">
        <f t="shared" si="6"/>
        <v>266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46</v>
      </c>
      <c r="E20" s="166">
        <f t="shared" si="0"/>
        <v>322</v>
      </c>
      <c r="F20" s="319">
        <v>46015</v>
      </c>
      <c r="G20" s="245">
        <f t="shared" ca="1" si="4"/>
        <v>293</v>
      </c>
      <c r="H20" s="253">
        <v>3</v>
      </c>
      <c r="I20" s="253" t="str">
        <f>VLOOKUP(H20,Secteurs!$A$4:$C$6,3)</f>
        <v>Arnaud ITOUA</v>
      </c>
      <c r="J20" s="195">
        <v>0.25</v>
      </c>
      <c r="K20" s="196"/>
      <c r="L20" s="196">
        <v>0.25</v>
      </c>
      <c r="M20" s="196"/>
      <c r="N20" s="196">
        <v>0.25</v>
      </c>
      <c r="O20" s="197">
        <v>0.25</v>
      </c>
      <c r="P20" s="178">
        <f t="shared" si="5"/>
        <v>80.5</v>
      </c>
      <c r="Q20" s="179">
        <f t="shared" si="5"/>
        <v>0</v>
      </c>
      <c r="R20" s="179">
        <f t="shared" si="5"/>
        <v>80.5</v>
      </c>
      <c r="S20" s="179">
        <f t="shared" si="5"/>
        <v>0</v>
      </c>
      <c r="T20" s="179">
        <f t="shared" si="5"/>
        <v>80.5</v>
      </c>
      <c r="U20" s="180">
        <f t="shared" si="5"/>
        <v>80.5</v>
      </c>
      <c r="V20" s="167">
        <f t="shared" si="6"/>
        <v>322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50</v>
      </c>
      <c r="E21" s="166">
        <f t="shared" si="0"/>
        <v>350</v>
      </c>
      <c r="F21" s="319">
        <v>46020</v>
      </c>
      <c r="G21" s="245">
        <f t="shared" ca="1" si="4"/>
        <v>288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>
        <v>0.5</v>
      </c>
      <c r="N21" s="196"/>
      <c r="O21" s="197"/>
      <c r="P21" s="178">
        <f t="shared" si="5"/>
        <v>175</v>
      </c>
      <c r="Q21" s="179">
        <f t="shared" si="5"/>
        <v>0</v>
      </c>
      <c r="R21" s="179">
        <f t="shared" si="5"/>
        <v>0</v>
      </c>
      <c r="S21" s="179">
        <f t="shared" si="5"/>
        <v>175</v>
      </c>
      <c r="T21" s="179">
        <f t="shared" si="5"/>
        <v>0</v>
      </c>
      <c r="U21" s="180">
        <f t="shared" si="5"/>
        <v>0</v>
      </c>
      <c r="V21" s="167">
        <f t="shared" si="6"/>
        <v>350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46017</v>
      </c>
      <c r="G22" s="245">
        <f t="shared" ca="1" si="4"/>
        <v>291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112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46021</v>
      </c>
      <c r="G23" s="245">
        <f t="shared" ca="1" si="4"/>
        <v>287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2"/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38</v>
      </c>
      <c r="E24" s="166">
        <f t="shared" si="0"/>
        <v>266</v>
      </c>
      <c r="F24" s="319">
        <v>46023</v>
      </c>
      <c r="G24" s="245">
        <f t="shared" ca="1" si="4"/>
        <v>285</v>
      </c>
      <c r="H24" s="253">
        <v>2</v>
      </c>
      <c r="I24" s="253" t="str">
        <f>VLOOKUP(H24,Secteurs!$A$4:$C$6,3)</f>
        <v>Prince MBOUSSA</v>
      </c>
      <c r="J24" s="195">
        <v>0.5</v>
      </c>
      <c r="K24" s="196"/>
      <c r="L24" s="196"/>
      <c r="M24" s="196"/>
      <c r="N24" s="196"/>
      <c r="O24" s="197">
        <v>0.5</v>
      </c>
      <c r="P24" s="178">
        <f t="shared" si="5"/>
        <v>133</v>
      </c>
      <c r="Q24" s="179">
        <f t="shared" si="5"/>
        <v>0</v>
      </c>
      <c r="R24" s="179">
        <f t="shared" si="5"/>
        <v>0</v>
      </c>
      <c r="S24" s="179">
        <f t="shared" si="5"/>
        <v>0</v>
      </c>
      <c r="T24" s="179">
        <f t="shared" si="5"/>
        <v>0</v>
      </c>
      <c r="U24" s="180">
        <f t="shared" si="5"/>
        <v>133</v>
      </c>
      <c r="V24" s="167">
        <f t="shared" si="6"/>
        <v>266</v>
      </c>
      <c r="W24" s="147" t="s">
        <v>210</v>
      </c>
      <c r="X24" s="85">
        <f t="shared" si="2"/>
        <v>0</v>
      </c>
      <c r="Y24" s="85"/>
      <c r="Z24" s="2"/>
      <c r="AA24" s="2"/>
      <c r="AB24" s="2"/>
      <c r="AC24" s="2"/>
      <c r="AD24" s="2"/>
      <c r="AE24" s="2"/>
      <c r="AF24" s="2"/>
      <c r="AG24" s="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46017</v>
      </c>
      <c r="G25" s="245">
        <f t="shared" ca="1" si="4"/>
        <v>291</v>
      </c>
      <c r="H25" s="253">
        <v>1</v>
      </c>
      <c r="I25" s="253" t="str">
        <f>VLOOKUP(H25,Secteurs!$A$4:$C$6,3)</f>
        <v>Frisca MPASSI</v>
      </c>
      <c r="J25" s="195">
        <v>0.25</v>
      </c>
      <c r="K25" s="196"/>
      <c r="L25" s="196"/>
      <c r="M25" s="196"/>
      <c r="N25" s="196">
        <v>0.25</v>
      </c>
      <c r="O25" s="197">
        <v>0.5</v>
      </c>
      <c r="P25" s="178">
        <f t="shared" si="5"/>
        <v>70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70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2"/>
      <c r="AD25" s="2"/>
      <c r="AE25" s="2"/>
      <c r="AF25" s="2"/>
      <c r="AG25" s="2"/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46023</v>
      </c>
      <c r="G26" s="245">
        <f t="shared" ca="1" si="4"/>
        <v>285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2"/>
      <c r="AC26" s="2"/>
      <c r="AD26" s="2"/>
      <c r="AE26" s="2"/>
      <c r="AF26" s="2"/>
      <c r="AG26" s="2"/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28</v>
      </c>
      <c r="E27" s="166">
        <f t="shared" si="0"/>
        <v>196</v>
      </c>
      <c r="F27" s="319">
        <v>46015</v>
      </c>
      <c r="G27" s="245">
        <f t="shared" ca="1" si="4"/>
        <v>293</v>
      </c>
      <c r="H27" s="253">
        <v>1</v>
      </c>
      <c r="I27" s="253" t="str">
        <f>VLOOKUP(H27,Secteurs!$A$4:$C$6,3)</f>
        <v>Frisca MPASSI</v>
      </c>
      <c r="J27" s="195"/>
      <c r="K27" s="196"/>
      <c r="L27" s="196"/>
      <c r="M27" s="196">
        <v>0.5</v>
      </c>
      <c r="N27" s="196"/>
      <c r="O27" s="197">
        <v>0.5</v>
      </c>
      <c r="P27" s="178">
        <f t="shared" si="5"/>
        <v>0</v>
      </c>
      <c r="Q27" s="179">
        <f t="shared" si="5"/>
        <v>0</v>
      </c>
      <c r="R27" s="179">
        <f t="shared" si="5"/>
        <v>0</v>
      </c>
      <c r="S27" s="179">
        <f t="shared" si="5"/>
        <v>98</v>
      </c>
      <c r="T27" s="179">
        <f t="shared" si="5"/>
        <v>0</v>
      </c>
      <c r="U27" s="180">
        <f t="shared" si="5"/>
        <v>98</v>
      </c>
      <c r="V27" s="167">
        <f t="shared" si="6"/>
        <v>196</v>
      </c>
      <c r="W27" s="147" t="s">
        <v>201</v>
      </c>
      <c r="X27" s="85">
        <f t="shared" si="2"/>
        <v>0</v>
      </c>
      <c r="Y27" s="85"/>
      <c r="Z27" s="2"/>
      <c r="AA27" s="2"/>
      <c r="AB27" s="2"/>
      <c r="AC27" s="2"/>
      <c r="AD27" s="2"/>
      <c r="AE27" s="2"/>
      <c r="AF27" s="2"/>
      <c r="AG27" s="2"/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46015</v>
      </c>
      <c r="G28" s="245">
        <f t="shared" ca="1" si="4"/>
        <v>293</v>
      </c>
      <c r="H28" s="253">
        <v>3</v>
      </c>
      <c r="I28" s="253" t="str">
        <f>VLOOKUP(H28,Secteurs!$A$4:$C$6,3)</f>
        <v>Arnaud ITOUA</v>
      </c>
      <c r="J28" s="195">
        <v>0.25</v>
      </c>
      <c r="K28" s="196"/>
      <c r="L28" s="196">
        <v>0.25</v>
      </c>
      <c r="M28" s="196"/>
      <c r="N28" s="196">
        <v>0.25</v>
      </c>
      <c r="O28" s="197">
        <v>0.25</v>
      </c>
      <c r="P28" s="178">
        <f t="shared" si="5"/>
        <v>73.5</v>
      </c>
      <c r="Q28" s="179">
        <f t="shared" si="5"/>
        <v>0</v>
      </c>
      <c r="R28" s="179">
        <f t="shared" si="5"/>
        <v>73.5</v>
      </c>
      <c r="S28" s="179">
        <f t="shared" si="5"/>
        <v>0</v>
      </c>
      <c r="T28" s="179">
        <f t="shared" si="5"/>
        <v>73.5</v>
      </c>
      <c r="U28" s="180">
        <f t="shared" si="5"/>
        <v>73.5</v>
      </c>
      <c r="V28" s="167">
        <f t="shared" si="6"/>
        <v>294</v>
      </c>
      <c r="W28" s="147" t="s">
        <v>208</v>
      </c>
      <c r="X28" s="85">
        <f t="shared" si="2"/>
        <v>0</v>
      </c>
      <c r="Y28" s="85"/>
      <c r="Z28" s="2"/>
      <c r="AA28" s="2"/>
      <c r="AB28" s="2"/>
      <c r="AC28" s="2"/>
      <c r="AD28" s="2"/>
      <c r="AE28" s="2"/>
      <c r="AF28" s="2"/>
      <c r="AG28" s="2"/>
    </row>
    <row r="29" spans="1:35" ht="18.75">
      <c r="A29" s="157">
        <f t="shared" si="3"/>
        <v>1</v>
      </c>
      <c r="B29" s="142" t="s">
        <v>62</v>
      </c>
      <c r="C29" s="142"/>
      <c r="D29" s="199">
        <v>30</v>
      </c>
      <c r="E29" s="166">
        <f t="shared" si="0"/>
        <v>210</v>
      </c>
      <c r="F29" s="319">
        <v>46020</v>
      </c>
      <c r="G29" s="245">
        <f t="shared" ca="1" si="4"/>
        <v>288</v>
      </c>
      <c r="H29" s="253">
        <v>2</v>
      </c>
      <c r="I29" s="253" t="str">
        <f>VLOOKUP(H29,Secteurs!$A$4:$C$6,3)</f>
        <v>Prince MBOUSSA</v>
      </c>
      <c r="J29" s="195"/>
      <c r="K29" s="196">
        <v>0.25</v>
      </c>
      <c r="L29" s="196">
        <v>0.5</v>
      </c>
      <c r="M29" s="196"/>
      <c r="N29" s="196"/>
      <c r="O29" s="197">
        <v>0.25</v>
      </c>
      <c r="P29" s="178">
        <f t="shared" si="5"/>
        <v>0</v>
      </c>
      <c r="Q29" s="179">
        <f t="shared" si="5"/>
        <v>52.5</v>
      </c>
      <c r="R29" s="179">
        <f t="shared" si="5"/>
        <v>105</v>
      </c>
      <c r="S29" s="179">
        <f t="shared" si="5"/>
        <v>0</v>
      </c>
      <c r="T29" s="179">
        <f t="shared" si="5"/>
        <v>0</v>
      </c>
      <c r="U29" s="180">
        <f t="shared" si="5"/>
        <v>52.5</v>
      </c>
      <c r="V29" s="167">
        <f t="shared" si="6"/>
        <v>210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32</v>
      </c>
      <c r="E30" s="143">
        <f t="shared" si="0"/>
        <v>224</v>
      </c>
      <c r="F30" s="319">
        <v>46021</v>
      </c>
      <c r="G30" s="291">
        <f t="shared" ca="1" si="4"/>
        <v>287</v>
      </c>
      <c r="H30" s="254">
        <v>3</v>
      </c>
      <c r="I30" s="254" t="str">
        <f>VLOOKUP(H30,Secteurs!$A$4:$C$6,3)</f>
        <v>Arnaud ITOUA</v>
      </c>
      <c r="J30" s="195"/>
      <c r="K30" s="196"/>
      <c r="L30" s="196"/>
      <c r="M30" s="196">
        <v>0.25</v>
      </c>
      <c r="N30" s="196">
        <v>0.25</v>
      </c>
      <c r="O30" s="197">
        <v>0.5</v>
      </c>
      <c r="P30" s="292">
        <f t="shared" si="5"/>
        <v>0</v>
      </c>
      <c r="Q30" s="293">
        <f t="shared" si="5"/>
        <v>0</v>
      </c>
      <c r="R30" s="293">
        <f t="shared" si="5"/>
        <v>0</v>
      </c>
      <c r="S30" s="293">
        <f t="shared" si="5"/>
        <v>56</v>
      </c>
      <c r="T30" s="293">
        <f t="shared" si="5"/>
        <v>56</v>
      </c>
      <c r="U30" s="294">
        <f t="shared" si="5"/>
        <v>112</v>
      </c>
      <c r="V30" s="145">
        <f t="shared" si="6"/>
        <v>224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46014</v>
      </c>
      <c r="G31" s="245">
        <f t="shared" ca="1" si="4"/>
        <v>294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30</v>
      </c>
      <c r="E32" s="166">
        <f t="shared" si="0"/>
        <v>210</v>
      </c>
      <c r="F32" s="319">
        <v>46021</v>
      </c>
      <c r="G32" s="245">
        <f t="shared" ca="1" si="4"/>
        <v>287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105</v>
      </c>
      <c r="U32" s="180">
        <f t="shared" si="5"/>
        <v>105</v>
      </c>
      <c r="V32" s="167">
        <f t="shared" si="6"/>
        <v>210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46020</v>
      </c>
      <c r="G33" s="245">
        <f t="shared" ca="1" si="4"/>
        <v>288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>
        <v>0.25</v>
      </c>
      <c r="N33" s="196">
        <v>0.25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73.5</v>
      </c>
      <c r="T33" s="179">
        <f t="shared" si="5"/>
        <v>73.5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46015</v>
      </c>
      <c r="G34" s="245">
        <f t="shared" ca="1" si="4"/>
        <v>293</v>
      </c>
      <c r="H34" s="253">
        <v>1</v>
      </c>
      <c r="I34" s="253" t="str">
        <f>VLOOKUP(H34,Secteurs!$A$4:$C$6,3)</f>
        <v>Frisca MPASSI</v>
      </c>
      <c r="J34" s="195">
        <v>0.5</v>
      </c>
      <c r="K34" s="196"/>
      <c r="L34" s="196"/>
      <c r="M34" s="196"/>
      <c r="N34" s="196"/>
      <c r="O34" s="197">
        <v>0.5</v>
      </c>
      <c r="P34" s="178">
        <f t="shared" si="5"/>
        <v>112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112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32</v>
      </c>
      <c r="E35" s="166">
        <f t="shared" si="0"/>
        <v>224</v>
      </c>
      <c r="F35" s="319">
        <v>46020</v>
      </c>
      <c r="G35" s="245">
        <f t="shared" ca="1" si="4"/>
        <v>288</v>
      </c>
      <c r="H35" s="253">
        <v>2</v>
      </c>
      <c r="I35" s="253" t="str">
        <f>VLOOKUP(H35,Secteurs!$A$4:$C$6,3)</f>
        <v>Prince MBOUSSA</v>
      </c>
      <c r="J35" s="195"/>
      <c r="K35" s="196"/>
      <c r="L35" s="196"/>
      <c r="M35" s="196"/>
      <c r="N35" s="196">
        <v>0.5</v>
      </c>
      <c r="O35" s="197">
        <v>0.5</v>
      </c>
      <c r="P35" s="178">
        <f t="shared" si="5"/>
        <v>0</v>
      </c>
      <c r="Q35" s="179">
        <f t="shared" si="5"/>
        <v>0</v>
      </c>
      <c r="R35" s="179">
        <f t="shared" si="5"/>
        <v>0</v>
      </c>
      <c r="S35" s="179">
        <f t="shared" si="5"/>
        <v>0</v>
      </c>
      <c r="T35" s="179">
        <f t="shared" si="5"/>
        <v>112</v>
      </c>
      <c r="U35" s="180">
        <f t="shared" si="5"/>
        <v>112</v>
      </c>
      <c r="V35" s="167">
        <f t="shared" si="6"/>
        <v>224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26</v>
      </c>
      <c r="E36" s="166">
        <f t="shared" si="0"/>
        <v>182</v>
      </c>
      <c r="F36" s="319">
        <v>46015</v>
      </c>
      <c r="G36" s="245">
        <f t="shared" ca="1" si="4"/>
        <v>293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>
        <v>0.25</v>
      </c>
      <c r="O36" s="197">
        <v>0.25</v>
      </c>
      <c r="P36" s="178">
        <f t="shared" si="5"/>
        <v>91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45.5</v>
      </c>
      <c r="U36" s="180">
        <f t="shared" si="5"/>
        <v>45.5</v>
      </c>
      <c r="V36" s="167">
        <f t="shared" si="6"/>
        <v>182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28</v>
      </c>
      <c r="E37" s="166">
        <f t="shared" si="0"/>
        <v>196</v>
      </c>
      <c r="F37" s="319">
        <v>46022</v>
      </c>
      <c r="G37" s="245">
        <f t="shared" ca="1" si="4"/>
        <v>286</v>
      </c>
      <c r="H37" s="253">
        <v>3</v>
      </c>
      <c r="I37" s="253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178">
        <f t="shared" si="5"/>
        <v>0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196</v>
      </c>
      <c r="V37" s="167">
        <f t="shared" si="6"/>
        <v>196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24</v>
      </c>
      <c r="E38" s="166">
        <f t="shared" si="0"/>
        <v>168</v>
      </c>
      <c r="F38" s="319">
        <v>46022</v>
      </c>
      <c r="G38" s="245">
        <f t="shared" ca="1" si="4"/>
        <v>286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84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84</v>
      </c>
      <c r="V38" s="167">
        <f t="shared" si="6"/>
        <v>168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46021</v>
      </c>
      <c r="G39" s="245">
        <f t="shared" ca="1" si="4"/>
        <v>287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46017</v>
      </c>
      <c r="G40" s="245">
        <f t="shared" ca="1" si="4"/>
        <v>291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46020</v>
      </c>
      <c r="G41" s="245">
        <f t="shared" ca="1" si="4"/>
        <v>288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>
        <v>0.25</v>
      </c>
      <c r="N41" s="196">
        <v>0.25</v>
      </c>
      <c r="O41" s="197"/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45.5</v>
      </c>
      <c r="T41" s="179">
        <f t="shared" si="5"/>
        <v>45.5</v>
      </c>
      <c r="U41" s="180">
        <f t="shared" si="5"/>
        <v>0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38</v>
      </c>
      <c r="E42" s="166">
        <f t="shared" si="0"/>
        <v>266</v>
      </c>
      <c r="F42" s="319">
        <v>46017</v>
      </c>
      <c r="G42" s="245">
        <f t="shared" ca="1" si="4"/>
        <v>291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>
        <v>0.5</v>
      </c>
      <c r="N42" s="196"/>
      <c r="O42" s="197"/>
      <c r="P42" s="178">
        <f t="shared" si="5"/>
        <v>133</v>
      </c>
      <c r="Q42" s="179">
        <f t="shared" si="5"/>
        <v>0</v>
      </c>
      <c r="R42" s="179">
        <f t="shared" si="5"/>
        <v>0</v>
      </c>
      <c r="S42" s="179">
        <f t="shared" si="5"/>
        <v>133</v>
      </c>
      <c r="T42" s="179">
        <f t="shared" si="5"/>
        <v>0</v>
      </c>
      <c r="U42" s="180">
        <f t="shared" si="5"/>
        <v>0</v>
      </c>
      <c r="V42" s="167">
        <f t="shared" si="6"/>
        <v>266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46021</v>
      </c>
      <c r="G43" s="245">
        <f t="shared" ca="1" si="4"/>
        <v>287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178">
        <f t="shared" si="5"/>
        <v>126</v>
      </c>
      <c r="Q43" s="179">
        <f t="shared" si="5"/>
        <v>0</v>
      </c>
      <c r="R43" s="179">
        <f t="shared" si="5"/>
        <v>0</v>
      </c>
      <c r="S43" s="179">
        <f t="shared" si="5"/>
        <v>0</v>
      </c>
      <c r="T43" s="179">
        <f t="shared" si="5"/>
        <v>0</v>
      </c>
      <c r="U43" s="180">
        <f t="shared" si="5"/>
        <v>126</v>
      </c>
      <c r="V43" s="167">
        <f t="shared" si="6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40</v>
      </c>
      <c r="E44" s="166">
        <f t="shared" si="0"/>
        <v>280</v>
      </c>
      <c r="F44" s="319">
        <v>46020</v>
      </c>
      <c r="G44" s="245">
        <f t="shared" ca="1" si="4"/>
        <v>288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140</v>
      </c>
      <c r="Q44" s="179">
        <f t="shared" si="5"/>
        <v>0</v>
      </c>
      <c r="R44" s="179">
        <f t="shared" si="5"/>
        <v>0</v>
      </c>
      <c r="S44" s="179">
        <f t="shared" si="5"/>
        <v>140</v>
      </c>
      <c r="T44" s="179">
        <f t="shared" si="5"/>
        <v>0</v>
      </c>
      <c r="U44" s="180">
        <f t="shared" si="5"/>
        <v>0</v>
      </c>
      <c r="V44" s="167">
        <f t="shared" si="6"/>
        <v>280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46015</v>
      </c>
      <c r="G45" s="245">
        <f t="shared" ca="1" si="4"/>
        <v>293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28</v>
      </c>
      <c r="E46" s="166">
        <f t="shared" si="0"/>
        <v>196</v>
      </c>
      <c r="F46" s="319">
        <v>46015</v>
      </c>
      <c r="G46" s="245">
        <f t="shared" ca="1" si="4"/>
        <v>293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/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98</v>
      </c>
      <c r="S46" s="179">
        <f t="shared" si="5"/>
        <v>0</v>
      </c>
      <c r="T46" s="179">
        <f t="shared" si="5"/>
        <v>0</v>
      </c>
      <c r="U46" s="180">
        <f t="shared" si="5"/>
        <v>98</v>
      </c>
      <c r="V46" s="167">
        <f t="shared" si="6"/>
        <v>196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46012</v>
      </c>
      <c r="G47" s="245">
        <f t="shared" ca="1" si="4"/>
        <v>296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26</v>
      </c>
      <c r="E48" s="166">
        <f t="shared" si="0"/>
        <v>182</v>
      </c>
      <c r="F48" s="319">
        <v>46022</v>
      </c>
      <c r="G48" s="245">
        <f t="shared" ca="1" si="4"/>
        <v>286</v>
      </c>
      <c r="H48" s="253">
        <v>3</v>
      </c>
      <c r="I48" s="253" t="str">
        <f>VLOOKUP(H48,Secteurs!$A$4:$C$6,3)</f>
        <v>Arnaud ITOUA</v>
      </c>
      <c r="J48" s="195"/>
      <c r="K48" s="196"/>
      <c r="L48" s="196"/>
      <c r="M48" s="196">
        <v>0.5</v>
      </c>
      <c r="N48" s="196"/>
      <c r="O48" s="197">
        <v>0.5</v>
      </c>
      <c r="P48" s="178">
        <f t="shared" si="5"/>
        <v>0</v>
      </c>
      <c r="Q48" s="179">
        <f t="shared" si="5"/>
        <v>0</v>
      </c>
      <c r="R48" s="179">
        <f t="shared" si="5"/>
        <v>0</v>
      </c>
      <c r="S48" s="179">
        <f t="shared" si="5"/>
        <v>91</v>
      </c>
      <c r="T48" s="179">
        <f t="shared" si="5"/>
        <v>0</v>
      </c>
      <c r="U48" s="180">
        <f t="shared" si="5"/>
        <v>91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48</v>
      </c>
      <c r="E49" s="166">
        <f t="shared" si="0"/>
        <v>336</v>
      </c>
      <c r="F49" s="319">
        <v>46021</v>
      </c>
      <c r="G49" s="245">
        <f t="shared" ca="1" si="4"/>
        <v>287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168</v>
      </c>
      <c r="Q49" s="179">
        <f t="shared" si="5"/>
        <v>0</v>
      </c>
      <c r="R49" s="179">
        <f t="shared" si="5"/>
        <v>0</v>
      </c>
      <c r="S49" s="179">
        <f t="shared" si="5"/>
        <v>168</v>
      </c>
      <c r="T49" s="179">
        <f t="shared" si="5"/>
        <v>0</v>
      </c>
      <c r="U49" s="180">
        <f t="shared" si="5"/>
        <v>0</v>
      </c>
      <c r="V49" s="167">
        <f t="shared" si="6"/>
        <v>336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26</v>
      </c>
      <c r="E50" s="166">
        <f t="shared" si="0"/>
        <v>182</v>
      </c>
      <c r="F50" s="319">
        <v>46017</v>
      </c>
      <c r="G50" s="245">
        <f t="shared" ca="1" si="4"/>
        <v>291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>
        <v>0.5</v>
      </c>
      <c r="N50" s="196"/>
      <c r="O50" s="197"/>
      <c r="P50" s="178">
        <f t="shared" si="5"/>
        <v>91</v>
      </c>
      <c r="Q50" s="179">
        <f t="shared" si="5"/>
        <v>0</v>
      </c>
      <c r="R50" s="179">
        <f t="shared" si="5"/>
        <v>0</v>
      </c>
      <c r="S50" s="179">
        <f t="shared" si="5"/>
        <v>91</v>
      </c>
      <c r="T50" s="179">
        <f t="shared" si="5"/>
        <v>0</v>
      </c>
      <c r="U50" s="180">
        <f t="shared" si="5"/>
        <v>0</v>
      </c>
      <c r="V50" s="167">
        <f t="shared" si="6"/>
        <v>182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46021</v>
      </c>
      <c r="G51" s="245">
        <f t="shared" ca="1" si="4"/>
        <v>287</v>
      </c>
      <c r="H51" s="253">
        <v>2</v>
      </c>
      <c r="I51" s="253" t="str">
        <f>VLOOKUP(H51,Secteurs!$A$4:$C$6,3)</f>
        <v>Prince MBOUSSA</v>
      </c>
      <c r="J51" s="195">
        <v>0.25</v>
      </c>
      <c r="K51" s="196"/>
      <c r="L51" s="196"/>
      <c r="M51" s="196"/>
      <c r="N51" s="196">
        <v>0.5</v>
      </c>
      <c r="O51" s="197">
        <v>0.25</v>
      </c>
      <c r="P51" s="178">
        <f t="shared" si="5"/>
        <v>84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168</v>
      </c>
      <c r="U51" s="180">
        <f t="shared" si="5"/>
        <v>84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319">
        <v>46021</v>
      </c>
      <c r="G52" s="245">
        <f t="shared" ca="1" si="4"/>
        <v>287</v>
      </c>
      <c r="H52" s="253">
        <v>3</v>
      </c>
      <c r="I52" s="253" t="str">
        <f>VLOOKUP(H52,Secteurs!$A$4:$C$6,3)</f>
        <v>Arnaud ITOUA</v>
      </c>
      <c r="J52" s="195"/>
      <c r="K52" s="196"/>
      <c r="L52" s="196"/>
      <c r="M52" s="196">
        <v>0.25</v>
      </c>
      <c r="N52" s="196">
        <v>0.25</v>
      </c>
      <c r="O52" s="197">
        <v>0.5</v>
      </c>
      <c r="P52" s="178">
        <f t="shared" si="5"/>
        <v>0</v>
      </c>
      <c r="Q52" s="179">
        <f t="shared" si="5"/>
        <v>0</v>
      </c>
      <c r="R52" s="179">
        <f t="shared" si="5"/>
        <v>0</v>
      </c>
      <c r="S52" s="179">
        <f t="shared" si="5"/>
        <v>49</v>
      </c>
      <c r="T52" s="179">
        <f t="shared" si="5"/>
        <v>49</v>
      </c>
      <c r="U52" s="180">
        <f t="shared" si="5"/>
        <v>98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319">
        <v>46021</v>
      </c>
      <c r="G53" s="245">
        <f t="shared" ca="1" si="4"/>
        <v>287</v>
      </c>
      <c r="H53" s="253">
        <v>3</v>
      </c>
      <c r="I53" s="253" t="str">
        <f>VLOOKUP(H53,Secteurs!$A$4:$C$6,3)</f>
        <v>Arnaud ITOUA</v>
      </c>
      <c r="J53" s="195"/>
      <c r="K53" s="196"/>
      <c r="L53" s="196"/>
      <c r="M53" s="196">
        <v>0.5</v>
      </c>
      <c r="N53" s="196"/>
      <c r="O53" s="197">
        <v>0.5</v>
      </c>
      <c r="P53" s="178">
        <f t="shared" si="5"/>
        <v>0</v>
      </c>
      <c r="Q53" s="179">
        <f t="shared" si="5"/>
        <v>0</v>
      </c>
      <c r="R53" s="179">
        <f t="shared" si="5"/>
        <v>0</v>
      </c>
      <c r="S53" s="179">
        <f t="shared" si="5"/>
        <v>84</v>
      </c>
      <c r="T53" s="179">
        <f t="shared" si="5"/>
        <v>0</v>
      </c>
      <c r="U53" s="180">
        <f t="shared" si="5"/>
        <v>84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28</v>
      </c>
      <c r="E54" s="166">
        <f t="shared" si="0"/>
        <v>196</v>
      </c>
      <c r="F54" s="319">
        <v>46020</v>
      </c>
      <c r="G54" s="245">
        <f t="shared" ca="1" si="4"/>
        <v>288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0.25</v>
      </c>
      <c r="N54" s="196"/>
      <c r="O54" s="197">
        <v>0.25</v>
      </c>
      <c r="P54" s="178">
        <f t="shared" si="5"/>
        <v>98</v>
      </c>
      <c r="Q54" s="179">
        <f t="shared" si="5"/>
        <v>0</v>
      </c>
      <c r="R54" s="179">
        <f t="shared" si="5"/>
        <v>0</v>
      </c>
      <c r="S54" s="179">
        <f t="shared" si="5"/>
        <v>49</v>
      </c>
      <c r="T54" s="179">
        <f t="shared" si="5"/>
        <v>0</v>
      </c>
      <c r="U54" s="180">
        <f t="shared" si="5"/>
        <v>49</v>
      </c>
      <c r="V54" s="167">
        <f t="shared" si="6"/>
        <v>196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46014</v>
      </c>
      <c r="G55" s="245">
        <f t="shared" ca="1" si="4"/>
        <v>294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26</v>
      </c>
      <c r="E56" s="166">
        <f t="shared" si="0"/>
        <v>182</v>
      </c>
      <c r="F56" s="319">
        <v>46020</v>
      </c>
      <c r="G56" s="245">
        <f t="shared" ca="1" si="4"/>
        <v>288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91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91</v>
      </c>
      <c r="V56" s="167">
        <f t="shared" si="6"/>
        <v>182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38</v>
      </c>
      <c r="E57" s="166">
        <f t="shared" si="0"/>
        <v>266</v>
      </c>
      <c r="F57" s="319">
        <v>46021</v>
      </c>
      <c r="G57" s="245">
        <f t="shared" ca="1" si="4"/>
        <v>287</v>
      </c>
      <c r="H57" s="253">
        <v>2</v>
      </c>
      <c r="I57" s="253" t="str">
        <f>VLOOKUP(H57,Secteurs!$A$4:$C$6,3)</f>
        <v>Prince MBOUSSA</v>
      </c>
      <c r="J57" s="195">
        <v>0.25</v>
      </c>
      <c r="K57" s="196"/>
      <c r="L57" s="196"/>
      <c r="M57" s="196">
        <v>0.25</v>
      </c>
      <c r="N57" s="196">
        <v>0.25</v>
      </c>
      <c r="O57" s="197">
        <v>0.25</v>
      </c>
      <c r="P57" s="178">
        <f t="shared" si="5"/>
        <v>66.5</v>
      </c>
      <c r="Q57" s="179">
        <f t="shared" si="5"/>
        <v>0</v>
      </c>
      <c r="R57" s="179">
        <f t="shared" si="5"/>
        <v>0</v>
      </c>
      <c r="S57" s="179">
        <f t="shared" si="5"/>
        <v>66.5</v>
      </c>
      <c r="T57" s="179">
        <f t="shared" si="5"/>
        <v>66.5</v>
      </c>
      <c r="U57" s="180">
        <f t="shared" si="5"/>
        <v>66.5</v>
      </c>
      <c r="V57" s="167">
        <f t="shared" si="6"/>
        <v>266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46017</v>
      </c>
      <c r="G58" s="245">
        <f t="shared" ca="1" si="4"/>
        <v>291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46012</v>
      </c>
      <c r="G59" s="245">
        <f t="shared" ca="1" si="4"/>
        <v>296</v>
      </c>
      <c r="H59" s="253">
        <v>1</v>
      </c>
      <c r="I59" s="253" t="str">
        <f>VLOOKUP(H59,Secteurs!$A$4:$C$6,3)</f>
        <v>Frisca MPASSI</v>
      </c>
      <c r="J59" s="195"/>
      <c r="K59" s="196"/>
      <c r="L59" s="196">
        <v>0.25</v>
      </c>
      <c r="M59" s="196"/>
      <c r="N59" s="196">
        <v>0.25</v>
      </c>
      <c r="O59" s="197">
        <v>0.5</v>
      </c>
      <c r="P59" s="178">
        <f t="shared" si="8"/>
        <v>0</v>
      </c>
      <c r="Q59" s="179">
        <f t="shared" si="8"/>
        <v>0</v>
      </c>
      <c r="R59" s="179">
        <f t="shared" si="8"/>
        <v>49</v>
      </c>
      <c r="S59" s="179">
        <f t="shared" si="8"/>
        <v>0</v>
      </c>
      <c r="T59" s="179">
        <f t="shared" si="8"/>
        <v>49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28</v>
      </c>
      <c r="E60" s="166">
        <f t="shared" si="0"/>
        <v>196</v>
      </c>
      <c r="F60" s="319">
        <v>46020</v>
      </c>
      <c r="G60" s="245">
        <f t="shared" ca="1" si="4"/>
        <v>288</v>
      </c>
      <c r="H60" s="253">
        <v>2</v>
      </c>
      <c r="I60" s="253" t="str">
        <f>VLOOKUP(H60,Secteurs!$A$4:$C$6,3)</f>
        <v>Prince MBOUSSA</v>
      </c>
      <c r="J60" s="195">
        <v>0.5</v>
      </c>
      <c r="K60" s="196"/>
      <c r="L60" s="196"/>
      <c r="M60" s="196">
        <v>0.5</v>
      </c>
      <c r="N60" s="196"/>
      <c r="O60" s="197"/>
      <c r="P60" s="178">
        <f t="shared" si="8"/>
        <v>98</v>
      </c>
      <c r="Q60" s="179">
        <f t="shared" si="8"/>
        <v>0</v>
      </c>
      <c r="R60" s="179">
        <f t="shared" si="8"/>
        <v>0</v>
      </c>
      <c r="S60" s="179">
        <f t="shared" si="8"/>
        <v>98</v>
      </c>
      <c r="T60" s="179">
        <f t="shared" si="8"/>
        <v>0</v>
      </c>
      <c r="U60" s="180">
        <f t="shared" si="8"/>
        <v>0</v>
      </c>
      <c r="V60" s="167">
        <f t="shared" si="6"/>
        <v>196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46012</v>
      </c>
      <c r="G61" s="245">
        <f t="shared" ca="1" si="4"/>
        <v>296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/>
      <c r="N61" s="196"/>
      <c r="O61" s="197">
        <v>0.5</v>
      </c>
      <c r="P61" s="178">
        <f t="shared" si="8"/>
        <v>98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0</v>
      </c>
      <c r="U61" s="180">
        <f t="shared" si="8"/>
        <v>98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46015</v>
      </c>
      <c r="G62" s="245">
        <f t="shared" ca="1" si="4"/>
        <v>293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>
        <v>0.5</v>
      </c>
      <c r="M62" s="196"/>
      <c r="N62" s="196"/>
      <c r="O62" s="197"/>
      <c r="P62" s="178">
        <f t="shared" si="8"/>
        <v>98</v>
      </c>
      <c r="Q62" s="179">
        <f t="shared" si="8"/>
        <v>0</v>
      </c>
      <c r="R62" s="179">
        <f t="shared" si="8"/>
        <v>98</v>
      </c>
      <c r="S62" s="179">
        <f t="shared" si="8"/>
        <v>0</v>
      </c>
      <c r="T62" s="179">
        <f t="shared" si="8"/>
        <v>0</v>
      </c>
      <c r="U62" s="180">
        <f t="shared" si="8"/>
        <v>0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46015</v>
      </c>
      <c r="G63" s="245">
        <f t="shared" ca="1" si="4"/>
        <v>293</v>
      </c>
      <c r="H63" s="254">
        <v>1</v>
      </c>
      <c r="I63" s="253" t="str">
        <f>VLOOKUP(H63,Secteurs!$A$4:$C$6,3)</f>
        <v>Frisca MPASSI</v>
      </c>
      <c r="J63" s="195">
        <v>0.5</v>
      </c>
      <c r="K63" s="196"/>
      <c r="L63" s="196">
        <v>0.5</v>
      </c>
      <c r="M63" s="196"/>
      <c r="N63" s="196"/>
      <c r="O63" s="197"/>
      <c r="P63" s="178">
        <f t="shared" si="8"/>
        <v>98</v>
      </c>
      <c r="Q63" s="179">
        <f t="shared" si="8"/>
        <v>0</v>
      </c>
      <c r="R63" s="179">
        <f t="shared" si="8"/>
        <v>98</v>
      </c>
      <c r="S63" s="179">
        <f t="shared" si="8"/>
        <v>0</v>
      </c>
      <c r="T63" s="179">
        <f t="shared" si="8"/>
        <v>0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46015</v>
      </c>
      <c r="G64" s="245">
        <f t="shared" ca="1" si="4"/>
        <v>293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46012</v>
      </c>
      <c r="G65" s="245">
        <f t="shared" ca="1" si="4"/>
        <v>296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>
        <v>0.25</v>
      </c>
      <c r="N65" s="196"/>
      <c r="O65" s="197">
        <v>0.25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43.75</v>
      </c>
      <c r="T65" s="179">
        <f t="shared" si="8"/>
        <v>0</v>
      </c>
      <c r="U65" s="180">
        <f t="shared" si="8"/>
        <v>43.75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25</v>
      </c>
      <c r="E66" s="166">
        <f t="shared" ref="E66:E129" si="9">D66*7</f>
        <v>175</v>
      </c>
      <c r="F66" s="319">
        <v>46012</v>
      </c>
      <c r="G66" s="245">
        <f t="shared" ca="1" si="4"/>
        <v>296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>
        <v>0.25</v>
      </c>
      <c r="N66" s="196"/>
      <c r="O66" s="197">
        <v>0.25</v>
      </c>
      <c r="P66" s="178">
        <f t="shared" si="8"/>
        <v>87.5</v>
      </c>
      <c r="Q66" s="179">
        <f t="shared" si="8"/>
        <v>0</v>
      </c>
      <c r="R66" s="179">
        <f t="shared" si="8"/>
        <v>0</v>
      </c>
      <c r="S66" s="179">
        <f t="shared" si="8"/>
        <v>43.75</v>
      </c>
      <c r="T66" s="179">
        <f t="shared" si="8"/>
        <v>0</v>
      </c>
      <c r="U66" s="180">
        <f t="shared" si="8"/>
        <v>43.75</v>
      </c>
      <c r="V66" s="167">
        <f t="shared" si="6"/>
        <v>175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46012</v>
      </c>
      <c r="G67" s="245">
        <f t="shared" ref="G67:G130" ca="1" si="12">+IF(A67=1,(+TODAY())-F67,"Sans objet")</f>
        <v>296</v>
      </c>
      <c r="H67" s="254">
        <v>1</v>
      </c>
      <c r="I67" s="253" t="str">
        <f>VLOOKUP(H67,Secteurs!$A$4:$C$6,3)</f>
        <v>Frisca MPASSI</v>
      </c>
      <c r="J67" s="195"/>
      <c r="K67" s="196"/>
      <c r="L67" s="196"/>
      <c r="M67" s="196"/>
      <c r="N67" s="196">
        <v>0.5</v>
      </c>
      <c r="O67" s="197">
        <v>0.5</v>
      </c>
      <c r="P67" s="178">
        <f t="shared" si="8"/>
        <v>0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91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44</v>
      </c>
      <c r="E68" s="166">
        <f t="shared" si="9"/>
        <v>308</v>
      </c>
      <c r="F68" s="319">
        <v>46022</v>
      </c>
      <c r="G68" s="245">
        <f t="shared" ca="1" si="12"/>
        <v>286</v>
      </c>
      <c r="H68" s="253">
        <v>2</v>
      </c>
      <c r="I68" s="253" t="str">
        <f>VLOOKUP(H68,Secteurs!$A$4:$C$6,3)</f>
        <v>Prince MBOUSSA</v>
      </c>
      <c r="J68" s="195"/>
      <c r="K68" s="196">
        <v>0.25</v>
      </c>
      <c r="L68" s="196"/>
      <c r="M68" s="196">
        <v>0.25</v>
      </c>
      <c r="N68" s="196"/>
      <c r="O68" s="197">
        <v>0.5</v>
      </c>
      <c r="P68" s="178">
        <f t="shared" si="8"/>
        <v>0</v>
      </c>
      <c r="Q68" s="179">
        <f t="shared" si="8"/>
        <v>77</v>
      </c>
      <c r="R68" s="179">
        <f t="shared" si="8"/>
        <v>0</v>
      </c>
      <c r="S68" s="179">
        <f t="shared" si="8"/>
        <v>77</v>
      </c>
      <c r="T68" s="179">
        <f t="shared" si="8"/>
        <v>0</v>
      </c>
      <c r="U68" s="180">
        <f t="shared" si="8"/>
        <v>154</v>
      </c>
      <c r="V68" s="167">
        <f t="shared" si="13"/>
        <v>308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24</v>
      </c>
      <c r="E69" s="166">
        <f t="shared" si="9"/>
        <v>168</v>
      </c>
      <c r="F69" s="319">
        <v>46014</v>
      </c>
      <c r="G69" s="245">
        <f t="shared" ca="1" si="12"/>
        <v>294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168</v>
      </c>
      <c r="V69" s="167">
        <f t="shared" si="13"/>
        <v>168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46017</v>
      </c>
      <c r="G70" s="245">
        <f t="shared" ca="1" si="12"/>
        <v>291</v>
      </c>
      <c r="H70" s="254">
        <v>1</v>
      </c>
      <c r="I70" s="253" t="str">
        <f>VLOOKUP(H70,Secteurs!$A$4:$C$6,3)</f>
        <v>Frisca MPASSI</v>
      </c>
      <c r="J70" s="195">
        <v>0.5</v>
      </c>
      <c r="K70" s="196"/>
      <c r="L70" s="196"/>
      <c r="M70" s="196">
        <v>0.25</v>
      </c>
      <c r="N70" s="196"/>
      <c r="O70" s="197">
        <v>0.25</v>
      </c>
      <c r="P70" s="178">
        <f t="shared" si="8"/>
        <v>98</v>
      </c>
      <c r="Q70" s="179">
        <f t="shared" si="8"/>
        <v>0</v>
      </c>
      <c r="R70" s="179">
        <f t="shared" si="8"/>
        <v>0</v>
      </c>
      <c r="S70" s="179">
        <f t="shared" si="8"/>
        <v>49</v>
      </c>
      <c r="T70" s="179">
        <f t="shared" si="8"/>
        <v>0</v>
      </c>
      <c r="U70" s="180">
        <f t="shared" si="8"/>
        <v>49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157">
        <f t="shared" si="11"/>
        <v>1</v>
      </c>
      <c r="B71" s="142" t="s">
        <v>106</v>
      </c>
      <c r="C71" s="142"/>
      <c r="D71" s="199">
        <v>25</v>
      </c>
      <c r="E71" s="166">
        <f t="shared" si="9"/>
        <v>175</v>
      </c>
      <c r="F71" s="319">
        <v>46012</v>
      </c>
      <c r="G71" s="245">
        <f t="shared" ca="1" si="12"/>
        <v>296</v>
      </c>
      <c r="H71" s="254">
        <v>1</v>
      </c>
      <c r="I71" s="253" t="str">
        <f>VLOOKUP(H71,Secteurs!$A$4:$C$6,3)</f>
        <v>Frisca MPASSI</v>
      </c>
      <c r="J71" s="195">
        <v>0.5</v>
      </c>
      <c r="K71" s="196"/>
      <c r="L71" s="196"/>
      <c r="M71" s="196"/>
      <c r="N71" s="196"/>
      <c r="O71" s="197">
        <v>0.5</v>
      </c>
      <c r="P71" s="178">
        <f t="shared" si="8"/>
        <v>87.5</v>
      </c>
      <c r="Q71" s="179">
        <f t="shared" si="8"/>
        <v>0</v>
      </c>
      <c r="R71" s="179">
        <f t="shared" si="8"/>
        <v>0</v>
      </c>
      <c r="S71" s="179">
        <f t="shared" si="8"/>
        <v>0</v>
      </c>
      <c r="T71" s="179">
        <f t="shared" si="8"/>
        <v>0</v>
      </c>
      <c r="U71" s="180">
        <f t="shared" si="8"/>
        <v>87.5</v>
      </c>
      <c r="V71" s="167">
        <f t="shared" si="13"/>
        <v>175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46021</v>
      </c>
      <c r="G72" s="245">
        <f t="shared" ca="1" si="12"/>
        <v>287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20">
        <v>46017</v>
      </c>
      <c r="G73" s="245">
        <f t="shared" ca="1" si="12"/>
        <v>291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0.5</v>
      </c>
      <c r="N73" s="196"/>
      <c r="O73" s="197"/>
      <c r="P73" s="178">
        <f t="shared" si="8"/>
        <v>98</v>
      </c>
      <c r="Q73" s="179">
        <f t="shared" si="8"/>
        <v>0</v>
      </c>
      <c r="R73" s="179">
        <f t="shared" si="8"/>
        <v>0</v>
      </c>
      <c r="S73" s="179">
        <f t="shared" si="8"/>
        <v>98</v>
      </c>
      <c r="T73" s="179">
        <f t="shared" si="8"/>
        <v>0</v>
      </c>
      <c r="U73" s="180">
        <f t="shared" si="8"/>
        <v>0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28</v>
      </c>
      <c r="E74" s="166">
        <f t="shared" si="9"/>
        <v>196</v>
      </c>
      <c r="F74" s="319">
        <v>46017</v>
      </c>
      <c r="G74" s="245">
        <f t="shared" ca="1" si="12"/>
        <v>291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>
        <v>0.5</v>
      </c>
      <c r="N74" s="196"/>
      <c r="O74" s="197"/>
      <c r="P74" s="178">
        <f t="shared" si="8"/>
        <v>98</v>
      </c>
      <c r="Q74" s="179">
        <f t="shared" si="8"/>
        <v>0</v>
      </c>
      <c r="R74" s="179">
        <f t="shared" si="8"/>
        <v>0</v>
      </c>
      <c r="S74" s="179">
        <f t="shared" si="8"/>
        <v>98</v>
      </c>
      <c r="T74" s="179">
        <f t="shared" si="8"/>
        <v>0</v>
      </c>
      <c r="U74" s="180">
        <f t="shared" si="8"/>
        <v>0</v>
      </c>
      <c r="V74" s="167">
        <f t="shared" si="13"/>
        <v>196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46021</v>
      </c>
      <c r="G75" s="245">
        <f t="shared" ca="1" si="12"/>
        <v>287</v>
      </c>
      <c r="H75" s="253">
        <v>3</v>
      </c>
      <c r="I75" s="253" t="str">
        <f>VLOOKUP(H75,Secteurs!$A$4:$C$6,3)</f>
        <v>Arnaud ITOUA</v>
      </c>
      <c r="J75" s="195">
        <v>0.25</v>
      </c>
      <c r="K75" s="196"/>
      <c r="L75" s="196">
        <v>0.25</v>
      </c>
      <c r="M75" s="196">
        <v>0.25</v>
      </c>
      <c r="N75" s="196">
        <v>0.25</v>
      </c>
      <c r="O75" s="197"/>
      <c r="P75" s="178">
        <f t="shared" si="8"/>
        <v>45.5</v>
      </c>
      <c r="Q75" s="179">
        <f t="shared" si="8"/>
        <v>0</v>
      </c>
      <c r="R75" s="179">
        <f t="shared" si="8"/>
        <v>45.5</v>
      </c>
      <c r="S75" s="179">
        <f t="shared" si="8"/>
        <v>45.5</v>
      </c>
      <c r="T75" s="179">
        <f t="shared" si="8"/>
        <v>45.5</v>
      </c>
      <c r="U75" s="180">
        <f t="shared" si="8"/>
        <v>0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36</v>
      </c>
      <c r="E76" s="166">
        <f t="shared" si="9"/>
        <v>252</v>
      </c>
      <c r="F76" s="319">
        <v>46021</v>
      </c>
      <c r="G76" s="245">
        <f t="shared" ca="1" si="12"/>
        <v>287</v>
      </c>
      <c r="H76" s="253">
        <v>2</v>
      </c>
      <c r="I76" s="253" t="str">
        <f>VLOOKUP(H76,Secteurs!$A$4:$C$6,3)</f>
        <v>Prince MBOUSSA</v>
      </c>
      <c r="J76" s="195"/>
      <c r="K76" s="196"/>
      <c r="L76" s="196">
        <v>0.5</v>
      </c>
      <c r="M76" s="196"/>
      <c r="N76" s="196"/>
      <c r="O76" s="197">
        <v>0.5</v>
      </c>
      <c r="P76" s="178">
        <f t="shared" si="8"/>
        <v>0</v>
      </c>
      <c r="Q76" s="179">
        <f t="shared" si="8"/>
        <v>0</v>
      </c>
      <c r="R76" s="179">
        <f t="shared" si="8"/>
        <v>126</v>
      </c>
      <c r="S76" s="179">
        <f t="shared" si="8"/>
        <v>0</v>
      </c>
      <c r="T76" s="179">
        <f t="shared" si="8"/>
        <v>0</v>
      </c>
      <c r="U76" s="180">
        <f t="shared" si="8"/>
        <v>126</v>
      </c>
      <c r="V76" s="167">
        <f t="shared" si="13"/>
        <v>252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36</v>
      </c>
      <c r="E77" s="166">
        <f t="shared" si="9"/>
        <v>252</v>
      </c>
      <c r="F77" s="319">
        <v>46020</v>
      </c>
      <c r="G77" s="245">
        <f t="shared" ca="1" si="12"/>
        <v>288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>
        <v>0.5</v>
      </c>
      <c r="N77" s="196"/>
      <c r="O77" s="197"/>
      <c r="P77" s="178">
        <f t="shared" si="8"/>
        <v>126</v>
      </c>
      <c r="Q77" s="179">
        <f t="shared" si="8"/>
        <v>0</v>
      </c>
      <c r="R77" s="179">
        <f t="shared" si="8"/>
        <v>0</v>
      </c>
      <c r="S77" s="179">
        <f t="shared" si="8"/>
        <v>126</v>
      </c>
      <c r="T77" s="179">
        <f t="shared" si="8"/>
        <v>0</v>
      </c>
      <c r="U77" s="180">
        <f t="shared" si="8"/>
        <v>0</v>
      </c>
      <c r="V77" s="167">
        <f t="shared" si="13"/>
        <v>252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46017</v>
      </c>
      <c r="G78" s="245">
        <f t="shared" ca="1" si="12"/>
        <v>291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46015</v>
      </c>
      <c r="G79" s="245">
        <f t="shared" ca="1" si="12"/>
        <v>293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/>
      <c r="N79" s="196"/>
      <c r="O79" s="197">
        <v>0.5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0</v>
      </c>
      <c r="T79" s="179">
        <f t="shared" si="8"/>
        <v>0</v>
      </c>
      <c r="U79" s="180">
        <f t="shared" si="8"/>
        <v>98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46012</v>
      </c>
      <c r="G80" s="245">
        <f t="shared" ca="1" si="12"/>
        <v>296</v>
      </c>
      <c r="H80" s="253">
        <v>1</v>
      </c>
      <c r="I80" s="253" t="str">
        <f>VLOOKUP(H80,Secteurs!$A$4:$C$6,3)</f>
        <v>Frisca MPASSI</v>
      </c>
      <c r="J80" s="195"/>
      <c r="K80" s="196"/>
      <c r="L80" s="196">
        <v>0.5</v>
      </c>
      <c r="M80" s="196"/>
      <c r="N80" s="196"/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98</v>
      </c>
      <c r="S80" s="179">
        <f t="shared" si="8"/>
        <v>0</v>
      </c>
      <c r="T80" s="179">
        <f t="shared" si="8"/>
        <v>0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46017</v>
      </c>
      <c r="G81" s="245">
        <f t="shared" ca="1" si="12"/>
        <v>291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/>
      <c r="N81" s="196"/>
      <c r="O81" s="197">
        <v>0.5</v>
      </c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98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46013</v>
      </c>
      <c r="G82" s="245">
        <f t="shared" ca="1" si="12"/>
        <v>295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46020</v>
      </c>
      <c r="G83" s="245">
        <f t="shared" ca="1" si="12"/>
        <v>288</v>
      </c>
      <c r="H83" s="253">
        <v>3</v>
      </c>
      <c r="I83" s="253" t="str">
        <f>VLOOKUP(H83,Secteurs!$A$4:$C$6,3)</f>
        <v>Arnaud ITOUA</v>
      </c>
      <c r="J83" s="195">
        <v>0.25</v>
      </c>
      <c r="K83" s="196"/>
      <c r="L83" s="196"/>
      <c r="M83" s="196"/>
      <c r="N83" s="196">
        <v>0.25</v>
      </c>
      <c r="O83" s="197">
        <v>0.5</v>
      </c>
      <c r="P83" s="178">
        <f t="shared" si="8"/>
        <v>45.5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45.5</v>
      </c>
      <c r="U83" s="180">
        <f t="shared" si="8"/>
        <v>91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46015</v>
      </c>
      <c r="G84" s="245">
        <f t="shared" ca="1" si="12"/>
        <v>293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>
        <v>0.5</v>
      </c>
      <c r="M84" s="196"/>
      <c r="N84" s="196"/>
      <c r="O84" s="197"/>
      <c r="P84" s="178">
        <f t="shared" si="8"/>
        <v>98</v>
      </c>
      <c r="Q84" s="179">
        <f t="shared" si="8"/>
        <v>0</v>
      </c>
      <c r="R84" s="179">
        <f t="shared" si="8"/>
        <v>98</v>
      </c>
      <c r="S84" s="179">
        <f t="shared" si="8"/>
        <v>0</v>
      </c>
      <c r="T84" s="179">
        <f t="shared" si="8"/>
        <v>0</v>
      </c>
      <c r="U84" s="180">
        <f t="shared" si="8"/>
        <v>0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46017</v>
      </c>
      <c r="G85" s="245">
        <f t="shared" ca="1" si="12"/>
        <v>291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>
        <v>0.5</v>
      </c>
      <c r="M85" s="196"/>
      <c r="N85" s="196"/>
      <c r="O85" s="197"/>
      <c r="P85" s="178">
        <f t="shared" si="8"/>
        <v>98</v>
      </c>
      <c r="Q85" s="179">
        <f t="shared" si="8"/>
        <v>0</v>
      </c>
      <c r="R85" s="179">
        <f t="shared" si="8"/>
        <v>98</v>
      </c>
      <c r="S85" s="179">
        <f t="shared" si="8"/>
        <v>0</v>
      </c>
      <c r="T85" s="179">
        <f t="shared" si="8"/>
        <v>0</v>
      </c>
      <c r="U85" s="180">
        <f t="shared" si="8"/>
        <v>0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46017</v>
      </c>
      <c r="G86" s="245">
        <f t="shared" ca="1" si="12"/>
        <v>291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48</v>
      </c>
      <c r="E87" s="166">
        <f t="shared" si="9"/>
        <v>336</v>
      </c>
      <c r="F87" s="319">
        <v>46013</v>
      </c>
      <c r="G87" s="245">
        <f t="shared" ca="1" si="12"/>
        <v>295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168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168</v>
      </c>
      <c r="V87" s="167">
        <f t="shared" si="13"/>
        <v>336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46020</v>
      </c>
      <c r="G88" s="245">
        <f t="shared" ca="1" si="12"/>
        <v>288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46015</v>
      </c>
      <c r="G89" s="245">
        <f t="shared" ca="1" si="12"/>
        <v>293</v>
      </c>
      <c r="H89" s="253">
        <v>1</v>
      </c>
      <c r="I89" s="253" t="str">
        <f>VLOOKUP(H89,Secteurs!$A$4:$C$6,3)</f>
        <v>Frisca MPASSI</v>
      </c>
      <c r="J89" s="195"/>
      <c r="K89" s="196"/>
      <c r="L89" s="196">
        <v>0.5</v>
      </c>
      <c r="M89" s="196"/>
      <c r="N89" s="196"/>
      <c r="O89" s="197">
        <v>0.5</v>
      </c>
      <c r="P89" s="178">
        <f t="shared" si="8"/>
        <v>0</v>
      </c>
      <c r="Q89" s="179">
        <f t="shared" si="8"/>
        <v>0</v>
      </c>
      <c r="R89" s="179">
        <f t="shared" si="8"/>
        <v>98</v>
      </c>
      <c r="S89" s="179">
        <f t="shared" si="8"/>
        <v>0</v>
      </c>
      <c r="T89" s="179">
        <f t="shared" si="8"/>
        <v>0</v>
      </c>
      <c r="U89" s="180">
        <f t="shared" si="8"/>
        <v>98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319">
        <v>46017</v>
      </c>
      <c r="G90" s="245">
        <f t="shared" ca="1" si="12"/>
        <v>291</v>
      </c>
      <c r="H90" s="253">
        <v>3</v>
      </c>
      <c r="I90" s="253" t="str">
        <f>VLOOKUP(H90,Secteurs!$A$4:$C$6,3)</f>
        <v>Arnaud ITOUA</v>
      </c>
      <c r="J90" s="195"/>
      <c r="K90" s="196"/>
      <c r="L90" s="196"/>
      <c r="M90" s="196"/>
      <c r="N90" s="196">
        <v>0.5</v>
      </c>
      <c r="O90" s="197">
        <v>0.5</v>
      </c>
      <c r="P90" s="178">
        <f t="shared" si="8"/>
        <v>0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119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v>308</v>
      </c>
      <c r="F91" s="319">
        <v>46020</v>
      </c>
      <c r="G91" s="245">
        <f t="shared" ca="1" si="12"/>
        <v>288</v>
      </c>
      <c r="H91" s="254">
        <v>2</v>
      </c>
      <c r="I91" s="253" t="str">
        <f>VLOOKUP(H91,Secteurs!$A$4:$C$6,3)</f>
        <v>Prince MBOUSSA</v>
      </c>
      <c r="J91" s="195">
        <v>0.25</v>
      </c>
      <c r="K91" s="196"/>
      <c r="L91" s="196"/>
      <c r="M91" s="196"/>
      <c r="N91" s="196"/>
      <c r="O91" s="197">
        <v>0.75</v>
      </c>
      <c r="P91" s="178">
        <f t="shared" si="8"/>
        <v>77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231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16</v>
      </c>
      <c r="E92" s="166">
        <f t="shared" si="9"/>
        <v>112</v>
      </c>
      <c r="F92" s="319">
        <v>46024</v>
      </c>
      <c r="G92" s="245">
        <f t="shared" ca="1" si="12"/>
        <v>284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0.5</v>
      </c>
      <c r="O92" s="197">
        <v>0.5</v>
      </c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56</v>
      </c>
      <c r="U92" s="180">
        <f t="shared" si="8"/>
        <v>56</v>
      </c>
      <c r="V92" s="167">
        <f t="shared" si="13"/>
        <v>112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46012</v>
      </c>
      <c r="G93" s="245">
        <f t="shared" ca="1" si="12"/>
        <v>296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>
        <v>0.5</v>
      </c>
      <c r="M93" s="196"/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98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46017</v>
      </c>
      <c r="G94" s="245">
        <f t="shared" ca="1" si="12"/>
        <v>291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46</v>
      </c>
      <c r="E95" s="166">
        <f t="shared" si="9"/>
        <v>322</v>
      </c>
      <c r="F95" s="319">
        <v>46021</v>
      </c>
      <c r="G95" s="245">
        <f t="shared" ca="1" si="12"/>
        <v>287</v>
      </c>
      <c r="H95" s="253">
        <v>2</v>
      </c>
      <c r="I95" s="253" t="str">
        <f>VLOOKUP(H95,Secteurs!$A$4:$C$6,3)</f>
        <v>Prince MBOUSSA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161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161</v>
      </c>
      <c r="U95" s="180">
        <f t="shared" si="8"/>
        <v>0</v>
      </c>
      <c r="V95" s="167">
        <f t="shared" si="13"/>
        <v>322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46014</v>
      </c>
      <c r="G96" s="245">
        <f t="shared" ca="1" si="12"/>
        <v>294</v>
      </c>
      <c r="H96" s="254">
        <v>1</v>
      </c>
      <c r="I96" s="253" t="str">
        <f>VLOOKUP(H96,Secteurs!$A$4:$C$6,3)</f>
        <v>Frisca MPASSI</v>
      </c>
      <c r="J96" s="195">
        <v>0.5</v>
      </c>
      <c r="K96" s="196"/>
      <c r="L96" s="196"/>
      <c r="M96" s="196">
        <v>0.25</v>
      </c>
      <c r="N96" s="196"/>
      <c r="O96" s="197">
        <v>0.25</v>
      </c>
      <c r="P96" s="178">
        <f t="shared" si="8"/>
        <v>87.5</v>
      </c>
      <c r="Q96" s="179">
        <f t="shared" si="8"/>
        <v>0</v>
      </c>
      <c r="R96" s="179">
        <f t="shared" si="8"/>
        <v>0</v>
      </c>
      <c r="S96" s="179">
        <f t="shared" si="8"/>
        <v>43.75</v>
      </c>
      <c r="T96" s="179">
        <f t="shared" si="8"/>
        <v>0</v>
      </c>
      <c r="U96" s="180">
        <f t="shared" si="8"/>
        <v>43.75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319">
        <v>46015</v>
      </c>
      <c r="G97" s="245">
        <f t="shared" ca="1" si="12"/>
        <v>293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84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84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34</v>
      </c>
      <c r="E98" s="166">
        <f t="shared" si="9"/>
        <v>238</v>
      </c>
      <c r="F98" s="319">
        <v>46020</v>
      </c>
      <c r="G98" s="245">
        <f t="shared" ca="1" si="12"/>
        <v>288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119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119</v>
      </c>
      <c r="V98" s="167">
        <f t="shared" si="13"/>
        <v>238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46015</v>
      </c>
      <c r="G99" s="245">
        <f t="shared" ca="1" si="12"/>
        <v>293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7</v>
      </c>
      <c r="E100" s="166">
        <f t="shared" si="9"/>
        <v>49</v>
      </c>
      <c r="F100" s="319">
        <v>46020</v>
      </c>
      <c r="G100" s="245">
        <f t="shared" ca="1" si="12"/>
        <v>288</v>
      </c>
      <c r="H100" s="253">
        <v>3</v>
      </c>
      <c r="I100" s="253" t="str">
        <f>VLOOKUP(H100,Secteurs!$A$4:$C$6,3)</f>
        <v>Arnaud ITOUA</v>
      </c>
      <c r="J100" s="195"/>
      <c r="K100" s="196"/>
      <c r="L100" s="196"/>
      <c r="M100" s="196"/>
      <c r="N100" s="196"/>
      <c r="O100" s="197">
        <v>1</v>
      </c>
      <c r="P100" s="178">
        <f t="shared" si="8"/>
        <v>0</v>
      </c>
      <c r="Q100" s="179">
        <f t="shared" si="8"/>
        <v>0</v>
      </c>
      <c r="R100" s="179">
        <f t="shared" si="8"/>
        <v>0</v>
      </c>
      <c r="S100" s="179">
        <f t="shared" ref="S100:U151" si="14">+$E100*M100</f>
        <v>0</v>
      </c>
      <c r="T100" s="179">
        <f t="shared" si="14"/>
        <v>0</v>
      </c>
      <c r="U100" s="180">
        <f t="shared" si="14"/>
        <v>49</v>
      </c>
      <c r="V100" s="167">
        <f t="shared" si="13"/>
        <v>49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38</v>
      </c>
      <c r="E101" s="166">
        <f t="shared" si="9"/>
        <v>266</v>
      </c>
      <c r="F101" s="319">
        <v>46020</v>
      </c>
      <c r="G101" s="245">
        <f t="shared" ca="1" si="12"/>
        <v>288</v>
      </c>
      <c r="H101" s="253">
        <v>2</v>
      </c>
      <c r="I101" s="253" t="str">
        <f>VLOOKUP(H101,Secteurs!$A$4:$C$6,3)</f>
        <v>Prince MBOUSSA</v>
      </c>
      <c r="J101" s="195">
        <v>0.25</v>
      </c>
      <c r="K101" s="196"/>
      <c r="L101" s="196"/>
      <c r="M101" s="196"/>
      <c r="N101" s="196"/>
      <c r="O101" s="197">
        <v>0.75</v>
      </c>
      <c r="P101" s="178">
        <f t="shared" ref="P101:R151" si="15">+$E101*J101</f>
        <v>66.5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199.5</v>
      </c>
      <c r="V101" s="167">
        <f t="shared" si="13"/>
        <v>266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20</v>
      </c>
      <c r="E102" s="166">
        <f t="shared" si="9"/>
        <v>140</v>
      </c>
      <c r="F102" s="319">
        <v>46020</v>
      </c>
      <c r="G102" s="245">
        <f t="shared" ca="1" si="12"/>
        <v>288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70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70</v>
      </c>
      <c r="U102" s="180">
        <f t="shared" si="14"/>
        <v>0</v>
      </c>
      <c r="V102" s="167">
        <f t="shared" si="13"/>
        <v>140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46021</v>
      </c>
      <c r="G104" s="245">
        <f t="shared" ca="1" si="12"/>
        <v>287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25</v>
      </c>
      <c r="E105" s="166">
        <f t="shared" si="9"/>
        <v>175</v>
      </c>
      <c r="F105" s="319">
        <v>46017</v>
      </c>
      <c r="G105" s="245">
        <f t="shared" ca="1" si="12"/>
        <v>291</v>
      </c>
      <c r="H105" s="254">
        <v>1</v>
      </c>
      <c r="I105" s="253" t="str">
        <f>VLOOKUP(H105,Secteurs!$A$4:$C$6,3)</f>
        <v>Frisca MPASSI</v>
      </c>
      <c r="J105" s="195"/>
      <c r="K105" s="196"/>
      <c r="L105" s="196">
        <v>0.5</v>
      </c>
      <c r="M105" s="196">
        <v>0.25</v>
      </c>
      <c r="N105" s="196"/>
      <c r="O105" s="197">
        <v>0.25</v>
      </c>
      <c r="P105" s="178">
        <f t="shared" si="15"/>
        <v>0</v>
      </c>
      <c r="Q105" s="179">
        <f t="shared" si="15"/>
        <v>0</v>
      </c>
      <c r="R105" s="179">
        <f t="shared" si="15"/>
        <v>87.5</v>
      </c>
      <c r="S105" s="179">
        <f t="shared" si="14"/>
        <v>43.75</v>
      </c>
      <c r="T105" s="179">
        <f t="shared" si="14"/>
        <v>0</v>
      </c>
      <c r="U105" s="180">
        <f t="shared" si="14"/>
        <v>43.75</v>
      </c>
      <c r="V105" s="167">
        <f t="shared" si="13"/>
        <v>175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46021</v>
      </c>
      <c r="G106" s="245">
        <f t="shared" ca="1" si="12"/>
        <v>287</v>
      </c>
      <c r="H106" s="253">
        <v>2</v>
      </c>
      <c r="I106" s="253" t="str">
        <f>VLOOKUP(H106,Secteurs!$A$4:$C$6,3)</f>
        <v>Prince MBOUSSA</v>
      </c>
      <c r="J106" s="195"/>
      <c r="K106" s="196"/>
      <c r="L106" s="196"/>
      <c r="M106" s="196">
        <v>0.5</v>
      </c>
      <c r="N106" s="196"/>
      <c r="O106" s="197">
        <v>0.5</v>
      </c>
      <c r="P106" s="178">
        <f t="shared" si="15"/>
        <v>0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84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46015</v>
      </c>
      <c r="G107" s="245">
        <f t="shared" ca="1" si="12"/>
        <v>293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/>
      <c r="M107" s="196"/>
      <c r="N107" s="196"/>
      <c r="O107" s="197">
        <v>0.5</v>
      </c>
      <c r="P107" s="178">
        <f t="shared" si="15"/>
        <v>70</v>
      </c>
      <c r="Q107" s="179">
        <f t="shared" si="15"/>
        <v>0</v>
      </c>
      <c r="R107" s="179">
        <f t="shared" si="15"/>
        <v>0</v>
      </c>
      <c r="S107" s="179">
        <f t="shared" si="14"/>
        <v>0</v>
      </c>
      <c r="T107" s="179">
        <f t="shared" si="14"/>
        <v>0</v>
      </c>
      <c r="U107" s="180">
        <f t="shared" si="14"/>
        <v>70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46020</v>
      </c>
      <c r="G108" s="245">
        <f t="shared" ca="1" si="12"/>
        <v>288</v>
      </c>
      <c r="H108" s="253">
        <v>2</v>
      </c>
      <c r="I108" s="253" t="str">
        <f>VLOOKUP(H108,Secteurs!$A$4:$C$6,3)</f>
        <v>Prince MBOUSSA</v>
      </c>
      <c r="J108" s="195">
        <v>0.5</v>
      </c>
      <c r="K108" s="196"/>
      <c r="L108" s="196"/>
      <c r="M108" s="196"/>
      <c r="N108" s="196"/>
      <c r="O108" s="197">
        <v>0.5</v>
      </c>
      <c r="P108" s="178">
        <f t="shared" si="15"/>
        <v>63</v>
      </c>
      <c r="Q108" s="179">
        <f t="shared" si="15"/>
        <v>0</v>
      </c>
      <c r="R108" s="179">
        <f t="shared" si="15"/>
        <v>0</v>
      </c>
      <c r="S108" s="179">
        <f t="shared" si="14"/>
        <v>0</v>
      </c>
      <c r="T108" s="179">
        <f t="shared" si="14"/>
        <v>0</v>
      </c>
      <c r="U108" s="180">
        <f t="shared" si="14"/>
        <v>63</v>
      </c>
      <c r="V108" s="167">
        <f t="shared" si="13"/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18</v>
      </c>
      <c r="E109" s="166">
        <f t="shared" si="9"/>
        <v>126</v>
      </c>
      <c r="F109" s="319">
        <v>46015</v>
      </c>
      <c r="G109" s="245">
        <f t="shared" ca="1" si="12"/>
        <v>293</v>
      </c>
      <c r="H109" s="253">
        <v>1</v>
      </c>
      <c r="I109" s="253" t="str">
        <f>VLOOKUP(H109,Secteurs!$A$4:$C$6,3)</f>
        <v>Frisca MPASSI</v>
      </c>
      <c r="J109" s="195"/>
      <c r="K109" s="196"/>
      <c r="L109" s="196">
        <v>0.5</v>
      </c>
      <c r="M109" s="196"/>
      <c r="N109" s="196"/>
      <c r="O109" s="197">
        <v>0.5</v>
      </c>
      <c r="P109" s="178">
        <f t="shared" si="15"/>
        <v>0</v>
      </c>
      <c r="Q109" s="179">
        <f t="shared" si="15"/>
        <v>0</v>
      </c>
      <c r="R109" s="179">
        <f t="shared" si="15"/>
        <v>63</v>
      </c>
      <c r="S109" s="179">
        <f t="shared" si="14"/>
        <v>0</v>
      </c>
      <c r="T109" s="179">
        <f t="shared" si="14"/>
        <v>0</v>
      </c>
      <c r="U109" s="180">
        <f t="shared" si="14"/>
        <v>63</v>
      </c>
      <c r="V109" s="167">
        <f t="shared" si="13"/>
        <v>126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10</v>
      </c>
      <c r="E110" s="166">
        <f t="shared" si="9"/>
        <v>70</v>
      </c>
      <c r="F110" s="319">
        <v>46017</v>
      </c>
      <c r="G110" s="245">
        <f t="shared" ca="1" si="12"/>
        <v>291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70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70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25</v>
      </c>
      <c r="E111" s="166">
        <f t="shared" si="9"/>
        <v>175</v>
      </c>
      <c r="F111" s="319">
        <v>46012</v>
      </c>
      <c r="G111" s="245">
        <f t="shared" ca="1" si="12"/>
        <v>296</v>
      </c>
      <c r="H111" s="253">
        <v>1</v>
      </c>
      <c r="I111" s="253" t="str">
        <f>VLOOKUP(H111,Secteurs!$A$4:$C$6,3)</f>
        <v>Frisca MPASSI</v>
      </c>
      <c r="J111" s="195"/>
      <c r="K111" s="196"/>
      <c r="L111" s="196">
        <v>0.5</v>
      </c>
      <c r="M111" s="196"/>
      <c r="N111" s="196"/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87.5</v>
      </c>
      <c r="S111" s="179">
        <f t="shared" si="14"/>
        <v>0</v>
      </c>
      <c r="T111" s="179">
        <f t="shared" si="14"/>
        <v>0</v>
      </c>
      <c r="U111" s="180">
        <f t="shared" si="14"/>
        <v>87.5</v>
      </c>
      <c r="V111" s="167">
        <f t="shared" si="13"/>
        <v>175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25</v>
      </c>
      <c r="E112" s="166">
        <f t="shared" si="9"/>
        <v>175</v>
      </c>
      <c r="F112" s="319">
        <v>46012</v>
      </c>
      <c r="G112" s="245">
        <f t="shared" ca="1" si="12"/>
        <v>296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>
        <v>0.5</v>
      </c>
      <c r="M112" s="196"/>
      <c r="N112" s="196"/>
      <c r="O112" s="197"/>
      <c r="P112" s="178">
        <f t="shared" si="15"/>
        <v>87.5</v>
      </c>
      <c r="Q112" s="179">
        <f t="shared" si="15"/>
        <v>0</v>
      </c>
      <c r="R112" s="179">
        <f t="shared" si="15"/>
        <v>87.5</v>
      </c>
      <c r="S112" s="179">
        <f t="shared" si="14"/>
        <v>0</v>
      </c>
      <c r="T112" s="179">
        <f t="shared" si="14"/>
        <v>0</v>
      </c>
      <c r="U112" s="180">
        <f t="shared" si="14"/>
        <v>0</v>
      </c>
      <c r="V112" s="167">
        <f t="shared" si="13"/>
        <v>175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20</v>
      </c>
      <c r="E113" s="166">
        <f t="shared" si="9"/>
        <v>140</v>
      </c>
      <c r="F113" s="319">
        <v>46020</v>
      </c>
      <c r="G113" s="245">
        <f t="shared" ca="1" si="12"/>
        <v>288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70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70</v>
      </c>
      <c r="V113" s="167">
        <f t="shared" si="13"/>
        <v>140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46020</v>
      </c>
      <c r="G114" s="245">
        <f t="shared" ca="1" si="12"/>
        <v>288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46012</v>
      </c>
      <c r="G115" s="245">
        <f t="shared" ca="1" si="12"/>
        <v>296</v>
      </c>
      <c r="H115" s="253">
        <v>1</v>
      </c>
      <c r="I115" s="253" t="str">
        <f>VLOOKUP(H115,Secteurs!$A$4:$C$6,3)</f>
        <v>Frisca MPASSI</v>
      </c>
      <c r="J115" s="195">
        <v>0.5</v>
      </c>
      <c r="K115" s="196"/>
      <c r="L115" s="196"/>
      <c r="M115" s="196">
        <v>0.5</v>
      </c>
      <c r="N115" s="196"/>
      <c r="O115" s="197"/>
      <c r="P115" s="178">
        <f t="shared" si="15"/>
        <v>98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0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46020</v>
      </c>
      <c r="G116" s="245">
        <f t="shared" ca="1" si="12"/>
        <v>288</v>
      </c>
      <c r="H116" s="253">
        <v>3</v>
      </c>
      <c r="I116" s="253" t="str">
        <f>VLOOKUP(H116,Secteurs!$A$4:$C$6,3)</f>
        <v>Arnaud ITOUA</v>
      </c>
      <c r="J116" s="195"/>
      <c r="K116" s="196">
        <v>1</v>
      </c>
      <c r="L116" s="196"/>
      <c r="M116" s="196"/>
      <c r="N116" s="196"/>
      <c r="O116" s="197"/>
      <c r="P116" s="178">
        <f t="shared" si="15"/>
        <v>0</v>
      </c>
      <c r="Q116" s="179">
        <f t="shared" si="15"/>
        <v>140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16</v>
      </c>
      <c r="E117" s="166">
        <f t="shared" si="9"/>
        <v>112</v>
      </c>
      <c r="F117" s="319">
        <v>46020</v>
      </c>
      <c r="G117" s="245">
        <f ca="1">+IF(A117=1,(+TODAY())-F117,"Sans objet")</f>
        <v>288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112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112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46021</v>
      </c>
      <c r="G119" s="245">
        <f t="shared" ca="1" si="12"/>
        <v>287</v>
      </c>
      <c r="H119" s="255">
        <v>3</v>
      </c>
      <c r="I119" s="152" t="str">
        <f>VLOOKUP(H119,Secteurs!$A$4:$C$6,3)</f>
        <v>Arnaud ITOUA</v>
      </c>
      <c r="J119" s="195"/>
      <c r="K119" s="196"/>
      <c r="L119" s="196"/>
      <c r="M119" s="196"/>
      <c r="N119" s="196">
        <v>1</v>
      </c>
      <c r="O119" s="197"/>
      <c r="P119" s="178">
        <f t="shared" si="15"/>
        <v>0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84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24</v>
      </c>
      <c r="E120" s="166">
        <f t="shared" si="9"/>
        <v>168</v>
      </c>
      <c r="F120" s="319">
        <v>46020</v>
      </c>
      <c r="G120" s="245">
        <f t="shared" ca="1" si="12"/>
        <v>288</v>
      </c>
      <c r="H120" s="253">
        <v>2</v>
      </c>
      <c r="I120" s="253" t="str">
        <f>VLOOKUP(H120,Secteurs!$A$4:$C$6,3)</f>
        <v>Prince MBOUSSA</v>
      </c>
      <c r="J120" s="195"/>
      <c r="K120" s="196"/>
      <c r="L120" s="196"/>
      <c r="M120" s="196">
        <v>0.5</v>
      </c>
      <c r="N120" s="196"/>
      <c r="O120" s="197">
        <v>0.5</v>
      </c>
      <c r="P120" s="178">
        <f t="shared" si="15"/>
        <v>0</v>
      </c>
      <c r="Q120" s="179">
        <f t="shared" si="15"/>
        <v>0</v>
      </c>
      <c r="R120" s="179">
        <f t="shared" si="15"/>
        <v>0</v>
      </c>
      <c r="S120" s="179">
        <f t="shared" si="14"/>
        <v>84</v>
      </c>
      <c r="T120" s="179">
        <f t="shared" si="14"/>
        <v>0</v>
      </c>
      <c r="U120" s="180">
        <f t="shared" si="14"/>
        <v>84</v>
      </c>
      <c r="V120" s="167">
        <f t="shared" si="13"/>
        <v>168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12</v>
      </c>
      <c r="E121" s="166">
        <f t="shared" si="9"/>
        <v>84</v>
      </c>
      <c r="F121" s="319">
        <v>46020</v>
      </c>
      <c r="G121" s="245">
        <f t="shared" ca="1" si="12"/>
        <v>288</v>
      </c>
      <c r="H121" s="253">
        <v>2</v>
      </c>
      <c r="I121" s="253" t="str">
        <f>VLOOKUP(H121,Secteurs!$A$4:$C$6,3)</f>
        <v>Prince MBOUSSA</v>
      </c>
      <c r="J121" s="195"/>
      <c r="K121" s="196"/>
      <c r="L121" s="196"/>
      <c r="M121" s="196">
        <v>0.5</v>
      </c>
      <c r="N121" s="196"/>
      <c r="O121" s="197">
        <v>0.5</v>
      </c>
      <c r="P121" s="178">
        <f t="shared" si="15"/>
        <v>0</v>
      </c>
      <c r="Q121" s="179">
        <f t="shared" si="15"/>
        <v>0</v>
      </c>
      <c r="R121" s="179">
        <f t="shared" si="15"/>
        <v>0</v>
      </c>
      <c r="S121" s="179">
        <f t="shared" si="14"/>
        <v>42</v>
      </c>
      <c r="T121" s="179">
        <f t="shared" si="14"/>
        <v>0</v>
      </c>
      <c r="U121" s="180">
        <f t="shared" si="14"/>
        <v>42</v>
      </c>
      <c r="V121" s="167">
        <f t="shared" si="13"/>
        <v>84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14</v>
      </c>
      <c r="E122" s="166">
        <f t="shared" si="9"/>
        <v>98</v>
      </c>
      <c r="F122" s="319">
        <v>46020</v>
      </c>
      <c r="G122" s="245">
        <f t="shared" ca="1" si="12"/>
        <v>288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98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>
        <f t="shared" si="14"/>
        <v>0</v>
      </c>
      <c r="V122" s="167">
        <f t="shared" si="13"/>
        <v>98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10</v>
      </c>
      <c r="E123" s="166">
        <f t="shared" si="9"/>
        <v>70</v>
      </c>
      <c r="F123" s="319">
        <v>46021</v>
      </c>
      <c r="G123" s="245">
        <f t="shared" ca="1" si="12"/>
        <v>287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>
        <v>0.5</v>
      </c>
      <c r="N123" s="196"/>
      <c r="O123" s="197"/>
      <c r="P123" s="178">
        <f t="shared" si="15"/>
        <v>35</v>
      </c>
      <c r="Q123" s="179">
        <f t="shared" si="15"/>
        <v>0</v>
      </c>
      <c r="R123" s="179">
        <f t="shared" si="15"/>
        <v>0</v>
      </c>
      <c r="S123" s="179">
        <f t="shared" si="14"/>
        <v>35</v>
      </c>
      <c r="T123" s="179">
        <f t="shared" si="14"/>
        <v>0</v>
      </c>
      <c r="U123" s="180">
        <f t="shared" si="14"/>
        <v>0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14</v>
      </c>
      <c r="E124" s="166">
        <f t="shared" si="9"/>
        <v>98</v>
      </c>
      <c r="F124" s="319">
        <v>46020</v>
      </c>
      <c r="G124" s="245">
        <f t="shared" ca="1" si="12"/>
        <v>288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>
        <v>0.25</v>
      </c>
      <c r="M124" s="196"/>
      <c r="N124" s="196"/>
      <c r="O124" s="197">
        <v>0.25</v>
      </c>
      <c r="P124" s="178">
        <f t="shared" si="15"/>
        <v>49</v>
      </c>
      <c r="Q124" s="179">
        <f t="shared" si="15"/>
        <v>0</v>
      </c>
      <c r="R124" s="179">
        <f t="shared" si="15"/>
        <v>24.5</v>
      </c>
      <c r="S124" s="179">
        <f t="shared" si="14"/>
        <v>0</v>
      </c>
      <c r="T124" s="179">
        <f t="shared" si="14"/>
        <v>0</v>
      </c>
      <c r="U124" s="180">
        <f t="shared" si="14"/>
        <v>24.5</v>
      </c>
      <c r="V124" s="167">
        <f t="shared" si="13"/>
        <v>98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16</v>
      </c>
      <c r="E125" s="166">
        <f t="shared" si="9"/>
        <v>112</v>
      </c>
      <c r="F125" s="319">
        <v>46021</v>
      </c>
      <c r="G125" s="245">
        <f t="shared" ca="1" si="12"/>
        <v>287</v>
      </c>
      <c r="H125" s="253">
        <v>2</v>
      </c>
      <c r="I125" s="253" t="str">
        <f>VLOOKUP(H125,Secteurs!$A$4:$C$6,3)</f>
        <v>Prince MBOUSSA</v>
      </c>
      <c r="J125" s="195"/>
      <c r="K125" s="196"/>
      <c r="L125" s="196"/>
      <c r="M125" s="196">
        <v>0.5</v>
      </c>
      <c r="N125" s="196"/>
      <c r="O125" s="197">
        <v>0.5</v>
      </c>
      <c r="P125" s="178">
        <f t="shared" si="15"/>
        <v>0</v>
      </c>
      <c r="Q125" s="179">
        <f t="shared" si="15"/>
        <v>0</v>
      </c>
      <c r="R125" s="179">
        <f t="shared" si="15"/>
        <v>0</v>
      </c>
      <c r="S125" s="179">
        <f t="shared" si="14"/>
        <v>56</v>
      </c>
      <c r="T125" s="179">
        <f t="shared" si="14"/>
        <v>0</v>
      </c>
      <c r="U125" s="180">
        <f t="shared" si="14"/>
        <v>56</v>
      </c>
      <c r="V125" s="167">
        <f t="shared" si="13"/>
        <v>112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40</v>
      </c>
      <c r="E126" s="166">
        <f t="shared" si="9"/>
        <v>280</v>
      </c>
      <c r="F126" s="319">
        <v>46024</v>
      </c>
      <c r="G126" s="245">
        <f t="shared" ca="1" si="12"/>
        <v>284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>
        <v>0.25</v>
      </c>
      <c r="N126" s="196"/>
      <c r="O126" s="197">
        <v>0.25</v>
      </c>
      <c r="P126" s="178">
        <f t="shared" si="15"/>
        <v>140</v>
      </c>
      <c r="Q126" s="179">
        <f t="shared" si="15"/>
        <v>0</v>
      </c>
      <c r="R126" s="179">
        <f t="shared" si="15"/>
        <v>0</v>
      </c>
      <c r="S126" s="179">
        <f t="shared" si="14"/>
        <v>70</v>
      </c>
      <c r="T126" s="179">
        <f t="shared" si="14"/>
        <v>0</v>
      </c>
      <c r="U126" s="180">
        <f t="shared" si="14"/>
        <v>70</v>
      </c>
      <c r="V126" s="167">
        <f t="shared" si="13"/>
        <v>280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46012</v>
      </c>
      <c r="G128" s="245">
        <f t="shared" ca="1" si="12"/>
        <v>296</v>
      </c>
      <c r="H128" s="254">
        <v>1</v>
      </c>
      <c r="I128" s="253" t="str">
        <f>VLOOKUP(H128,Secteurs!$A$4:$C$6,3)</f>
        <v>Frisca MPASSI</v>
      </c>
      <c r="J128" s="195">
        <v>0.5</v>
      </c>
      <c r="K128" s="196"/>
      <c r="L128" s="196"/>
      <c r="M128" s="196"/>
      <c r="N128" s="196"/>
      <c r="O128" s="197">
        <v>0.5</v>
      </c>
      <c r="P128" s="178">
        <f t="shared" si="15"/>
        <v>42</v>
      </c>
      <c r="Q128" s="179">
        <f t="shared" si="15"/>
        <v>0</v>
      </c>
      <c r="R128" s="179">
        <f t="shared" si="15"/>
        <v>0</v>
      </c>
      <c r="S128" s="179">
        <f t="shared" si="14"/>
        <v>0</v>
      </c>
      <c r="T128" s="179">
        <f t="shared" si="14"/>
        <v>0</v>
      </c>
      <c r="U128" s="180">
        <f t="shared" si="14"/>
        <v>42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46020</v>
      </c>
      <c r="G129" s="245">
        <f t="shared" ca="1" si="12"/>
        <v>288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1" si="16">D130*7</f>
        <v>168</v>
      </c>
      <c r="F130" s="319">
        <v>46020</v>
      </c>
      <c r="G130" s="245">
        <f t="shared" ca="1" si="12"/>
        <v>288</v>
      </c>
      <c r="H130" s="254">
        <v>2</v>
      </c>
      <c r="I130" s="253" t="str">
        <f>VLOOKUP(H130,Secteurs!$A$4:$C$6,3)</f>
        <v>Prince MBOUSSA</v>
      </c>
      <c r="J130" s="195">
        <v>0.5</v>
      </c>
      <c r="K130" s="196"/>
      <c r="L130" s="196"/>
      <c r="M130" s="196">
        <v>0.5</v>
      </c>
      <c r="N130" s="196"/>
      <c r="O130" s="197"/>
      <c r="P130" s="178">
        <f t="shared" si="15"/>
        <v>84</v>
      </c>
      <c r="Q130" s="179">
        <f t="shared" si="15"/>
        <v>0</v>
      </c>
      <c r="R130" s="179">
        <f t="shared" si="15"/>
        <v>0</v>
      </c>
      <c r="S130" s="179">
        <f t="shared" si="14"/>
        <v>84</v>
      </c>
      <c r="T130" s="179">
        <f t="shared" si="14"/>
        <v>0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1" si="18">+IF(D131&gt;0,1,0)</f>
        <v>0</v>
      </c>
      <c r="B131" s="142" t="s">
        <v>302</v>
      </c>
      <c r="C131" s="209" t="s">
        <v>281</v>
      </c>
      <c r="D131" s="201"/>
      <c r="E131" s="166">
        <f t="shared" si="16"/>
        <v>0</v>
      </c>
      <c r="F131" s="319"/>
      <c r="G131" s="245" t="str">
        <f t="shared" ref="G131:G151" ca="1" si="19">+IF(A131=1,(+TODAY())-F131,"Sans objet")</f>
        <v>Sans objet</v>
      </c>
      <c r="H131" s="254">
        <v>3</v>
      </c>
      <c r="I131" s="287" t="str">
        <f>VLOOKUP(H131,Secteurs!$A$4:$C$6,3)</f>
        <v>Arnaud ITOUA</v>
      </c>
      <c r="J131" s="195"/>
      <c r="K131" s="196"/>
      <c r="L131" s="196"/>
      <c r="M131" s="196"/>
      <c r="N131" s="196"/>
      <c r="O131" s="197"/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0</v>
      </c>
      <c r="V131" s="167">
        <f t="shared" ref="V131:V151" si="20">SUM(P131:U131)</f>
        <v>0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46012</v>
      </c>
      <c r="G133" s="245">
        <f t="shared" ca="1" si="19"/>
        <v>296</v>
      </c>
      <c r="H133" s="254">
        <v>1</v>
      </c>
      <c r="I133" s="253" t="str">
        <f>VLOOKUP(H133,Secteurs!$A$4:$C$6,3)</f>
        <v>Frisca MPASSI</v>
      </c>
      <c r="J133" s="195"/>
      <c r="K133" s="196"/>
      <c r="L133" s="196">
        <v>0.5</v>
      </c>
      <c r="M133" s="196"/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42</v>
      </c>
      <c r="S133" s="179">
        <f t="shared" si="14"/>
        <v>0</v>
      </c>
      <c r="T133" s="179">
        <f t="shared" si="14"/>
        <v>0</v>
      </c>
      <c r="U133" s="180">
        <f t="shared" si="14"/>
        <v>42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26</v>
      </c>
      <c r="E134" s="166">
        <f t="shared" si="16"/>
        <v>182</v>
      </c>
      <c r="F134" s="319">
        <v>46012</v>
      </c>
      <c r="G134" s="245">
        <f t="shared" ca="1" si="19"/>
        <v>296</v>
      </c>
      <c r="H134" s="254">
        <v>1</v>
      </c>
      <c r="I134" s="253" t="str">
        <f>VLOOKUP(H134,Secteurs!$A$4:$C$6,3)</f>
        <v>Frisca MPASSI</v>
      </c>
      <c r="J134" s="195">
        <v>0.5</v>
      </c>
      <c r="K134" s="196"/>
      <c r="L134" s="196"/>
      <c r="M134" s="196"/>
      <c r="N134" s="196"/>
      <c r="O134" s="197">
        <v>0.5</v>
      </c>
      <c r="P134" s="178">
        <f t="shared" si="15"/>
        <v>91</v>
      </c>
      <c r="Q134" s="179">
        <f t="shared" si="15"/>
        <v>0</v>
      </c>
      <c r="R134" s="179">
        <f t="shared" si="15"/>
        <v>0</v>
      </c>
      <c r="S134" s="179">
        <f t="shared" si="14"/>
        <v>0</v>
      </c>
      <c r="T134" s="179">
        <f t="shared" si="14"/>
        <v>0</v>
      </c>
      <c r="U134" s="180">
        <f t="shared" si="14"/>
        <v>91</v>
      </c>
      <c r="V134" s="167">
        <f t="shared" si="20"/>
        <v>182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46015</v>
      </c>
      <c r="G135" s="245">
        <f t="shared" ca="1" si="19"/>
        <v>293</v>
      </c>
      <c r="H135" s="254">
        <v>1</v>
      </c>
      <c r="I135" s="253" t="str">
        <f>VLOOKUP(H135,Secteurs!$A$4:$C$6,3)</f>
        <v>Frisca MPASSI</v>
      </c>
      <c r="J135" s="195"/>
      <c r="K135" s="196"/>
      <c r="L135" s="196">
        <v>0.5</v>
      </c>
      <c r="M135" s="196"/>
      <c r="N135" s="196"/>
      <c r="O135" s="197">
        <v>0.5</v>
      </c>
      <c r="P135" s="178">
        <f t="shared" si="15"/>
        <v>0</v>
      </c>
      <c r="Q135" s="179">
        <f t="shared" si="15"/>
        <v>0</v>
      </c>
      <c r="R135" s="179">
        <f t="shared" si="15"/>
        <v>77</v>
      </c>
      <c r="S135" s="179">
        <f t="shared" si="14"/>
        <v>0</v>
      </c>
      <c r="T135" s="179">
        <f t="shared" si="14"/>
        <v>0</v>
      </c>
      <c r="U135" s="180">
        <f t="shared" si="14"/>
        <v>77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46021</v>
      </c>
      <c r="G136" s="245">
        <f t="shared" ca="1" si="19"/>
        <v>287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46015</v>
      </c>
      <c r="G137" s="245">
        <f t="shared" ca="1" si="19"/>
        <v>293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157">
        <f>+IF(D138&gt;0,1,0)</f>
        <v>0</v>
      </c>
      <c r="B138" s="299" t="s">
        <v>176</v>
      </c>
      <c r="C138" s="210" t="s">
        <v>281</v>
      </c>
      <c r="D138" s="198"/>
      <c r="E138" s="166">
        <f t="shared" si="16"/>
        <v>0</v>
      </c>
      <c r="F138" s="319"/>
      <c r="G138" s="245" t="str">
        <f t="shared" ca="1" si="19"/>
        <v>Sans objet</v>
      </c>
      <c r="H138" s="287">
        <v>2</v>
      </c>
      <c r="I138" s="287" t="str">
        <f>VLOOKUP(H138,Secteurs!$A$4:$C$6,3)</f>
        <v>Prince MBOUSSA</v>
      </c>
      <c r="J138" s="195"/>
      <c r="K138" s="196"/>
      <c r="L138" s="196"/>
      <c r="M138" s="196"/>
      <c r="N138" s="196"/>
      <c r="O138" s="197"/>
      <c r="P138" s="178">
        <f t="shared" si="15"/>
        <v>0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0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46017</v>
      </c>
      <c r="G139" s="245">
        <f t="shared" ca="1" si="19"/>
        <v>291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56</v>
      </c>
      <c r="U139" s="180">
        <f t="shared" si="14"/>
        <v>0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46015</v>
      </c>
      <c r="G140" s="245">
        <f t="shared" ca="1" si="19"/>
        <v>293</v>
      </c>
      <c r="H140" s="253">
        <v>1</v>
      </c>
      <c r="I140" s="253" t="str">
        <f>VLOOKUP(H140,Secteurs!$A$4:$C$6,3)</f>
        <v>Frisca MPASSI</v>
      </c>
      <c r="J140" s="195"/>
      <c r="K140" s="196"/>
      <c r="L140" s="196"/>
      <c r="M140" s="196"/>
      <c r="N140" s="196"/>
      <c r="O140" s="197">
        <v>1</v>
      </c>
      <c r="P140" s="178">
        <f t="shared" si="15"/>
        <v>0</v>
      </c>
      <c r="Q140" s="179">
        <f t="shared" si="15"/>
        <v>0</v>
      </c>
      <c r="R140" s="179">
        <f t="shared" si="15"/>
        <v>0</v>
      </c>
      <c r="S140" s="179">
        <f t="shared" si="14"/>
        <v>0</v>
      </c>
      <c r="T140" s="179">
        <f t="shared" si="14"/>
        <v>0</v>
      </c>
      <c r="U140" s="180">
        <f t="shared" si="14"/>
        <v>56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46017</v>
      </c>
      <c r="G141" s="245">
        <f t="shared" ca="1" si="19"/>
        <v>291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>
        <v>0.25</v>
      </c>
      <c r="N141" s="196"/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21</v>
      </c>
      <c r="T141" s="179">
        <f t="shared" si="14"/>
        <v>0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1</v>
      </c>
      <c r="B142" s="142" t="s">
        <v>179</v>
      </c>
      <c r="C142" s="155"/>
      <c r="D142" s="198">
        <v>4</v>
      </c>
      <c r="E142" s="166">
        <f t="shared" si="16"/>
        <v>28</v>
      </c>
      <c r="F142" s="319">
        <v>46017</v>
      </c>
      <c r="G142" s="245">
        <f t="shared" ca="1" si="19"/>
        <v>291</v>
      </c>
      <c r="H142" s="253">
        <v>2</v>
      </c>
      <c r="I142" s="253" t="str">
        <f>VLOOKUP(H142,Secteurs!$A$4:$C$6,3)</f>
        <v>Prince MBOUSSA</v>
      </c>
      <c r="J142" s="195">
        <v>0.5</v>
      </c>
      <c r="K142" s="196"/>
      <c r="L142" s="196"/>
      <c r="M142" s="196">
        <v>0.5</v>
      </c>
      <c r="N142" s="196"/>
      <c r="O142" s="197"/>
      <c r="P142" s="178">
        <f t="shared" si="15"/>
        <v>14</v>
      </c>
      <c r="Q142" s="179">
        <f t="shared" si="15"/>
        <v>0</v>
      </c>
      <c r="R142" s="179">
        <f t="shared" si="15"/>
        <v>0</v>
      </c>
      <c r="S142" s="179">
        <f t="shared" si="14"/>
        <v>14</v>
      </c>
      <c r="T142" s="179">
        <f t="shared" si="14"/>
        <v>0</v>
      </c>
      <c r="U142" s="180">
        <f t="shared" si="14"/>
        <v>0</v>
      </c>
      <c r="V142" s="167">
        <f t="shared" si="20"/>
        <v>28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319">
        <v>46017</v>
      </c>
      <c r="G143" s="245">
        <f t="shared" ca="1" si="19"/>
        <v>291</v>
      </c>
      <c r="H143" s="253">
        <v>1</v>
      </c>
      <c r="I143" s="253" t="str">
        <f>VLOOKUP(H143,Secteurs!$A$4:$C$6,3)</f>
        <v>Frisca MPASSI</v>
      </c>
      <c r="J143" s="195">
        <v>0.5</v>
      </c>
      <c r="K143" s="196"/>
      <c r="L143" s="196"/>
      <c r="M143" s="196"/>
      <c r="N143" s="196"/>
      <c r="O143" s="197">
        <v>0.5</v>
      </c>
      <c r="P143" s="178">
        <f t="shared" si="15"/>
        <v>87.5</v>
      </c>
      <c r="Q143" s="179">
        <f t="shared" si="15"/>
        <v>0</v>
      </c>
      <c r="R143" s="179">
        <f t="shared" si="15"/>
        <v>0</v>
      </c>
      <c r="S143" s="179">
        <f t="shared" si="14"/>
        <v>0</v>
      </c>
      <c r="T143" s="179">
        <f t="shared" si="14"/>
        <v>0</v>
      </c>
      <c r="U143" s="180">
        <f t="shared" si="14"/>
        <v>87.5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30</v>
      </c>
      <c r="E144" s="166">
        <f t="shared" si="16"/>
        <v>210</v>
      </c>
      <c r="F144" s="319">
        <v>46021</v>
      </c>
      <c r="G144" s="245">
        <f t="shared" ca="1" si="19"/>
        <v>287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>
        <v>0.5</v>
      </c>
      <c r="M144" s="196"/>
      <c r="N144" s="196"/>
      <c r="O144" s="197"/>
      <c r="P144" s="178">
        <f t="shared" si="15"/>
        <v>105</v>
      </c>
      <c r="Q144" s="179">
        <f t="shared" si="15"/>
        <v>0</v>
      </c>
      <c r="R144" s="179">
        <f t="shared" si="15"/>
        <v>105</v>
      </c>
      <c r="S144" s="179">
        <f t="shared" si="14"/>
        <v>0</v>
      </c>
      <c r="T144" s="179">
        <f t="shared" si="14"/>
        <v>0</v>
      </c>
      <c r="U144" s="180">
        <f t="shared" si="14"/>
        <v>0</v>
      </c>
      <c r="V144" s="167">
        <f t="shared" si="20"/>
        <v>210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46021</v>
      </c>
      <c r="G145" s="245">
        <f t="shared" ca="1" si="19"/>
        <v>287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/>
      <c r="O145" s="197">
        <v>0.5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20</v>
      </c>
      <c r="E146" s="166">
        <f t="shared" si="16"/>
        <v>140</v>
      </c>
      <c r="F146" s="319">
        <v>46012</v>
      </c>
      <c r="G146" s="245">
        <f t="shared" ca="1" si="19"/>
        <v>296</v>
      </c>
      <c r="H146" s="254">
        <v>1</v>
      </c>
      <c r="I146" s="253" t="str">
        <f>VLOOKUP(H146,Secteurs!$A$4:$C$6,3)</f>
        <v>Frisca MPASSI</v>
      </c>
      <c r="J146" s="195">
        <v>0.5</v>
      </c>
      <c r="K146" s="196"/>
      <c r="L146" s="196"/>
      <c r="M146" s="196">
        <v>0.25</v>
      </c>
      <c r="N146" s="196"/>
      <c r="O146" s="197">
        <v>0.25</v>
      </c>
      <c r="P146" s="178">
        <f t="shared" si="15"/>
        <v>70</v>
      </c>
      <c r="Q146" s="179">
        <f t="shared" si="15"/>
        <v>0</v>
      </c>
      <c r="R146" s="179">
        <f t="shared" si="15"/>
        <v>0</v>
      </c>
      <c r="S146" s="179">
        <f t="shared" si="14"/>
        <v>35</v>
      </c>
      <c r="T146" s="179">
        <f t="shared" si="14"/>
        <v>0</v>
      </c>
      <c r="U146" s="180">
        <f t="shared" si="14"/>
        <v>35</v>
      </c>
      <c r="V146" s="167">
        <f t="shared" si="20"/>
        <v>140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10</v>
      </c>
      <c r="E147" s="166">
        <f t="shared" si="16"/>
        <v>70</v>
      </c>
      <c r="F147" s="319">
        <v>46017</v>
      </c>
      <c r="G147" s="245">
        <f t="shared" ca="1" si="19"/>
        <v>291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70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70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5</v>
      </c>
      <c r="E148" s="166">
        <f t="shared" si="16"/>
        <v>35</v>
      </c>
      <c r="F148" s="319">
        <v>46025</v>
      </c>
      <c r="G148" s="245">
        <f t="shared" ca="1" si="19"/>
        <v>283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35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35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20</v>
      </c>
      <c r="E149" s="166">
        <v>140</v>
      </c>
      <c r="F149" s="319">
        <v>46013</v>
      </c>
      <c r="G149" s="245">
        <f t="shared" ca="1" si="19"/>
        <v>295</v>
      </c>
      <c r="H149" s="253">
        <v>1</v>
      </c>
      <c r="I149" s="253" t="s">
        <v>276</v>
      </c>
      <c r="J149" s="195"/>
      <c r="K149" s="196"/>
      <c r="L149" s="196"/>
      <c r="M149" s="196"/>
      <c r="N149" s="196"/>
      <c r="O149" s="197">
        <v>1</v>
      </c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0</v>
      </c>
      <c r="T149" s="297">
        <f t="shared" si="14"/>
        <v>0</v>
      </c>
      <c r="U149" s="298">
        <f t="shared" si="14"/>
        <v>140</v>
      </c>
      <c r="V149" s="167">
        <f t="shared" si="20"/>
        <v>140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3</v>
      </c>
      <c r="E150" s="166">
        <f t="shared" si="16"/>
        <v>21</v>
      </c>
      <c r="F150" s="319">
        <v>46021</v>
      </c>
      <c r="G150" s="245">
        <f t="shared" ca="1" si="19"/>
        <v>287</v>
      </c>
      <c r="H150" s="253">
        <v>1</v>
      </c>
      <c r="I150" s="253" t="s">
        <v>278</v>
      </c>
      <c r="J150" s="195"/>
      <c r="K150" s="196"/>
      <c r="L150" s="196"/>
      <c r="M150" s="196"/>
      <c r="N150" s="196">
        <v>0.5</v>
      </c>
      <c r="O150" s="197">
        <v>0.5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0</v>
      </c>
      <c r="T150" s="297">
        <f t="shared" si="14"/>
        <v>10.5</v>
      </c>
      <c r="U150" s="298">
        <f t="shared" si="14"/>
        <v>10.5</v>
      </c>
      <c r="V150" s="167">
        <f t="shared" si="20"/>
        <v>21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157">
        <f t="shared" si="18"/>
        <v>0</v>
      </c>
      <c r="B151" s="142"/>
      <c r="C151" s="142"/>
      <c r="D151" s="198"/>
      <c r="E151" s="166">
        <f t="shared" si="16"/>
        <v>0</v>
      </c>
      <c r="F151" s="319"/>
      <c r="G151" s="245" t="str">
        <f t="shared" ca="1" si="19"/>
        <v>Sans objet</v>
      </c>
      <c r="H151" s="253">
        <v>1</v>
      </c>
      <c r="I151" s="253" t="s">
        <v>276</v>
      </c>
      <c r="J151" s="195"/>
      <c r="K151" s="196"/>
      <c r="L151" s="196"/>
      <c r="M151" s="196"/>
      <c r="N151" s="196"/>
      <c r="O151" s="197"/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0</v>
      </c>
      <c r="V151" s="167">
        <f t="shared" si="20"/>
        <v>0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258"/>
      <c r="B152" s="259"/>
      <c r="C152" s="260"/>
      <c r="D152" s="261"/>
      <c r="E152" s="262"/>
      <c r="F152" s="263"/>
      <c r="G152" s="263"/>
      <c r="H152" s="264"/>
      <c r="I152" s="264"/>
      <c r="J152" s="265"/>
      <c r="K152" s="266"/>
      <c r="L152" s="266"/>
      <c r="M152" s="266"/>
      <c r="N152" s="266"/>
      <c r="O152" s="267"/>
      <c r="P152" s="268"/>
      <c r="Q152" s="269"/>
      <c r="R152" s="269"/>
      <c r="S152" s="269"/>
      <c r="T152" s="269"/>
      <c r="U152" s="270"/>
      <c r="V152" s="271"/>
      <c r="W152" s="272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181">
        <f>SUBTOTAL(9,A2:A152)</f>
        <v>143</v>
      </c>
      <c r="B153" s="181"/>
      <c r="C153" s="326">
        <f>+D153/A153</f>
        <v>28.622377622377623</v>
      </c>
      <c r="D153" s="182">
        <f>SUBTOTAL(9,D2:D152)</f>
        <v>4093</v>
      </c>
      <c r="E153" s="183">
        <f>SUBTOTAL(9,E2:E152)</f>
        <v>28714</v>
      </c>
      <c r="F153" s="327">
        <f>+E153/A153</f>
        <v>200.7972027972028</v>
      </c>
      <c r="G153" s="245">
        <f ca="1">(SUBTOTAL(9,G2:G152))/A153</f>
        <v>290.13286713286715</v>
      </c>
      <c r="H153" s="256"/>
      <c r="I153" s="256"/>
      <c r="J153" s="273">
        <f>(SUBTOTAL(9,J2:J152))/O$162</f>
        <v>0.51237623762376239</v>
      </c>
      <c r="K153" s="274">
        <f>(SUBTOTAL(9,K2:K152))/P$162</f>
        <v>0.6</v>
      </c>
      <c r="L153" s="274">
        <f>(SUBTOTAL(9,L2:L152))/R$162</f>
        <v>0.45</v>
      </c>
      <c r="M153" s="274">
        <f>(SUBTOTAL(9,M2:M152))/S$162</f>
        <v>0.38068181818181818</v>
      </c>
      <c r="N153" s="274">
        <f>(SUBTOTAL(9,N2:N152))/T$162</f>
        <v>0.3888888888888889</v>
      </c>
      <c r="O153" s="275">
        <f>(SUBTOTAL(9,O2:O152))/U$162</f>
        <v>0.4975</v>
      </c>
      <c r="P153" s="184">
        <f t="shared" ref="P153:U153" si="21">SUBTOTAL(9,P2:P152)</f>
        <v>10356.5</v>
      </c>
      <c r="Q153" s="184">
        <f t="shared" si="21"/>
        <v>682.5</v>
      </c>
      <c r="R153" s="184">
        <f>SUBTOTAL(9,R2:R152)</f>
        <v>2271.5</v>
      </c>
      <c r="S153" s="184">
        <f t="shared" si="21"/>
        <v>3505.25</v>
      </c>
      <c r="T153" s="184">
        <f t="shared" si="21"/>
        <v>2114</v>
      </c>
      <c r="U153" s="184">
        <f t="shared" si="21"/>
        <v>9784.25</v>
      </c>
      <c r="V153" s="182">
        <f>SUBTOTAL(9,V2:V152)</f>
        <v>28714</v>
      </c>
      <c r="W153" s="182"/>
      <c r="X153" s="48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42"/>
      <c r="C154" s="42"/>
      <c r="D154" s="2"/>
      <c r="E154" s="2"/>
      <c r="F154" s="2"/>
      <c r="G154" s="2"/>
      <c r="H154" s="2"/>
      <c r="I154" s="2"/>
      <c r="J154" s="45"/>
      <c r="K154" s="45"/>
      <c r="L154" s="45"/>
      <c r="M154" s="45"/>
      <c r="O154" s="45"/>
      <c r="P154" s="45"/>
      <c r="Q154" s="45"/>
      <c r="R154" s="45"/>
      <c r="S154" s="45"/>
      <c r="T154" s="45"/>
      <c r="U154" s="45"/>
      <c r="V154" s="45"/>
      <c r="W154" s="45"/>
      <c r="X154" s="172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185</v>
      </c>
      <c r="B155" s="173" t="s">
        <v>186</v>
      </c>
      <c r="C155" s="173"/>
      <c r="D155" s="173" t="s">
        <v>187</v>
      </c>
      <c r="E155" s="24"/>
      <c r="F155" s="24"/>
      <c r="G155" s="24"/>
      <c r="H155" s="24"/>
      <c r="I155" s="24"/>
      <c r="N155" s="222" t="s">
        <v>188</v>
      </c>
      <c r="O155" s="279" t="s">
        <v>289</v>
      </c>
      <c r="P155" s="220" t="s">
        <v>192</v>
      </c>
      <c r="Q155" s="24" t="s">
        <v>2</v>
      </c>
      <c r="R155" s="24" t="s">
        <v>3</v>
      </c>
      <c r="S155" s="24" t="s">
        <v>4</v>
      </c>
      <c r="T155" s="174" t="s">
        <v>6</v>
      </c>
      <c r="U155" s="174" t="s">
        <v>5</v>
      </c>
      <c r="X155" s="175"/>
      <c r="Y155" s="48"/>
      <c r="Z155" s="10"/>
      <c r="AA155" s="2"/>
      <c r="AB155" s="2"/>
      <c r="AC155" s="2"/>
      <c r="AD155" s="2"/>
      <c r="AE155" s="2"/>
      <c r="AF155" s="2"/>
      <c r="AG155" s="2"/>
    </row>
    <row r="156" spans="1:34" ht="18.75">
      <c r="A156" s="141" t="s">
        <v>287</v>
      </c>
      <c r="B156" s="311">
        <f>+P153</f>
        <v>10356.5</v>
      </c>
      <c r="C156" s="213"/>
      <c r="D156" s="317">
        <f>B156/$E$153</f>
        <v>0.36067771818625061</v>
      </c>
      <c r="E156" s="2"/>
      <c r="F156" s="2"/>
      <c r="G156" s="2"/>
      <c r="H156" s="2"/>
      <c r="I156" s="2"/>
      <c r="N156" s="223">
        <v>0.25</v>
      </c>
      <c r="O156" s="300">
        <f t="shared" ref="O156:P159" si="22">+SUMIF(J$2:J$152,$N156,$A$2:$A$152)</f>
        <v>10</v>
      </c>
      <c r="P156" s="301">
        <f t="shared" si="22"/>
        <v>2</v>
      </c>
      <c r="Q156" s="302">
        <f t="shared" ref="Q156:Q158" si="23">+O156+P156</f>
        <v>12</v>
      </c>
      <c r="R156" s="302">
        <f t="shared" ref="R156:U159" si="24">+SUMIF(L$2:L$152,$N156,$A$2:$A$152)</f>
        <v>5</v>
      </c>
      <c r="S156" s="302">
        <f t="shared" si="24"/>
        <v>21</v>
      </c>
      <c r="T156" s="302">
        <f t="shared" si="24"/>
        <v>14</v>
      </c>
      <c r="U156" s="302">
        <f t="shared" si="24"/>
        <v>17</v>
      </c>
      <c r="V156" s="73"/>
      <c r="X156" s="46"/>
      <c r="Y156" s="2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215" t="s">
        <v>192</v>
      </c>
      <c r="B157" s="312">
        <f>+Q153</f>
        <v>682.5</v>
      </c>
      <c r="C157" s="217"/>
      <c r="D157" s="318">
        <f t="shared" ref="D157:D162" si="25">B157/$E$153</f>
        <v>2.3768893222818138E-2</v>
      </c>
      <c r="E157" s="2"/>
      <c r="F157" s="2"/>
      <c r="G157" s="2"/>
      <c r="H157" s="2"/>
      <c r="I157" s="2"/>
      <c r="N157" s="223">
        <v>0.5</v>
      </c>
      <c r="O157" s="300">
        <f t="shared" si="22"/>
        <v>83</v>
      </c>
      <c r="P157" s="301">
        <f t="shared" si="22"/>
        <v>1</v>
      </c>
      <c r="Q157" s="302">
        <f t="shared" si="23"/>
        <v>84</v>
      </c>
      <c r="R157" s="302">
        <f t="shared" si="24"/>
        <v>20</v>
      </c>
      <c r="S157" s="302">
        <f t="shared" si="24"/>
        <v>23</v>
      </c>
      <c r="T157" s="302">
        <f t="shared" si="24"/>
        <v>12</v>
      </c>
      <c r="U157" s="302">
        <f t="shared" si="24"/>
        <v>74</v>
      </c>
      <c r="V157" s="73"/>
      <c r="X157" s="44"/>
      <c r="Y157" s="175"/>
      <c r="Z157" s="24"/>
      <c r="AA157" s="24"/>
      <c r="AB157" s="24"/>
      <c r="AC157" s="24"/>
      <c r="AD157" s="24"/>
      <c r="AE157" s="24"/>
      <c r="AF157" s="24"/>
      <c r="AG157" s="24"/>
    </row>
    <row r="158" spans="1:34" ht="21">
      <c r="A158" s="7" t="s">
        <v>2</v>
      </c>
      <c r="B158" s="313">
        <f>B156+B157</f>
        <v>11039</v>
      </c>
      <c r="C158" s="47"/>
      <c r="D158" s="286">
        <f t="shared" si="25"/>
        <v>0.38444661140906877</v>
      </c>
      <c r="E158" s="316">
        <f>+D158-Q163</f>
        <v>1.5794785419359081E-3</v>
      </c>
      <c r="F158" s="225"/>
      <c r="G158" s="225"/>
      <c r="H158" s="257"/>
      <c r="I158" s="257"/>
      <c r="N158" s="223">
        <v>0.75</v>
      </c>
      <c r="O158" s="300">
        <f t="shared" si="22"/>
        <v>1</v>
      </c>
      <c r="P158" s="301">
        <f t="shared" si="22"/>
        <v>0</v>
      </c>
      <c r="Q158" s="302">
        <f t="shared" si="23"/>
        <v>1</v>
      </c>
      <c r="R158" s="302">
        <f t="shared" si="24"/>
        <v>0</v>
      </c>
      <c r="S158" s="302">
        <f t="shared" si="24"/>
        <v>0</v>
      </c>
      <c r="T158" s="302">
        <f t="shared" si="24"/>
        <v>0</v>
      </c>
      <c r="U158" s="302">
        <f t="shared" si="24"/>
        <v>2</v>
      </c>
      <c r="V158" s="73"/>
      <c r="X158" s="46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7" t="s">
        <v>3</v>
      </c>
      <c r="B159" s="313">
        <f>R153</f>
        <v>2271.5</v>
      </c>
      <c r="C159" s="47"/>
      <c r="D159" s="286">
        <f t="shared" si="25"/>
        <v>7.9107752315943441E-2</v>
      </c>
      <c r="E159" s="316">
        <f>+D159-R163</f>
        <v>4.3642364461476957E-4</v>
      </c>
      <c r="F159" s="225"/>
      <c r="G159" s="225"/>
      <c r="H159" s="257"/>
      <c r="I159" s="257"/>
      <c r="N159" s="223">
        <v>1</v>
      </c>
      <c r="O159" s="300">
        <f t="shared" si="22"/>
        <v>7</v>
      </c>
      <c r="P159" s="301">
        <f t="shared" si="22"/>
        <v>2</v>
      </c>
      <c r="Q159" s="302">
        <f>+O159+P159</f>
        <v>9</v>
      </c>
      <c r="R159" s="302">
        <f t="shared" si="24"/>
        <v>0</v>
      </c>
      <c r="S159" s="302">
        <f t="shared" si="24"/>
        <v>0</v>
      </c>
      <c r="T159" s="302">
        <f t="shared" si="24"/>
        <v>1</v>
      </c>
      <c r="U159" s="302">
        <f t="shared" si="24"/>
        <v>7</v>
      </c>
      <c r="V159" s="73"/>
      <c r="X159" s="164"/>
      <c r="Y159" s="44"/>
      <c r="Z159" s="2"/>
      <c r="AA159" s="82"/>
      <c r="AB159" s="2"/>
      <c r="AC159" s="2"/>
      <c r="AD159" s="2"/>
      <c r="AE159" s="2"/>
      <c r="AF159" s="2"/>
      <c r="AG159" s="82"/>
      <c r="AH159" s="2"/>
    </row>
    <row r="160" spans="1:34" ht="21">
      <c r="A160" s="325" t="s">
        <v>4</v>
      </c>
      <c r="B160" s="313">
        <f>S153</f>
        <v>3505.25</v>
      </c>
      <c r="C160" s="47"/>
      <c r="D160" s="286">
        <f t="shared" si="25"/>
        <v>0.12207459775719161</v>
      </c>
      <c r="E160" s="316">
        <f>+D160-S163</f>
        <v>4.9417306243244724E-3</v>
      </c>
      <c r="F160" s="225"/>
      <c r="G160" s="225"/>
      <c r="H160" s="257"/>
      <c r="I160" s="257"/>
      <c r="N160" s="224" t="s">
        <v>294</v>
      </c>
      <c r="O160" s="303">
        <f>+SUMPRODUCT($N$156:$N$159,O156:O159)/O162</f>
        <v>0.51237623762376239</v>
      </c>
      <c r="P160" s="304">
        <f t="shared" ref="P160:U160" si="26">+SUMPRODUCT($N$156:$N$159,P156:P159)/P162</f>
        <v>0.6</v>
      </c>
      <c r="Q160" s="305">
        <f t="shared" si="26"/>
        <v>0.51650943396226412</v>
      </c>
      <c r="R160" s="305">
        <f>+SUMPRODUCT($N$156:$N$159,R156:R159)/R162</f>
        <v>0.45</v>
      </c>
      <c r="S160" s="305">
        <f t="shared" si="26"/>
        <v>0.38068181818181818</v>
      </c>
      <c r="T160" s="305">
        <f t="shared" si="26"/>
        <v>0.3888888888888889</v>
      </c>
      <c r="U160" s="305">
        <f t="shared" si="26"/>
        <v>0.4975</v>
      </c>
      <c r="V160" s="186"/>
      <c r="X160" s="164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325" t="s">
        <v>6</v>
      </c>
      <c r="B161" s="313">
        <f>T153</f>
        <v>2114</v>
      </c>
      <c r="C161" s="48"/>
      <c r="D161" s="286">
        <f t="shared" si="25"/>
        <v>7.3622623110677715E-2</v>
      </c>
      <c r="E161" s="316">
        <f>+D161-T163</f>
        <v>1.960496841042908E-4</v>
      </c>
      <c r="F161" s="225"/>
      <c r="G161" s="225"/>
      <c r="H161" s="257"/>
      <c r="I161" s="257"/>
      <c r="N161" s="224"/>
      <c r="O161" s="306">
        <f>+J153</f>
        <v>0.51237623762376239</v>
      </c>
      <c r="P161" s="307">
        <f>+K153</f>
        <v>0.6</v>
      </c>
      <c r="Q161" s="308">
        <f>+(O161*O162+P161*P162)/Q162</f>
        <v>0.51650943396226412</v>
      </c>
      <c r="R161" s="308">
        <f>+L153</f>
        <v>0.45</v>
      </c>
      <c r="S161" s="308">
        <f>+M153</f>
        <v>0.38068181818181818</v>
      </c>
      <c r="T161" s="308">
        <f>+N153</f>
        <v>0.3888888888888889</v>
      </c>
      <c r="U161" s="308">
        <f>+O153</f>
        <v>0.4975</v>
      </c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5</v>
      </c>
      <c r="B162" s="313">
        <f>U153</f>
        <v>9784.25</v>
      </c>
      <c r="C162" s="48"/>
      <c r="D162" s="286">
        <f t="shared" si="25"/>
        <v>0.34074841540711848</v>
      </c>
      <c r="E162" s="316">
        <f>+D162-U163</f>
        <v>-7.1536824949794409E-3</v>
      </c>
      <c r="F162" s="225"/>
      <c r="G162" s="225"/>
      <c r="H162" s="257"/>
      <c r="I162" s="257"/>
      <c r="M162" s="278">
        <f>+A153</f>
        <v>143</v>
      </c>
      <c r="N162" s="185" t="s">
        <v>191</v>
      </c>
      <c r="O162" s="309">
        <f>SUM(O156:O159)</f>
        <v>101</v>
      </c>
      <c r="P162" s="309">
        <f>SUM(P156:P159)</f>
        <v>5</v>
      </c>
      <c r="Q162" s="310">
        <f>SUM(Q156:Q159)</f>
        <v>106</v>
      </c>
      <c r="R162" s="309">
        <f>SUM(R156:R159)</f>
        <v>25</v>
      </c>
      <c r="S162" s="309">
        <f t="shared" ref="S162:U162" si="27">SUM(S156:S159)</f>
        <v>44</v>
      </c>
      <c r="T162" s="309">
        <f t="shared" si="27"/>
        <v>27</v>
      </c>
      <c r="U162" s="309">
        <f t="shared" si="27"/>
        <v>100</v>
      </c>
      <c r="V162" s="187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62" t="s">
        <v>16</v>
      </c>
      <c r="B163" s="314">
        <f>SUM(B158:B162)</f>
        <v>28714</v>
      </c>
      <c r="C163" s="192"/>
      <c r="D163" s="315">
        <f>SUM(D158:D162)</f>
        <v>1</v>
      </c>
      <c r="E163" s="2"/>
      <c r="F163" s="2"/>
      <c r="G163" s="2"/>
      <c r="H163" s="2"/>
      <c r="I163" s="2"/>
      <c r="M163" s="282"/>
      <c r="N163" s="283" t="s">
        <v>272</v>
      </c>
      <c r="O163" s="284">
        <f>+(O161*O162)/$M$162</f>
        <v>0.36188811188811187</v>
      </c>
      <c r="P163" s="285">
        <f t="shared" ref="P163:U163" si="28">+(P161*P162)/$M$162</f>
        <v>2.097902097902098E-2</v>
      </c>
      <c r="Q163" s="286">
        <f>+P163+O163</f>
        <v>0.38286713286713286</v>
      </c>
      <c r="R163" s="286">
        <f t="shared" si="28"/>
        <v>7.8671328671328672E-2</v>
      </c>
      <c r="S163" s="286">
        <f t="shared" si="28"/>
        <v>0.11713286713286714</v>
      </c>
      <c r="T163" s="286">
        <f t="shared" si="28"/>
        <v>7.3426573426573424E-2</v>
      </c>
      <c r="U163" s="286">
        <f t="shared" si="28"/>
        <v>0.34790209790209792</v>
      </c>
      <c r="V163" s="17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227"/>
      <c r="D164" s="2"/>
      <c r="E164" s="2"/>
      <c r="F164" s="2"/>
      <c r="G164" s="2"/>
      <c r="H164" s="2"/>
      <c r="I164" s="2"/>
      <c r="X164" s="164"/>
      <c r="Y164" s="17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177"/>
      <c r="Z165" s="2"/>
      <c r="AA165" s="2"/>
      <c r="AB165" s="2"/>
      <c r="AC165" s="2"/>
      <c r="AD165" s="2"/>
      <c r="AE165" s="2"/>
      <c r="AF165" s="2"/>
      <c r="AG165" s="2"/>
      <c r="AH165" s="7"/>
    </row>
    <row r="166" spans="1:34" ht="18.75">
      <c r="A166" s="177"/>
      <c r="B166" s="177"/>
      <c r="C166" s="2"/>
      <c r="D166" s="2"/>
      <c r="Y166" s="177"/>
      <c r="Z166" s="7"/>
      <c r="AA166" s="7"/>
      <c r="AB166" s="7"/>
      <c r="AC166" s="7"/>
      <c r="AD166" s="7"/>
      <c r="AE166" s="7"/>
      <c r="AF166" s="7"/>
      <c r="AG166" s="7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27" priority="6" operator="lessThan">
      <formula>7</formula>
    </cfRule>
    <cfRule type="cellIs" dxfId="326" priority="7" operator="between">
      <formula>14</formula>
      <formula>7</formula>
    </cfRule>
    <cfRule type="cellIs" dxfId="325" priority="8" operator="greaterThan">
      <formula>14</formula>
    </cfRule>
  </conditionalFormatting>
  <conditionalFormatting sqref="G153">
    <cfRule type="cellIs" dxfId="324" priority="3" operator="lessThan">
      <formula>7</formula>
    </cfRule>
    <cfRule type="cellIs" dxfId="323" priority="4" operator="between">
      <formula>14</formula>
      <formula>7</formula>
    </cfRule>
    <cfRule type="cellIs" dxfId="322" priority="5" operator="greaterThan">
      <formula>14</formula>
    </cfRule>
  </conditionalFormatting>
  <conditionalFormatting sqref="AC7:AG7">
    <cfRule type="cellIs" dxfId="321" priority="1" operator="greaterThan">
      <formula>0</formula>
    </cfRule>
    <cfRule type="cellIs" dxfId="320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B9FCF-4085-4DAF-B270-B301DAB9A4CE}">
  <sheetPr codeName="Feuil9"/>
  <dimension ref="A1:AI168"/>
  <sheetViews>
    <sheetView workbookViewId="0">
      <pane xSplit="5" ySplit="1" topLeftCell="X1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46030</v>
      </c>
      <c r="G2" s="245">
        <f ca="1">+IF(A2=1,(+TODAY())-F2,"Sans objet")</f>
        <v>278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64"/>
      <c r="AA2" s="324"/>
      <c r="AB2" s="324"/>
      <c r="AC2" s="323"/>
      <c r="AD2" s="323"/>
      <c r="AE2" s="323"/>
      <c r="AF2" s="323"/>
      <c r="AG2" s="323"/>
      <c r="AH2" s="240"/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66</v>
      </c>
      <c r="E3" s="166">
        <f t="shared" si="0"/>
        <v>462</v>
      </c>
      <c r="F3" s="319">
        <v>46031</v>
      </c>
      <c r="G3" s="245">
        <f t="shared" ref="G3:G66" ca="1" si="4">+IF(A3=1,(+TODAY())-F3,"Sans objet")</f>
        <v>277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>
        <v>0.25</v>
      </c>
      <c r="M3" s="196"/>
      <c r="N3" s="196"/>
      <c r="O3" s="197">
        <v>0.25</v>
      </c>
      <c r="P3" s="178">
        <f t="shared" ref="P3:U57" si="5">+$E3*J3</f>
        <v>231</v>
      </c>
      <c r="Q3" s="179">
        <f t="shared" si="1"/>
        <v>0</v>
      </c>
      <c r="R3" s="179">
        <f t="shared" si="1"/>
        <v>115.5</v>
      </c>
      <c r="S3" s="179">
        <f t="shared" si="1"/>
        <v>0</v>
      </c>
      <c r="T3" s="179">
        <f t="shared" si="1"/>
        <v>0</v>
      </c>
      <c r="U3" s="180">
        <f t="shared" si="1"/>
        <v>115.5</v>
      </c>
      <c r="V3" s="167">
        <f t="shared" ref="V3:V66" si="6">SUM(P3:U3)</f>
        <v>462</v>
      </c>
      <c r="W3" s="147" t="s">
        <v>201</v>
      </c>
      <c r="X3" s="85">
        <f t="shared" si="2"/>
        <v>0</v>
      </c>
      <c r="Z3" s="64">
        <v>51</v>
      </c>
      <c r="AA3" s="324">
        <v>0.36</v>
      </c>
      <c r="AB3" s="324">
        <v>0.02</v>
      </c>
      <c r="AC3" s="323">
        <v>0.38100000000000001</v>
      </c>
      <c r="AD3" s="323">
        <v>0.1</v>
      </c>
      <c r="AE3" s="323">
        <v>6.2E-2</v>
      </c>
      <c r="AF3" s="323">
        <v>5.8000000000000003E-2</v>
      </c>
      <c r="AG3" s="323">
        <v>0.39900000000000002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46031</v>
      </c>
      <c r="G4" s="245">
        <f t="shared" ca="1" si="4"/>
        <v>277</v>
      </c>
      <c r="H4" s="253">
        <v>2</v>
      </c>
      <c r="I4" s="253" t="str">
        <f>VLOOKUP(H4,Secteurs!$A$4:$C$6,3)</f>
        <v>Prince MBOUSSA</v>
      </c>
      <c r="J4" s="195">
        <v>0.25</v>
      </c>
      <c r="K4" s="196"/>
      <c r="L4" s="196"/>
      <c r="M4" s="196">
        <v>0.25</v>
      </c>
      <c r="N4" s="196"/>
      <c r="O4" s="197">
        <v>0.5</v>
      </c>
      <c r="P4" s="178">
        <f t="shared" si="5"/>
        <v>84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0</v>
      </c>
      <c r="U4" s="180">
        <f t="shared" si="1"/>
        <v>168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52</v>
      </c>
      <c r="AA4" s="324">
        <v>0.375</v>
      </c>
      <c r="AB4" s="324">
        <v>2.1000000000000001E-2</v>
      </c>
      <c r="AC4" s="323">
        <v>0.39600000000000002</v>
      </c>
      <c r="AD4" s="323">
        <v>7.9000000000000001E-2</v>
      </c>
      <c r="AE4" s="323">
        <v>9.0999999999999998E-2</v>
      </c>
      <c r="AF4" s="323">
        <v>7.0000000000000007E-2</v>
      </c>
      <c r="AG4" s="323">
        <v>0.36399999999999999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48</v>
      </c>
      <c r="E5" s="166">
        <f t="shared" si="0"/>
        <v>336</v>
      </c>
      <c r="F5" s="319">
        <v>46030</v>
      </c>
      <c r="G5" s="245">
        <f t="shared" ca="1" si="4"/>
        <v>278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336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336</v>
      </c>
      <c r="W5" s="147" t="s">
        <v>201</v>
      </c>
      <c r="X5" s="85">
        <f t="shared" si="2"/>
        <v>0</v>
      </c>
      <c r="Z5" s="322">
        <v>1</v>
      </c>
      <c r="AA5" s="324">
        <v>0.36188811188811187</v>
      </c>
      <c r="AB5" s="324">
        <v>2.097902097902098E-2</v>
      </c>
      <c r="AC5" s="323">
        <v>0.38286713286713286</v>
      </c>
      <c r="AD5" s="323">
        <v>7.8671328671328672E-2</v>
      </c>
      <c r="AE5" s="323">
        <v>0.11713286713286714</v>
      </c>
      <c r="AF5" s="323">
        <v>7.3426573426573424E-2</v>
      </c>
      <c r="AG5" s="323">
        <v>0.34790209790209792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52</v>
      </c>
      <c r="E6" s="166">
        <f t="shared" si="0"/>
        <v>364</v>
      </c>
      <c r="F6" s="319">
        <v>46027</v>
      </c>
      <c r="G6" s="245">
        <f t="shared" ca="1" si="4"/>
        <v>281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178">
        <f t="shared" si="5"/>
        <v>182</v>
      </c>
      <c r="Q6" s="179">
        <f t="shared" si="1"/>
        <v>0</v>
      </c>
      <c r="R6" s="179">
        <f t="shared" si="1"/>
        <v>0</v>
      </c>
      <c r="S6" s="179">
        <f t="shared" si="1"/>
        <v>182</v>
      </c>
      <c r="T6" s="179">
        <f t="shared" si="1"/>
        <v>0</v>
      </c>
      <c r="U6" s="180">
        <f t="shared" si="1"/>
        <v>0</v>
      </c>
      <c r="V6" s="167">
        <f t="shared" si="6"/>
        <v>364</v>
      </c>
      <c r="W6" s="147" t="s">
        <v>201</v>
      </c>
      <c r="X6" s="85">
        <f t="shared" si="2"/>
        <v>0</v>
      </c>
      <c r="Y6" s="2"/>
      <c r="Z6" s="322">
        <v>2</v>
      </c>
      <c r="AA6" s="324">
        <v>0.374</v>
      </c>
      <c r="AB6" s="324">
        <v>2.1000000000000001E-2</v>
      </c>
      <c r="AC6" s="323">
        <v>0.39400000000000002</v>
      </c>
      <c r="AD6" s="323">
        <v>5.6000000000000001E-2</v>
      </c>
      <c r="AE6" s="323">
        <v>9.1999999999999998E-2</v>
      </c>
      <c r="AF6" s="323">
        <v>0.10199999999999999</v>
      </c>
      <c r="AG6" s="323">
        <v>0.35599999999999998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46030</v>
      </c>
      <c r="G7" s="245">
        <f t="shared" ca="1" si="4"/>
        <v>278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 t="shared" si="5"/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1.1132867132867152E-2</v>
      </c>
      <c r="AD7" s="194">
        <f t="shared" ref="AD7:AG7" si="7">+AD6-AD5</f>
        <v>-2.2671328671328671E-2</v>
      </c>
      <c r="AE7" s="194">
        <f t="shared" si="7"/>
        <v>-2.5132867132867137E-2</v>
      </c>
      <c r="AF7" s="194">
        <f t="shared" si="7"/>
        <v>2.8573426573426569E-2</v>
      </c>
      <c r="AG7" s="194">
        <f t="shared" si="7"/>
        <v>8.0979020979020655E-3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46027</v>
      </c>
      <c r="G8" s="245">
        <f t="shared" ca="1" si="4"/>
        <v>281</v>
      </c>
      <c r="H8" s="253">
        <v>1</v>
      </c>
      <c r="I8" s="253" t="str">
        <f>VLOOKUP(H8,Secteurs!$A$4:$C$6,3)</f>
        <v>Frisca MPASSI</v>
      </c>
      <c r="J8" s="195"/>
      <c r="K8" s="196"/>
      <c r="L8" s="196"/>
      <c r="M8" s="196">
        <v>0.25</v>
      </c>
      <c r="N8" s="196">
        <v>0.25</v>
      </c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0</v>
      </c>
      <c r="S8" s="179">
        <f t="shared" si="1"/>
        <v>70</v>
      </c>
      <c r="T8" s="179">
        <f t="shared" si="1"/>
        <v>70</v>
      </c>
      <c r="U8" s="180">
        <f t="shared" si="1"/>
        <v>140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29</v>
      </c>
      <c r="E9" s="166">
        <f t="shared" si="0"/>
        <v>203</v>
      </c>
      <c r="F9" s="319">
        <v>46029</v>
      </c>
      <c r="G9" s="245">
        <f t="shared" ca="1" si="4"/>
        <v>279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/>
      <c r="N9" s="196"/>
      <c r="O9" s="197">
        <v>0.5</v>
      </c>
      <c r="P9" s="178">
        <f t="shared" si="5"/>
        <v>101.5</v>
      </c>
      <c r="Q9" s="179">
        <f t="shared" si="1"/>
        <v>0</v>
      </c>
      <c r="R9" s="179">
        <f t="shared" si="1"/>
        <v>0</v>
      </c>
      <c r="S9" s="179">
        <f t="shared" si="1"/>
        <v>0</v>
      </c>
      <c r="T9" s="179">
        <f t="shared" si="1"/>
        <v>0</v>
      </c>
      <c r="U9" s="180">
        <f t="shared" si="1"/>
        <v>101.5</v>
      </c>
      <c r="V9" s="167">
        <f t="shared" si="6"/>
        <v>203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46029</v>
      </c>
      <c r="G10" s="245">
        <f t="shared" ca="1" si="4"/>
        <v>279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36</v>
      </c>
      <c r="E11" s="166">
        <f t="shared" si="0"/>
        <v>252</v>
      </c>
      <c r="F11" s="319">
        <v>46027</v>
      </c>
      <c r="G11" s="245">
        <f t="shared" ca="1" si="4"/>
        <v>281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126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126</v>
      </c>
      <c r="V11" s="167">
        <f t="shared" si="6"/>
        <v>252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26</v>
      </c>
      <c r="E12" s="166">
        <f t="shared" si="0"/>
        <v>182</v>
      </c>
      <c r="F12" s="319">
        <v>46031</v>
      </c>
      <c r="G12" s="245">
        <f t="shared" ca="1" si="4"/>
        <v>277</v>
      </c>
      <c r="H12" s="253">
        <v>2</v>
      </c>
      <c r="I12" s="253" t="str">
        <f>VLOOKUP(H12,Secteurs!$A$4:$C$6,3)</f>
        <v>Prince MBOUSSA</v>
      </c>
      <c r="J12" s="195">
        <v>0.5</v>
      </c>
      <c r="K12" s="196"/>
      <c r="L12" s="196"/>
      <c r="M12" s="196"/>
      <c r="N12" s="196"/>
      <c r="O12" s="197">
        <v>0.5</v>
      </c>
      <c r="P12" s="178">
        <f t="shared" si="5"/>
        <v>91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91</v>
      </c>
      <c r="V12" s="167">
        <f t="shared" si="6"/>
        <v>182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46028</v>
      </c>
      <c r="G13" s="245">
        <f t="shared" ca="1" si="4"/>
        <v>280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46027</v>
      </c>
      <c r="G14" s="245">
        <f t="shared" ca="1" si="4"/>
        <v>281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/>
      <c r="O14" s="197">
        <v>0.25</v>
      </c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84</v>
      </c>
      <c r="T14" s="179">
        <f t="shared" si="1"/>
        <v>0</v>
      </c>
      <c r="U14" s="180">
        <f t="shared" si="1"/>
        <v>84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64</v>
      </c>
      <c r="E15" s="166">
        <f>D15*7</f>
        <v>448</v>
      </c>
      <c r="F15" s="319">
        <v>46031</v>
      </c>
      <c r="G15" s="245">
        <f t="shared" ca="1" si="4"/>
        <v>277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/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224</v>
      </c>
      <c r="S15" s="179">
        <f t="shared" si="1"/>
        <v>0</v>
      </c>
      <c r="T15" s="179">
        <f t="shared" si="1"/>
        <v>0</v>
      </c>
      <c r="U15" s="180">
        <f t="shared" si="1"/>
        <v>224</v>
      </c>
      <c r="V15" s="167">
        <f t="shared" si="6"/>
        <v>448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46028</v>
      </c>
      <c r="G16" s="245">
        <f t="shared" ca="1" si="4"/>
        <v>280</v>
      </c>
      <c r="H16" s="253">
        <v>3</v>
      </c>
      <c r="I16" s="253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178">
        <f t="shared" si="5"/>
        <v>336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0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46031</v>
      </c>
      <c r="G17" s="245">
        <f t="shared" ca="1" si="4"/>
        <v>277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>
        <v>0.5</v>
      </c>
      <c r="O17" s="197"/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140</v>
      </c>
      <c r="U17" s="180">
        <f t="shared" si="1"/>
        <v>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36</v>
      </c>
      <c r="E18" s="166">
        <f t="shared" si="0"/>
        <v>252</v>
      </c>
      <c r="F18" s="319">
        <v>46030</v>
      </c>
      <c r="G18" s="245">
        <f t="shared" ca="1" si="4"/>
        <v>278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126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126</v>
      </c>
      <c r="V18" s="167">
        <f t="shared" si="6"/>
        <v>252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38</v>
      </c>
      <c r="E19" s="166">
        <f t="shared" si="0"/>
        <v>266</v>
      </c>
      <c r="F19" s="319">
        <v>46028</v>
      </c>
      <c r="G19" s="245">
        <f t="shared" ca="1" si="4"/>
        <v>280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133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133</v>
      </c>
      <c r="V19" s="167">
        <f t="shared" si="6"/>
        <v>266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46</v>
      </c>
      <c r="E20" s="166">
        <f t="shared" si="0"/>
        <v>322</v>
      </c>
      <c r="F20" s="319">
        <v>46031</v>
      </c>
      <c r="G20" s="245">
        <f t="shared" ca="1" si="4"/>
        <v>277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>
        <v>0.25</v>
      </c>
      <c r="O20" s="197">
        <v>0.25</v>
      </c>
      <c r="P20" s="178">
        <f t="shared" si="5"/>
        <v>161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80.5</v>
      </c>
      <c r="U20" s="180">
        <f t="shared" si="5"/>
        <v>80.5</v>
      </c>
      <c r="V20" s="167">
        <f t="shared" si="6"/>
        <v>322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50</v>
      </c>
      <c r="E21" s="166">
        <f t="shared" si="0"/>
        <v>350</v>
      </c>
      <c r="F21" s="319">
        <v>46028</v>
      </c>
      <c r="G21" s="245">
        <f t="shared" ca="1" si="4"/>
        <v>280</v>
      </c>
      <c r="H21" s="253">
        <v>3</v>
      </c>
      <c r="I21" s="253" t="str">
        <f>VLOOKUP(H21,Secteurs!$A$4:$C$6,3)</f>
        <v>Arnaud ITOUA</v>
      </c>
      <c r="J21" s="195">
        <v>1</v>
      </c>
      <c r="K21" s="196"/>
      <c r="L21" s="196"/>
      <c r="M21" s="196"/>
      <c r="N21" s="196"/>
      <c r="O21" s="197"/>
      <c r="P21" s="178">
        <f t="shared" si="5"/>
        <v>350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0</v>
      </c>
      <c r="U21" s="180">
        <f t="shared" si="5"/>
        <v>0</v>
      </c>
      <c r="V21" s="167">
        <f t="shared" si="6"/>
        <v>350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46031</v>
      </c>
      <c r="G22" s="245">
        <f t="shared" ca="1" si="4"/>
        <v>277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112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46031</v>
      </c>
      <c r="G23" s="245">
        <f t="shared" ca="1" si="4"/>
        <v>277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2"/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38</v>
      </c>
      <c r="E24" s="166">
        <f t="shared" si="0"/>
        <v>266</v>
      </c>
      <c r="F24" s="319">
        <v>46028</v>
      </c>
      <c r="G24" s="245">
        <f t="shared" ca="1" si="4"/>
        <v>280</v>
      </c>
      <c r="H24" s="253">
        <v>2</v>
      </c>
      <c r="I24" s="253" t="str">
        <f>VLOOKUP(H24,Secteurs!$A$4:$C$6,3)</f>
        <v>Prince MBOUSSA</v>
      </c>
      <c r="J24" s="195">
        <v>0.5</v>
      </c>
      <c r="K24" s="196"/>
      <c r="L24" s="196"/>
      <c r="M24" s="196"/>
      <c r="N24" s="196"/>
      <c r="O24" s="197">
        <v>0.5</v>
      </c>
      <c r="P24" s="178">
        <f t="shared" si="5"/>
        <v>133</v>
      </c>
      <c r="Q24" s="179">
        <f t="shared" si="5"/>
        <v>0</v>
      </c>
      <c r="R24" s="179">
        <f t="shared" si="5"/>
        <v>0</v>
      </c>
      <c r="S24" s="179">
        <f t="shared" si="5"/>
        <v>0</v>
      </c>
      <c r="T24" s="179">
        <f t="shared" si="5"/>
        <v>0</v>
      </c>
      <c r="U24" s="180">
        <f t="shared" si="5"/>
        <v>133</v>
      </c>
      <c r="V24" s="167">
        <f t="shared" si="6"/>
        <v>266</v>
      </c>
      <c r="W24" s="147" t="s">
        <v>210</v>
      </c>
      <c r="X24" s="85">
        <f t="shared" si="2"/>
        <v>0</v>
      </c>
      <c r="Y24" s="85"/>
      <c r="Z24" s="2"/>
      <c r="AA24" s="2"/>
      <c r="AB24" s="2"/>
      <c r="AC24" s="2"/>
      <c r="AD24" s="2"/>
      <c r="AE24" s="2"/>
      <c r="AF24" s="2"/>
      <c r="AG24" s="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46027</v>
      </c>
      <c r="G25" s="245">
        <f t="shared" ca="1" si="4"/>
        <v>281</v>
      </c>
      <c r="H25" s="253">
        <v>1</v>
      </c>
      <c r="I25" s="253" t="str">
        <f>VLOOKUP(H25,Secteurs!$A$4:$C$6,3)</f>
        <v>Frisca MPASSI</v>
      </c>
      <c r="J25" s="195">
        <v>0.25</v>
      </c>
      <c r="K25" s="196"/>
      <c r="L25" s="196"/>
      <c r="M25" s="196"/>
      <c r="N25" s="196">
        <v>0.25</v>
      </c>
      <c r="O25" s="197">
        <v>0.5</v>
      </c>
      <c r="P25" s="178">
        <f t="shared" si="5"/>
        <v>70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70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2"/>
      <c r="AD25" s="2"/>
      <c r="AE25" s="2"/>
      <c r="AF25" s="2"/>
      <c r="AG25" s="2"/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46028</v>
      </c>
      <c r="G26" s="245">
        <f t="shared" ca="1" si="4"/>
        <v>280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2"/>
      <c r="AC26" s="2"/>
      <c r="AD26" s="2"/>
      <c r="AE26" s="2"/>
      <c r="AF26" s="2"/>
      <c r="AG26" s="2"/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28</v>
      </c>
      <c r="E27" s="166">
        <f t="shared" si="0"/>
        <v>196</v>
      </c>
      <c r="F27" s="319">
        <v>46030</v>
      </c>
      <c r="G27" s="245">
        <f t="shared" ca="1" si="4"/>
        <v>278</v>
      </c>
      <c r="H27" s="253">
        <v>1</v>
      </c>
      <c r="I27" s="253" t="str">
        <f>VLOOKUP(H27,Secteurs!$A$4:$C$6,3)</f>
        <v>Frisca MPASSI</v>
      </c>
      <c r="J27" s="195"/>
      <c r="K27" s="196"/>
      <c r="L27" s="196"/>
      <c r="M27" s="196">
        <v>0.5</v>
      </c>
      <c r="N27" s="196"/>
      <c r="O27" s="197">
        <v>0.5</v>
      </c>
      <c r="P27" s="178">
        <f t="shared" si="5"/>
        <v>0</v>
      </c>
      <c r="Q27" s="179">
        <f t="shared" si="5"/>
        <v>0</v>
      </c>
      <c r="R27" s="179">
        <f t="shared" si="5"/>
        <v>0</v>
      </c>
      <c r="S27" s="179">
        <f t="shared" si="5"/>
        <v>98</v>
      </c>
      <c r="T27" s="179">
        <f t="shared" si="5"/>
        <v>0</v>
      </c>
      <c r="U27" s="180">
        <f t="shared" si="5"/>
        <v>98</v>
      </c>
      <c r="V27" s="167">
        <f t="shared" si="6"/>
        <v>196</v>
      </c>
      <c r="W27" s="147" t="s">
        <v>201</v>
      </c>
      <c r="X27" s="85">
        <f t="shared" si="2"/>
        <v>0</v>
      </c>
      <c r="Y27" s="85"/>
      <c r="Z27" s="2"/>
      <c r="AA27" s="2"/>
      <c r="AB27" s="2"/>
      <c r="AC27" s="2"/>
      <c r="AD27" s="2"/>
      <c r="AE27" s="2"/>
      <c r="AF27" s="2"/>
      <c r="AG27" s="2"/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46031</v>
      </c>
      <c r="G28" s="245">
        <f t="shared" ca="1" si="4"/>
        <v>277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>
        <v>0.25</v>
      </c>
      <c r="O28" s="197">
        <v>0.25</v>
      </c>
      <c r="P28" s="178">
        <f t="shared" si="5"/>
        <v>147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73.5</v>
      </c>
      <c r="U28" s="180">
        <f t="shared" si="5"/>
        <v>73.5</v>
      </c>
      <c r="V28" s="167">
        <f t="shared" si="6"/>
        <v>294</v>
      </c>
      <c r="W28" s="147" t="s">
        <v>208</v>
      </c>
      <c r="X28" s="85">
        <f t="shared" si="2"/>
        <v>0</v>
      </c>
      <c r="Y28" s="85"/>
      <c r="Z28" s="2"/>
      <c r="AA28" s="2"/>
      <c r="AB28" s="2"/>
      <c r="AC28" s="2"/>
      <c r="AD28" s="2"/>
      <c r="AE28" s="2"/>
      <c r="AF28" s="2"/>
      <c r="AG28" s="2"/>
    </row>
    <row r="29" spans="1:35" ht="18.75">
      <c r="A29" s="157">
        <f t="shared" si="3"/>
        <v>1</v>
      </c>
      <c r="B29" s="142" t="s">
        <v>62</v>
      </c>
      <c r="C29" s="142"/>
      <c r="D29" s="199">
        <v>30</v>
      </c>
      <c r="E29" s="166">
        <f t="shared" si="0"/>
        <v>210</v>
      </c>
      <c r="F29" s="319">
        <v>46029</v>
      </c>
      <c r="G29" s="245">
        <f t="shared" ca="1" si="4"/>
        <v>279</v>
      </c>
      <c r="H29" s="253">
        <v>2</v>
      </c>
      <c r="I29" s="253" t="str">
        <f>VLOOKUP(H29,Secteurs!$A$4:$C$6,3)</f>
        <v>Prince MBOUSSA</v>
      </c>
      <c r="J29" s="195"/>
      <c r="K29" s="196">
        <v>0.25</v>
      </c>
      <c r="L29" s="196">
        <v>0.25</v>
      </c>
      <c r="M29" s="196"/>
      <c r="N29" s="196"/>
      <c r="O29" s="197">
        <v>0.5</v>
      </c>
      <c r="P29" s="178">
        <f t="shared" si="5"/>
        <v>0</v>
      </c>
      <c r="Q29" s="179">
        <f t="shared" si="5"/>
        <v>52.5</v>
      </c>
      <c r="R29" s="179">
        <f t="shared" si="5"/>
        <v>52.5</v>
      </c>
      <c r="S29" s="179">
        <f t="shared" si="5"/>
        <v>0</v>
      </c>
      <c r="T29" s="179">
        <f t="shared" si="5"/>
        <v>0</v>
      </c>
      <c r="U29" s="180">
        <f t="shared" si="5"/>
        <v>105</v>
      </c>
      <c r="V29" s="167">
        <f t="shared" si="6"/>
        <v>210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46027</v>
      </c>
      <c r="G30" s="291">
        <f t="shared" ca="1" si="4"/>
        <v>281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/>
      <c r="O30" s="197">
        <v>0.5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0</v>
      </c>
      <c r="U30" s="294">
        <f t="shared" si="5"/>
        <v>140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46030</v>
      </c>
      <c r="G31" s="245">
        <f t="shared" ca="1" si="4"/>
        <v>278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32</v>
      </c>
      <c r="E32" s="166">
        <f t="shared" si="0"/>
        <v>224</v>
      </c>
      <c r="F32" s="319">
        <v>46027</v>
      </c>
      <c r="G32" s="245">
        <f t="shared" ca="1" si="4"/>
        <v>281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112</v>
      </c>
      <c r="U32" s="180">
        <f t="shared" si="5"/>
        <v>112</v>
      </c>
      <c r="V32" s="167">
        <f t="shared" si="6"/>
        <v>224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46028</v>
      </c>
      <c r="G33" s="245">
        <f t="shared" ca="1" si="4"/>
        <v>280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/>
      <c r="O33" s="197">
        <v>0.5</v>
      </c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0</v>
      </c>
      <c r="U33" s="180">
        <f t="shared" si="5"/>
        <v>147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46030</v>
      </c>
      <c r="G34" s="245">
        <f t="shared" ca="1" si="4"/>
        <v>278</v>
      </c>
      <c r="H34" s="253">
        <v>1</v>
      </c>
      <c r="I34" s="253" t="str">
        <f>VLOOKUP(H34,Secteurs!$A$4:$C$6,3)</f>
        <v>Frisca MPASSI</v>
      </c>
      <c r="J34" s="195">
        <v>0.5</v>
      </c>
      <c r="K34" s="196"/>
      <c r="L34" s="196"/>
      <c r="M34" s="196"/>
      <c r="N34" s="196"/>
      <c r="O34" s="197">
        <v>0.5</v>
      </c>
      <c r="P34" s="178">
        <f t="shared" si="5"/>
        <v>112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112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32</v>
      </c>
      <c r="E35" s="166">
        <f t="shared" si="0"/>
        <v>224</v>
      </c>
      <c r="F35" s="319">
        <v>46028</v>
      </c>
      <c r="G35" s="245">
        <f t="shared" ca="1" si="4"/>
        <v>280</v>
      </c>
      <c r="H35" s="253">
        <v>2</v>
      </c>
      <c r="I35" s="253" t="str">
        <f>VLOOKUP(H35,Secteurs!$A$4:$C$6,3)</f>
        <v>Prince MBOUSSA</v>
      </c>
      <c r="J35" s="195"/>
      <c r="K35" s="196"/>
      <c r="L35" s="196"/>
      <c r="M35" s="196"/>
      <c r="N35" s="196">
        <v>0.5</v>
      </c>
      <c r="O35" s="197">
        <v>0.5</v>
      </c>
      <c r="P35" s="178">
        <f t="shared" si="5"/>
        <v>0</v>
      </c>
      <c r="Q35" s="179">
        <f t="shared" si="5"/>
        <v>0</v>
      </c>
      <c r="R35" s="179">
        <f t="shared" si="5"/>
        <v>0</v>
      </c>
      <c r="S35" s="179">
        <f t="shared" si="5"/>
        <v>0</v>
      </c>
      <c r="T35" s="179">
        <f t="shared" si="5"/>
        <v>112</v>
      </c>
      <c r="U35" s="180">
        <f t="shared" si="5"/>
        <v>112</v>
      </c>
      <c r="V35" s="167">
        <f t="shared" si="6"/>
        <v>224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46028</v>
      </c>
      <c r="G36" s="245">
        <f t="shared" ca="1" si="4"/>
        <v>280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26</v>
      </c>
      <c r="E37" s="166">
        <f t="shared" si="0"/>
        <v>182</v>
      </c>
      <c r="F37" s="319">
        <v>46030</v>
      </c>
      <c r="G37" s="245">
        <f t="shared" ca="1" si="4"/>
        <v>278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91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91</v>
      </c>
      <c r="V37" s="167">
        <f t="shared" si="6"/>
        <v>182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24</v>
      </c>
      <c r="E38" s="166">
        <f t="shared" si="0"/>
        <v>168</v>
      </c>
      <c r="F38" s="319">
        <v>46030</v>
      </c>
      <c r="G38" s="245">
        <f t="shared" ca="1" si="4"/>
        <v>278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84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84</v>
      </c>
      <c r="V38" s="167">
        <f t="shared" si="6"/>
        <v>168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46031</v>
      </c>
      <c r="G39" s="245">
        <f t="shared" ca="1" si="4"/>
        <v>277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46028</v>
      </c>
      <c r="G40" s="245">
        <f t="shared" ca="1" si="4"/>
        <v>280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46031</v>
      </c>
      <c r="G41" s="245">
        <f t="shared" ca="1" si="4"/>
        <v>277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>
        <v>0.25</v>
      </c>
      <c r="N41" s="196">
        <v>0.25</v>
      </c>
      <c r="O41" s="197"/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45.5</v>
      </c>
      <c r="T41" s="179">
        <f t="shared" si="5"/>
        <v>45.5</v>
      </c>
      <c r="U41" s="180">
        <f t="shared" si="5"/>
        <v>0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36</v>
      </c>
      <c r="E42" s="166">
        <f t="shared" si="0"/>
        <v>252</v>
      </c>
      <c r="F42" s="319">
        <v>46027</v>
      </c>
      <c r="G42" s="245">
        <f t="shared" ca="1" si="4"/>
        <v>281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126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126</v>
      </c>
      <c r="V42" s="167">
        <f t="shared" si="6"/>
        <v>252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46027</v>
      </c>
      <c r="G43" s="245">
        <f t="shared" ca="1" si="4"/>
        <v>281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178">
        <f t="shared" si="5"/>
        <v>126</v>
      </c>
      <c r="Q43" s="179">
        <f t="shared" si="5"/>
        <v>0</v>
      </c>
      <c r="R43" s="179">
        <f t="shared" si="5"/>
        <v>0</v>
      </c>
      <c r="S43" s="179">
        <f t="shared" si="5"/>
        <v>0</v>
      </c>
      <c r="T43" s="179">
        <f t="shared" si="5"/>
        <v>0</v>
      </c>
      <c r="U43" s="180">
        <f t="shared" si="5"/>
        <v>126</v>
      </c>
      <c r="V43" s="167">
        <f t="shared" si="6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40</v>
      </c>
      <c r="E44" s="166">
        <f t="shared" si="0"/>
        <v>280</v>
      </c>
      <c r="F44" s="319">
        <v>46028</v>
      </c>
      <c r="G44" s="245">
        <f t="shared" ca="1" si="4"/>
        <v>280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140</v>
      </c>
      <c r="Q44" s="179">
        <f t="shared" si="5"/>
        <v>0</v>
      </c>
      <c r="R44" s="179">
        <f t="shared" si="5"/>
        <v>0</v>
      </c>
      <c r="S44" s="179">
        <f t="shared" si="5"/>
        <v>140</v>
      </c>
      <c r="T44" s="179">
        <f t="shared" si="5"/>
        <v>0</v>
      </c>
      <c r="U44" s="180">
        <f t="shared" si="5"/>
        <v>0</v>
      </c>
      <c r="V44" s="167">
        <f t="shared" si="6"/>
        <v>280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46030</v>
      </c>
      <c r="G45" s="245">
        <f t="shared" ca="1" si="4"/>
        <v>278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28</v>
      </c>
      <c r="E46" s="166">
        <f t="shared" si="0"/>
        <v>196</v>
      </c>
      <c r="F46" s="319">
        <v>46030</v>
      </c>
      <c r="G46" s="245">
        <f t="shared" ca="1" si="4"/>
        <v>278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/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98</v>
      </c>
      <c r="S46" s="179">
        <f t="shared" si="5"/>
        <v>0</v>
      </c>
      <c r="T46" s="179">
        <f t="shared" si="5"/>
        <v>0</v>
      </c>
      <c r="U46" s="180">
        <f t="shared" si="5"/>
        <v>98</v>
      </c>
      <c r="V46" s="167">
        <f t="shared" si="6"/>
        <v>196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46031</v>
      </c>
      <c r="G47" s="245">
        <f t="shared" ca="1" si="4"/>
        <v>277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26</v>
      </c>
      <c r="E48" s="166">
        <f t="shared" si="0"/>
        <v>182</v>
      </c>
      <c r="F48" s="319">
        <v>46030</v>
      </c>
      <c r="G48" s="245">
        <f t="shared" ca="1" si="4"/>
        <v>278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/>
      <c r="M48" s="196"/>
      <c r="N48" s="196"/>
      <c r="O48" s="197">
        <v>0.5</v>
      </c>
      <c r="P48" s="178">
        <f t="shared" si="5"/>
        <v>91</v>
      </c>
      <c r="Q48" s="179">
        <f t="shared" si="5"/>
        <v>0</v>
      </c>
      <c r="R48" s="179">
        <f t="shared" si="5"/>
        <v>0</v>
      </c>
      <c r="S48" s="179">
        <f t="shared" si="5"/>
        <v>0</v>
      </c>
      <c r="T48" s="179">
        <f t="shared" si="5"/>
        <v>0</v>
      </c>
      <c r="U48" s="180">
        <f t="shared" si="5"/>
        <v>91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48</v>
      </c>
      <c r="E49" s="166">
        <f t="shared" si="0"/>
        <v>336</v>
      </c>
      <c r="F49" s="319">
        <v>46031</v>
      </c>
      <c r="G49" s="245">
        <f t="shared" ca="1" si="4"/>
        <v>277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168</v>
      </c>
      <c r="Q49" s="179">
        <f t="shared" si="5"/>
        <v>0</v>
      </c>
      <c r="R49" s="179">
        <f t="shared" si="5"/>
        <v>0</v>
      </c>
      <c r="S49" s="179">
        <f t="shared" si="5"/>
        <v>168</v>
      </c>
      <c r="T49" s="179">
        <f t="shared" si="5"/>
        <v>0</v>
      </c>
      <c r="U49" s="180">
        <f t="shared" si="5"/>
        <v>0</v>
      </c>
      <c r="V49" s="167">
        <f t="shared" si="6"/>
        <v>336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26</v>
      </c>
      <c r="E50" s="166">
        <f t="shared" si="0"/>
        <v>182</v>
      </c>
      <c r="F50" s="319">
        <v>46030</v>
      </c>
      <c r="G50" s="245">
        <f t="shared" ca="1" si="4"/>
        <v>278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>
        <v>0.5</v>
      </c>
      <c r="N50" s="196"/>
      <c r="O50" s="197"/>
      <c r="P50" s="178">
        <f t="shared" si="5"/>
        <v>91</v>
      </c>
      <c r="Q50" s="179">
        <f t="shared" si="5"/>
        <v>0</v>
      </c>
      <c r="R50" s="179">
        <f t="shared" si="5"/>
        <v>0</v>
      </c>
      <c r="S50" s="179">
        <f t="shared" si="5"/>
        <v>91</v>
      </c>
      <c r="T50" s="179">
        <f t="shared" si="5"/>
        <v>0</v>
      </c>
      <c r="U50" s="180">
        <f t="shared" si="5"/>
        <v>0</v>
      </c>
      <c r="V50" s="167">
        <f t="shared" si="6"/>
        <v>182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46031</v>
      </c>
      <c r="G51" s="245">
        <f t="shared" ca="1" si="4"/>
        <v>277</v>
      </c>
      <c r="H51" s="253">
        <v>2</v>
      </c>
      <c r="I51" s="253" t="str">
        <f>VLOOKUP(H51,Secteurs!$A$4:$C$6,3)</f>
        <v>Prince MBOUSSA</v>
      </c>
      <c r="J51" s="195">
        <v>0.25</v>
      </c>
      <c r="K51" s="196"/>
      <c r="L51" s="196"/>
      <c r="M51" s="196"/>
      <c r="N51" s="196">
        <v>0.5</v>
      </c>
      <c r="O51" s="197">
        <v>0.25</v>
      </c>
      <c r="P51" s="178">
        <f t="shared" si="5"/>
        <v>84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168</v>
      </c>
      <c r="U51" s="180">
        <f t="shared" si="5"/>
        <v>84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319">
        <v>46027</v>
      </c>
      <c r="G52" s="245">
        <f t="shared" ca="1" si="4"/>
        <v>281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98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98</v>
      </c>
      <c r="U52" s="180">
        <f t="shared" si="5"/>
        <v>0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319">
        <v>46027</v>
      </c>
      <c r="G53" s="245">
        <f t="shared" ca="1" si="4"/>
        <v>281</v>
      </c>
      <c r="H53" s="253">
        <v>3</v>
      </c>
      <c r="I53" s="253" t="str">
        <f>VLOOKUP(H53,Secteurs!$A$4:$C$6,3)</f>
        <v>Arnaud ITOUA</v>
      </c>
      <c r="J53" s="195"/>
      <c r="K53" s="196"/>
      <c r="L53" s="196"/>
      <c r="M53" s="196"/>
      <c r="N53" s="196">
        <v>0.5</v>
      </c>
      <c r="O53" s="197">
        <v>0.5</v>
      </c>
      <c r="P53" s="178">
        <f t="shared" si="5"/>
        <v>0</v>
      </c>
      <c r="Q53" s="179">
        <f t="shared" si="5"/>
        <v>0</v>
      </c>
      <c r="R53" s="179">
        <f t="shared" si="5"/>
        <v>0</v>
      </c>
      <c r="S53" s="179">
        <f t="shared" si="5"/>
        <v>0</v>
      </c>
      <c r="T53" s="179">
        <f t="shared" si="5"/>
        <v>84</v>
      </c>
      <c r="U53" s="180">
        <f t="shared" si="5"/>
        <v>84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28</v>
      </c>
      <c r="E54" s="166">
        <f t="shared" si="0"/>
        <v>196</v>
      </c>
      <c r="F54" s="319">
        <v>46030</v>
      </c>
      <c r="G54" s="245">
        <f t="shared" ca="1" si="4"/>
        <v>278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0.25</v>
      </c>
      <c r="N54" s="196">
        <v>0.25</v>
      </c>
      <c r="O54" s="197"/>
      <c r="P54" s="178">
        <f t="shared" si="5"/>
        <v>98</v>
      </c>
      <c r="Q54" s="179">
        <f t="shared" si="5"/>
        <v>0</v>
      </c>
      <c r="R54" s="179">
        <f t="shared" si="5"/>
        <v>0</v>
      </c>
      <c r="S54" s="179">
        <f t="shared" si="5"/>
        <v>49</v>
      </c>
      <c r="T54" s="179">
        <f t="shared" si="5"/>
        <v>49</v>
      </c>
      <c r="U54" s="180">
        <f t="shared" si="5"/>
        <v>0</v>
      </c>
      <c r="V54" s="167">
        <f t="shared" si="6"/>
        <v>196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46029</v>
      </c>
      <c r="G55" s="245">
        <f t="shared" ca="1" si="4"/>
        <v>279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24</v>
      </c>
      <c r="E56" s="166">
        <f t="shared" si="0"/>
        <v>168</v>
      </c>
      <c r="F56" s="319">
        <v>46028</v>
      </c>
      <c r="G56" s="245">
        <f t="shared" ca="1" si="4"/>
        <v>280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84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84</v>
      </c>
      <c r="V56" s="167">
        <f t="shared" si="6"/>
        <v>168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44</v>
      </c>
      <c r="E57" s="166">
        <f t="shared" si="0"/>
        <v>308</v>
      </c>
      <c r="F57" s="319">
        <v>46031</v>
      </c>
      <c r="G57" s="245">
        <f t="shared" ca="1" si="4"/>
        <v>277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/>
      <c r="N57" s="196">
        <v>0.25</v>
      </c>
      <c r="O57" s="197">
        <v>0.25</v>
      </c>
      <c r="P57" s="178">
        <f t="shared" si="5"/>
        <v>154</v>
      </c>
      <c r="Q57" s="179">
        <f t="shared" si="5"/>
        <v>0</v>
      </c>
      <c r="R57" s="179">
        <f t="shared" si="5"/>
        <v>0</v>
      </c>
      <c r="S57" s="179">
        <f t="shared" si="5"/>
        <v>0</v>
      </c>
      <c r="T57" s="179">
        <f t="shared" si="5"/>
        <v>77</v>
      </c>
      <c r="U57" s="180">
        <f t="shared" si="5"/>
        <v>77</v>
      </c>
      <c r="V57" s="167">
        <f t="shared" si="6"/>
        <v>308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46030</v>
      </c>
      <c r="G58" s="245">
        <f t="shared" ca="1" si="4"/>
        <v>278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46030</v>
      </c>
      <c r="G59" s="245">
        <f t="shared" ca="1" si="4"/>
        <v>278</v>
      </c>
      <c r="H59" s="253">
        <v>1</v>
      </c>
      <c r="I59" s="253" t="str">
        <f>VLOOKUP(H59,Secteurs!$A$4:$C$6,3)</f>
        <v>Frisca MPASSI</v>
      </c>
      <c r="J59" s="195"/>
      <c r="K59" s="196"/>
      <c r="L59" s="196">
        <v>0.25</v>
      </c>
      <c r="M59" s="196"/>
      <c r="N59" s="196">
        <v>0.25</v>
      </c>
      <c r="O59" s="197">
        <v>0.5</v>
      </c>
      <c r="P59" s="178">
        <f t="shared" si="8"/>
        <v>0</v>
      </c>
      <c r="Q59" s="179">
        <f t="shared" si="8"/>
        <v>0</v>
      </c>
      <c r="R59" s="179">
        <f t="shared" si="8"/>
        <v>49</v>
      </c>
      <c r="S59" s="179">
        <f t="shared" si="8"/>
        <v>0</v>
      </c>
      <c r="T59" s="179">
        <f t="shared" si="8"/>
        <v>49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28</v>
      </c>
      <c r="E60" s="166">
        <f t="shared" si="0"/>
        <v>196</v>
      </c>
      <c r="F60" s="319">
        <v>46031</v>
      </c>
      <c r="G60" s="245">
        <f t="shared" ca="1" si="4"/>
        <v>277</v>
      </c>
      <c r="H60" s="253">
        <v>2</v>
      </c>
      <c r="I60" s="253" t="str">
        <f>VLOOKUP(H60,Secteurs!$A$4:$C$6,3)</f>
        <v>Prince MBOUSSA</v>
      </c>
      <c r="J60" s="195">
        <v>0.5</v>
      </c>
      <c r="K60" s="196"/>
      <c r="L60" s="196"/>
      <c r="M60" s="196">
        <v>0.5</v>
      </c>
      <c r="N60" s="196"/>
      <c r="O60" s="197"/>
      <c r="P60" s="178">
        <f t="shared" si="8"/>
        <v>98</v>
      </c>
      <c r="Q60" s="179">
        <f t="shared" si="8"/>
        <v>0</v>
      </c>
      <c r="R60" s="179">
        <f t="shared" si="8"/>
        <v>0</v>
      </c>
      <c r="S60" s="179">
        <f t="shared" si="8"/>
        <v>98</v>
      </c>
      <c r="T60" s="179">
        <f t="shared" si="8"/>
        <v>0</v>
      </c>
      <c r="U60" s="180">
        <f t="shared" si="8"/>
        <v>0</v>
      </c>
      <c r="V60" s="167">
        <f t="shared" si="6"/>
        <v>196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46031</v>
      </c>
      <c r="G61" s="245">
        <f t="shared" ca="1" si="4"/>
        <v>277</v>
      </c>
      <c r="H61" s="254">
        <v>1</v>
      </c>
      <c r="I61" s="253" t="str">
        <f>VLOOKUP(H61,Secteurs!$A$4:$C$6,3)</f>
        <v>Frisca MPASSI</v>
      </c>
      <c r="J61" s="195"/>
      <c r="K61" s="196"/>
      <c r="L61" s="196"/>
      <c r="M61" s="196"/>
      <c r="N61" s="196">
        <v>0.5</v>
      </c>
      <c r="O61" s="197">
        <v>0.5</v>
      </c>
      <c r="P61" s="178">
        <f t="shared" si="8"/>
        <v>0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98</v>
      </c>
      <c r="U61" s="180">
        <f t="shared" si="8"/>
        <v>98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46030</v>
      </c>
      <c r="G62" s="245">
        <f t="shared" ca="1" si="4"/>
        <v>278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>
        <v>0.25</v>
      </c>
      <c r="N62" s="196"/>
      <c r="O62" s="197">
        <v>0.25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49</v>
      </c>
      <c r="T62" s="179">
        <f t="shared" si="8"/>
        <v>0</v>
      </c>
      <c r="U62" s="180">
        <f t="shared" si="8"/>
        <v>49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46030</v>
      </c>
      <c r="G63" s="245">
        <f t="shared" ca="1" si="4"/>
        <v>278</v>
      </c>
      <c r="H63" s="254">
        <v>1</v>
      </c>
      <c r="I63" s="253" t="str">
        <f>VLOOKUP(H63,Secteurs!$A$4:$C$6,3)</f>
        <v>Frisca MPASSI</v>
      </c>
      <c r="J63" s="195"/>
      <c r="K63" s="196"/>
      <c r="L63" s="196"/>
      <c r="M63" s="196"/>
      <c r="N63" s="196">
        <v>1</v>
      </c>
      <c r="O63" s="197"/>
      <c r="P63" s="178">
        <f t="shared" si="8"/>
        <v>0</v>
      </c>
      <c r="Q63" s="179">
        <f t="shared" si="8"/>
        <v>0</v>
      </c>
      <c r="R63" s="179">
        <f t="shared" si="8"/>
        <v>0</v>
      </c>
      <c r="S63" s="179">
        <f t="shared" si="8"/>
        <v>0</v>
      </c>
      <c r="T63" s="179">
        <f t="shared" si="8"/>
        <v>196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42</v>
      </c>
      <c r="E64" s="166">
        <f t="shared" si="0"/>
        <v>294</v>
      </c>
      <c r="F64" s="319">
        <v>46031</v>
      </c>
      <c r="G64" s="245">
        <f t="shared" ca="1" si="4"/>
        <v>277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>
        <v>0.25</v>
      </c>
      <c r="O64" s="197">
        <v>0.25</v>
      </c>
      <c r="P64" s="178">
        <f t="shared" si="8"/>
        <v>147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73.5</v>
      </c>
      <c r="U64" s="180">
        <f t="shared" si="8"/>
        <v>73.5</v>
      </c>
      <c r="V64" s="167">
        <f t="shared" si="6"/>
        <v>294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46031</v>
      </c>
      <c r="G65" s="245">
        <f t="shared" ca="1" si="4"/>
        <v>277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>
        <v>0.25</v>
      </c>
      <c r="N65" s="196"/>
      <c r="O65" s="197">
        <v>0.25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43.75</v>
      </c>
      <c r="T65" s="179">
        <f t="shared" si="8"/>
        <v>0</v>
      </c>
      <c r="U65" s="180">
        <f t="shared" si="8"/>
        <v>43.75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46031</v>
      </c>
      <c r="G66" s="245">
        <f t="shared" ca="1" si="4"/>
        <v>277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46030</v>
      </c>
      <c r="G67" s="245">
        <f t="shared" ref="G67:G130" ca="1" si="12">+IF(A67=1,(+TODAY())-F67,"Sans objet")</f>
        <v>278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44</v>
      </c>
      <c r="E68" s="166">
        <f t="shared" si="9"/>
        <v>308</v>
      </c>
      <c r="F68" s="319">
        <v>46030</v>
      </c>
      <c r="G68" s="245">
        <f t="shared" ca="1" si="12"/>
        <v>278</v>
      </c>
      <c r="H68" s="253">
        <v>2</v>
      </c>
      <c r="I68" s="253" t="str">
        <f>VLOOKUP(H68,Secteurs!$A$4:$C$6,3)</f>
        <v>Prince MBOUSSA</v>
      </c>
      <c r="J68" s="195"/>
      <c r="K68" s="196">
        <v>0.25</v>
      </c>
      <c r="L68" s="196"/>
      <c r="M68" s="196">
        <v>0.25</v>
      </c>
      <c r="N68" s="196"/>
      <c r="O68" s="197">
        <v>0.5</v>
      </c>
      <c r="P68" s="178">
        <f t="shared" si="8"/>
        <v>0</v>
      </c>
      <c r="Q68" s="179">
        <f t="shared" si="8"/>
        <v>77</v>
      </c>
      <c r="R68" s="179">
        <f t="shared" si="8"/>
        <v>0</v>
      </c>
      <c r="S68" s="179">
        <f t="shared" si="8"/>
        <v>77</v>
      </c>
      <c r="T68" s="179">
        <f t="shared" si="8"/>
        <v>0</v>
      </c>
      <c r="U68" s="180">
        <f t="shared" si="8"/>
        <v>154</v>
      </c>
      <c r="V68" s="167">
        <f t="shared" si="13"/>
        <v>308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24</v>
      </c>
      <c r="E69" s="166">
        <f t="shared" si="9"/>
        <v>168</v>
      </c>
      <c r="F69" s="319">
        <v>46029</v>
      </c>
      <c r="G69" s="245">
        <f t="shared" ca="1" si="12"/>
        <v>279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168</v>
      </c>
      <c r="V69" s="167">
        <f t="shared" si="13"/>
        <v>168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46028</v>
      </c>
      <c r="G70" s="245">
        <f t="shared" ca="1" si="12"/>
        <v>280</v>
      </c>
      <c r="H70" s="254">
        <v>1</v>
      </c>
      <c r="I70" s="253" t="str">
        <f>VLOOKUP(H70,Secteurs!$A$4:$C$6,3)</f>
        <v>Frisca MPASSI</v>
      </c>
      <c r="J70" s="195">
        <v>0.5</v>
      </c>
      <c r="K70" s="196"/>
      <c r="L70" s="196"/>
      <c r="M70" s="196">
        <v>0.25</v>
      </c>
      <c r="N70" s="196"/>
      <c r="O70" s="197">
        <v>0.25</v>
      </c>
      <c r="P70" s="178">
        <f t="shared" si="8"/>
        <v>98</v>
      </c>
      <c r="Q70" s="179">
        <f t="shared" si="8"/>
        <v>0</v>
      </c>
      <c r="R70" s="179">
        <f t="shared" si="8"/>
        <v>0</v>
      </c>
      <c r="S70" s="179">
        <f t="shared" si="8"/>
        <v>49</v>
      </c>
      <c r="T70" s="179">
        <f t="shared" si="8"/>
        <v>0</v>
      </c>
      <c r="U70" s="180">
        <f t="shared" si="8"/>
        <v>49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157">
        <f t="shared" si="11"/>
        <v>1</v>
      </c>
      <c r="B71" s="142" t="s">
        <v>106</v>
      </c>
      <c r="C71" s="142"/>
      <c r="D71" s="199">
        <v>25</v>
      </c>
      <c r="E71" s="166">
        <f t="shared" si="9"/>
        <v>175</v>
      </c>
      <c r="F71" s="319">
        <v>46031</v>
      </c>
      <c r="G71" s="245">
        <f t="shared" ca="1" si="12"/>
        <v>277</v>
      </c>
      <c r="H71" s="254">
        <v>1</v>
      </c>
      <c r="I71" s="253" t="str">
        <f>VLOOKUP(H71,Secteurs!$A$4:$C$6,3)</f>
        <v>Frisca MPASSI</v>
      </c>
      <c r="J71" s="195"/>
      <c r="K71" s="196"/>
      <c r="L71" s="196">
        <v>0.25</v>
      </c>
      <c r="M71" s="196"/>
      <c r="N71" s="196">
        <v>0.25</v>
      </c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43.75</v>
      </c>
      <c r="S71" s="179">
        <f t="shared" si="8"/>
        <v>0</v>
      </c>
      <c r="T71" s="179">
        <f t="shared" si="8"/>
        <v>43.75</v>
      </c>
      <c r="U71" s="180">
        <f t="shared" si="8"/>
        <v>87.5</v>
      </c>
      <c r="V71" s="167">
        <f t="shared" si="13"/>
        <v>175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46031</v>
      </c>
      <c r="G72" s="245">
        <f t="shared" ca="1" si="12"/>
        <v>277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20">
        <v>46031</v>
      </c>
      <c r="G73" s="245">
        <f t="shared" ca="1" si="12"/>
        <v>277</v>
      </c>
      <c r="H73" s="255">
        <v>1</v>
      </c>
      <c r="I73" s="255" t="str">
        <f>VLOOKUP(H73,Secteurs!$A$4:$C$6,3)</f>
        <v>Frisca MPASSI</v>
      </c>
      <c r="J73" s="195"/>
      <c r="K73" s="196"/>
      <c r="L73" s="196"/>
      <c r="M73" s="196">
        <v>0.5</v>
      </c>
      <c r="N73" s="196">
        <v>0.5</v>
      </c>
      <c r="O73" s="197"/>
      <c r="P73" s="178">
        <f t="shared" si="8"/>
        <v>0</v>
      </c>
      <c r="Q73" s="179">
        <f t="shared" si="8"/>
        <v>0</v>
      </c>
      <c r="R73" s="179">
        <f t="shared" si="8"/>
        <v>0</v>
      </c>
      <c r="S73" s="179">
        <f t="shared" si="8"/>
        <v>98</v>
      </c>
      <c r="T73" s="179">
        <f t="shared" si="8"/>
        <v>98</v>
      </c>
      <c r="U73" s="180">
        <f t="shared" si="8"/>
        <v>0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46031</v>
      </c>
      <c r="G74" s="245">
        <f t="shared" ca="1" si="12"/>
        <v>277</v>
      </c>
      <c r="H74" s="253">
        <v>1</v>
      </c>
      <c r="I74" s="253" t="str">
        <f>VLOOKUP(H74,Secteurs!$A$4:$C$6,3)</f>
        <v>Frisca MPASSI</v>
      </c>
      <c r="J74" s="195"/>
      <c r="K74" s="196"/>
      <c r="L74" s="196"/>
      <c r="M74" s="196">
        <v>0.5</v>
      </c>
      <c r="N74" s="196">
        <v>0.5</v>
      </c>
      <c r="O74" s="197"/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87.5</v>
      </c>
      <c r="T74" s="179">
        <f t="shared" si="8"/>
        <v>87.5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46030</v>
      </c>
      <c r="G75" s="245">
        <f t="shared" ca="1" si="12"/>
        <v>278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>
        <v>0.25</v>
      </c>
      <c r="O75" s="197"/>
      <c r="P75" s="178">
        <f t="shared" si="8"/>
        <v>91</v>
      </c>
      <c r="Q75" s="179">
        <f t="shared" si="8"/>
        <v>0</v>
      </c>
      <c r="R75" s="179">
        <f t="shared" si="8"/>
        <v>45.5</v>
      </c>
      <c r="S75" s="179">
        <f t="shared" si="8"/>
        <v>0</v>
      </c>
      <c r="T75" s="179">
        <f t="shared" si="8"/>
        <v>45.5</v>
      </c>
      <c r="U75" s="180">
        <f t="shared" si="8"/>
        <v>0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34</v>
      </c>
      <c r="E76" s="166">
        <f t="shared" si="9"/>
        <v>238</v>
      </c>
      <c r="F76" s="319">
        <v>46031</v>
      </c>
      <c r="G76" s="245">
        <f t="shared" ca="1" si="12"/>
        <v>277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>
        <v>0.25</v>
      </c>
      <c r="M76" s="196"/>
      <c r="N76" s="196"/>
      <c r="O76" s="197">
        <v>0.25</v>
      </c>
      <c r="P76" s="178">
        <f t="shared" si="8"/>
        <v>119</v>
      </c>
      <c r="Q76" s="179">
        <f t="shared" si="8"/>
        <v>0</v>
      </c>
      <c r="R76" s="179">
        <f t="shared" si="8"/>
        <v>59.5</v>
      </c>
      <c r="S76" s="179">
        <f t="shared" si="8"/>
        <v>0</v>
      </c>
      <c r="T76" s="179">
        <f t="shared" si="8"/>
        <v>0</v>
      </c>
      <c r="U76" s="180">
        <f t="shared" si="8"/>
        <v>59.5</v>
      </c>
      <c r="V76" s="167">
        <f t="shared" si="13"/>
        <v>238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36</v>
      </c>
      <c r="E77" s="166">
        <f t="shared" si="9"/>
        <v>252</v>
      </c>
      <c r="F77" s="319">
        <v>46028</v>
      </c>
      <c r="G77" s="245">
        <f t="shared" ca="1" si="12"/>
        <v>280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/>
      <c r="N77" s="196"/>
      <c r="O77" s="197">
        <v>0.5</v>
      </c>
      <c r="P77" s="178">
        <f t="shared" si="8"/>
        <v>126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0</v>
      </c>
      <c r="U77" s="180">
        <f t="shared" si="8"/>
        <v>126</v>
      </c>
      <c r="V77" s="167">
        <f t="shared" si="13"/>
        <v>252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46028</v>
      </c>
      <c r="G78" s="245">
        <f t="shared" ca="1" si="12"/>
        <v>280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38</v>
      </c>
      <c r="E79" s="166">
        <f t="shared" si="9"/>
        <v>266</v>
      </c>
      <c r="F79" s="319">
        <v>46028</v>
      </c>
      <c r="G79" s="245">
        <f t="shared" ca="1" si="12"/>
        <v>280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/>
      <c r="N79" s="196"/>
      <c r="O79" s="197">
        <v>0.5</v>
      </c>
      <c r="P79" s="178">
        <f t="shared" si="8"/>
        <v>133</v>
      </c>
      <c r="Q79" s="179">
        <f t="shared" si="8"/>
        <v>0</v>
      </c>
      <c r="R79" s="179">
        <f t="shared" si="8"/>
        <v>0</v>
      </c>
      <c r="S79" s="179">
        <f t="shared" si="8"/>
        <v>0</v>
      </c>
      <c r="T79" s="179">
        <f t="shared" si="8"/>
        <v>0</v>
      </c>
      <c r="U79" s="180">
        <f t="shared" si="8"/>
        <v>133</v>
      </c>
      <c r="V79" s="167">
        <f t="shared" si="13"/>
        <v>266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46027</v>
      </c>
      <c r="G80" s="245">
        <f t="shared" ca="1" si="12"/>
        <v>281</v>
      </c>
      <c r="H80" s="253">
        <v>1</v>
      </c>
      <c r="I80" s="253" t="str">
        <f>VLOOKUP(H80,Secteurs!$A$4:$C$6,3)</f>
        <v>Frisca MPASSI</v>
      </c>
      <c r="J80" s="195"/>
      <c r="K80" s="196"/>
      <c r="L80" s="196">
        <v>0.25</v>
      </c>
      <c r="M80" s="196">
        <v>0.25</v>
      </c>
      <c r="N80" s="196"/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49</v>
      </c>
      <c r="S80" s="179">
        <f t="shared" si="8"/>
        <v>49</v>
      </c>
      <c r="T80" s="179">
        <f t="shared" si="8"/>
        <v>0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46027</v>
      </c>
      <c r="G81" s="245">
        <f t="shared" ca="1" si="12"/>
        <v>281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/>
      <c r="N81" s="196"/>
      <c r="O81" s="197">
        <v>0.5</v>
      </c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98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46030</v>
      </c>
      <c r="G82" s="245">
        <f t="shared" ca="1" si="12"/>
        <v>278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46028</v>
      </c>
      <c r="G83" s="245">
        <f t="shared" ca="1" si="12"/>
        <v>280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91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91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46030</v>
      </c>
      <c r="G84" s="245">
        <f t="shared" ca="1" si="12"/>
        <v>278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46027</v>
      </c>
      <c r="G85" s="245">
        <f t="shared" ca="1" si="12"/>
        <v>281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46027</v>
      </c>
      <c r="G86" s="245">
        <f t="shared" ca="1" si="12"/>
        <v>281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48</v>
      </c>
      <c r="E87" s="166">
        <f t="shared" si="9"/>
        <v>336</v>
      </c>
      <c r="F87" s="319">
        <v>46027</v>
      </c>
      <c r="G87" s="245">
        <f t="shared" ca="1" si="12"/>
        <v>281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168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168</v>
      </c>
      <c r="V87" s="167">
        <f t="shared" si="13"/>
        <v>336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46029</v>
      </c>
      <c r="G88" s="245">
        <f t="shared" ca="1" si="12"/>
        <v>279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46030</v>
      </c>
      <c r="G89" s="245">
        <f t="shared" ca="1" si="12"/>
        <v>278</v>
      </c>
      <c r="H89" s="253">
        <v>1</v>
      </c>
      <c r="I89" s="253" t="str">
        <f>VLOOKUP(H89,Secteurs!$A$4:$C$6,3)</f>
        <v>Frisca MPASSI</v>
      </c>
      <c r="J89" s="195"/>
      <c r="K89" s="196"/>
      <c r="L89" s="196">
        <v>0.5</v>
      </c>
      <c r="M89" s="196"/>
      <c r="N89" s="196"/>
      <c r="O89" s="197">
        <v>0.5</v>
      </c>
      <c r="P89" s="178">
        <f t="shared" si="8"/>
        <v>0</v>
      </c>
      <c r="Q89" s="179">
        <f t="shared" si="8"/>
        <v>0</v>
      </c>
      <c r="R89" s="179">
        <f t="shared" si="8"/>
        <v>98</v>
      </c>
      <c r="S89" s="179">
        <f t="shared" si="8"/>
        <v>0</v>
      </c>
      <c r="T89" s="179">
        <f t="shared" si="8"/>
        <v>0</v>
      </c>
      <c r="U89" s="180">
        <f t="shared" si="8"/>
        <v>98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319">
        <v>46030</v>
      </c>
      <c r="G90" s="245">
        <f t="shared" ca="1" si="12"/>
        <v>278</v>
      </c>
      <c r="H90" s="253">
        <v>3</v>
      </c>
      <c r="I90" s="253" t="str">
        <f>VLOOKUP(H90,Secteurs!$A$4:$C$6,3)</f>
        <v>Arnaud ITOUA</v>
      </c>
      <c r="J90" s="195"/>
      <c r="K90" s="196"/>
      <c r="L90" s="196"/>
      <c r="M90" s="196"/>
      <c r="N90" s="196">
        <v>0.5</v>
      </c>
      <c r="O90" s="197">
        <v>0.5</v>
      </c>
      <c r="P90" s="178">
        <f t="shared" si="8"/>
        <v>0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119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v>308</v>
      </c>
      <c r="F91" s="319">
        <v>46028</v>
      </c>
      <c r="G91" s="245">
        <f t="shared" ca="1" si="12"/>
        <v>280</v>
      </c>
      <c r="H91" s="254">
        <v>2</v>
      </c>
      <c r="I91" s="253" t="str">
        <f>VLOOKUP(H91,Secteurs!$A$4:$C$6,3)</f>
        <v>Prince MBOUSSA</v>
      </c>
      <c r="J91" s="195">
        <v>0.25</v>
      </c>
      <c r="K91" s="196"/>
      <c r="L91" s="196"/>
      <c r="M91" s="196"/>
      <c r="N91" s="196"/>
      <c r="O91" s="197">
        <v>0.75</v>
      </c>
      <c r="P91" s="178">
        <f t="shared" si="8"/>
        <v>77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231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16</v>
      </c>
      <c r="E92" s="166">
        <f t="shared" si="9"/>
        <v>112</v>
      </c>
      <c r="F92" s="319">
        <v>46029</v>
      </c>
      <c r="G92" s="245">
        <f t="shared" ca="1" si="12"/>
        <v>279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0.5</v>
      </c>
      <c r="O92" s="197">
        <v>0.5</v>
      </c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56</v>
      </c>
      <c r="U92" s="180">
        <f t="shared" si="8"/>
        <v>56</v>
      </c>
      <c r="V92" s="167">
        <f t="shared" si="13"/>
        <v>112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46027</v>
      </c>
      <c r="G93" s="245">
        <f t="shared" ca="1" si="12"/>
        <v>281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>
        <v>0.5</v>
      </c>
      <c r="M93" s="196"/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98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46030</v>
      </c>
      <c r="G94" s="245">
        <f t="shared" ca="1" si="12"/>
        <v>278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50</v>
      </c>
      <c r="E95" s="166">
        <f t="shared" si="9"/>
        <v>350</v>
      </c>
      <c r="F95" s="319">
        <v>46030</v>
      </c>
      <c r="G95" s="245">
        <f t="shared" ca="1" si="12"/>
        <v>278</v>
      </c>
      <c r="H95" s="253">
        <v>2</v>
      </c>
      <c r="I95" s="253" t="str">
        <f>VLOOKUP(H95,Secteurs!$A$4:$C$6,3)</f>
        <v>Prince MBOUSSA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175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175</v>
      </c>
      <c r="U95" s="180">
        <f t="shared" si="8"/>
        <v>0</v>
      </c>
      <c r="V95" s="167">
        <f t="shared" si="13"/>
        <v>350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46031</v>
      </c>
      <c r="G96" s="245">
        <f t="shared" ca="1" si="12"/>
        <v>277</v>
      </c>
      <c r="H96" s="254">
        <v>1</v>
      </c>
      <c r="I96" s="253" t="str">
        <f>VLOOKUP(H96,Secteurs!$A$4:$C$6,3)</f>
        <v>Frisca MPASSI</v>
      </c>
      <c r="J96" s="195"/>
      <c r="K96" s="196"/>
      <c r="L96" s="196"/>
      <c r="M96" s="196"/>
      <c r="N96" s="196">
        <v>0.5</v>
      </c>
      <c r="O96" s="197">
        <v>0.5</v>
      </c>
      <c r="P96" s="178">
        <f t="shared" si="8"/>
        <v>0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87.5</v>
      </c>
      <c r="U96" s="180">
        <f t="shared" si="8"/>
        <v>87.5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46028</v>
      </c>
      <c r="G97" s="245">
        <f t="shared" ca="1" si="12"/>
        <v>280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34</v>
      </c>
      <c r="E98" s="166">
        <f t="shared" si="9"/>
        <v>238</v>
      </c>
      <c r="F98" s="319">
        <v>46028</v>
      </c>
      <c r="G98" s="245">
        <f t="shared" ca="1" si="12"/>
        <v>280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119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119</v>
      </c>
      <c r="V98" s="167">
        <f t="shared" si="13"/>
        <v>238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46027</v>
      </c>
      <c r="G99" s="245">
        <f t="shared" ca="1" si="12"/>
        <v>281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6</v>
      </c>
      <c r="E100" s="166">
        <f t="shared" si="9"/>
        <v>42</v>
      </c>
      <c r="F100" s="319">
        <v>46028</v>
      </c>
      <c r="G100" s="245">
        <f t="shared" ca="1" si="12"/>
        <v>280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21</v>
      </c>
      <c r="Q100" s="179">
        <f t="shared" si="8"/>
        <v>0</v>
      </c>
      <c r="R100" s="179">
        <f t="shared" si="8"/>
        <v>0</v>
      </c>
      <c r="S100" s="179">
        <f t="shared" ref="S100:U151" si="14">+$E100*M100</f>
        <v>0</v>
      </c>
      <c r="T100" s="179">
        <f t="shared" si="14"/>
        <v>0</v>
      </c>
      <c r="U100" s="180">
        <f t="shared" si="14"/>
        <v>21</v>
      </c>
      <c r="V100" s="167">
        <f t="shared" si="13"/>
        <v>42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38</v>
      </c>
      <c r="E101" s="166">
        <f t="shared" si="9"/>
        <v>266</v>
      </c>
      <c r="F101" s="319">
        <v>46028</v>
      </c>
      <c r="G101" s="245">
        <f t="shared" ca="1" si="12"/>
        <v>280</v>
      </c>
      <c r="H101" s="253">
        <v>2</v>
      </c>
      <c r="I101" s="253" t="str">
        <f>VLOOKUP(H101,Secteurs!$A$4:$C$6,3)</f>
        <v>Prince MBOUSSA</v>
      </c>
      <c r="J101" s="195">
        <v>0.25</v>
      </c>
      <c r="K101" s="196"/>
      <c r="L101" s="196"/>
      <c r="M101" s="196"/>
      <c r="N101" s="196"/>
      <c r="O101" s="197">
        <v>0.75</v>
      </c>
      <c r="P101" s="178">
        <f t="shared" ref="P101:R151" si="15">+$E101*J101</f>
        <v>66.5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199.5</v>
      </c>
      <c r="V101" s="167">
        <f t="shared" si="13"/>
        <v>266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20</v>
      </c>
      <c r="E102" s="166">
        <f t="shared" si="9"/>
        <v>140</v>
      </c>
      <c r="F102" s="319">
        <v>46028</v>
      </c>
      <c r="G102" s="245">
        <f t="shared" ca="1" si="12"/>
        <v>280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>
        <v>0.25</v>
      </c>
      <c r="M102" s="196"/>
      <c r="N102" s="196"/>
      <c r="O102" s="197">
        <v>0.25</v>
      </c>
      <c r="P102" s="178">
        <f t="shared" si="15"/>
        <v>70</v>
      </c>
      <c r="Q102" s="179">
        <f t="shared" si="15"/>
        <v>0</v>
      </c>
      <c r="R102" s="179">
        <f t="shared" si="15"/>
        <v>35</v>
      </c>
      <c r="S102" s="179">
        <f t="shared" si="14"/>
        <v>0</v>
      </c>
      <c r="T102" s="179">
        <f t="shared" si="14"/>
        <v>0</v>
      </c>
      <c r="U102" s="180">
        <f t="shared" si="14"/>
        <v>35</v>
      </c>
      <c r="V102" s="167">
        <f t="shared" si="13"/>
        <v>140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46027</v>
      </c>
      <c r="G104" s="245">
        <f t="shared" ca="1" si="12"/>
        <v>281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25</v>
      </c>
      <c r="E105" s="166">
        <f t="shared" si="9"/>
        <v>175</v>
      </c>
      <c r="F105" s="319">
        <v>46027</v>
      </c>
      <c r="G105" s="245">
        <f t="shared" ca="1" si="12"/>
        <v>281</v>
      </c>
      <c r="H105" s="254">
        <v>1</v>
      </c>
      <c r="I105" s="253" t="str">
        <f>VLOOKUP(H105,Secteurs!$A$4:$C$6,3)</f>
        <v>Frisca MPASSI</v>
      </c>
      <c r="J105" s="195"/>
      <c r="K105" s="196"/>
      <c r="L105" s="196">
        <v>0.5</v>
      </c>
      <c r="M105" s="196">
        <v>0.25</v>
      </c>
      <c r="N105" s="196"/>
      <c r="O105" s="197">
        <v>0.25</v>
      </c>
      <c r="P105" s="178">
        <f t="shared" si="15"/>
        <v>0</v>
      </c>
      <c r="Q105" s="179">
        <f t="shared" si="15"/>
        <v>0</v>
      </c>
      <c r="R105" s="179">
        <f t="shared" si="15"/>
        <v>87.5</v>
      </c>
      <c r="S105" s="179">
        <f t="shared" si="14"/>
        <v>43.75</v>
      </c>
      <c r="T105" s="179">
        <f t="shared" si="14"/>
        <v>0</v>
      </c>
      <c r="U105" s="180">
        <f t="shared" si="14"/>
        <v>43.75</v>
      </c>
      <c r="V105" s="167">
        <f t="shared" si="13"/>
        <v>175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46030</v>
      </c>
      <c r="G106" s="245">
        <f t="shared" ca="1" si="12"/>
        <v>278</v>
      </c>
      <c r="H106" s="253">
        <v>2</v>
      </c>
      <c r="I106" s="253" t="str">
        <f>VLOOKUP(H106,Secteurs!$A$4:$C$6,3)</f>
        <v>Prince MBOUSSA</v>
      </c>
      <c r="J106" s="195"/>
      <c r="K106" s="196"/>
      <c r="L106" s="196"/>
      <c r="M106" s="196">
        <v>0.5</v>
      </c>
      <c r="N106" s="196"/>
      <c r="O106" s="197">
        <v>0.5</v>
      </c>
      <c r="P106" s="178">
        <f t="shared" si="15"/>
        <v>0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84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46031</v>
      </c>
      <c r="G107" s="245">
        <f t="shared" ca="1" si="12"/>
        <v>277</v>
      </c>
      <c r="H107" s="253">
        <v>3</v>
      </c>
      <c r="I107" s="253" t="str">
        <f>VLOOKUP(H107,Secteurs!$A$4:$C$6,3)</f>
        <v>Arnaud ITOUA</v>
      </c>
      <c r="J107" s="195"/>
      <c r="K107" s="196"/>
      <c r="L107" s="196">
        <v>0.5</v>
      </c>
      <c r="M107" s="196"/>
      <c r="N107" s="196"/>
      <c r="O107" s="197">
        <v>0.5</v>
      </c>
      <c r="P107" s="178">
        <f t="shared" si="15"/>
        <v>0</v>
      </c>
      <c r="Q107" s="179">
        <f t="shared" si="15"/>
        <v>0</v>
      </c>
      <c r="R107" s="179">
        <f t="shared" si="15"/>
        <v>70</v>
      </c>
      <c r="S107" s="179">
        <f t="shared" si="14"/>
        <v>0</v>
      </c>
      <c r="T107" s="179">
        <f t="shared" si="14"/>
        <v>0</v>
      </c>
      <c r="U107" s="180">
        <f t="shared" si="14"/>
        <v>70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46028</v>
      </c>
      <c r="G108" s="245">
        <f t="shared" ca="1" si="12"/>
        <v>280</v>
      </c>
      <c r="H108" s="253">
        <v>2</v>
      </c>
      <c r="I108" s="253" t="str">
        <f>VLOOKUP(H108,Secteurs!$A$4:$C$6,3)</f>
        <v>Prince MBOUSSA</v>
      </c>
      <c r="J108" s="195"/>
      <c r="K108" s="196"/>
      <c r="L108" s="196"/>
      <c r="M108" s="196">
        <v>0.5</v>
      </c>
      <c r="N108" s="196"/>
      <c r="O108" s="197">
        <v>0.5</v>
      </c>
      <c r="P108" s="178">
        <f t="shared" si="15"/>
        <v>0</v>
      </c>
      <c r="Q108" s="179">
        <f t="shared" si="15"/>
        <v>0</v>
      </c>
      <c r="R108" s="179">
        <f t="shared" si="15"/>
        <v>0</v>
      </c>
      <c r="S108" s="179">
        <f t="shared" si="14"/>
        <v>63</v>
      </c>
      <c r="T108" s="179">
        <f t="shared" si="14"/>
        <v>0</v>
      </c>
      <c r="U108" s="180">
        <f t="shared" si="14"/>
        <v>63</v>
      </c>
      <c r="V108" s="167">
        <f t="shared" si="13"/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46030</v>
      </c>
      <c r="G109" s="245">
        <f t="shared" ca="1" si="12"/>
        <v>278</v>
      </c>
      <c r="H109" s="253">
        <v>1</v>
      </c>
      <c r="I109" s="253" t="str">
        <f>VLOOKUP(H109,Secteurs!$A$4:$C$6,3)</f>
        <v>Frisca MPASSI</v>
      </c>
      <c r="J109" s="195"/>
      <c r="K109" s="196"/>
      <c r="L109" s="196">
        <v>0.5</v>
      </c>
      <c r="M109" s="196"/>
      <c r="N109" s="196"/>
      <c r="O109" s="197">
        <v>0.5</v>
      </c>
      <c r="P109" s="178">
        <f t="shared" si="15"/>
        <v>0</v>
      </c>
      <c r="Q109" s="179">
        <f t="shared" si="15"/>
        <v>0</v>
      </c>
      <c r="R109" s="179">
        <f t="shared" si="15"/>
        <v>77</v>
      </c>
      <c r="S109" s="179">
        <f t="shared" si="14"/>
        <v>0</v>
      </c>
      <c r="T109" s="179">
        <f t="shared" si="14"/>
        <v>0</v>
      </c>
      <c r="U109" s="180">
        <f t="shared" si="14"/>
        <v>77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10</v>
      </c>
      <c r="E110" s="166">
        <f t="shared" si="9"/>
        <v>70</v>
      </c>
      <c r="F110" s="319">
        <v>46031</v>
      </c>
      <c r="G110" s="245">
        <f t="shared" ca="1" si="12"/>
        <v>277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70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70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25</v>
      </c>
      <c r="E111" s="166">
        <f t="shared" si="9"/>
        <v>175</v>
      </c>
      <c r="F111" s="319">
        <v>46027</v>
      </c>
      <c r="G111" s="245">
        <f t="shared" ca="1" si="12"/>
        <v>281</v>
      </c>
      <c r="H111" s="253">
        <v>1</v>
      </c>
      <c r="I111" s="253" t="str">
        <f>VLOOKUP(H111,Secteurs!$A$4:$C$6,3)</f>
        <v>Frisca MPASSI</v>
      </c>
      <c r="J111" s="195">
        <v>0.5</v>
      </c>
      <c r="K111" s="196"/>
      <c r="L111" s="196"/>
      <c r="M111" s="196"/>
      <c r="N111" s="196"/>
      <c r="O111" s="197">
        <v>0.5</v>
      </c>
      <c r="P111" s="178">
        <f t="shared" si="15"/>
        <v>87.5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0</v>
      </c>
      <c r="U111" s="180">
        <f t="shared" si="14"/>
        <v>87.5</v>
      </c>
      <c r="V111" s="167">
        <f t="shared" si="13"/>
        <v>175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22</v>
      </c>
      <c r="E112" s="166">
        <f t="shared" si="9"/>
        <v>154</v>
      </c>
      <c r="F112" s="319">
        <v>46030</v>
      </c>
      <c r="G112" s="245">
        <f t="shared" ca="1" si="12"/>
        <v>278</v>
      </c>
      <c r="H112" s="254">
        <v>1</v>
      </c>
      <c r="I112" s="253" t="str">
        <f>VLOOKUP(H112,Secteurs!$A$4:$C$6,3)</f>
        <v>Frisca MPASSI</v>
      </c>
      <c r="J112" s="195"/>
      <c r="K112" s="196"/>
      <c r="L112" s="196">
        <v>0.5</v>
      </c>
      <c r="M112" s="196"/>
      <c r="N112" s="196">
        <v>0.5</v>
      </c>
      <c r="O112" s="197"/>
      <c r="P112" s="178">
        <f t="shared" si="15"/>
        <v>0</v>
      </c>
      <c r="Q112" s="179">
        <f t="shared" si="15"/>
        <v>0</v>
      </c>
      <c r="R112" s="179">
        <f t="shared" si="15"/>
        <v>77</v>
      </c>
      <c r="S112" s="179">
        <f t="shared" si="14"/>
        <v>0</v>
      </c>
      <c r="T112" s="179">
        <f t="shared" si="14"/>
        <v>77</v>
      </c>
      <c r="U112" s="180">
        <f t="shared" si="14"/>
        <v>0</v>
      </c>
      <c r="V112" s="167">
        <f t="shared" si="13"/>
        <v>154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20</v>
      </c>
      <c r="E113" s="166">
        <f t="shared" si="9"/>
        <v>140</v>
      </c>
      <c r="F113" s="319">
        <v>46027</v>
      </c>
      <c r="G113" s="245">
        <f t="shared" ca="1" si="12"/>
        <v>281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70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70</v>
      </c>
      <c r="V113" s="167">
        <f t="shared" si="13"/>
        <v>140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46030</v>
      </c>
      <c r="G114" s="245">
        <f t="shared" ca="1" si="12"/>
        <v>278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46027</v>
      </c>
      <c r="G115" s="245">
        <f t="shared" ca="1" si="12"/>
        <v>281</v>
      </c>
      <c r="H115" s="253">
        <v>1</v>
      </c>
      <c r="I115" s="253" t="str">
        <f>VLOOKUP(H115,Secteurs!$A$4:$C$6,3)</f>
        <v>Frisca MPASSI</v>
      </c>
      <c r="J115" s="195"/>
      <c r="K115" s="196"/>
      <c r="L115" s="196">
        <v>0.25</v>
      </c>
      <c r="M115" s="196">
        <v>0.25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49</v>
      </c>
      <c r="S115" s="179">
        <f t="shared" si="14"/>
        <v>49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46028</v>
      </c>
      <c r="G116" s="245">
        <f t="shared" ca="1" si="12"/>
        <v>280</v>
      </c>
      <c r="H116" s="253">
        <v>3</v>
      </c>
      <c r="I116" s="253" t="str">
        <f>VLOOKUP(H116,Secteurs!$A$4:$C$6,3)</f>
        <v>Arnaud ITOUA</v>
      </c>
      <c r="J116" s="195"/>
      <c r="K116" s="196">
        <v>1</v>
      </c>
      <c r="L116" s="196"/>
      <c r="M116" s="196"/>
      <c r="N116" s="196"/>
      <c r="O116" s="197"/>
      <c r="P116" s="178">
        <f t="shared" si="15"/>
        <v>0</v>
      </c>
      <c r="Q116" s="179">
        <f t="shared" si="15"/>
        <v>140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16</v>
      </c>
      <c r="E117" s="166">
        <f t="shared" si="9"/>
        <v>112</v>
      </c>
      <c r="F117" s="319">
        <v>46031</v>
      </c>
      <c r="G117" s="245">
        <f ca="1">+IF(A117=1,(+TODAY())-F117,"Sans objet")</f>
        <v>277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112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112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46027</v>
      </c>
      <c r="G119" s="245">
        <f t="shared" ca="1" si="12"/>
        <v>281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178">
        <f t="shared" si="15"/>
        <v>42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24</v>
      </c>
      <c r="E120" s="166">
        <f t="shared" si="9"/>
        <v>168</v>
      </c>
      <c r="F120" s="319">
        <v>46028</v>
      </c>
      <c r="G120" s="245">
        <f t="shared" ca="1" si="12"/>
        <v>280</v>
      </c>
      <c r="H120" s="253">
        <v>2</v>
      </c>
      <c r="I120" s="253" t="str">
        <f>VLOOKUP(H120,Secteurs!$A$4:$C$6,3)</f>
        <v>Prince MBOUSSA</v>
      </c>
      <c r="J120" s="195"/>
      <c r="K120" s="196"/>
      <c r="L120" s="196"/>
      <c r="M120" s="196">
        <v>0.5</v>
      </c>
      <c r="N120" s="196"/>
      <c r="O120" s="197">
        <v>0.5</v>
      </c>
      <c r="P120" s="178">
        <f t="shared" si="15"/>
        <v>0</v>
      </c>
      <c r="Q120" s="179">
        <f t="shared" si="15"/>
        <v>0</v>
      </c>
      <c r="R120" s="179">
        <f t="shared" si="15"/>
        <v>0</v>
      </c>
      <c r="S120" s="179">
        <f t="shared" si="14"/>
        <v>84</v>
      </c>
      <c r="T120" s="179">
        <f t="shared" si="14"/>
        <v>0</v>
      </c>
      <c r="U120" s="180">
        <f t="shared" si="14"/>
        <v>84</v>
      </c>
      <c r="V120" s="167">
        <f t="shared" si="13"/>
        <v>168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12</v>
      </c>
      <c r="E121" s="166">
        <f t="shared" si="9"/>
        <v>84</v>
      </c>
      <c r="F121" s="319">
        <v>46030</v>
      </c>
      <c r="G121" s="245">
        <f t="shared" ca="1" si="12"/>
        <v>278</v>
      </c>
      <c r="H121" s="253">
        <v>2</v>
      </c>
      <c r="I121" s="253" t="str">
        <f>VLOOKUP(H121,Secteurs!$A$4:$C$6,3)</f>
        <v>Prince MBOUSSA</v>
      </c>
      <c r="J121" s="195"/>
      <c r="K121" s="196"/>
      <c r="L121" s="196"/>
      <c r="M121" s="196">
        <v>0.5</v>
      </c>
      <c r="N121" s="196"/>
      <c r="O121" s="197">
        <v>0.5</v>
      </c>
      <c r="P121" s="178">
        <f t="shared" si="15"/>
        <v>0</v>
      </c>
      <c r="Q121" s="179">
        <f t="shared" si="15"/>
        <v>0</v>
      </c>
      <c r="R121" s="179">
        <f t="shared" si="15"/>
        <v>0</v>
      </c>
      <c r="S121" s="179">
        <f t="shared" si="14"/>
        <v>42</v>
      </c>
      <c r="T121" s="179">
        <f t="shared" si="14"/>
        <v>0</v>
      </c>
      <c r="U121" s="180">
        <f t="shared" si="14"/>
        <v>42</v>
      </c>
      <c r="V121" s="167">
        <f t="shared" si="13"/>
        <v>84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46028</v>
      </c>
      <c r="G122" s="245">
        <f t="shared" ca="1" si="12"/>
        <v>280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10</v>
      </c>
      <c r="E123" s="166">
        <f t="shared" si="9"/>
        <v>70</v>
      </c>
      <c r="F123" s="319">
        <v>46027</v>
      </c>
      <c r="G123" s="245">
        <f t="shared" ca="1" si="12"/>
        <v>281</v>
      </c>
      <c r="H123" s="253">
        <v>3</v>
      </c>
      <c r="I123" s="253" t="str">
        <f>VLOOKUP(H123,Secteurs!$A$4:$C$6,3)</f>
        <v>Arnaud ITOUA</v>
      </c>
      <c r="J123" s="195"/>
      <c r="K123" s="196"/>
      <c r="L123" s="196"/>
      <c r="M123" s="196">
        <v>0.5</v>
      </c>
      <c r="N123" s="196">
        <v>0.5</v>
      </c>
      <c r="O123" s="197"/>
      <c r="P123" s="178">
        <f t="shared" si="15"/>
        <v>0</v>
      </c>
      <c r="Q123" s="179">
        <f t="shared" si="15"/>
        <v>0</v>
      </c>
      <c r="R123" s="179">
        <f t="shared" si="15"/>
        <v>0</v>
      </c>
      <c r="S123" s="179">
        <f t="shared" si="14"/>
        <v>35</v>
      </c>
      <c r="T123" s="179">
        <f t="shared" si="14"/>
        <v>35</v>
      </c>
      <c r="U123" s="180">
        <f t="shared" si="14"/>
        <v>0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46028</v>
      </c>
      <c r="G124" s="245">
        <f t="shared" ca="1" si="12"/>
        <v>280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>
        <v>0.25</v>
      </c>
      <c r="M124" s="196"/>
      <c r="N124" s="196"/>
      <c r="O124" s="197">
        <v>0.25</v>
      </c>
      <c r="P124" s="178">
        <f t="shared" si="15"/>
        <v>56</v>
      </c>
      <c r="Q124" s="179">
        <f t="shared" si="15"/>
        <v>0</v>
      </c>
      <c r="R124" s="179">
        <f t="shared" si="15"/>
        <v>28</v>
      </c>
      <c r="S124" s="179">
        <f t="shared" si="14"/>
        <v>0</v>
      </c>
      <c r="T124" s="179">
        <f t="shared" si="14"/>
        <v>0</v>
      </c>
      <c r="U124" s="180">
        <f t="shared" si="14"/>
        <v>28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18</v>
      </c>
      <c r="E125" s="166">
        <f t="shared" si="9"/>
        <v>126</v>
      </c>
      <c r="F125" s="319">
        <v>46031</v>
      </c>
      <c r="G125" s="245">
        <f t="shared" ca="1" si="12"/>
        <v>277</v>
      </c>
      <c r="H125" s="253">
        <v>2</v>
      </c>
      <c r="I125" s="253" t="str">
        <f>VLOOKUP(H125,Secteurs!$A$4:$C$6,3)</f>
        <v>Prince MBOUSSA</v>
      </c>
      <c r="J125" s="195"/>
      <c r="K125" s="196"/>
      <c r="L125" s="196"/>
      <c r="M125" s="196">
        <v>0.5</v>
      </c>
      <c r="N125" s="196"/>
      <c r="O125" s="197">
        <v>0.5</v>
      </c>
      <c r="P125" s="178">
        <f t="shared" si="15"/>
        <v>0</v>
      </c>
      <c r="Q125" s="179">
        <f t="shared" si="15"/>
        <v>0</v>
      </c>
      <c r="R125" s="179">
        <f t="shared" si="15"/>
        <v>0</v>
      </c>
      <c r="S125" s="179">
        <f t="shared" si="14"/>
        <v>63</v>
      </c>
      <c r="T125" s="179">
        <f t="shared" si="14"/>
        <v>0</v>
      </c>
      <c r="U125" s="180">
        <f t="shared" si="14"/>
        <v>63</v>
      </c>
      <c r="V125" s="167">
        <f t="shared" si="13"/>
        <v>126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50</v>
      </c>
      <c r="E126" s="166">
        <f t="shared" si="9"/>
        <v>350</v>
      </c>
      <c r="F126" s="319">
        <v>46028</v>
      </c>
      <c r="G126" s="245">
        <f t="shared" ca="1" si="12"/>
        <v>280</v>
      </c>
      <c r="H126" s="254">
        <v>2</v>
      </c>
      <c r="I126" s="253" t="str">
        <f>VLOOKUP(H126,Secteurs!$A$4:$C$6,3)</f>
        <v>Prince MBOUSSA</v>
      </c>
      <c r="J126" s="195">
        <v>0.75</v>
      </c>
      <c r="K126" s="196"/>
      <c r="L126" s="196"/>
      <c r="M126" s="196"/>
      <c r="N126" s="196"/>
      <c r="O126" s="197">
        <v>0.25</v>
      </c>
      <c r="P126" s="178">
        <f t="shared" si="15"/>
        <v>262.5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87.5</v>
      </c>
      <c r="V126" s="167">
        <f t="shared" si="13"/>
        <v>350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46030</v>
      </c>
      <c r="G128" s="245">
        <f t="shared" ca="1" si="12"/>
        <v>278</v>
      </c>
      <c r="H128" s="254">
        <v>1</v>
      </c>
      <c r="I128" s="253" t="str">
        <f>VLOOKUP(H128,Secteurs!$A$4:$C$6,3)</f>
        <v>Frisca MPASSI</v>
      </c>
      <c r="J128" s="195">
        <v>0.5</v>
      </c>
      <c r="K128" s="196"/>
      <c r="L128" s="196"/>
      <c r="M128" s="196"/>
      <c r="N128" s="196"/>
      <c r="O128" s="197">
        <v>0.5</v>
      </c>
      <c r="P128" s="178">
        <f t="shared" si="15"/>
        <v>42</v>
      </c>
      <c r="Q128" s="179">
        <f t="shared" si="15"/>
        <v>0</v>
      </c>
      <c r="R128" s="179">
        <f t="shared" si="15"/>
        <v>0</v>
      </c>
      <c r="S128" s="179">
        <f t="shared" si="14"/>
        <v>0</v>
      </c>
      <c r="T128" s="179">
        <f t="shared" si="14"/>
        <v>0</v>
      </c>
      <c r="U128" s="180">
        <f t="shared" si="14"/>
        <v>42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46029</v>
      </c>
      <c r="G129" s="245">
        <f t="shared" ca="1" si="12"/>
        <v>279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1" si="16">D130*7</f>
        <v>168</v>
      </c>
      <c r="F130" s="319">
        <v>46029</v>
      </c>
      <c r="G130" s="245">
        <f t="shared" ca="1" si="12"/>
        <v>279</v>
      </c>
      <c r="H130" s="254">
        <v>2</v>
      </c>
      <c r="I130" s="253" t="str">
        <f>VLOOKUP(H130,Secteurs!$A$4:$C$6,3)</f>
        <v>Prince MBOUSSA</v>
      </c>
      <c r="J130" s="195">
        <v>0.5</v>
      </c>
      <c r="K130" s="196"/>
      <c r="L130" s="196"/>
      <c r="M130" s="196">
        <v>0.5</v>
      </c>
      <c r="N130" s="196"/>
      <c r="O130" s="197"/>
      <c r="P130" s="178">
        <f t="shared" si="15"/>
        <v>84</v>
      </c>
      <c r="Q130" s="179">
        <f t="shared" si="15"/>
        <v>0</v>
      </c>
      <c r="R130" s="179">
        <f t="shared" si="15"/>
        <v>0</v>
      </c>
      <c r="S130" s="179">
        <f t="shared" si="14"/>
        <v>84</v>
      </c>
      <c r="T130" s="179">
        <f t="shared" si="14"/>
        <v>0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1" si="18">+IF(D131&gt;0,1,0)</f>
        <v>1</v>
      </c>
      <c r="B131" s="142" t="s">
        <v>308</v>
      </c>
      <c r="C131" s="209"/>
      <c r="D131" s="201">
        <v>15</v>
      </c>
      <c r="E131" s="166">
        <f t="shared" si="16"/>
        <v>105</v>
      </c>
      <c r="F131" s="319">
        <v>46030</v>
      </c>
      <c r="G131" s="245">
        <f t="shared" ref="G131:G151" ca="1" si="19">+IF(A131=1,(+TODAY())-F131,"Sans objet")</f>
        <v>278</v>
      </c>
      <c r="H131" s="254">
        <v>3</v>
      </c>
      <c r="I131" s="253" t="str">
        <f>VLOOKUP(H131,Secteurs!$A$4:$C$6,3)</f>
        <v>Arnaud ITOUA</v>
      </c>
      <c r="J131" s="195">
        <v>0.5</v>
      </c>
      <c r="K131" s="196"/>
      <c r="L131" s="196"/>
      <c r="M131" s="196"/>
      <c r="N131" s="196"/>
      <c r="O131" s="197">
        <v>0.5</v>
      </c>
      <c r="P131" s="178">
        <f t="shared" si="15"/>
        <v>52.5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52.5</v>
      </c>
      <c r="V131" s="167">
        <f t="shared" ref="V131:V151" si="20">SUM(P131:U131)</f>
        <v>105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46028</v>
      </c>
      <c r="G133" s="245">
        <f t="shared" ca="1" si="19"/>
        <v>280</v>
      </c>
      <c r="H133" s="254">
        <v>1</v>
      </c>
      <c r="I133" s="253" t="str">
        <f>VLOOKUP(H133,Secteurs!$A$4:$C$6,3)</f>
        <v>Frisca MPASSI</v>
      </c>
      <c r="J133" s="195">
        <v>0.5</v>
      </c>
      <c r="K133" s="196"/>
      <c r="L133" s="196"/>
      <c r="M133" s="196"/>
      <c r="N133" s="196"/>
      <c r="O133" s="197">
        <v>0.5</v>
      </c>
      <c r="P133" s="178">
        <f t="shared" si="15"/>
        <v>42</v>
      </c>
      <c r="Q133" s="179">
        <f t="shared" si="15"/>
        <v>0</v>
      </c>
      <c r="R133" s="179">
        <f t="shared" si="15"/>
        <v>0</v>
      </c>
      <c r="S133" s="179">
        <f t="shared" si="14"/>
        <v>0</v>
      </c>
      <c r="T133" s="179">
        <f t="shared" si="14"/>
        <v>0</v>
      </c>
      <c r="U133" s="180">
        <f t="shared" si="14"/>
        <v>42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46030</v>
      </c>
      <c r="G134" s="245">
        <f t="shared" ca="1" si="19"/>
        <v>278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1</v>
      </c>
      <c r="N134" s="196"/>
      <c r="O134" s="197"/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175</v>
      </c>
      <c r="T134" s="179">
        <f t="shared" si="14"/>
        <v>0</v>
      </c>
      <c r="U134" s="180">
        <f t="shared" si="14"/>
        <v>0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46030</v>
      </c>
      <c r="G135" s="245">
        <f t="shared" ca="1" si="19"/>
        <v>278</v>
      </c>
      <c r="H135" s="254">
        <v>1</v>
      </c>
      <c r="I135" s="253" t="str">
        <f>VLOOKUP(H135,Secteurs!$A$4:$C$6,3)</f>
        <v>Frisca MPASSI</v>
      </c>
      <c r="J135" s="195"/>
      <c r="K135" s="196"/>
      <c r="L135" s="196"/>
      <c r="M135" s="196"/>
      <c r="N135" s="196">
        <v>1</v>
      </c>
      <c r="O135" s="197"/>
      <c r="P135" s="178">
        <f t="shared" si="15"/>
        <v>0</v>
      </c>
      <c r="Q135" s="179">
        <f t="shared" si="15"/>
        <v>0</v>
      </c>
      <c r="R135" s="179">
        <f t="shared" si="15"/>
        <v>0</v>
      </c>
      <c r="S135" s="179">
        <f t="shared" si="14"/>
        <v>0</v>
      </c>
      <c r="T135" s="179">
        <f t="shared" si="14"/>
        <v>154</v>
      </c>
      <c r="U135" s="180">
        <f t="shared" si="14"/>
        <v>0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46030</v>
      </c>
      <c r="G136" s="245">
        <f t="shared" ca="1" si="19"/>
        <v>278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46028</v>
      </c>
      <c r="G137" s="245">
        <f t="shared" ca="1" si="19"/>
        <v>280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157">
        <f>+IF(D138&gt;0,1,0)</f>
        <v>0</v>
      </c>
      <c r="B138" s="299" t="s">
        <v>176</v>
      </c>
      <c r="C138" s="210" t="s">
        <v>281</v>
      </c>
      <c r="D138" s="198"/>
      <c r="E138" s="166">
        <f t="shared" si="16"/>
        <v>0</v>
      </c>
      <c r="F138" s="319"/>
      <c r="G138" s="245" t="str">
        <f t="shared" ca="1" si="19"/>
        <v>Sans objet</v>
      </c>
      <c r="H138" s="287">
        <v>2</v>
      </c>
      <c r="I138" s="287" t="str">
        <f>VLOOKUP(H138,Secteurs!$A$4:$C$6,3)</f>
        <v>Prince MBOUSSA</v>
      </c>
      <c r="J138" s="195"/>
      <c r="K138" s="196"/>
      <c r="L138" s="196"/>
      <c r="M138" s="196"/>
      <c r="N138" s="196"/>
      <c r="O138" s="197"/>
      <c r="P138" s="178">
        <f t="shared" si="15"/>
        <v>0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0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46030</v>
      </c>
      <c r="G139" s="245">
        <f t="shared" ca="1" si="19"/>
        <v>278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56</v>
      </c>
      <c r="U139" s="180">
        <f t="shared" si="14"/>
        <v>0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46030</v>
      </c>
      <c r="G140" s="245">
        <f t="shared" ca="1" si="19"/>
        <v>278</v>
      </c>
      <c r="H140" s="253">
        <v>1</v>
      </c>
      <c r="I140" s="253" t="str">
        <f>VLOOKUP(H140,Secteurs!$A$4:$C$6,3)</f>
        <v>Frisca MPASSI</v>
      </c>
      <c r="J140" s="195"/>
      <c r="K140" s="196"/>
      <c r="L140" s="196"/>
      <c r="M140" s="196"/>
      <c r="N140" s="196"/>
      <c r="O140" s="197">
        <v>1</v>
      </c>
      <c r="P140" s="178">
        <f t="shared" si="15"/>
        <v>0</v>
      </c>
      <c r="Q140" s="179">
        <f t="shared" si="15"/>
        <v>0</v>
      </c>
      <c r="R140" s="179">
        <f t="shared" si="15"/>
        <v>0</v>
      </c>
      <c r="S140" s="179">
        <f t="shared" si="14"/>
        <v>0</v>
      </c>
      <c r="T140" s="179">
        <f t="shared" si="14"/>
        <v>0</v>
      </c>
      <c r="U140" s="180">
        <f t="shared" si="14"/>
        <v>56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46027</v>
      </c>
      <c r="G141" s="245">
        <f t="shared" ca="1" si="19"/>
        <v>281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>
        <v>0.25</v>
      </c>
      <c r="N141" s="196"/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21</v>
      </c>
      <c r="T141" s="179">
        <f t="shared" si="14"/>
        <v>0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1</v>
      </c>
      <c r="B142" s="142" t="s">
        <v>179</v>
      </c>
      <c r="C142" s="155"/>
      <c r="D142" s="198">
        <v>4</v>
      </c>
      <c r="E142" s="166">
        <f t="shared" si="16"/>
        <v>28</v>
      </c>
      <c r="F142" s="319">
        <v>46030</v>
      </c>
      <c r="G142" s="245">
        <f t="shared" ca="1" si="19"/>
        <v>278</v>
      </c>
      <c r="H142" s="253">
        <v>2</v>
      </c>
      <c r="I142" s="253" t="str">
        <f>VLOOKUP(H142,Secteurs!$A$4:$C$6,3)</f>
        <v>Prince MBOUSSA</v>
      </c>
      <c r="J142" s="195">
        <v>0.5</v>
      </c>
      <c r="K142" s="196"/>
      <c r="L142" s="196"/>
      <c r="M142" s="196">
        <v>0.5</v>
      </c>
      <c r="N142" s="196"/>
      <c r="O142" s="197"/>
      <c r="P142" s="178">
        <f t="shared" si="15"/>
        <v>14</v>
      </c>
      <c r="Q142" s="179">
        <f t="shared" si="15"/>
        <v>0</v>
      </c>
      <c r="R142" s="179">
        <f t="shared" si="15"/>
        <v>0</v>
      </c>
      <c r="S142" s="179">
        <f t="shared" si="14"/>
        <v>14</v>
      </c>
      <c r="T142" s="179">
        <f t="shared" si="14"/>
        <v>0</v>
      </c>
      <c r="U142" s="180">
        <f t="shared" si="14"/>
        <v>0</v>
      </c>
      <c r="V142" s="167">
        <f t="shared" si="20"/>
        <v>28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319">
        <v>46031</v>
      </c>
      <c r="G143" s="245">
        <f t="shared" ca="1" si="19"/>
        <v>277</v>
      </c>
      <c r="H143" s="253">
        <v>1</v>
      </c>
      <c r="I143" s="253" t="str">
        <f>VLOOKUP(H143,Secteurs!$A$4:$C$6,3)</f>
        <v>Frisca MPASSI</v>
      </c>
      <c r="J143" s="195">
        <v>0.5</v>
      </c>
      <c r="K143" s="196"/>
      <c r="L143" s="196"/>
      <c r="M143" s="196">
        <v>0.5</v>
      </c>
      <c r="N143" s="196"/>
      <c r="O143" s="197"/>
      <c r="P143" s="178">
        <f t="shared" si="15"/>
        <v>87.5</v>
      </c>
      <c r="Q143" s="179">
        <f t="shared" si="15"/>
        <v>0</v>
      </c>
      <c r="R143" s="179">
        <f t="shared" si="15"/>
        <v>0</v>
      </c>
      <c r="S143" s="179">
        <f t="shared" si="14"/>
        <v>87.5</v>
      </c>
      <c r="T143" s="179">
        <f t="shared" si="14"/>
        <v>0</v>
      </c>
      <c r="U143" s="180">
        <f t="shared" si="14"/>
        <v>0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30</v>
      </c>
      <c r="E144" s="166">
        <f t="shared" si="16"/>
        <v>210</v>
      </c>
      <c r="F144" s="319">
        <v>46029</v>
      </c>
      <c r="G144" s="245">
        <f t="shared" ca="1" si="19"/>
        <v>279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>
        <v>0.5</v>
      </c>
      <c r="M144" s="196"/>
      <c r="N144" s="196"/>
      <c r="O144" s="197"/>
      <c r="P144" s="178">
        <f t="shared" si="15"/>
        <v>105</v>
      </c>
      <c r="Q144" s="179">
        <f t="shared" si="15"/>
        <v>0</v>
      </c>
      <c r="R144" s="179">
        <f t="shared" si="15"/>
        <v>105</v>
      </c>
      <c r="S144" s="179">
        <f t="shared" si="14"/>
        <v>0</v>
      </c>
      <c r="T144" s="179">
        <f t="shared" si="14"/>
        <v>0</v>
      </c>
      <c r="U144" s="180">
        <f t="shared" si="14"/>
        <v>0</v>
      </c>
      <c r="V144" s="167">
        <f t="shared" si="20"/>
        <v>210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46029</v>
      </c>
      <c r="G145" s="245">
        <f t="shared" ca="1" si="19"/>
        <v>279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>
        <v>0.5</v>
      </c>
      <c r="M145" s="196"/>
      <c r="N145" s="196"/>
      <c r="O145" s="197"/>
      <c r="P145" s="178">
        <f t="shared" si="15"/>
        <v>0</v>
      </c>
      <c r="Q145" s="179">
        <f t="shared" si="15"/>
        <v>63</v>
      </c>
      <c r="R145" s="179">
        <f t="shared" si="15"/>
        <v>63</v>
      </c>
      <c r="S145" s="179">
        <f t="shared" si="14"/>
        <v>0</v>
      </c>
      <c r="T145" s="179">
        <f t="shared" si="14"/>
        <v>0</v>
      </c>
      <c r="U145" s="180">
        <f t="shared" si="14"/>
        <v>0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22</v>
      </c>
      <c r="E146" s="166">
        <f t="shared" si="16"/>
        <v>154</v>
      </c>
      <c r="F146" s="319">
        <v>46031</v>
      </c>
      <c r="G146" s="245">
        <f t="shared" ca="1" si="19"/>
        <v>277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77</v>
      </c>
      <c r="U146" s="180">
        <f t="shared" si="14"/>
        <v>77</v>
      </c>
      <c r="V146" s="167">
        <f t="shared" si="20"/>
        <v>154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10</v>
      </c>
      <c r="E147" s="166">
        <f t="shared" si="16"/>
        <v>70</v>
      </c>
      <c r="F147" s="319">
        <v>46030</v>
      </c>
      <c r="G147" s="245">
        <f t="shared" ca="1" si="19"/>
        <v>278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70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70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5</v>
      </c>
      <c r="E148" s="166">
        <f t="shared" si="16"/>
        <v>35</v>
      </c>
      <c r="F148" s="319">
        <v>46029</v>
      </c>
      <c r="G148" s="245">
        <f t="shared" ca="1" si="19"/>
        <v>279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35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35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20</v>
      </c>
      <c r="E149" s="166">
        <v>140</v>
      </c>
      <c r="F149" s="319">
        <v>46030</v>
      </c>
      <c r="G149" s="245">
        <f t="shared" ca="1" si="19"/>
        <v>278</v>
      </c>
      <c r="H149" s="253">
        <v>1</v>
      </c>
      <c r="I149" s="253" t="s">
        <v>276</v>
      </c>
      <c r="J149" s="195"/>
      <c r="K149" s="196"/>
      <c r="L149" s="196"/>
      <c r="M149" s="196"/>
      <c r="N149" s="196"/>
      <c r="O149" s="197">
        <v>1</v>
      </c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0</v>
      </c>
      <c r="T149" s="297">
        <f t="shared" si="14"/>
        <v>0</v>
      </c>
      <c r="U149" s="298">
        <f t="shared" si="14"/>
        <v>140</v>
      </c>
      <c r="V149" s="167">
        <f t="shared" si="20"/>
        <v>140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3</v>
      </c>
      <c r="E150" s="166">
        <f t="shared" si="16"/>
        <v>21</v>
      </c>
      <c r="F150" s="319">
        <v>46031</v>
      </c>
      <c r="G150" s="245">
        <f t="shared" ca="1" si="19"/>
        <v>277</v>
      </c>
      <c r="H150" s="253">
        <v>1</v>
      </c>
      <c r="I150" s="253" t="s">
        <v>278</v>
      </c>
      <c r="J150" s="195"/>
      <c r="K150" s="196"/>
      <c r="L150" s="196"/>
      <c r="M150" s="196"/>
      <c r="N150" s="196">
        <v>0.5</v>
      </c>
      <c r="O150" s="197">
        <v>0.5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0</v>
      </c>
      <c r="T150" s="297">
        <f t="shared" si="14"/>
        <v>10.5</v>
      </c>
      <c r="U150" s="298">
        <f t="shared" si="14"/>
        <v>10.5</v>
      </c>
      <c r="V150" s="167">
        <f t="shared" si="20"/>
        <v>21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157">
        <f t="shared" si="18"/>
        <v>0</v>
      </c>
      <c r="B151" s="142"/>
      <c r="C151" s="142"/>
      <c r="D151" s="198"/>
      <c r="E151" s="166">
        <f t="shared" si="16"/>
        <v>0</v>
      </c>
      <c r="F151" s="319"/>
      <c r="G151" s="245" t="str">
        <f t="shared" ca="1" si="19"/>
        <v>Sans objet</v>
      </c>
      <c r="H151" s="253">
        <v>1</v>
      </c>
      <c r="I151" s="253" t="s">
        <v>276</v>
      </c>
      <c r="J151" s="195"/>
      <c r="K151" s="196"/>
      <c r="L151" s="196"/>
      <c r="M151" s="196"/>
      <c r="N151" s="196"/>
      <c r="O151" s="197"/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0</v>
      </c>
      <c r="V151" s="167">
        <f t="shared" si="20"/>
        <v>0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258"/>
      <c r="B152" s="259"/>
      <c r="C152" s="260"/>
      <c r="D152" s="261"/>
      <c r="E152" s="262"/>
      <c r="F152" s="263"/>
      <c r="G152" s="263"/>
      <c r="H152" s="264"/>
      <c r="I152" s="264"/>
      <c r="J152" s="265"/>
      <c r="K152" s="266"/>
      <c r="L152" s="266"/>
      <c r="M152" s="266"/>
      <c r="N152" s="266"/>
      <c r="O152" s="267"/>
      <c r="P152" s="268"/>
      <c r="Q152" s="269"/>
      <c r="R152" s="269"/>
      <c r="S152" s="269"/>
      <c r="T152" s="269"/>
      <c r="U152" s="270"/>
      <c r="V152" s="271"/>
      <c r="W152" s="272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181">
        <f>SUBTOTAL(9,A2:A152)</f>
        <v>144</v>
      </c>
      <c r="B153" s="181"/>
      <c r="C153" s="326">
        <f>+D153/A153</f>
        <v>28.958333333333332</v>
      </c>
      <c r="D153" s="182">
        <f>SUBTOTAL(9,D2:D152)</f>
        <v>4170</v>
      </c>
      <c r="E153" s="183">
        <f>SUBTOTAL(9,E2:E152)</f>
        <v>29253</v>
      </c>
      <c r="F153" s="327">
        <f>+E153/A153</f>
        <v>203.14583333333334</v>
      </c>
      <c r="G153" s="245">
        <f ca="1">(SUBTOTAL(9,G2:G152))/A153</f>
        <v>278.82638888888891</v>
      </c>
      <c r="H153" s="256"/>
      <c r="I153" s="256"/>
      <c r="J153" s="273">
        <f>(SUBTOTAL(9,J2:J152))/O$162</f>
        <v>0.53749999999999998</v>
      </c>
      <c r="K153" s="274">
        <f>(SUBTOTAL(9,K2:K152))/P$162</f>
        <v>0.6</v>
      </c>
      <c r="L153" s="274">
        <f>(SUBTOTAL(9,L2:L152))/R$162</f>
        <v>0.38095238095238093</v>
      </c>
      <c r="M153" s="274">
        <f>(SUBTOTAL(9,M2:M152))/S$162</f>
        <v>0.40151515151515149</v>
      </c>
      <c r="N153" s="274">
        <f>(SUBTOTAL(9,N2:N152))/T$162</f>
        <v>0.44696969696969696</v>
      </c>
      <c r="O153" s="275">
        <f>(SUBTOTAL(9,O2:O152))/U$162</f>
        <v>0.48809523809523808</v>
      </c>
      <c r="P153" s="184">
        <f t="shared" ref="P153:U153" si="21">SUBTOTAL(9,P2:P152)</f>
        <v>11256</v>
      </c>
      <c r="Q153" s="184">
        <f t="shared" si="21"/>
        <v>682.5</v>
      </c>
      <c r="R153" s="184">
        <f>SUBTOTAL(9,R2:R152)</f>
        <v>1580.25</v>
      </c>
      <c r="S153" s="184">
        <f t="shared" si="21"/>
        <v>2500.75</v>
      </c>
      <c r="T153" s="184">
        <f t="shared" si="21"/>
        <v>2850.75</v>
      </c>
      <c r="U153" s="184">
        <f t="shared" si="21"/>
        <v>10382.75</v>
      </c>
      <c r="V153" s="182">
        <f>SUBTOTAL(9,V2:V152)</f>
        <v>29253</v>
      </c>
      <c r="W153" s="182"/>
      <c r="X153" s="48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42"/>
      <c r="C154" s="42"/>
      <c r="D154" s="2"/>
      <c r="E154" s="2"/>
      <c r="F154" s="2"/>
      <c r="G154" s="2"/>
      <c r="H154" s="2"/>
      <c r="I154" s="2"/>
      <c r="J154" s="45"/>
      <c r="K154" s="45"/>
      <c r="L154" s="45"/>
      <c r="M154" s="45"/>
      <c r="O154" s="45"/>
      <c r="P154" s="45"/>
      <c r="Q154" s="45"/>
      <c r="R154" s="45"/>
      <c r="S154" s="45"/>
      <c r="T154" s="45"/>
      <c r="U154" s="45"/>
      <c r="V154" s="45"/>
      <c r="W154" s="45"/>
      <c r="X154" s="172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185</v>
      </c>
      <c r="B155" s="173" t="s">
        <v>186</v>
      </c>
      <c r="C155" s="173"/>
      <c r="D155" s="173" t="s">
        <v>187</v>
      </c>
      <c r="E155" s="24"/>
      <c r="F155" s="24"/>
      <c r="G155" s="24"/>
      <c r="H155" s="24"/>
      <c r="I155" s="24"/>
      <c r="N155" s="222" t="s">
        <v>188</v>
      </c>
      <c r="O155" s="279" t="s">
        <v>289</v>
      </c>
      <c r="P155" s="220" t="s">
        <v>192</v>
      </c>
      <c r="Q155" s="24" t="s">
        <v>2</v>
      </c>
      <c r="R155" s="24" t="s">
        <v>3</v>
      </c>
      <c r="S155" s="24" t="s">
        <v>4</v>
      </c>
      <c r="T155" s="174" t="s">
        <v>6</v>
      </c>
      <c r="U155" s="174" t="s">
        <v>5</v>
      </c>
      <c r="X155" s="175"/>
      <c r="Y155" s="48"/>
      <c r="Z155" s="10"/>
      <c r="AA155" s="2"/>
      <c r="AB155" s="2"/>
      <c r="AC155" s="2"/>
      <c r="AD155" s="2"/>
      <c r="AE155" s="2"/>
      <c r="AF155" s="2"/>
      <c r="AG155" s="2"/>
    </row>
    <row r="156" spans="1:34" ht="18.75">
      <c r="A156" s="141" t="s">
        <v>287</v>
      </c>
      <c r="B156" s="311">
        <f>+P153</f>
        <v>11256</v>
      </c>
      <c r="C156" s="213"/>
      <c r="D156" s="317">
        <f>B156/$E$153</f>
        <v>0.38478104809763103</v>
      </c>
      <c r="E156" s="2"/>
      <c r="F156" s="2"/>
      <c r="G156" s="2"/>
      <c r="H156" s="2"/>
      <c r="I156" s="2"/>
      <c r="N156" s="223">
        <v>0.25</v>
      </c>
      <c r="O156" s="300">
        <f t="shared" ref="O156:P159" si="22">+SUMIF(J$2:J$152,$N156,$A$2:$A$152)</f>
        <v>5</v>
      </c>
      <c r="P156" s="301">
        <f t="shared" si="22"/>
        <v>2</v>
      </c>
      <c r="Q156" s="302">
        <f t="shared" ref="Q156:Q158" si="23">+O156+P156</f>
        <v>7</v>
      </c>
      <c r="R156" s="302">
        <f t="shared" ref="R156:U159" si="24">+SUMIF(L$2:L$152,$N156,$A$2:$A$152)</f>
        <v>10</v>
      </c>
      <c r="S156" s="302">
        <f t="shared" si="24"/>
        <v>15</v>
      </c>
      <c r="T156" s="302">
        <f t="shared" si="24"/>
        <v>11</v>
      </c>
      <c r="U156" s="302">
        <f t="shared" si="24"/>
        <v>17</v>
      </c>
      <c r="V156" s="73"/>
      <c r="X156" s="46"/>
      <c r="Y156" s="2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215" t="s">
        <v>192</v>
      </c>
      <c r="B157" s="312">
        <f>+Q153</f>
        <v>682.5</v>
      </c>
      <c r="C157" s="217"/>
      <c r="D157" s="318">
        <f t="shared" ref="D157:D162" si="25">B157/$E$153</f>
        <v>2.3330940416367553E-2</v>
      </c>
      <c r="E157" s="2"/>
      <c r="F157" s="2"/>
      <c r="G157" s="2"/>
      <c r="H157" s="2"/>
      <c r="I157" s="2"/>
      <c r="N157" s="223">
        <v>0.5</v>
      </c>
      <c r="O157" s="300">
        <f t="shared" si="22"/>
        <v>84</v>
      </c>
      <c r="P157" s="301">
        <f t="shared" si="22"/>
        <v>1</v>
      </c>
      <c r="Q157" s="302">
        <f t="shared" si="23"/>
        <v>85</v>
      </c>
      <c r="R157" s="302">
        <f t="shared" si="24"/>
        <v>11</v>
      </c>
      <c r="S157" s="302">
        <f t="shared" si="24"/>
        <v>17</v>
      </c>
      <c r="T157" s="302">
        <f t="shared" si="24"/>
        <v>20</v>
      </c>
      <c r="U157" s="302">
        <f t="shared" si="24"/>
        <v>81</v>
      </c>
      <c r="V157" s="73"/>
      <c r="X157" s="44"/>
      <c r="Y157" s="175"/>
      <c r="Z157" s="24"/>
      <c r="AA157" s="24"/>
      <c r="AB157" s="24"/>
      <c r="AC157" s="24"/>
      <c r="AD157" s="24"/>
      <c r="AE157" s="24"/>
      <c r="AF157" s="24"/>
      <c r="AG157" s="24"/>
    </row>
    <row r="158" spans="1:34" ht="21">
      <c r="A158" s="7" t="s">
        <v>2</v>
      </c>
      <c r="B158" s="313">
        <f>B156+B157</f>
        <v>11938.5</v>
      </c>
      <c r="C158" s="47"/>
      <c r="D158" s="286">
        <f t="shared" si="25"/>
        <v>0.40811198851399855</v>
      </c>
      <c r="E158" s="316">
        <f>+D158-Q163</f>
        <v>1.4014766291776337E-2</v>
      </c>
      <c r="F158" s="225"/>
      <c r="G158" s="225"/>
      <c r="H158" s="257"/>
      <c r="I158" s="257"/>
      <c r="N158" s="223">
        <v>0.75</v>
      </c>
      <c r="O158" s="300">
        <f t="shared" si="22"/>
        <v>2</v>
      </c>
      <c r="P158" s="301">
        <f t="shared" si="22"/>
        <v>0</v>
      </c>
      <c r="Q158" s="302">
        <f t="shared" si="23"/>
        <v>2</v>
      </c>
      <c r="R158" s="302">
        <f t="shared" si="24"/>
        <v>0</v>
      </c>
      <c r="S158" s="302">
        <f t="shared" si="24"/>
        <v>0</v>
      </c>
      <c r="T158" s="302">
        <f t="shared" si="24"/>
        <v>0</v>
      </c>
      <c r="U158" s="302">
        <f t="shared" si="24"/>
        <v>2</v>
      </c>
      <c r="V158" s="73"/>
      <c r="X158" s="46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7" t="s">
        <v>3</v>
      </c>
      <c r="B159" s="313">
        <f>R153</f>
        <v>1580.25</v>
      </c>
      <c r="C159" s="47"/>
      <c r="D159" s="286">
        <f t="shared" si="25"/>
        <v>5.4020100502512561E-2</v>
      </c>
      <c r="E159" s="316">
        <f>+D159-R163</f>
        <v>-1.5354550530429917E-3</v>
      </c>
      <c r="F159" s="225"/>
      <c r="G159" s="225"/>
      <c r="H159" s="257"/>
      <c r="I159" s="257"/>
      <c r="N159" s="223">
        <v>1</v>
      </c>
      <c r="O159" s="300">
        <f t="shared" si="22"/>
        <v>9</v>
      </c>
      <c r="P159" s="301">
        <f t="shared" si="22"/>
        <v>2</v>
      </c>
      <c r="Q159" s="302">
        <f>+O159+P159</f>
        <v>11</v>
      </c>
      <c r="R159" s="302">
        <f t="shared" si="24"/>
        <v>0</v>
      </c>
      <c r="S159" s="302">
        <f t="shared" si="24"/>
        <v>1</v>
      </c>
      <c r="T159" s="302">
        <f t="shared" si="24"/>
        <v>2</v>
      </c>
      <c r="U159" s="302">
        <f t="shared" si="24"/>
        <v>5</v>
      </c>
      <c r="V159" s="73"/>
      <c r="X159" s="164"/>
      <c r="Y159" s="44"/>
      <c r="Z159" s="2"/>
      <c r="AA159" s="82"/>
      <c r="AB159" s="2"/>
      <c r="AC159" s="2"/>
      <c r="AD159" s="2"/>
      <c r="AE159" s="2"/>
      <c r="AF159" s="2"/>
      <c r="AG159" s="82"/>
      <c r="AH159" s="2"/>
    </row>
    <row r="160" spans="1:34" ht="21">
      <c r="A160" s="325" t="s">
        <v>4</v>
      </c>
      <c r="B160" s="313">
        <f>S153</f>
        <v>2500.75</v>
      </c>
      <c r="C160" s="47"/>
      <c r="D160" s="286">
        <f t="shared" si="25"/>
        <v>8.5486958602536495E-2</v>
      </c>
      <c r="E160" s="316">
        <f>+D160-S163</f>
        <v>-6.5269302863524004E-3</v>
      </c>
      <c r="F160" s="225"/>
      <c r="G160" s="225"/>
      <c r="H160" s="257"/>
      <c r="I160" s="257"/>
      <c r="N160" s="224" t="s">
        <v>294</v>
      </c>
      <c r="O160" s="303">
        <f>+SUMPRODUCT($N$156:$N$159,O156:O159)/O162</f>
        <v>0.53749999999999998</v>
      </c>
      <c r="P160" s="304">
        <f t="shared" ref="P160:U160" si="26">+SUMPRODUCT($N$156:$N$159,P156:P159)/P162</f>
        <v>0.6</v>
      </c>
      <c r="Q160" s="305">
        <f t="shared" si="26"/>
        <v>0.54047619047619044</v>
      </c>
      <c r="R160" s="305">
        <f>+SUMPRODUCT($N$156:$N$159,R156:R159)/R162</f>
        <v>0.38095238095238093</v>
      </c>
      <c r="S160" s="305">
        <f t="shared" si="26"/>
        <v>0.40151515151515149</v>
      </c>
      <c r="T160" s="305">
        <f t="shared" si="26"/>
        <v>0.44696969696969696</v>
      </c>
      <c r="U160" s="305">
        <f t="shared" si="26"/>
        <v>0.48809523809523808</v>
      </c>
      <c r="V160" s="186"/>
      <c r="X160" s="164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325" t="s">
        <v>6</v>
      </c>
      <c r="B161" s="313">
        <f>T153</f>
        <v>2850.75</v>
      </c>
      <c r="C161" s="48"/>
      <c r="D161" s="286">
        <f t="shared" si="25"/>
        <v>9.7451543431442925E-2</v>
      </c>
      <c r="E161" s="316">
        <f>+D161-T163</f>
        <v>-4.9790121241126278E-3</v>
      </c>
      <c r="F161" s="225"/>
      <c r="G161" s="225"/>
      <c r="H161" s="257"/>
      <c r="I161" s="257"/>
      <c r="N161" s="224"/>
      <c r="O161" s="306">
        <f>+J153</f>
        <v>0.53749999999999998</v>
      </c>
      <c r="P161" s="307">
        <f>+K153</f>
        <v>0.6</v>
      </c>
      <c r="Q161" s="308">
        <f>+(O161*O162+P161*P162)/Q162</f>
        <v>0.54047619047619044</v>
      </c>
      <c r="R161" s="308">
        <f>+L153</f>
        <v>0.38095238095238093</v>
      </c>
      <c r="S161" s="308">
        <f>+M153</f>
        <v>0.40151515151515149</v>
      </c>
      <c r="T161" s="308">
        <f>+N153</f>
        <v>0.44696969696969696</v>
      </c>
      <c r="U161" s="308">
        <f>+O153</f>
        <v>0.48809523809523808</v>
      </c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5</v>
      </c>
      <c r="B162" s="313">
        <f>U153</f>
        <v>10382.75</v>
      </c>
      <c r="C162" s="48"/>
      <c r="D162" s="286">
        <f t="shared" si="25"/>
        <v>0.35492940894950947</v>
      </c>
      <c r="E162" s="316">
        <f>+D162-U163</f>
        <v>-9.7336882826831728E-4</v>
      </c>
      <c r="F162" s="225"/>
      <c r="G162" s="225"/>
      <c r="H162" s="257"/>
      <c r="I162" s="257"/>
      <c r="M162" s="278">
        <f>+A153</f>
        <v>144</v>
      </c>
      <c r="N162" s="185" t="s">
        <v>191</v>
      </c>
      <c r="O162" s="309">
        <f>SUM(O156:O159)</f>
        <v>100</v>
      </c>
      <c r="P162" s="309">
        <f>SUM(P156:P159)</f>
        <v>5</v>
      </c>
      <c r="Q162" s="310">
        <f>SUM(Q156:Q159)</f>
        <v>105</v>
      </c>
      <c r="R162" s="309">
        <f>SUM(R156:R159)</f>
        <v>21</v>
      </c>
      <c r="S162" s="309">
        <f t="shared" ref="S162:U162" si="27">SUM(S156:S159)</f>
        <v>33</v>
      </c>
      <c r="T162" s="309">
        <f t="shared" si="27"/>
        <v>33</v>
      </c>
      <c r="U162" s="309">
        <f t="shared" si="27"/>
        <v>105</v>
      </c>
      <c r="V162" s="187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62" t="s">
        <v>16</v>
      </c>
      <c r="B163" s="314">
        <f>SUM(B158:B162)</f>
        <v>29253</v>
      </c>
      <c r="C163" s="192"/>
      <c r="D163" s="315">
        <f>SUM(D158:D162)</f>
        <v>1</v>
      </c>
      <c r="E163" s="2"/>
      <c r="F163" s="2"/>
      <c r="G163" s="2"/>
      <c r="H163" s="2"/>
      <c r="I163" s="2"/>
      <c r="M163" s="282"/>
      <c r="N163" s="283" t="s">
        <v>272</v>
      </c>
      <c r="O163" s="284">
        <f>+(O161*O162)/$M$162</f>
        <v>0.3732638888888889</v>
      </c>
      <c r="P163" s="285">
        <f t="shared" ref="P163:U163" si="28">+(P161*P162)/$M$162</f>
        <v>2.0833333333333332E-2</v>
      </c>
      <c r="Q163" s="286">
        <f>+P163+O163</f>
        <v>0.39409722222222221</v>
      </c>
      <c r="R163" s="286">
        <f t="shared" si="28"/>
        <v>5.5555555555555552E-2</v>
      </c>
      <c r="S163" s="286">
        <f t="shared" si="28"/>
        <v>9.2013888888888895E-2</v>
      </c>
      <c r="T163" s="286">
        <f t="shared" si="28"/>
        <v>0.10243055555555555</v>
      </c>
      <c r="U163" s="286">
        <f t="shared" si="28"/>
        <v>0.35590277777777779</v>
      </c>
      <c r="V163" s="17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227"/>
      <c r="D164" s="2"/>
      <c r="E164" s="2"/>
      <c r="F164" s="2"/>
      <c r="G164" s="2"/>
      <c r="H164" s="2"/>
      <c r="I164" s="2"/>
      <c r="X164" s="164"/>
      <c r="Y164" s="17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177"/>
      <c r="Z165" s="2"/>
      <c r="AA165" s="2"/>
      <c r="AB165" s="2"/>
      <c r="AC165" s="2"/>
      <c r="AD165" s="2"/>
      <c r="AE165" s="2"/>
      <c r="AF165" s="2"/>
      <c r="AG165" s="2"/>
      <c r="AH165" s="7"/>
    </row>
    <row r="166" spans="1:34" ht="18.75">
      <c r="A166" s="177"/>
      <c r="B166" s="177"/>
      <c r="C166" s="2"/>
      <c r="D166" s="2"/>
      <c r="Y166" s="177"/>
      <c r="Z166" s="7"/>
      <c r="AA166" s="7"/>
      <c r="AB166" s="7"/>
      <c r="AC166" s="7"/>
      <c r="AD166" s="7"/>
      <c r="AE166" s="7"/>
      <c r="AF166" s="7"/>
      <c r="AG166" s="7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19" priority="6" operator="lessThan">
      <formula>7</formula>
    </cfRule>
    <cfRule type="cellIs" dxfId="318" priority="7" operator="between">
      <formula>14</formula>
      <formula>7</formula>
    </cfRule>
    <cfRule type="cellIs" dxfId="317" priority="8" operator="greaterThan">
      <formula>14</formula>
    </cfRule>
  </conditionalFormatting>
  <conditionalFormatting sqref="G153">
    <cfRule type="cellIs" dxfId="316" priority="3" operator="lessThan">
      <formula>7</formula>
    </cfRule>
    <cfRule type="cellIs" dxfId="315" priority="4" operator="between">
      <formula>14</formula>
      <formula>7</formula>
    </cfRule>
    <cfRule type="cellIs" dxfId="314" priority="5" operator="greaterThan">
      <formula>14</formula>
    </cfRule>
  </conditionalFormatting>
  <conditionalFormatting sqref="AC7:AG7">
    <cfRule type="cellIs" dxfId="313" priority="1" operator="greaterThan">
      <formula>0</formula>
    </cfRule>
    <cfRule type="cellIs" dxfId="312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sheetPr codeName="Feuil12"/>
  <dimension ref="A1:Z315"/>
  <sheetViews>
    <sheetView zoomScale="64" zoomScaleNormal="73" workbookViewId="0">
      <selection activeCell="C17" sqref="C17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527" t="s">
        <v>613</v>
      </c>
      <c r="C1" s="527"/>
      <c r="D1" s="527"/>
    </row>
    <row r="2" spans="1:26" ht="21">
      <c r="B2" s="527"/>
      <c r="C2" s="527"/>
      <c r="D2" s="527"/>
      <c r="E2" s="63"/>
      <c r="F2" s="63"/>
    </row>
    <row r="3" spans="1:26">
      <c r="G3" s="528" t="s">
        <v>0</v>
      </c>
      <c r="H3" s="529"/>
      <c r="I3" s="529"/>
      <c r="J3" s="529"/>
      <c r="K3" s="529"/>
      <c r="L3" s="530"/>
      <c r="M3" s="126"/>
      <c r="Q3" s="80" t="s">
        <v>1</v>
      </c>
      <c r="R3" s="95" t="s">
        <v>2</v>
      </c>
      <c r="S3" s="96" t="s">
        <v>3</v>
      </c>
      <c r="T3" s="102" t="s">
        <v>4</v>
      </c>
      <c r="U3" s="98" t="s">
        <v>5</v>
      </c>
      <c r="V3" s="97" t="s">
        <v>614</v>
      </c>
      <c r="W3" s="99" t="s">
        <v>7</v>
      </c>
      <c r="X3" s="22" t="s">
        <v>8</v>
      </c>
      <c r="Y3" s="77"/>
    </row>
    <row r="4" spans="1:26" s="24" customFormat="1">
      <c r="A4" s="64" t="s">
        <v>9</v>
      </c>
      <c r="B4" s="64" t="s">
        <v>10</v>
      </c>
      <c r="C4" s="64" t="s">
        <v>11</v>
      </c>
      <c r="D4" s="64" t="s">
        <v>12</v>
      </c>
      <c r="E4" s="64" t="s">
        <v>13</v>
      </c>
      <c r="F4" s="64" t="s">
        <v>14</v>
      </c>
      <c r="G4" s="66" t="s">
        <v>2</v>
      </c>
      <c r="H4" s="66" t="s">
        <v>15</v>
      </c>
      <c r="I4" s="66" t="s">
        <v>3</v>
      </c>
      <c r="J4" s="66" t="s">
        <v>4</v>
      </c>
      <c r="K4" s="66" t="s">
        <v>614</v>
      </c>
      <c r="L4" s="66" t="s">
        <v>5</v>
      </c>
      <c r="M4" s="66" t="s">
        <v>16</v>
      </c>
      <c r="N4" s="66" t="s">
        <v>17</v>
      </c>
      <c r="O4" s="66" t="s">
        <v>18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19</v>
      </c>
      <c r="C5" s="9"/>
      <c r="D5" s="1">
        <v>55</v>
      </c>
      <c r="E5" s="34">
        <f t="shared" ref="E5:E36" si="0">D5*7</f>
        <v>385</v>
      </c>
      <c r="F5" s="5" t="s">
        <v>20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21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22</v>
      </c>
      <c r="C6" s="9"/>
      <c r="D6" s="1">
        <v>50</v>
      </c>
      <c r="E6" s="34">
        <f t="shared" si="0"/>
        <v>350</v>
      </c>
      <c r="F6" s="6" t="s">
        <v>20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21</v>
      </c>
      <c r="O6" s="138"/>
      <c r="P6" s="41"/>
      <c r="Q6" s="28" t="s">
        <v>25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26</v>
      </c>
      <c r="C7" s="9"/>
      <c r="D7" s="1">
        <v>50</v>
      </c>
      <c r="E7" s="34">
        <f t="shared" si="0"/>
        <v>350</v>
      </c>
      <c r="F7" s="6" t="s">
        <v>20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21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28</v>
      </c>
      <c r="C8" s="88" t="s">
        <v>29</v>
      </c>
      <c r="D8" s="1">
        <v>50</v>
      </c>
      <c r="E8" s="34">
        <f t="shared" si="0"/>
        <v>350</v>
      </c>
      <c r="F8" s="5" t="s">
        <v>30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31</v>
      </c>
      <c r="O8" s="138"/>
      <c r="P8" s="70"/>
    </row>
    <row r="9" spans="1:26" ht="18.75" customHeight="1">
      <c r="A9" s="11">
        <v>3</v>
      </c>
      <c r="B9" s="9" t="s">
        <v>32</v>
      </c>
      <c r="C9" s="9"/>
      <c r="D9" s="1">
        <v>42</v>
      </c>
      <c r="E9" s="34">
        <f t="shared" si="0"/>
        <v>294</v>
      </c>
      <c r="F9" s="5" t="s">
        <v>27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44</v>
      </c>
      <c r="O9" s="138"/>
      <c r="P9" s="70"/>
    </row>
    <row r="10" spans="1:26" ht="18.75" customHeight="1">
      <c r="A10" s="11">
        <v>13</v>
      </c>
      <c r="B10" s="118" t="s">
        <v>615</v>
      </c>
      <c r="C10" s="89" t="s">
        <v>34</v>
      </c>
      <c r="D10" s="35">
        <v>40</v>
      </c>
      <c r="E10" s="34">
        <f t="shared" si="0"/>
        <v>280</v>
      </c>
      <c r="F10" s="5" t="s">
        <v>102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38</v>
      </c>
      <c r="O10" s="139"/>
      <c r="P10" s="68"/>
    </row>
    <row r="11" spans="1:26" ht="18.75" customHeight="1">
      <c r="A11" s="11">
        <v>45</v>
      </c>
      <c r="B11" s="119" t="s">
        <v>36</v>
      </c>
      <c r="C11" s="28" t="s">
        <v>34</v>
      </c>
      <c r="D11" s="1">
        <v>40</v>
      </c>
      <c r="E11" s="34">
        <f t="shared" si="0"/>
        <v>280</v>
      </c>
      <c r="F11" s="72" t="s">
        <v>616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24</v>
      </c>
      <c r="O11" s="138"/>
    </row>
    <row r="12" spans="1:26" ht="18.600000000000001" customHeight="1">
      <c r="A12" s="11">
        <v>131</v>
      </c>
      <c r="B12" s="118" t="s">
        <v>37</v>
      </c>
      <c r="C12" s="9"/>
      <c r="D12" s="1">
        <v>38</v>
      </c>
      <c r="E12" s="34">
        <f t="shared" si="0"/>
        <v>266</v>
      </c>
      <c r="F12" s="6" t="s">
        <v>23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38</v>
      </c>
      <c r="O12" s="138"/>
      <c r="P12" s="70"/>
    </row>
    <row r="13" spans="1:26" ht="18.75" customHeight="1">
      <c r="A13" s="11">
        <v>42</v>
      </c>
      <c r="B13" s="117" t="s">
        <v>617</v>
      </c>
      <c r="C13" s="17"/>
      <c r="D13" s="12">
        <v>38</v>
      </c>
      <c r="E13" s="34">
        <f t="shared" si="0"/>
        <v>266</v>
      </c>
      <c r="F13" s="5" t="s">
        <v>618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24</v>
      </c>
      <c r="O13" s="138"/>
      <c r="P13" s="68"/>
    </row>
    <row r="14" spans="1:26" ht="18.75" customHeight="1">
      <c r="A14" s="11">
        <v>12</v>
      </c>
      <c r="B14" s="17" t="s">
        <v>40</v>
      </c>
      <c r="C14" s="17"/>
      <c r="D14" s="84">
        <v>36</v>
      </c>
      <c r="E14" s="34">
        <f t="shared" si="0"/>
        <v>252</v>
      </c>
      <c r="F14" s="5" t="s">
        <v>20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21</v>
      </c>
      <c r="O14" s="138"/>
      <c r="P14" s="68"/>
    </row>
    <row r="15" spans="1:26" ht="18.75" customHeight="1">
      <c r="A15" s="11">
        <v>27</v>
      </c>
      <c r="B15" s="9" t="s">
        <v>41</v>
      </c>
      <c r="C15" s="9"/>
      <c r="D15" s="1">
        <v>36</v>
      </c>
      <c r="E15" s="34">
        <f t="shared" si="0"/>
        <v>252</v>
      </c>
      <c r="F15" s="5" t="s">
        <v>20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21</v>
      </c>
      <c r="O15" s="138"/>
      <c r="P15" s="68"/>
    </row>
    <row r="16" spans="1:26" ht="18.75" customHeight="1">
      <c r="A16" s="11">
        <v>60</v>
      </c>
      <c r="B16" s="23" t="s">
        <v>619</v>
      </c>
      <c r="C16" s="23"/>
      <c r="D16" s="8">
        <v>36</v>
      </c>
      <c r="E16" s="34">
        <f t="shared" si="0"/>
        <v>252</v>
      </c>
      <c r="F16" s="6" t="s">
        <v>20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21</v>
      </c>
      <c r="O16" s="138"/>
      <c r="P16" s="68"/>
    </row>
    <row r="17" spans="1:16" ht="18.75" customHeight="1">
      <c r="A17" s="11">
        <v>120</v>
      </c>
      <c r="B17" s="17" t="s">
        <v>43</v>
      </c>
      <c r="C17" s="17"/>
      <c r="D17" s="12">
        <v>36</v>
      </c>
      <c r="E17" s="34">
        <f t="shared" si="0"/>
        <v>252</v>
      </c>
      <c r="F17" s="5" t="s">
        <v>27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44</v>
      </c>
      <c r="O17" s="138"/>
    </row>
    <row r="18" spans="1:16" ht="18.75" customHeight="1">
      <c r="A18" s="11">
        <v>55</v>
      </c>
      <c r="B18" s="9" t="s">
        <v>45</v>
      </c>
      <c r="C18" s="9"/>
      <c r="D18" s="1">
        <v>34</v>
      </c>
      <c r="E18" s="34">
        <f t="shared" si="0"/>
        <v>238</v>
      </c>
      <c r="F18" s="6" t="s">
        <v>27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44</v>
      </c>
      <c r="O18" s="138"/>
      <c r="P18" s="68"/>
    </row>
    <row r="19" spans="1:16" ht="18.75" customHeight="1">
      <c r="A19" s="11">
        <v>80</v>
      </c>
      <c r="B19" s="117" t="s">
        <v>46</v>
      </c>
      <c r="C19" s="17"/>
      <c r="D19" s="84">
        <v>34</v>
      </c>
      <c r="E19" s="34">
        <f t="shared" si="0"/>
        <v>238</v>
      </c>
      <c r="F19" s="5" t="s">
        <v>620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38</v>
      </c>
      <c r="O19" s="138"/>
      <c r="P19" s="68"/>
    </row>
    <row r="20" spans="1:16" ht="18.75" customHeight="1">
      <c r="A20" s="11">
        <v>96</v>
      </c>
      <c r="B20" s="3" t="s">
        <v>47</v>
      </c>
      <c r="C20" s="28" t="s">
        <v>34</v>
      </c>
      <c r="D20" s="1">
        <v>34</v>
      </c>
      <c r="E20" s="34">
        <f t="shared" si="0"/>
        <v>238</v>
      </c>
      <c r="F20" s="5" t="s">
        <v>20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21</v>
      </c>
      <c r="O20" s="138"/>
      <c r="P20" s="85"/>
    </row>
    <row r="21" spans="1:16" ht="18.75" customHeight="1">
      <c r="A21" s="11">
        <v>15</v>
      </c>
      <c r="B21" s="9" t="s">
        <v>48</v>
      </c>
      <c r="C21" s="88" t="s">
        <v>34</v>
      </c>
      <c r="D21" s="15">
        <v>32</v>
      </c>
      <c r="E21" s="34">
        <f t="shared" si="0"/>
        <v>224</v>
      </c>
      <c r="F21" s="5" t="s">
        <v>27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44</v>
      </c>
      <c r="O21" s="138"/>
      <c r="P21" s="68"/>
    </row>
    <row r="22" spans="1:16" ht="18.75" customHeight="1">
      <c r="A22" s="11">
        <v>17</v>
      </c>
      <c r="B22" s="118" t="s">
        <v>49</v>
      </c>
      <c r="C22" s="9"/>
      <c r="D22" s="1">
        <v>32</v>
      </c>
      <c r="E22" s="34">
        <f t="shared" si="0"/>
        <v>224</v>
      </c>
      <c r="F22" s="6" t="s">
        <v>23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38</v>
      </c>
      <c r="O22" s="138"/>
      <c r="P22" s="68"/>
    </row>
    <row r="23" spans="1:16" ht="18.75" customHeight="1">
      <c r="A23" s="11">
        <v>44</v>
      </c>
      <c r="B23" s="119" t="s">
        <v>51</v>
      </c>
      <c r="C23" s="62" t="s">
        <v>52</v>
      </c>
      <c r="D23" s="8">
        <v>32</v>
      </c>
      <c r="E23" s="34">
        <f t="shared" si="0"/>
        <v>224</v>
      </c>
      <c r="F23" s="6" t="s">
        <v>104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38</v>
      </c>
      <c r="O23" s="138"/>
      <c r="P23" s="70"/>
    </row>
    <row r="24" spans="1:16" ht="18.75" customHeight="1">
      <c r="A24" s="11">
        <v>81</v>
      </c>
      <c r="B24" s="118" t="s">
        <v>53</v>
      </c>
      <c r="C24" s="9"/>
      <c r="D24" s="15">
        <v>32</v>
      </c>
      <c r="E24" s="34">
        <f t="shared" si="0"/>
        <v>224</v>
      </c>
      <c r="F24" s="5" t="s">
        <v>620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38</v>
      </c>
      <c r="O24" s="138"/>
      <c r="P24" s="70"/>
    </row>
    <row r="25" spans="1:16" ht="18.75" customHeight="1">
      <c r="A25" s="11">
        <v>97</v>
      </c>
      <c r="B25" s="9" t="s">
        <v>621</v>
      </c>
      <c r="C25" s="9"/>
      <c r="D25" s="1">
        <v>32</v>
      </c>
      <c r="E25" s="34">
        <f t="shared" si="0"/>
        <v>224</v>
      </c>
      <c r="F25" s="5" t="s">
        <v>20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21</v>
      </c>
      <c r="O25" s="138"/>
      <c r="P25" s="68"/>
    </row>
    <row r="26" spans="1:16" ht="18.75" customHeight="1">
      <c r="A26" s="11">
        <v>115</v>
      </c>
      <c r="B26" s="119" t="s">
        <v>54</v>
      </c>
      <c r="C26" s="3"/>
      <c r="D26" s="1">
        <v>32</v>
      </c>
      <c r="E26" s="34">
        <f t="shared" si="0"/>
        <v>224</v>
      </c>
      <c r="F26" s="6" t="s">
        <v>152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38</v>
      </c>
      <c r="O26" s="138"/>
      <c r="P26" s="68"/>
    </row>
    <row r="27" spans="1:16" ht="18.75" customHeight="1">
      <c r="A27" s="11">
        <v>141</v>
      </c>
      <c r="B27" s="118" t="s">
        <v>55</v>
      </c>
      <c r="C27" s="9"/>
      <c r="D27" s="1">
        <v>32</v>
      </c>
      <c r="E27" s="34">
        <f t="shared" si="0"/>
        <v>224</v>
      </c>
      <c r="F27" s="5" t="s">
        <v>23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38</v>
      </c>
      <c r="O27" s="138"/>
      <c r="P27" s="68"/>
    </row>
    <row r="28" spans="1:16" ht="18.75" customHeight="1">
      <c r="A28" s="11">
        <v>11</v>
      </c>
      <c r="B28" s="9" t="s">
        <v>56</v>
      </c>
      <c r="C28" s="9"/>
      <c r="D28" s="1">
        <v>30</v>
      </c>
      <c r="E28" s="34">
        <f t="shared" si="0"/>
        <v>210</v>
      </c>
      <c r="F28" s="5" t="s">
        <v>20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21</v>
      </c>
      <c r="O28" s="138"/>
      <c r="P28" s="68"/>
    </row>
    <row r="29" spans="1:16" ht="18.75" customHeight="1">
      <c r="A29" s="11">
        <v>25</v>
      </c>
      <c r="B29" s="9" t="s">
        <v>57</v>
      </c>
      <c r="C29" s="9"/>
      <c r="D29" s="1">
        <v>30</v>
      </c>
      <c r="E29" s="34">
        <f t="shared" si="0"/>
        <v>210</v>
      </c>
      <c r="F29" s="6" t="s">
        <v>20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21</v>
      </c>
      <c r="O29" s="138"/>
      <c r="P29" s="68"/>
    </row>
    <row r="30" spans="1:16" ht="18.75" customHeight="1">
      <c r="A30" s="11">
        <v>31</v>
      </c>
      <c r="B30" s="9" t="s">
        <v>58</v>
      </c>
      <c r="C30" s="9"/>
      <c r="D30" s="1">
        <v>30</v>
      </c>
      <c r="E30" s="34">
        <f t="shared" si="0"/>
        <v>210</v>
      </c>
      <c r="F30" s="5" t="s">
        <v>27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44</v>
      </c>
      <c r="O30" s="138"/>
      <c r="P30" s="68"/>
    </row>
    <row r="31" spans="1:16" ht="18.75" customHeight="1">
      <c r="A31" s="11">
        <v>39</v>
      </c>
      <c r="B31" s="118" t="s">
        <v>59</v>
      </c>
      <c r="C31" s="23"/>
      <c r="D31" s="8">
        <v>30</v>
      </c>
      <c r="E31" s="34">
        <f t="shared" si="0"/>
        <v>210</v>
      </c>
      <c r="F31" s="6" t="s">
        <v>23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38</v>
      </c>
      <c r="O31" s="138"/>
      <c r="P31" s="68"/>
    </row>
    <row r="32" spans="1:16" ht="18.75" customHeight="1">
      <c r="A32" s="11">
        <v>53</v>
      </c>
      <c r="B32" s="118" t="s">
        <v>61</v>
      </c>
      <c r="C32" s="88" t="s">
        <v>34</v>
      </c>
      <c r="D32" s="1">
        <v>30</v>
      </c>
      <c r="E32" s="34">
        <f t="shared" si="0"/>
        <v>210</v>
      </c>
      <c r="F32" s="6" t="s">
        <v>102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38</v>
      </c>
      <c r="O32" s="138"/>
      <c r="P32" s="68"/>
    </row>
    <row r="33" spans="1:22" ht="18.75" customHeight="1">
      <c r="A33" s="11">
        <v>73</v>
      </c>
      <c r="B33" s="118" t="s">
        <v>622</v>
      </c>
      <c r="C33" s="23"/>
      <c r="D33" s="35">
        <v>30</v>
      </c>
      <c r="E33" s="34">
        <f t="shared" si="0"/>
        <v>210</v>
      </c>
      <c r="F33" s="6" t="s">
        <v>23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38</v>
      </c>
      <c r="O33" s="138"/>
      <c r="P33" s="68"/>
    </row>
    <row r="34" spans="1:22" ht="18.75" customHeight="1">
      <c r="A34" s="11">
        <v>75</v>
      </c>
      <c r="B34" s="9" t="s">
        <v>63</v>
      </c>
      <c r="C34" s="9"/>
      <c r="D34" s="1">
        <v>30</v>
      </c>
      <c r="E34" s="34">
        <f t="shared" si="0"/>
        <v>210</v>
      </c>
      <c r="F34" s="5" t="s">
        <v>20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21</v>
      </c>
      <c r="O34" s="138"/>
      <c r="P34" s="68"/>
    </row>
    <row r="35" spans="1:22" ht="18.75" customHeight="1">
      <c r="A35" s="11">
        <v>110</v>
      </c>
      <c r="B35" s="9" t="s">
        <v>64</v>
      </c>
      <c r="C35" s="9"/>
      <c r="D35" s="1">
        <v>30</v>
      </c>
      <c r="E35" s="34">
        <f t="shared" si="0"/>
        <v>210</v>
      </c>
      <c r="F35" s="5" t="s">
        <v>20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21</v>
      </c>
      <c r="O35" s="138"/>
      <c r="P35" s="68"/>
    </row>
    <row r="36" spans="1:22" ht="18.75" customHeight="1">
      <c r="A36" s="11">
        <v>117</v>
      </c>
      <c r="B36" s="17" t="s">
        <v>65</v>
      </c>
      <c r="C36" s="17"/>
      <c r="D36" s="84">
        <v>30</v>
      </c>
      <c r="E36" s="34">
        <f t="shared" si="0"/>
        <v>210</v>
      </c>
      <c r="F36" s="5" t="s">
        <v>20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21</v>
      </c>
      <c r="O36" s="138"/>
      <c r="P36" s="68"/>
    </row>
    <row r="37" spans="1:22" ht="18.75" customHeight="1">
      <c r="A37" s="11">
        <v>119</v>
      </c>
      <c r="B37" s="17" t="s">
        <v>66</v>
      </c>
      <c r="C37" s="81" t="s">
        <v>29</v>
      </c>
      <c r="D37" s="12">
        <v>30</v>
      </c>
      <c r="E37" s="34">
        <f t="shared" ref="E37:E68" si="3">D37*7</f>
        <v>210</v>
      </c>
      <c r="F37" s="5" t="s">
        <v>117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44</v>
      </c>
      <c r="O37" s="138"/>
      <c r="P37" s="68"/>
    </row>
    <row r="38" spans="1:22" ht="18.75" customHeight="1">
      <c r="A38" s="11">
        <v>5</v>
      </c>
      <c r="B38" s="23" t="s">
        <v>67</v>
      </c>
      <c r="C38" s="23"/>
      <c r="D38" s="8">
        <v>28</v>
      </c>
      <c r="E38" s="34">
        <f t="shared" si="3"/>
        <v>196</v>
      </c>
      <c r="F38" s="6" t="s">
        <v>20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21</v>
      </c>
      <c r="O38" s="138"/>
      <c r="P38" s="68"/>
    </row>
    <row r="39" spans="1:22" ht="18.75" customHeight="1">
      <c r="A39" s="11">
        <v>23</v>
      </c>
      <c r="B39" s="9" t="s">
        <v>68</v>
      </c>
      <c r="C39" s="9"/>
      <c r="D39" s="1">
        <v>28</v>
      </c>
      <c r="E39" s="34">
        <f t="shared" si="3"/>
        <v>196</v>
      </c>
      <c r="F39" s="5" t="s">
        <v>20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21</v>
      </c>
      <c r="O39" s="138"/>
      <c r="P39" s="68"/>
    </row>
    <row r="40" spans="1:22" ht="18.75" customHeight="1">
      <c r="A40" s="11">
        <v>30</v>
      </c>
      <c r="B40" s="9" t="s">
        <v>69</v>
      </c>
      <c r="C40" s="9"/>
      <c r="D40" s="1">
        <v>28</v>
      </c>
      <c r="E40" s="34">
        <f t="shared" si="3"/>
        <v>196</v>
      </c>
      <c r="F40" s="5" t="s">
        <v>117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44</v>
      </c>
      <c r="O40" s="138"/>
      <c r="P40" s="70"/>
    </row>
    <row r="41" spans="1:22" ht="18.75" customHeight="1">
      <c r="A41" s="11">
        <v>49</v>
      </c>
      <c r="B41" s="118" t="s">
        <v>623</v>
      </c>
      <c r="C41" s="9"/>
      <c r="D41" s="1">
        <v>28</v>
      </c>
      <c r="E41" s="34">
        <f t="shared" si="3"/>
        <v>196</v>
      </c>
      <c r="F41" s="6" t="s">
        <v>102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38</v>
      </c>
      <c r="O41" s="138"/>
      <c r="P41" s="70"/>
    </row>
    <row r="42" spans="1:22" ht="18.75" customHeight="1">
      <c r="A42" s="11">
        <v>58</v>
      </c>
      <c r="B42" s="117" t="s">
        <v>72</v>
      </c>
      <c r="C42" s="17"/>
      <c r="D42" s="12">
        <v>28</v>
      </c>
      <c r="E42" s="34">
        <f t="shared" si="3"/>
        <v>196</v>
      </c>
      <c r="F42" s="5" t="s">
        <v>618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24</v>
      </c>
      <c r="O42" s="138"/>
      <c r="P42" s="70"/>
    </row>
    <row r="43" spans="1:22" ht="18.75" customHeight="1">
      <c r="A43" s="11">
        <v>59</v>
      </c>
      <c r="B43" s="37" t="s">
        <v>73</v>
      </c>
      <c r="C43" s="37"/>
      <c r="D43" s="67">
        <v>28</v>
      </c>
      <c r="E43" s="34">
        <f t="shared" si="3"/>
        <v>196</v>
      </c>
      <c r="F43" s="6" t="s">
        <v>20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21</v>
      </c>
      <c r="O43" s="138"/>
      <c r="P43" s="70"/>
    </row>
    <row r="44" spans="1:22" ht="18.75" customHeight="1">
      <c r="A44" s="11">
        <v>84</v>
      </c>
      <c r="B44" s="9" t="s">
        <v>74</v>
      </c>
      <c r="C44" s="88" t="s">
        <v>29</v>
      </c>
      <c r="D44" s="1">
        <v>28</v>
      </c>
      <c r="E44" s="34">
        <f t="shared" si="3"/>
        <v>196</v>
      </c>
      <c r="F44" s="5" t="s">
        <v>27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44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75</v>
      </c>
      <c r="C45" s="23"/>
      <c r="D45" s="8">
        <v>28</v>
      </c>
      <c r="E45" s="34">
        <f t="shared" si="3"/>
        <v>196</v>
      </c>
      <c r="F45" s="5" t="s">
        <v>20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21</v>
      </c>
      <c r="O45" s="138"/>
      <c r="P45" s="68"/>
      <c r="R45" s="86"/>
      <c r="S45" s="107"/>
    </row>
    <row r="46" spans="1:22">
      <c r="A46" s="11">
        <v>99</v>
      </c>
      <c r="B46" s="118" t="s">
        <v>76</v>
      </c>
      <c r="C46" s="61" t="s">
        <v>52</v>
      </c>
      <c r="D46" s="1">
        <v>28</v>
      </c>
      <c r="E46" s="34">
        <f t="shared" si="3"/>
        <v>196</v>
      </c>
      <c r="F46" s="6" t="s">
        <v>60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38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77</v>
      </c>
      <c r="C47" s="17"/>
      <c r="D47" s="12">
        <v>28</v>
      </c>
      <c r="E47" s="34">
        <f t="shared" si="3"/>
        <v>196</v>
      </c>
      <c r="F47" s="5" t="s">
        <v>27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44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78</v>
      </c>
      <c r="C48" s="9"/>
      <c r="D48" s="1">
        <v>28</v>
      </c>
      <c r="E48" s="34">
        <f t="shared" si="3"/>
        <v>196</v>
      </c>
      <c r="F48" s="5" t="s">
        <v>20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21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79</v>
      </c>
      <c r="C49" s="9"/>
      <c r="D49" s="1">
        <v>28</v>
      </c>
      <c r="E49" s="34">
        <f t="shared" si="3"/>
        <v>196</v>
      </c>
      <c r="F49" s="5" t="s">
        <v>23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38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80</v>
      </c>
      <c r="C50" s="3"/>
      <c r="D50" s="1">
        <v>26</v>
      </c>
      <c r="E50" s="34">
        <f t="shared" si="3"/>
        <v>182</v>
      </c>
      <c r="F50" s="6" t="s">
        <v>50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35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81</v>
      </c>
      <c r="C51" s="9"/>
      <c r="D51" s="1">
        <v>26</v>
      </c>
      <c r="E51" s="34">
        <f t="shared" si="3"/>
        <v>182</v>
      </c>
      <c r="F51" s="5" t="s">
        <v>20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21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82</v>
      </c>
      <c r="C52" s="88" t="s">
        <v>29</v>
      </c>
      <c r="D52" s="1">
        <v>26</v>
      </c>
      <c r="E52" s="34">
        <f t="shared" si="3"/>
        <v>182</v>
      </c>
      <c r="F52" s="6" t="s">
        <v>27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44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624</v>
      </c>
      <c r="C53" s="109"/>
      <c r="D53" s="11">
        <v>26</v>
      </c>
      <c r="E53" s="34">
        <f t="shared" si="3"/>
        <v>182</v>
      </c>
      <c r="F53" s="5" t="s">
        <v>215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35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84</v>
      </c>
      <c r="C54" s="9"/>
      <c r="D54" s="1">
        <v>26</v>
      </c>
      <c r="E54" s="34">
        <f t="shared" si="3"/>
        <v>182</v>
      </c>
      <c r="F54" s="72" t="s">
        <v>20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21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85</v>
      </c>
      <c r="C55" s="81" t="s">
        <v>29</v>
      </c>
      <c r="D55" s="12">
        <v>26</v>
      </c>
      <c r="E55" s="34">
        <f t="shared" si="3"/>
        <v>182</v>
      </c>
      <c r="F55" s="5" t="s">
        <v>27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44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86</v>
      </c>
      <c r="C56" s="81" t="s">
        <v>29</v>
      </c>
      <c r="D56" s="12">
        <v>26</v>
      </c>
      <c r="E56" s="34">
        <f t="shared" si="3"/>
        <v>182</v>
      </c>
      <c r="F56" s="5" t="s">
        <v>60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38</v>
      </c>
      <c r="O56" s="138"/>
      <c r="P56" s="70"/>
      <c r="R56" s="86"/>
      <c r="S56" s="523"/>
      <c r="T56" s="523"/>
    </row>
    <row r="57" spans="1:25" ht="18.75" customHeight="1">
      <c r="A57" s="11">
        <v>76</v>
      </c>
      <c r="B57" s="9" t="s">
        <v>625</v>
      </c>
      <c r="C57" s="9"/>
      <c r="D57" s="1">
        <v>26</v>
      </c>
      <c r="E57" s="34">
        <f t="shared" si="3"/>
        <v>182</v>
      </c>
      <c r="F57" s="6" t="s">
        <v>20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21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88</v>
      </c>
      <c r="C58" s="23"/>
      <c r="D58" s="8">
        <v>26</v>
      </c>
      <c r="E58" s="34">
        <f t="shared" si="3"/>
        <v>182</v>
      </c>
      <c r="F58" s="6" t="s">
        <v>20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21</v>
      </c>
      <c r="O58" s="138"/>
      <c r="P58" s="85"/>
    </row>
    <row r="59" spans="1:25" ht="18.75" customHeight="1">
      <c r="A59" s="11">
        <v>87</v>
      </c>
      <c r="B59" s="109" t="s">
        <v>626</v>
      </c>
      <c r="C59" s="109"/>
      <c r="D59" s="1">
        <v>26</v>
      </c>
      <c r="E59" s="34">
        <f t="shared" si="3"/>
        <v>182</v>
      </c>
      <c r="F59" s="5" t="s">
        <v>27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44</v>
      </c>
      <c r="O59" s="138"/>
      <c r="P59" s="85"/>
    </row>
    <row r="60" spans="1:25" ht="18.75" customHeight="1">
      <c r="A60" s="11">
        <v>105</v>
      </c>
      <c r="B60" s="23" t="s">
        <v>90</v>
      </c>
      <c r="C60" s="91" t="s">
        <v>29</v>
      </c>
      <c r="D60" s="8">
        <v>26</v>
      </c>
      <c r="E60" s="34">
        <f t="shared" si="3"/>
        <v>182</v>
      </c>
      <c r="F60" s="5" t="s">
        <v>20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21</v>
      </c>
      <c r="O60" s="138"/>
      <c r="P60" s="70"/>
    </row>
    <row r="61" spans="1:25" ht="18.75" customHeight="1">
      <c r="A61" s="11">
        <v>111</v>
      </c>
      <c r="B61" s="109" t="s">
        <v>91</v>
      </c>
      <c r="C61" s="109"/>
      <c r="D61" s="1">
        <v>26</v>
      </c>
      <c r="E61" s="34">
        <f t="shared" si="3"/>
        <v>182</v>
      </c>
      <c r="F61" s="5" t="s">
        <v>20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21</v>
      </c>
      <c r="O61" s="138"/>
      <c r="P61" s="68"/>
    </row>
    <row r="62" spans="1:25" ht="18.75" customHeight="1">
      <c r="A62" s="11">
        <v>126</v>
      </c>
      <c r="B62" s="130" t="s">
        <v>627</v>
      </c>
      <c r="C62" s="131"/>
      <c r="D62" s="8">
        <v>26</v>
      </c>
      <c r="E62" s="34">
        <f t="shared" si="3"/>
        <v>182</v>
      </c>
      <c r="F62" s="6" t="s">
        <v>23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38</v>
      </c>
      <c r="O62" s="138"/>
      <c r="P62" s="68"/>
    </row>
    <row r="63" spans="1:25" ht="18.75" customHeight="1">
      <c r="A63" s="11">
        <v>140</v>
      </c>
      <c r="B63" s="109" t="s">
        <v>93</v>
      </c>
      <c r="C63" s="109"/>
      <c r="D63" s="1">
        <v>26</v>
      </c>
      <c r="E63" s="34">
        <f t="shared" si="3"/>
        <v>182</v>
      </c>
      <c r="F63" s="5" t="s">
        <v>27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44</v>
      </c>
      <c r="O63" s="138"/>
      <c r="P63" s="70"/>
    </row>
    <row r="64" spans="1:25" ht="18.75" customHeight="1">
      <c r="A64" s="11">
        <v>91</v>
      </c>
      <c r="B64" s="119" t="s">
        <v>94</v>
      </c>
      <c r="C64" s="3"/>
      <c r="D64" s="8">
        <v>25</v>
      </c>
      <c r="E64" s="34">
        <f t="shared" si="3"/>
        <v>175</v>
      </c>
      <c r="F64" s="6" t="s">
        <v>152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38</v>
      </c>
      <c r="O64" s="138"/>
      <c r="P64" s="70"/>
    </row>
    <row r="65" spans="1:23" ht="18.75" customHeight="1">
      <c r="A65" s="11">
        <v>92</v>
      </c>
      <c r="B65" s="120" t="s">
        <v>95</v>
      </c>
      <c r="C65" s="90" t="s">
        <v>29</v>
      </c>
      <c r="D65" s="67">
        <v>25</v>
      </c>
      <c r="E65" s="34">
        <f t="shared" si="3"/>
        <v>175</v>
      </c>
      <c r="F65" s="6" t="s">
        <v>60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38</v>
      </c>
      <c r="O65" s="138"/>
      <c r="P65" s="68"/>
    </row>
    <row r="66" spans="1:23" ht="18.75" customHeight="1">
      <c r="A66" s="11">
        <v>93</v>
      </c>
      <c r="B66" s="9" t="s">
        <v>96</v>
      </c>
      <c r="C66" s="9"/>
      <c r="D66" s="8">
        <v>25</v>
      </c>
      <c r="E66" s="34">
        <f t="shared" si="3"/>
        <v>175</v>
      </c>
      <c r="F66" s="6" t="s">
        <v>20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21</v>
      </c>
      <c r="O66" s="138"/>
      <c r="P66" s="70"/>
    </row>
    <row r="67" spans="1:23" ht="18.75" customHeight="1">
      <c r="A67" s="11">
        <v>16</v>
      </c>
      <c r="B67" s="17" t="s">
        <v>97</v>
      </c>
      <c r="C67" s="17"/>
      <c r="D67" s="12">
        <v>24</v>
      </c>
      <c r="E67" s="34">
        <f t="shared" si="3"/>
        <v>168</v>
      </c>
      <c r="F67" s="6" t="s">
        <v>20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21</v>
      </c>
      <c r="O67" s="138"/>
      <c r="P67" s="70"/>
    </row>
    <row r="68" spans="1:23" ht="18.75" customHeight="1">
      <c r="A68" s="11">
        <v>21</v>
      </c>
      <c r="B68" s="25" t="s">
        <v>98</v>
      </c>
      <c r="C68" s="90"/>
      <c r="D68" s="12">
        <v>24</v>
      </c>
      <c r="E68" s="34">
        <f t="shared" si="3"/>
        <v>168</v>
      </c>
      <c r="F68" s="6" t="s">
        <v>20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21</v>
      </c>
      <c r="O68" s="138"/>
      <c r="P68" s="68"/>
    </row>
    <row r="69" spans="1:23" ht="18.95" customHeight="1" thickBot="1">
      <c r="A69" s="11">
        <v>24</v>
      </c>
      <c r="B69" s="25" t="s">
        <v>99</v>
      </c>
      <c r="C69" s="90" t="s">
        <v>29</v>
      </c>
      <c r="D69" s="12">
        <v>24</v>
      </c>
      <c r="E69" s="34">
        <f t="shared" ref="E69:E100" si="5">D69*7</f>
        <v>168</v>
      </c>
      <c r="F69" s="6" t="s">
        <v>20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21</v>
      </c>
      <c r="O69" s="138"/>
      <c r="P69" s="70"/>
    </row>
    <row r="70" spans="1:23" ht="21" customHeight="1" thickTop="1">
      <c r="A70" s="11">
        <v>61</v>
      </c>
      <c r="B70" s="129" t="s">
        <v>100</v>
      </c>
      <c r="C70" s="133" t="s">
        <v>29</v>
      </c>
      <c r="D70" s="134">
        <v>24</v>
      </c>
      <c r="E70" s="34">
        <f t="shared" si="5"/>
        <v>168</v>
      </c>
      <c r="F70" s="6" t="s">
        <v>20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21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101</v>
      </c>
      <c r="C71" s="33"/>
      <c r="D71" s="8">
        <v>24</v>
      </c>
      <c r="E71" s="34">
        <f t="shared" si="5"/>
        <v>168</v>
      </c>
      <c r="F71" s="5" t="s">
        <v>620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38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103</v>
      </c>
      <c r="C72" s="17"/>
      <c r="D72" s="12">
        <v>24</v>
      </c>
      <c r="E72" s="34">
        <f t="shared" si="5"/>
        <v>168</v>
      </c>
      <c r="F72" s="6" t="s">
        <v>171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38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105</v>
      </c>
      <c r="C73" s="3"/>
      <c r="D73" s="1">
        <v>24</v>
      </c>
      <c r="E73" s="34">
        <f t="shared" si="5"/>
        <v>168</v>
      </c>
      <c r="F73" s="6" t="s">
        <v>60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38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628</v>
      </c>
      <c r="C74" s="9"/>
      <c r="D74" s="15">
        <v>24</v>
      </c>
      <c r="E74" s="34">
        <f t="shared" si="5"/>
        <v>168</v>
      </c>
      <c r="F74" s="5" t="s">
        <v>20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21</v>
      </c>
      <c r="O74" s="138"/>
      <c r="P74" s="68"/>
    </row>
    <row r="75" spans="1:23" ht="18.75" customHeight="1">
      <c r="A75" s="11">
        <v>90</v>
      </c>
      <c r="B75" s="23" t="s">
        <v>629</v>
      </c>
      <c r="C75" s="23"/>
      <c r="D75" s="8">
        <v>24</v>
      </c>
      <c r="E75" s="34">
        <f t="shared" si="5"/>
        <v>168</v>
      </c>
      <c r="F75" s="6" t="s">
        <v>50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35</v>
      </c>
      <c r="O75" s="138"/>
      <c r="P75" s="68"/>
    </row>
    <row r="76" spans="1:23" ht="18.600000000000001" customHeight="1">
      <c r="A76" s="11">
        <v>112</v>
      </c>
      <c r="B76" s="3" t="s">
        <v>108</v>
      </c>
      <c r="C76" s="92" t="s">
        <v>34</v>
      </c>
      <c r="D76" s="8">
        <v>24</v>
      </c>
      <c r="E76" s="34">
        <f t="shared" si="5"/>
        <v>168</v>
      </c>
      <c r="F76" s="5" t="s">
        <v>20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21</v>
      </c>
      <c r="O76" s="138"/>
      <c r="P76" s="68"/>
    </row>
    <row r="77" spans="1:23" ht="18.600000000000001" customHeight="1">
      <c r="A77" s="11">
        <v>113</v>
      </c>
      <c r="B77" s="3" t="s">
        <v>109</v>
      </c>
      <c r="C77" s="3"/>
      <c r="D77" s="1">
        <v>24</v>
      </c>
      <c r="E77" s="34">
        <f t="shared" si="5"/>
        <v>168</v>
      </c>
      <c r="F77" s="5" t="s">
        <v>20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21</v>
      </c>
      <c r="O77" s="138"/>
      <c r="P77" s="70"/>
    </row>
    <row r="78" spans="1:23">
      <c r="A78" s="11">
        <v>118</v>
      </c>
      <c r="B78" s="9" t="s">
        <v>110</v>
      </c>
      <c r="C78" s="9"/>
      <c r="D78" s="1">
        <v>24</v>
      </c>
      <c r="E78" s="34">
        <f t="shared" si="5"/>
        <v>168</v>
      </c>
      <c r="F78" s="5" t="s">
        <v>50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35</v>
      </c>
      <c r="O78" s="138"/>
      <c r="P78" s="70"/>
    </row>
    <row r="79" spans="1:23">
      <c r="A79" s="11">
        <v>123</v>
      </c>
      <c r="B79" s="118" t="s">
        <v>111</v>
      </c>
      <c r="C79" s="23"/>
      <c r="D79" s="8">
        <v>24</v>
      </c>
      <c r="E79" s="34">
        <f t="shared" si="5"/>
        <v>168</v>
      </c>
      <c r="F79" s="5" t="s">
        <v>23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38</v>
      </c>
      <c r="O79" s="138"/>
      <c r="P79" s="70"/>
    </row>
    <row r="80" spans="1:23">
      <c r="A80" s="11">
        <v>134</v>
      </c>
      <c r="B80" s="9" t="s">
        <v>112</v>
      </c>
      <c r="C80" s="61" t="s">
        <v>52</v>
      </c>
      <c r="D80" s="1">
        <v>24</v>
      </c>
      <c r="E80" s="34">
        <f t="shared" si="5"/>
        <v>168</v>
      </c>
      <c r="F80" s="6" t="s">
        <v>20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21</v>
      </c>
      <c r="O80" s="138"/>
      <c r="P80" s="68"/>
    </row>
    <row r="81" spans="1:16" ht="18.600000000000001" customHeight="1">
      <c r="A81" s="11">
        <v>71</v>
      </c>
      <c r="B81" s="119" t="s">
        <v>113</v>
      </c>
      <c r="C81" s="28"/>
      <c r="D81" s="1">
        <v>23</v>
      </c>
      <c r="E81" s="34">
        <f t="shared" si="5"/>
        <v>161</v>
      </c>
      <c r="F81" s="6" t="s">
        <v>60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38</v>
      </c>
      <c r="O81" s="138"/>
      <c r="P81" s="68"/>
    </row>
    <row r="82" spans="1:16">
      <c r="A82" s="11">
        <v>72</v>
      </c>
      <c r="B82" s="9" t="s">
        <v>114</v>
      </c>
      <c r="C82" s="88" t="s">
        <v>29</v>
      </c>
      <c r="D82" s="1">
        <v>23</v>
      </c>
      <c r="E82" s="34">
        <f t="shared" si="5"/>
        <v>161</v>
      </c>
      <c r="F82" s="6" t="s">
        <v>27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44</v>
      </c>
      <c r="O82" s="138"/>
      <c r="P82" s="68"/>
    </row>
    <row r="83" spans="1:16" ht="18.75" customHeight="1">
      <c r="A83" s="11">
        <v>7</v>
      </c>
      <c r="B83" s="116" t="s">
        <v>115</v>
      </c>
      <c r="C83" s="14"/>
      <c r="D83" s="1">
        <v>22</v>
      </c>
      <c r="E83" s="34">
        <f t="shared" si="5"/>
        <v>154</v>
      </c>
      <c r="F83" s="6" t="s">
        <v>616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24</v>
      </c>
      <c r="O83" s="139"/>
      <c r="P83" s="70"/>
    </row>
    <row r="84" spans="1:16" ht="18.600000000000001" customHeight="1">
      <c r="A84" s="11">
        <v>8</v>
      </c>
      <c r="B84" s="3" t="s">
        <v>116</v>
      </c>
      <c r="C84" s="62" t="s">
        <v>52</v>
      </c>
      <c r="D84" s="8">
        <v>22</v>
      </c>
      <c r="E84" s="34">
        <f t="shared" si="5"/>
        <v>154</v>
      </c>
      <c r="F84" s="6" t="s">
        <v>20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21</v>
      </c>
      <c r="O84" s="138"/>
      <c r="P84" s="68"/>
    </row>
    <row r="85" spans="1:16" ht="18.75" customHeight="1">
      <c r="A85" s="11">
        <v>19</v>
      </c>
      <c r="B85" s="23" t="s">
        <v>118</v>
      </c>
      <c r="C85" s="23"/>
      <c r="D85" s="8">
        <v>22</v>
      </c>
      <c r="E85" s="34">
        <f t="shared" si="5"/>
        <v>154</v>
      </c>
      <c r="F85" s="5" t="s">
        <v>20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21</v>
      </c>
      <c r="O85" s="138"/>
      <c r="P85" s="68"/>
    </row>
    <row r="86" spans="1:16" ht="18.75" customHeight="1">
      <c r="A86" s="11">
        <v>33</v>
      </c>
      <c r="B86" s="9" t="s">
        <v>119</v>
      </c>
      <c r="C86" s="9"/>
      <c r="D86" s="1">
        <v>22</v>
      </c>
      <c r="E86" s="34">
        <f t="shared" si="5"/>
        <v>154</v>
      </c>
      <c r="F86" s="5" t="s">
        <v>20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21</v>
      </c>
      <c r="O86" s="138"/>
      <c r="P86" s="70"/>
    </row>
    <row r="87" spans="1:16" ht="18.75" customHeight="1">
      <c r="A87" s="11">
        <v>37</v>
      </c>
      <c r="B87" s="3" t="s">
        <v>120</v>
      </c>
      <c r="C87" s="3"/>
      <c r="D87" s="8">
        <v>22</v>
      </c>
      <c r="E87" s="34">
        <f t="shared" si="5"/>
        <v>154</v>
      </c>
      <c r="F87" s="6" t="s">
        <v>20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21</v>
      </c>
      <c r="O87" s="138"/>
      <c r="P87" s="70"/>
    </row>
    <row r="88" spans="1:16" ht="18.75" customHeight="1">
      <c r="A88" s="11">
        <v>38</v>
      </c>
      <c r="B88" s="3" t="s">
        <v>630</v>
      </c>
      <c r="C88" s="3"/>
      <c r="D88" s="8">
        <v>22</v>
      </c>
      <c r="E88" s="34">
        <f t="shared" si="5"/>
        <v>154</v>
      </c>
      <c r="F88" s="6" t="s">
        <v>20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21</v>
      </c>
      <c r="O88" s="138"/>
      <c r="P88" s="68"/>
    </row>
    <row r="89" spans="1:16" ht="18.75" customHeight="1">
      <c r="A89" s="11">
        <v>48</v>
      </c>
      <c r="B89" s="3" t="s">
        <v>122</v>
      </c>
      <c r="C89" s="62" t="s">
        <v>52</v>
      </c>
      <c r="D89" s="1">
        <v>22</v>
      </c>
      <c r="E89" s="34">
        <f t="shared" si="5"/>
        <v>154</v>
      </c>
      <c r="F89" s="6" t="s">
        <v>20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21</v>
      </c>
      <c r="O89" s="138"/>
      <c r="P89" s="68"/>
    </row>
    <row r="90" spans="1:16">
      <c r="A90" s="11">
        <v>57</v>
      </c>
      <c r="B90" s="9" t="s">
        <v>123</v>
      </c>
      <c r="C90" s="88"/>
      <c r="D90" s="15">
        <v>22</v>
      </c>
      <c r="E90" s="34">
        <f t="shared" si="5"/>
        <v>154</v>
      </c>
      <c r="F90" s="6" t="s">
        <v>20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21</v>
      </c>
      <c r="O90" s="138"/>
      <c r="P90" s="68"/>
    </row>
    <row r="91" spans="1:16" ht="18.75" customHeight="1">
      <c r="A91" s="11">
        <v>74</v>
      </c>
      <c r="B91" s="9" t="s">
        <v>124</v>
      </c>
      <c r="C91" s="9"/>
      <c r="D91" s="8">
        <v>22</v>
      </c>
      <c r="E91" s="34">
        <f t="shared" si="5"/>
        <v>154</v>
      </c>
      <c r="F91" s="5" t="s">
        <v>20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21</v>
      </c>
      <c r="O91" s="138"/>
      <c r="P91" s="70"/>
    </row>
    <row r="92" spans="1:16" ht="18.75" customHeight="1">
      <c r="A92" s="11">
        <v>83</v>
      </c>
      <c r="B92" s="23" t="s">
        <v>125</v>
      </c>
      <c r="C92" s="23"/>
      <c r="D92" s="8">
        <v>22</v>
      </c>
      <c r="E92" s="34">
        <f t="shared" si="5"/>
        <v>154</v>
      </c>
      <c r="F92" s="6" t="s">
        <v>27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44</v>
      </c>
      <c r="O92" s="138"/>
      <c r="P92" s="68"/>
    </row>
    <row r="93" spans="1:16" ht="18.75" customHeight="1">
      <c r="A93" s="11">
        <v>86</v>
      </c>
      <c r="B93" s="9" t="s">
        <v>126</v>
      </c>
      <c r="C93" s="88" t="s">
        <v>34</v>
      </c>
      <c r="D93" s="1">
        <v>22</v>
      </c>
      <c r="E93" s="34">
        <f t="shared" si="5"/>
        <v>154</v>
      </c>
      <c r="F93" s="5" t="s">
        <v>20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21</v>
      </c>
      <c r="O93" s="138"/>
      <c r="P93" s="70"/>
    </row>
    <row r="94" spans="1:16" ht="18.75" customHeight="1">
      <c r="A94" s="11">
        <v>95</v>
      </c>
      <c r="B94" s="118" t="s">
        <v>127</v>
      </c>
      <c r="C94" s="9"/>
      <c r="D94" s="1">
        <v>22</v>
      </c>
      <c r="E94" s="34">
        <f t="shared" si="5"/>
        <v>154</v>
      </c>
      <c r="F94" s="6" t="s">
        <v>104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38</v>
      </c>
      <c r="O94" s="138"/>
      <c r="P94" s="70"/>
    </row>
    <row r="95" spans="1:16" ht="18.75" customHeight="1">
      <c r="A95" s="11">
        <v>106</v>
      </c>
      <c r="B95" s="17" t="s">
        <v>631</v>
      </c>
      <c r="C95" s="17"/>
      <c r="D95" s="67">
        <v>22</v>
      </c>
      <c r="E95" s="34">
        <f t="shared" si="5"/>
        <v>154</v>
      </c>
      <c r="F95" s="6" t="s">
        <v>20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21</v>
      </c>
      <c r="O95" s="138"/>
      <c r="P95" s="70"/>
    </row>
    <row r="96" spans="1:16" ht="18.75" customHeight="1">
      <c r="A96" s="11">
        <v>121</v>
      </c>
      <c r="B96" s="3" t="s">
        <v>129</v>
      </c>
      <c r="C96" s="28" t="s">
        <v>29</v>
      </c>
      <c r="D96" s="1">
        <v>22</v>
      </c>
      <c r="E96" s="34">
        <f t="shared" si="5"/>
        <v>154</v>
      </c>
      <c r="F96" s="5" t="s">
        <v>50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35</v>
      </c>
      <c r="O96" s="138"/>
      <c r="P96" s="70"/>
    </row>
    <row r="97" spans="1:16">
      <c r="A97" s="11">
        <v>130</v>
      </c>
      <c r="B97" s="9" t="s">
        <v>130</v>
      </c>
      <c r="C97" s="9"/>
      <c r="D97" s="1">
        <v>22</v>
      </c>
      <c r="E97" s="34">
        <f t="shared" si="5"/>
        <v>154</v>
      </c>
      <c r="F97" s="5" t="s">
        <v>20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21</v>
      </c>
      <c r="O97" s="138"/>
      <c r="P97" s="70"/>
    </row>
    <row r="98" spans="1:16" ht="18.75" customHeight="1">
      <c r="A98" s="11">
        <v>135</v>
      </c>
      <c r="B98" s="118" t="s">
        <v>131</v>
      </c>
      <c r="C98" s="9"/>
      <c r="D98" s="1">
        <v>22</v>
      </c>
      <c r="E98" s="34">
        <f t="shared" si="5"/>
        <v>154</v>
      </c>
      <c r="F98" s="5" t="s">
        <v>104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38</v>
      </c>
      <c r="O98" s="138"/>
      <c r="P98" s="68"/>
    </row>
    <row r="99" spans="1:16" ht="18.75" customHeight="1">
      <c r="A99" s="11">
        <v>22</v>
      </c>
      <c r="B99" s="3" t="s">
        <v>132</v>
      </c>
      <c r="C99" s="28"/>
      <c r="D99" s="1">
        <v>20</v>
      </c>
      <c r="E99" s="34">
        <f t="shared" si="5"/>
        <v>140</v>
      </c>
      <c r="F99" s="6" t="s">
        <v>20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21</v>
      </c>
      <c r="O99" s="138"/>
      <c r="P99" s="68"/>
    </row>
    <row r="100" spans="1:16" ht="18.75" customHeight="1">
      <c r="A100" s="11">
        <v>32</v>
      </c>
      <c r="B100" s="17" t="s">
        <v>133</v>
      </c>
      <c r="C100" s="61" t="s">
        <v>52</v>
      </c>
      <c r="D100" s="1">
        <v>20</v>
      </c>
      <c r="E100" s="34">
        <f t="shared" si="5"/>
        <v>140</v>
      </c>
      <c r="F100" s="5" t="s">
        <v>20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21</v>
      </c>
      <c r="O100" s="138"/>
      <c r="P100" s="68"/>
    </row>
    <row r="101" spans="1:16">
      <c r="A101" s="11">
        <v>34</v>
      </c>
      <c r="B101" s="9" t="s">
        <v>134</v>
      </c>
      <c r="C101" s="9"/>
      <c r="D101" s="1">
        <v>20</v>
      </c>
      <c r="E101" s="34">
        <f t="shared" ref="E101:E132" si="7">D101*7</f>
        <v>140</v>
      </c>
      <c r="F101" s="5" t="s">
        <v>20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21</v>
      </c>
      <c r="O101" s="138"/>
      <c r="P101" s="68"/>
    </row>
    <row r="102" spans="1:16" ht="18.600000000000001" customHeight="1">
      <c r="A102" s="11">
        <v>40</v>
      </c>
      <c r="B102" s="119" t="s">
        <v>632</v>
      </c>
      <c r="C102" s="3"/>
      <c r="D102" s="8">
        <v>20</v>
      </c>
      <c r="E102" s="34">
        <f t="shared" si="7"/>
        <v>140</v>
      </c>
      <c r="F102" s="6" t="s">
        <v>23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38</v>
      </c>
      <c r="O102" s="138"/>
      <c r="P102" s="70"/>
    </row>
    <row r="103" spans="1:16" ht="18.75" customHeight="1">
      <c r="A103" s="11">
        <v>69</v>
      </c>
      <c r="B103" s="118" t="s">
        <v>633</v>
      </c>
      <c r="C103" s="89"/>
      <c r="D103" s="35">
        <v>20</v>
      </c>
      <c r="E103" s="34">
        <f t="shared" si="7"/>
        <v>140</v>
      </c>
      <c r="F103" s="5" t="s">
        <v>60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38</v>
      </c>
      <c r="O103" s="138"/>
      <c r="P103" s="68"/>
    </row>
    <row r="104" spans="1:16" ht="18.75" customHeight="1">
      <c r="A104" s="11">
        <v>94</v>
      </c>
      <c r="B104" s="118" t="s">
        <v>137</v>
      </c>
      <c r="C104" s="9"/>
      <c r="D104" s="1">
        <v>20</v>
      </c>
      <c r="E104" s="34">
        <f t="shared" si="7"/>
        <v>140</v>
      </c>
      <c r="F104" s="6" t="s">
        <v>104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38</v>
      </c>
      <c r="O104" s="138"/>
      <c r="P104" s="68"/>
    </row>
    <row r="105" spans="1:16" ht="18.75" customHeight="1">
      <c r="A105" s="11">
        <v>104</v>
      </c>
      <c r="B105" s="9" t="s">
        <v>634</v>
      </c>
      <c r="C105" s="9"/>
      <c r="D105" s="1">
        <v>20</v>
      </c>
      <c r="E105" s="34">
        <f t="shared" si="7"/>
        <v>140</v>
      </c>
      <c r="F105" s="6" t="s">
        <v>20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21</v>
      </c>
      <c r="O105" s="138"/>
      <c r="P105" s="70"/>
    </row>
    <row r="106" spans="1:16" ht="18.75" customHeight="1">
      <c r="A106" s="11">
        <v>144</v>
      </c>
      <c r="B106" s="9" t="s">
        <v>139</v>
      </c>
      <c r="C106" s="9"/>
      <c r="D106" s="1">
        <v>20</v>
      </c>
      <c r="E106" s="34">
        <f t="shared" si="7"/>
        <v>140</v>
      </c>
      <c r="F106" s="5" t="s">
        <v>27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44</v>
      </c>
      <c r="O106" s="138"/>
      <c r="P106" s="70"/>
    </row>
    <row r="107" spans="1:16">
      <c r="A107" s="11">
        <v>125</v>
      </c>
      <c r="B107" s="9" t="s">
        <v>140</v>
      </c>
      <c r="C107" s="9"/>
      <c r="D107" s="1">
        <v>19</v>
      </c>
      <c r="E107" s="34">
        <f t="shared" si="7"/>
        <v>133</v>
      </c>
      <c r="F107" s="5" t="s">
        <v>27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44</v>
      </c>
      <c r="O107" s="138"/>
      <c r="P107" s="70"/>
    </row>
    <row r="108" spans="1:16">
      <c r="A108" s="11">
        <v>4</v>
      </c>
      <c r="B108" s="23" t="s">
        <v>141</v>
      </c>
      <c r="C108" s="23"/>
      <c r="D108" s="8">
        <v>18</v>
      </c>
      <c r="E108" s="34">
        <f t="shared" si="7"/>
        <v>126</v>
      </c>
      <c r="F108" s="6" t="s">
        <v>20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21</v>
      </c>
      <c r="O108" s="138"/>
      <c r="P108" s="68"/>
    </row>
    <row r="109" spans="1:16">
      <c r="A109" s="11">
        <v>26</v>
      </c>
      <c r="B109" s="118" t="s">
        <v>142</v>
      </c>
      <c r="C109" s="9"/>
      <c r="D109" s="1">
        <v>18</v>
      </c>
      <c r="E109" s="34">
        <f t="shared" si="7"/>
        <v>126</v>
      </c>
      <c r="F109" s="5" t="s">
        <v>104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38</v>
      </c>
      <c r="O109" s="138"/>
      <c r="P109" s="70"/>
    </row>
    <row r="110" spans="1:16">
      <c r="A110" s="11">
        <v>36</v>
      </c>
      <c r="B110" s="9" t="s">
        <v>143</v>
      </c>
      <c r="C110" s="61" t="s">
        <v>52</v>
      </c>
      <c r="D110" s="1">
        <v>18</v>
      </c>
      <c r="E110" s="34">
        <f t="shared" si="7"/>
        <v>126</v>
      </c>
      <c r="F110" s="5" t="s">
        <v>27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44</v>
      </c>
      <c r="O110" s="138"/>
      <c r="P110" s="70"/>
    </row>
    <row r="111" spans="1:16" ht="18.75" customHeight="1">
      <c r="A111" s="11">
        <v>88</v>
      </c>
      <c r="B111" s="119" t="s">
        <v>635</v>
      </c>
      <c r="C111" s="3"/>
      <c r="D111" s="1">
        <v>18</v>
      </c>
      <c r="E111" s="34">
        <f t="shared" si="7"/>
        <v>126</v>
      </c>
      <c r="F111" s="5" t="s">
        <v>23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38</v>
      </c>
      <c r="O111" s="138"/>
      <c r="P111" s="70"/>
    </row>
    <row r="112" spans="1:16" ht="18.75" customHeight="1">
      <c r="A112" s="11">
        <v>102</v>
      </c>
      <c r="B112" s="9" t="s">
        <v>144</v>
      </c>
      <c r="C112" s="88" t="s">
        <v>29</v>
      </c>
      <c r="D112" s="8">
        <v>18</v>
      </c>
      <c r="E112" s="34">
        <f t="shared" si="7"/>
        <v>126</v>
      </c>
      <c r="F112" s="6" t="s">
        <v>20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21</v>
      </c>
      <c r="O112" s="138"/>
      <c r="P112" s="70"/>
    </row>
    <row r="113" spans="1:16" ht="18.75" customHeight="1">
      <c r="A113" s="11">
        <v>107</v>
      </c>
      <c r="B113" s="23" t="s">
        <v>145</v>
      </c>
      <c r="C113" s="23"/>
      <c r="D113" s="8">
        <v>18</v>
      </c>
      <c r="E113" s="34">
        <f t="shared" si="7"/>
        <v>126</v>
      </c>
      <c r="F113" s="5" t="s">
        <v>20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21</v>
      </c>
      <c r="O113" s="138"/>
      <c r="P113" s="70"/>
    </row>
    <row r="114" spans="1:16" ht="18.75" customHeight="1">
      <c r="A114" s="11">
        <v>122</v>
      </c>
      <c r="B114" s="9" t="s">
        <v>636</v>
      </c>
      <c r="C114" s="9"/>
      <c r="D114" s="15">
        <v>18</v>
      </c>
      <c r="E114" s="34">
        <f t="shared" si="7"/>
        <v>126</v>
      </c>
      <c r="F114" s="6" t="s">
        <v>50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35</v>
      </c>
      <c r="O114" s="138"/>
      <c r="P114" s="68"/>
    </row>
    <row r="115" spans="1:16" ht="18.75" customHeight="1">
      <c r="A115" s="11">
        <v>124</v>
      </c>
      <c r="B115" s="118" t="s">
        <v>147</v>
      </c>
      <c r="C115" s="9"/>
      <c r="D115" s="1">
        <v>18</v>
      </c>
      <c r="E115" s="34">
        <f t="shared" si="7"/>
        <v>126</v>
      </c>
      <c r="F115" s="5" t="s">
        <v>102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38</v>
      </c>
      <c r="O115" s="138"/>
      <c r="P115" s="85"/>
    </row>
    <row r="116" spans="1:16" ht="18.75" customHeight="1">
      <c r="A116" s="11">
        <v>143</v>
      </c>
      <c r="B116" s="9" t="s">
        <v>637</v>
      </c>
      <c r="C116" s="9"/>
      <c r="D116" s="1">
        <v>18</v>
      </c>
      <c r="E116" s="34">
        <f t="shared" si="7"/>
        <v>126</v>
      </c>
      <c r="F116" s="5" t="s">
        <v>50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35</v>
      </c>
      <c r="O116" s="138"/>
      <c r="P116" s="70"/>
    </row>
    <row r="117" spans="1:16" ht="18.75" customHeight="1">
      <c r="A117" s="11">
        <v>14</v>
      </c>
      <c r="B117" s="9" t="s">
        <v>149</v>
      </c>
      <c r="C117" s="9"/>
      <c r="D117" s="15">
        <v>16</v>
      </c>
      <c r="E117" s="34">
        <f t="shared" si="7"/>
        <v>112</v>
      </c>
      <c r="F117" s="5" t="s">
        <v>27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44</v>
      </c>
      <c r="O117" s="138"/>
      <c r="P117" s="68"/>
    </row>
    <row r="118" spans="1:16" ht="18.75" customHeight="1">
      <c r="A118" s="11">
        <v>79</v>
      </c>
      <c r="B118" s="23" t="s">
        <v>638</v>
      </c>
      <c r="C118" s="23"/>
      <c r="D118" s="8">
        <v>16</v>
      </c>
      <c r="E118" s="34">
        <f t="shared" si="7"/>
        <v>112</v>
      </c>
      <c r="F118" s="5" t="s">
        <v>20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21</v>
      </c>
      <c r="O118" s="138"/>
      <c r="P118" s="68"/>
    </row>
    <row r="119" spans="1:16" ht="18.75" customHeight="1">
      <c r="A119" s="11">
        <v>100</v>
      </c>
      <c r="B119" s="119" t="s">
        <v>639</v>
      </c>
      <c r="C119" s="3"/>
      <c r="D119" s="1">
        <v>16</v>
      </c>
      <c r="E119" s="34">
        <f t="shared" si="7"/>
        <v>112</v>
      </c>
      <c r="F119" s="6" t="s">
        <v>102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38</v>
      </c>
      <c r="O119" s="138"/>
      <c r="P119" s="68"/>
    </row>
    <row r="120" spans="1:16" ht="18.75" customHeight="1">
      <c r="A120" s="11">
        <v>103</v>
      </c>
      <c r="B120" s="117" t="s">
        <v>640</v>
      </c>
      <c r="C120" s="17"/>
      <c r="D120" s="12">
        <v>16</v>
      </c>
      <c r="E120" s="34">
        <f t="shared" si="7"/>
        <v>112</v>
      </c>
      <c r="F120" s="5" t="s">
        <v>620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38</v>
      </c>
      <c r="O120" s="138"/>
      <c r="P120" s="68"/>
    </row>
    <row r="121" spans="1:16" ht="18.75" customHeight="1">
      <c r="A121" s="11">
        <v>109</v>
      </c>
      <c r="B121" s="37" t="s">
        <v>154</v>
      </c>
      <c r="C121" s="37"/>
      <c r="D121" s="67">
        <v>16</v>
      </c>
      <c r="E121" s="34">
        <f t="shared" si="7"/>
        <v>112</v>
      </c>
      <c r="F121" s="5" t="s">
        <v>20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21</v>
      </c>
      <c r="O121" s="138"/>
      <c r="P121" s="68"/>
    </row>
    <row r="122" spans="1:16">
      <c r="A122" s="11">
        <v>138</v>
      </c>
      <c r="B122" s="118" t="s">
        <v>155</v>
      </c>
      <c r="C122" s="9"/>
      <c r="D122" s="1">
        <v>16</v>
      </c>
      <c r="E122" s="34">
        <f t="shared" si="7"/>
        <v>112</v>
      </c>
      <c r="F122" s="5" t="s">
        <v>104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38</v>
      </c>
      <c r="O122" s="138"/>
      <c r="P122" s="85"/>
    </row>
    <row r="123" spans="1:16">
      <c r="A123" s="11">
        <v>136</v>
      </c>
      <c r="B123" s="118" t="s">
        <v>641</v>
      </c>
      <c r="C123" s="9"/>
      <c r="D123" s="1">
        <v>15</v>
      </c>
      <c r="E123" s="34">
        <f t="shared" si="7"/>
        <v>105</v>
      </c>
      <c r="F123" s="5" t="s">
        <v>23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38</v>
      </c>
      <c r="O123" s="138"/>
      <c r="P123" s="85"/>
    </row>
    <row r="124" spans="1:16">
      <c r="A124" s="11">
        <v>67</v>
      </c>
      <c r="B124" s="17" t="s">
        <v>156</v>
      </c>
      <c r="C124" s="17"/>
      <c r="D124" s="12">
        <v>14</v>
      </c>
      <c r="E124" s="34">
        <f t="shared" si="7"/>
        <v>98</v>
      </c>
      <c r="F124" s="5" t="s">
        <v>27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44</v>
      </c>
      <c r="O124" s="138"/>
      <c r="P124" s="70"/>
    </row>
    <row r="125" spans="1:16" ht="18.75" customHeight="1">
      <c r="A125" s="11">
        <v>101</v>
      </c>
      <c r="B125" s="17" t="s">
        <v>157</v>
      </c>
      <c r="C125" s="17"/>
      <c r="D125" s="67">
        <v>14</v>
      </c>
      <c r="E125" s="34">
        <f t="shared" si="7"/>
        <v>98</v>
      </c>
      <c r="F125" s="6" t="s">
        <v>50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35</v>
      </c>
      <c r="O125" s="138"/>
      <c r="P125" s="121"/>
    </row>
    <row r="126" spans="1:16" ht="18.75" customHeight="1">
      <c r="A126" s="11">
        <v>132</v>
      </c>
      <c r="B126" s="117" t="s">
        <v>158</v>
      </c>
      <c r="C126" s="17"/>
      <c r="D126" s="12">
        <v>14</v>
      </c>
      <c r="E126" s="34">
        <f t="shared" si="7"/>
        <v>98</v>
      </c>
      <c r="F126" s="72" t="s">
        <v>104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38</v>
      </c>
      <c r="O126" s="138"/>
      <c r="P126" s="68"/>
    </row>
    <row r="127" spans="1:16">
      <c r="A127" s="11">
        <v>18</v>
      </c>
      <c r="B127" s="17" t="s">
        <v>159</v>
      </c>
      <c r="C127" s="81" t="s">
        <v>29</v>
      </c>
      <c r="D127" s="12">
        <v>13</v>
      </c>
      <c r="E127" s="34">
        <f t="shared" si="7"/>
        <v>91</v>
      </c>
      <c r="F127" s="5" t="s">
        <v>30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31</v>
      </c>
      <c r="O127" s="138"/>
      <c r="P127" s="70"/>
    </row>
    <row r="128" spans="1:16">
      <c r="A128" s="11">
        <v>9</v>
      </c>
      <c r="B128" s="17" t="s">
        <v>160</v>
      </c>
      <c r="C128" s="17"/>
      <c r="D128" s="12">
        <v>12</v>
      </c>
      <c r="E128" s="34">
        <f t="shared" si="7"/>
        <v>84</v>
      </c>
      <c r="F128" s="5" t="s">
        <v>27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44</v>
      </c>
      <c r="O128" s="138"/>
      <c r="P128" s="68"/>
    </row>
    <row r="129" spans="1:21">
      <c r="A129" s="11">
        <v>62</v>
      </c>
      <c r="B129" s="17" t="s">
        <v>642</v>
      </c>
      <c r="C129" s="17"/>
      <c r="D129" s="67">
        <v>12</v>
      </c>
      <c r="E129" s="34">
        <f t="shared" si="7"/>
        <v>84</v>
      </c>
      <c r="F129" s="5" t="s">
        <v>27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44</v>
      </c>
      <c r="O129" s="138"/>
      <c r="P129" s="68"/>
    </row>
    <row r="130" spans="1:21" ht="18.75" customHeight="1">
      <c r="A130" s="11">
        <v>108</v>
      </c>
      <c r="B130" s="117" t="s">
        <v>161</v>
      </c>
      <c r="C130" s="37"/>
      <c r="D130" s="67">
        <v>12</v>
      </c>
      <c r="E130" s="34">
        <f t="shared" si="7"/>
        <v>84</v>
      </c>
      <c r="F130" s="5" t="s">
        <v>104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38</v>
      </c>
      <c r="O130" s="138"/>
      <c r="P130" s="70"/>
    </row>
    <row r="131" spans="1:21" ht="18.75" customHeight="1">
      <c r="A131" s="11">
        <v>129</v>
      </c>
      <c r="B131" s="17" t="s">
        <v>162</v>
      </c>
      <c r="C131" s="17"/>
      <c r="D131" s="12">
        <v>12</v>
      </c>
      <c r="E131" s="34">
        <f t="shared" si="7"/>
        <v>84</v>
      </c>
      <c r="F131" s="5" t="s">
        <v>27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44</v>
      </c>
      <c r="O131" s="138"/>
      <c r="P131" s="68"/>
    </row>
    <row r="132" spans="1:21">
      <c r="A132" s="11">
        <v>1</v>
      </c>
      <c r="B132" s="128" t="s">
        <v>643</v>
      </c>
      <c r="C132" s="81" t="s">
        <v>29</v>
      </c>
      <c r="D132" s="12">
        <v>10</v>
      </c>
      <c r="E132" s="34">
        <f t="shared" si="7"/>
        <v>70</v>
      </c>
      <c r="F132" s="5" t="s">
        <v>20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21</v>
      </c>
      <c r="O132" s="138"/>
      <c r="P132" s="68"/>
    </row>
    <row r="133" spans="1:21">
      <c r="A133" s="11">
        <v>29</v>
      </c>
      <c r="B133" s="17" t="s">
        <v>164</v>
      </c>
      <c r="C133" s="81" t="s">
        <v>34</v>
      </c>
      <c r="D133" s="84">
        <v>10</v>
      </c>
      <c r="E133" s="34">
        <f t="shared" ref="E133:E143" si="9">D133*7</f>
        <v>70</v>
      </c>
      <c r="F133" s="6" t="s">
        <v>50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35</v>
      </c>
      <c r="O133" s="138"/>
      <c r="P133" s="70"/>
    </row>
    <row r="134" spans="1:21">
      <c r="A134" s="11">
        <v>50</v>
      </c>
      <c r="B134" s="17" t="s">
        <v>644</v>
      </c>
      <c r="C134" s="132" t="s">
        <v>34</v>
      </c>
      <c r="D134" s="84">
        <v>10</v>
      </c>
      <c r="E134" s="34">
        <f t="shared" si="9"/>
        <v>70</v>
      </c>
      <c r="F134" s="65" t="s">
        <v>50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35</v>
      </c>
      <c r="O134" s="138"/>
      <c r="P134" s="68"/>
    </row>
    <row r="135" spans="1:21">
      <c r="A135" s="11">
        <v>56</v>
      </c>
      <c r="B135" s="37" t="s">
        <v>166</v>
      </c>
      <c r="C135" s="110" t="s">
        <v>34</v>
      </c>
      <c r="D135" s="67">
        <v>10</v>
      </c>
      <c r="E135" s="34">
        <f t="shared" si="9"/>
        <v>70</v>
      </c>
      <c r="F135" s="6" t="s">
        <v>30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31</v>
      </c>
      <c r="O135" s="138"/>
      <c r="P135" s="68"/>
    </row>
    <row r="136" spans="1:21">
      <c r="A136" s="11">
        <v>65</v>
      </c>
      <c r="B136" s="117" t="s">
        <v>167</v>
      </c>
      <c r="C136" s="37"/>
      <c r="D136" s="106">
        <v>10</v>
      </c>
      <c r="E136" s="34">
        <f t="shared" si="9"/>
        <v>70</v>
      </c>
      <c r="F136" s="6" t="s">
        <v>152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38</v>
      </c>
      <c r="O136" s="138"/>
      <c r="P136" s="68"/>
    </row>
    <row r="137" spans="1:21">
      <c r="A137" s="11">
        <v>116</v>
      </c>
      <c r="B137" s="118" t="s">
        <v>168</v>
      </c>
      <c r="C137" s="17"/>
      <c r="D137" s="84">
        <v>10</v>
      </c>
      <c r="E137" s="34">
        <f t="shared" si="9"/>
        <v>70</v>
      </c>
      <c r="F137" s="6" t="s">
        <v>104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38</v>
      </c>
      <c r="O137" s="138"/>
      <c r="P137" s="68"/>
    </row>
    <row r="138" spans="1:21">
      <c r="A138" s="11">
        <v>128</v>
      </c>
      <c r="B138" s="117" t="s">
        <v>169</v>
      </c>
      <c r="C138" s="81"/>
      <c r="D138" s="84">
        <v>10</v>
      </c>
      <c r="E138" s="34">
        <f t="shared" si="9"/>
        <v>70</v>
      </c>
      <c r="F138" s="5" t="s">
        <v>165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38</v>
      </c>
      <c r="O138" s="138"/>
      <c r="P138" s="68"/>
    </row>
    <row r="139" spans="1:21">
      <c r="A139" s="11">
        <v>145</v>
      </c>
      <c r="B139" s="118" t="s">
        <v>172</v>
      </c>
      <c r="C139" s="9"/>
      <c r="D139" s="1">
        <v>10</v>
      </c>
      <c r="E139" s="34">
        <f t="shared" si="9"/>
        <v>70</v>
      </c>
      <c r="F139" s="5" t="s">
        <v>152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38</v>
      </c>
      <c r="O139" s="138"/>
      <c r="P139" s="68"/>
    </row>
    <row r="140" spans="1:21" ht="21">
      <c r="A140" s="11">
        <v>41</v>
      </c>
      <c r="B140" s="9" t="s">
        <v>645</v>
      </c>
      <c r="C140" s="9"/>
      <c r="D140" s="1">
        <v>8</v>
      </c>
      <c r="E140" s="34">
        <f t="shared" si="9"/>
        <v>56</v>
      </c>
      <c r="F140" s="5" t="s">
        <v>30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31</v>
      </c>
      <c r="O140" s="138"/>
      <c r="P140" s="68"/>
      <c r="R140" s="531"/>
      <c r="S140" s="531"/>
      <c r="T140" s="531"/>
      <c r="U140" s="531"/>
    </row>
    <row r="141" spans="1:21" ht="18.600000000000001" customHeight="1">
      <c r="A141" s="11">
        <v>63</v>
      </c>
      <c r="B141" s="119" t="s">
        <v>170</v>
      </c>
      <c r="C141" s="92"/>
      <c r="D141" s="8">
        <v>8</v>
      </c>
      <c r="E141" s="34">
        <f t="shared" si="9"/>
        <v>56</v>
      </c>
      <c r="F141" s="6" t="s">
        <v>171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38</v>
      </c>
      <c r="O141" s="138"/>
      <c r="P141" s="68"/>
    </row>
    <row r="142" spans="1:21" ht="18.600000000000001" customHeight="1">
      <c r="A142" s="11">
        <v>64</v>
      </c>
      <c r="B142" s="3" t="s">
        <v>646</v>
      </c>
      <c r="C142" s="28" t="s">
        <v>34</v>
      </c>
      <c r="D142" s="1">
        <v>8</v>
      </c>
      <c r="E142" s="34">
        <f t="shared" si="9"/>
        <v>56</v>
      </c>
      <c r="F142" s="6" t="s">
        <v>27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44</v>
      </c>
      <c r="O142" s="138"/>
      <c r="P142" s="68"/>
      <c r="R142" s="524"/>
      <c r="S142" s="524"/>
    </row>
    <row r="143" spans="1:21">
      <c r="A143" s="11">
        <v>78</v>
      </c>
      <c r="B143" s="118" t="s">
        <v>174</v>
      </c>
      <c r="C143" s="88" t="s">
        <v>29</v>
      </c>
      <c r="D143" s="1">
        <v>8</v>
      </c>
      <c r="E143" s="34">
        <f t="shared" si="9"/>
        <v>56</v>
      </c>
      <c r="F143" s="5" t="s">
        <v>104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38</v>
      </c>
      <c r="O143" s="138"/>
      <c r="P143" s="68"/>
      <c r="R143" s="524"/>
      <c r="S143" s="524"/>
    </row>
    <row r="144" spans="1:21">
      <c r="A144" s="11">
        <v>98</v>
      </c>
      <c r="B144" s="118" t="s">
        <v>175</v>
      </c>
      <c r="C144" s="23"/>
      <c r="D144" s="8">
        <v>10</v>
      </c>
      <c r="E144" s="34">
        <v>56</v>
      </c>
      <c r="F144" s="5" t="s">
        <v>104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38</v>
      </c>
      <c r="O144" s="138"/>
      <c r="P144" s="68"/>
      <c r="R144" s="524"/>
      <c r="S144" s="524"/>
    </row>
    <row r="145" spans="1:24" ht="18.75" customHeight="1">
      <c r="A145" s="11">
        <v>28</v>
      </c>
      <c r="B145" s="3" t="s">
        <v>647</v>
      </c>
      <c r="C145" s="28"/>
      <c r="D145" s="1">
        <v>7</v>
      </c>
      <c r="E145" s="34">
        <f t="shared" ref="E145:E150" si="11">D145*7</f>
        <v>49</v>
      </c>
      <c r="F145" s="6" t="s">
        <v>50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35</v>
      </c>
      <c r="O145" s="138"/>
      <c r="P145" s="68"/>
      <c r="R145" s="531"/>
      <c r="S145" s="531"/>
    </row>
    <row r="146" spans="1:24" ht="18.600000000000001" customHeight="1">
      <c r="A146" s="11">
        <v>2</v>
      </c>
      <c r="B146" s="116" t="s">
        <v>648</v>
      </c>
      <c r="C146" s="14"/>
      <c r="D146" s="1">
        <v>6</v>
      </c>
      <c r="E146" s="34">
        <f t="shared" si="11"/>
        <v>42</v>
      </c>
      <c r="F146" s="5" t="s">
        <v>171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38</v>
      </c>
      <c r="O146" s="139"/>
      <c r="P146" s="68"/>
    </row>
    <row r="147" spans="1:24">
      <c r="A147" s="11">
        <v>20</v>
      </c>
      <c r="B147" s="118" t="s">
        <v>178</v>
      </c>
      <c r="C147" s="93"/>
      <c r="D147" s="35">
        <v>6</v>
      </c>
      <c r="E147" s="34">
        <f t="shared" si="11"/>
        <v>42</v>
      </c>
      <c r="F147" s="5" t="s">
        <v>171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38</v>
      </c>
      <c r="O147" s="138"/>
      <c r="P147" s="68"/>
    </row>
    <row r="148" spans="1:24">
      <c r="A148" s="11">
        <v>51</v>
      </c>
      <c r="B148" s="9" t="s">
        <v>179</v>
      </c>
      <c r="C148" s="88" t="s">
        <v>29</v>
      </c>
      <c r="D148" s="1">
        <v>4</v>
      </c>
      <c r="E148" s="34">
        <f t="shared" si="11"/>
        <v>28</v>
      </c>
      <c r="F148" s="5" t="s">
        <v>30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31</v>
      </c>
      <c r="O148" s="138"/>
      <c r="P148" s="68"/>
    </row>
    <row r="149" spans="1:24">
      <c r="A149" s="11">
        <v>139</v>
      </c>
      <c r="B149" s="118" t="s">
        <v>649</v>
      </c>
      <c r="C149" s="9"/>
      <c r="D149" s="1">
        <v>2</v>
      </c>
      <c r="E149" s="34">
        <f t="shared" si="11"/>
        <v>14</v>
      </c>
      <c r="F149" s="5" t="s">
        <v>165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38</v>
      </c>
      <c r="O149" s="138"/>
      <c r="P149" s="68"/>
      <c r="Q149" s="525"/>
      <c r="R149" s="524"/>
    </row>
    <row r="150" spans="1:24">
      <c r="A150" s="11">
        <v>146</v>
      </c>
      <c r="B150" s="9" t="s">
        <v>314</v>
      </c>
      <c r="C150" s="9"/>
      <c r="D150" s="1">
        <v>1</v>
      </c>
      <c r="E150" s="34">
        <f t="shared" si="11"/>
        <v>7</v>
      </c>
      <c r="F150" s="5" t="s">
        <v>30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31</v>
      </c>
      <c r="O150" s="138"/>
      <c r="P150" s="68"/>
      <c r="Q150" s="115"/>
      <c r="R150" s="10"/>
    </row>
    <row r="151" spans="1:24" s="24" customFormat="1">
      <c r="A151" s="26"/>
      <c r="B151" s="26" t="s">
        <v>184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185</v>
      </c>
      <c r="B153" s="51" t="s">
        <v>186</v>
      </c>
      <c r="C153" s="51"/>
      <c r="D153" s="51" t="s">
        <v>187</v>
      </c>
      <c r="E153" s="24"/>
      <c r="F153" s="56" t="s">
        <v>188</v>
      </c>
      <c r="G153" s="56" t="s">
        <v>2</v>
      </c>
      <c r="H153" s="56" t="s">
        <v>4</v>
      </c>
      <c r="I153" s="56" t="s">
        <v>3</v>
      </c>
      <c r="J153" s="57" t="s">
        <v>5</v>
      </c>
      <c r="K153" s="57" t="s">
        <v>614</v>
      </c>
      <c r="L153" s="58" t="s">
        <v>189</v>
      </c>
      <c r="M153" s="58"/>
      <c r="N153" s="58"/>
      <c r="O153" s="58"/>
      <c r="P153" s="58"/>
      <c r="R153" s="82"/>
      <c r="X153" s="82"/>
    </row>
    <row r="154" spans="1:24" ht="21">
      <c r="A154" s="2" t="s">
        <v>2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4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5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3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190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397</v>
      </c>
    </row>
    <row r="159" spans="1:24">
      <c r="A159" s="2" t="s">
        <v>650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16</v>
      </c>
      <c r="B160" s="53">
        <f>SUM(B154:B159)</f>
        <v>23680.5</v>
      </c>
      <c r="C160" s="53"/>
      <c r="D160" s="54">
        <f>SUM(D154:D159)</f>
        <v>0.99997888602677254</v>
      </c>
      <c r="F160" s="105" t="s">
        <v>191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532" t="s">
        <v>651</v>
      </c>
      <c r="C164" s="532"/>
      <c r="F164" s="533" t="s">
        <v>652</v>
      </c>
      <c r="G164" s="533"/>
      <c r="H164" s="43"/>
      <c r="I164" s="43"/>
      <c r="J164" s="534" t="s">
        <v>653</v>
      </c>
      <c r="K164" s="534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17</v>
      </c>
      <c r="C166" t="s">
        <v>38</v>
      </c>
      <c r="F166" s="135" t="s">
        <v>17</v>
      </c>
      <c r="G166" t="s">
        <v>24</v>
      </c>
      <c r="H166" s="43"/>
      <c r="I166" s="43"/>
      <c r="J166" s="135" t="s">
        <v>17</v>
      </c>
      <c r="K166" t="s">
        <v>654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655</v>
      </c>
      <c r="C168" t="s">
        <v>656</v>
      </c>
      <c r="D168"/>
      <c r="E168" s="83"/>
      <c r="F168" s="135" t="s">
        <v>655</v>
      </c>
      <c r="G168" t="s">
        <v>656</v>
      </c>
      <c r="H168" s="43"/>
      <c r="J168" s="135" t="s">
        <v>655</v>
      </c>
      <c r="K168" t="s">
        <v>656</v>
      </c>
    </row>
    <row r="169" spans="1:26" s="10" customFormat="1">
      <c r="B169" s="136" t="s">
        <v>615</v>
      </c>
      <c r="C169" s="137">
        <v>280</v>
      </c>
      <c r="D169"/>
      <c r="E169" s="24"/>
      <c r="F169" s="136" t="s">
        <v>36</v>
      </c>
      <c r="G169" s="137">
        <v>280</v>
      </c>
      <c r="H169" s="43"/>
      <c r="I169" s="43"/>
      <c r="J169" s="136" t="s">
        <v>19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37</v>
      </c>
      <c r="C170" s="137">
        <v>266</v>
      </c>
      <c r="D170"/>
      <c r="E170" s="10"/>
      <c r="F170" s="136" t="s">
        <v>617</v>
      </c>
      <c r="G170" s="137">
        <v>265.5</v>
      </c>
      <c r="H170" s="43"/>
      <c r="J170" s="136" t="s">
        <v>26</v>
      </c>
      <c r="K170" s="137">
        <v>350</v>
      </c>
    </row>
    <row r="171" spans="1:26">
      <c r="A171" s="10"/>
      <c r="B171" s="136" t="s">
        <v>46</v>
      </c>
      <c r="C171" s="137">
        <v>238</v>
      </c>
      <c r="D171"/>
      <c r="E171" s="10"/>
      <c r="F171" s="136" t="s">
        <v>72</v>
      </c>
      <c r="G171" s="137">
        <v>196</v>
      </c>
      <c r="H171" s="43"/>
      <c r="J171" s="136" t="s">
        <v>22</v>
      </c>
      <c r="K171" s="137">
        <v>350</v>
      </c>
      <c r="S171" s="10"/>
      <c r="U171" s="2" t="s">
        <v>397</v>
      </c>
    </row>
    <row r="172" spans="1:26">
      <c r="A172" s="10"/>
      <c r="B172" s="136" t="s">
        <v>49</v>
      </c>
      <c r="C172" s="137">
        <v>224</v>
      </c>
      <c r="D172"/>
      <c r="E172" s="10"/>
      <c r="F172" s="136" t="s">
        <v>115</v>
      </c>
      <c r="G172" s="137">
        <v>154</v>
      </c>
      <c r="J172" s="136" t="s">
        <v>32</v>
      </c>
      <c r="K172" s="137">
        <v>294</v>
      </c>
      <c r="S172" s="10"/>
    </row>
    <row r="173" spans="1:26">
      <c r="A173" s="10"/>
      <c r="B173" s="136" t="s">
        <v>55</v>
      </c>
      <c r="C173" s="137">
        <v>224</v>
      </c>
      <c r="D173"/>
      <c r="E173" s="10"/>
      <c r="F173" s="136" t="s">
        <v>657</v>
      </c>
      <c r="G173" s="137">
        <v>895.5</v>
      </c>
      <c r="J173" s="136" t="s">
        <v>619</v>
      </c>
      <c r="K173" s="137">
        <v>252</v>
      </c>
      <c r="S173" s="10"/>
    </row>
    <row r="174" spans="1:26">
      <c r="A174" s="10"/>
      <c r="B174" s="136" t="s">
        <v>54</v>
      </c>
      <c r="C174" s="137">
        <v>224</v>
      </c>
      <c r="D174"/>
      <c r="E174" s="10"/>
      <c r="F174"/>
      <c r="G174"/>
      <c r="J174" s="136" t="s">
        <v>40</v>
      </c>
      <c r="K174" s="137">
        <v>252</v>
      </c>
    </row>
    <row r="175" spans="1:26" s="41" customFormat="1">
      <c r="A175" s="10"/>
      <c r="B175" s="136" t="s">
        <v>51</v>
      </c>
      <c r="C175" s="137">
        <v>224</v>
      </c>
      <c r="D175"/>
      <c r="E175" s="10"/>
      <c r="F175"/>
      <c r="G175"/>
      <c r="J175" s="136" t="s">
        <v>41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53</v>
      </c>
      <c r="C176" s="137">
        <v>224</v>
      </c>
      <c r="D176"/>
      <c r="E176" s="10"/>
      <c r="F176"/>
      <c r="G176"/>
      <c r="J176" s="136" t="s">
        <v>43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59</v>
      </c>
      <c r="C177" s="137">
        <v>210</v>
      </c>
      <c r="D177"/>
      <c r="F177"/>
      <c r="G177"/>
      <c r="J177" s="136" t="s">
        <v>47</v>
      </c>
      <c r="K177" s="137">
        <v>238</v>
      </c>
    </row>
    <row r="178" spans="2:11">
      <c r="B178" s="136" t="s">
        <v>61</v>
      </c>
      <c r="C178" s="137">
        <v>210</v>
      </c>
      <c r="D178"/>
      <c r="F178"/>
      <c r="G178"/>
      <c r="J178" s="136" t="s">
        <v>45</v>
      </c>
      <c r="K178" s="137">
        <v>238</v>
      </c>
    </row>
    <row r="179" spans="2:11">
      <c r="B179" s="136" t="s">
        <v>622</v>
      </c>
      <c r="C179" s="137">
        <v>210</v>
      </c>
      <c r="D179"/>
      <c r="F179"/>
      <c r="G179"/>
      <c r="J179" s="136" t="s">
        <v>48</v>
      </c>
      <c r="K179" s="137">
        <v>224</v>
      </c>
    </row>
    <row r="180" spans="2:11">
      <c r="B180" s="136" t="s">
        <v>76</v>
      </c>
      <c r="C180" s="137">
        <v>196</v>
      </c>
      <c r="D180"/>
      <c r="F180"/>
      <c r="G180"/>
      <c r="J180" s="136" t="s">
        <v>621</v>
      </c>
      <c r="K180" s="137">
        <v>224</v>
      </c>
    </row>
    <row r="181" spans="2:11">
      <c r="B181" s="136" t="s">
        <v>623</v>
      </c>
      <c r="C181" s="137">
        <v>196</v>
      </c>
      <c r="D181"/>
      <c r="F181"/>
      <c r="G181"/>
      <c r="J181" s="136" t="s">
        <v>64</v>
      </c>
      <c r="K181" s="137">
        <v>210</v>
      </c>
    </row>
    <row r="182" spans="2:11">
      <c r="B182" s="136" t="s">
        <v>79</v>
      </c>
      <c r="C182" s="137">
        <v>196</v>
      </c>
      <c r="D182"/>
      <c r="F182"/>
      <c r="G182"/>
      <c r="J182" s="136" t="s">
        <v>65</v>
      </c>
      <c r="K182" s="137">
        <v>210</v>
      </c>
    </row>
    <row r="183" spans="2:11">
      <c r="B183" s="136" t="s">
        <v>86</v>
      </c>
      <c r="C183" s="137">
        <v>182</v>
      </c>
      <c r="D183"/>
      <c r="F183"/>
      <c r="G183"/>
      <c r="J183" s="136" t="s">
        <v>57</v>
      </c>
      <c r="K183" s="137">
        <v>210</v>
      </c>
    </row>
    <row r="184" spans="2:11">
      <c r="B184" s="136" t="s">
        <v>627</v>
      </c>
      <c r="C184" s="137">
        <v>182</v>
      </c>
      <c r="D184"/>
      <c r="F184"/>
      <c r="G184"/>
      <c r="J184" s="136" t="s">
        <v>58</v>
      </c>
      <c r="K184" s="137">
        <v>210</v>
      </c>
    </row>
    <row r="185" spans="2:11">
      <c r="B185" s="136" t="s">
        <v>95</v>
      </c>
      <c r="C185" s="137">
        <v>175</v>
      </c>
      <c r="D185"/>
      <c r="F185"/>
      <c r="G185"/>
      <c r="J185" s="136" t="s">
        <v>66</v>
      </c>
      <c r="K185" s="137">
        <v>210</v>
      </c>
    </row>
    <row r="186" spans="2:11">
      <c r="B186" s="136" t="s">
        <v>94</v>
      </c>
      <c r="C186" s="137">
        <v>175</v>
      </c>
      <c r="F186"/>
      <c r="G186"/>
      <c r="J186" s="136" t="s">
        <v>63</v>
      </c>
      <c r="K186" s="137">
        <v>210</v>
      </c>
    </row>
    <row r="187" spans="2:11">
      <c r="B187" s="136" t="s">
        <v>111</v>
      </c>
      <c r="C187" s="137">
        <v>168</v>
      </c>
      <c r="F187"/>
      <c r="G187"/>
      <c r="J187" s="136" t="s">
        <v>56</v>
      </c>
      <c r="K187" s="137">
        <v>210</v>
      </c>
    </row>
    <row r="188" spans="2:11">
      <c r="B188" s="136" t="s">
        <v>101</v>
      </c>
      <c r="C188" s="137">
        <v>168</v>
      </c>
      <c r="F188"/>
      <c r="G188"/>
      <c r="J188" s="136" t="s">
        <v>68</v>
      </c>
      <c r="K188" s="137">
        <v>196</v>
      </c>
    </row>
    <row r="189" spans="2:11">
      <c r="B189" s="136" t="s">
        <v>105</v>
      </c>
      <c r="C189" s="137">
        <v>168</v>
      </c>
      <c r="F189"/>
      <c r="G189"/>
      <c r="J189" s="136" t="s">
        <v>69</v>
      </c>
      <c r="K189" s="137">
        <v>196</v>
      </c>
    </row>
    <row r="190" spans="2:11">
      <c r="B190" s="136" t="s">
        <v>103</v>
      </c>
      <c r="C190" s="137">
        <v>168</v>
      </c>
      <c r="F190"/>
      <c r="G190"/>
      <c r="J190" s="136" t="s">
        <v>74</v>
      </c>
      <c r="K190" s="137">
        <v>196</v>
      </c>
    </row>
    <row r="191" spans="2:11">
      <c r="B191" s="136" t="s">
        <v>113</v>
      </c>
      <c r="C191" s="137">
        <v>161</v>
      </c>
      <c r="F191"/>
      <c r="G191"/>
      <c r="J191" s="136" t="s">
        <v>77</v>
      </c>
      <c r="K191" s="137">
        <v>196</v>
      </c>
    </row>
    <row r="192" spans="2:11">
      <c r="B192" s="136" t="s">
        <v>127</v>
      </c>
      <c r="C192" s="137">
        <v>154</v>
      </c>
      <c r="F192"/>
      <c r="G192"/>
      <c r="J192" s="136" t="s">
        <v>67</v>
      </c>
      <c r="K192" s="137">
        <v>196</v>
      </c>
    </row>
    <row r="193" spans="2:11">
      <c r="B193" s="136" t="s">
        <v>131</v>
      </c>
      <c r="C193" s="137">
        <v>154</v>
      </c>
      <c r="F193"/>
      <c r="G193"/>
      <c r="J193" s="136" t="s">
        <v>75</v>
      </c>
      <c r="K193" s="137">
        <v>196</v>
      </c>
    </row>
    <row r="194" spans="2:11">
      <c r="B194" s="136" t="s">
        <v>632</v>
      </c>
      <c r="C194" s="137">
        <v>140</v>
      </c>
      <c r="F194"/>
      <c r="G194"/>
      <c r="J194" s="136" t="s">
        <v>78</v>
      </c>
      <c r="K194" s="137">
        <v>196</v>
      </c>
    </row>
    <row r="195" spans="2:11">
      <c r="B195" s="136" t="s">
        <v>633</v>
      </c>
      <c r="C195" s="137">
        <v>140</v>
      </c>
      <c r="F195"/>
      <c r="G195"/>
      <c r="J195" s="136" t="s">
        <v>73</v>
      </c>
      <c r="K195" s="137">
        <v>196</v>
      </c>
    </row>
    <row r="196" spans="2:11">
      <c r="B196" s="136" t="s">
        <v>137</v>
      </c>
      <c r="C196" s="137">
        <v>140</v>
      </c>
      <c r="F196"/>
      <c r="G196"/>
      <c r="J196" s="136" t="s">
        <v>91</v>
      </c>
      <c r="K196" s="137">
        <v>182</v>
      </c>
    </row>
    <row r="197" spans="2:11">
      <c r="B197" s="136" t="s">
        <v>635</v>
      </c>
      <c r="C197" s="137">
        <v>126</v>
      </c>
      <c r="F197"/>
      <c r="G197"/>
      <c r="J197" s="136" t="s">
        <v>80</v>
      </c>
      <c r="K197" s="137">
        <v>182</v>
      </c>
    </row>
    <row r="198" spans="2:11">
      <c r="B198" s="136" t="s">
        <v>142</v>
      </c>
      <c r="C198" s="137">
        <v>126</v>
      </c>
      <c r="F198"/>
      <c r="G198"/>
      <c r="J198" s="136" t="s">
        <v>85</v>
      </c>
      <c r="K198" s="137">
        <v>182</v>
      </c>
    </row>
    <row r="199" spans="2:11">
      <c r="B199" s="136" t="s">
        <v>147</v>
      </c>
      <c r="C199" s="137">
        <v>126</v>
      </c>
      <c r="F199"/>
      <c r="G199"/>
      <c r="J199" s="136" t="s">
        <v>625</v>
      </c>
      <c r="K199" s="137">
        <v>182</v>
      </c>
    </row>
    <row r="200" spans="2:11">
      <c r="B200" s="136" t="s">
        <v>155</v>
      </c>
      <c r="C200" s="137">
        <v>112</v>
      </c>
      <c r="F200"/>
      <c r="G200"/>
      <c r="J200" s="136" t="s">
        <v>84</v>
      </c>
      <c r="K200" s="137">
        <v>182</v>
      </c>
    </row>
    <row r="201" spans="2:11">
      <c r="B201" s="136" t="s">
        <v>639</v>
      </c>
      <c r="C201" s="137">
        <v>112</v>
      </c>
      <c r="F201"/>
      <c r="G201"/>
      <c r="J201" s="136" t="s">
        <v>82</v>
      </c>
      <c r="K201" s="137">
        <v>182</v>
      </c>
    </row>
    <row r="202" spans="2:11">
      <c r="B202" s="136" t="s">
        <v>640</v>
      </c>
      <c r="C202" s="137">
        <v>112</v>
      </c>
      <c r="F202"/>
      <c r="G202"/>
      <c r="J202" s="136" t="s">
        <v>90</v>
      </c>
      <c r="K202" s="137">
        <v>182</v>
      </c>
    </row>
    <row r="203" spans="2:11">
      <c r="B203" s="136" t="s">
        <v>641</v>
      </c>
      <c r="C203" s="137">
        <v>105</v>
      </c>
      <c r="F203"/>
      <c r="G203"/>
      <c r="J203" s="136" t="s">
        <v>626</v>
      </c>
      <c r="K203" s="137">
        <v>182</v>
      </c>
    </row>
    <row r="204" spans="2:11">
      <c r="B204" s="136" t="s">
        <v>158</v>
      </c>
      <c r="C204" s="137">
        <v>98</v>
      </c>
      <c r="F204"/>
      <c r="G204"/>
      <c r="J204" s="136" t="s">
        <v>88</v>
      </c>
      <c r="K204" s="137">
        <v>182</v>
      </c>
    </row>
    <row r="205" spans="2:11">
      <c r="B205" s="136" t="s">
        <v>161</v>
      </c>
      <c r="C205" s="137">
        <v>84</v>
      </c>
      <c r="F205"/>
      <c r="G205"/>
      <c r="J205" s="136" t="s">
        <v>81</v>
      </c>
      <c r="K205" s="137">
        <v>182</v>
      </c>
    </row>
    <row r="206" spans="2:11">
      <c r="B206" s="136" t="s">
        <v>169</v>
      </c>
      <c r="C206" s="137">
        <v>70</v>
      </c>
      <c r="F206"/>
      <c r="G206"/>
      <c r="J206" s="136" t="s">
        <v>624</v>
      </c>
      <c r="K206" s="137">
        <v>182</v>
      </c>
    </row>
    <row r="207" spans="2:11">
      <c r="B207" s="136" t="s">
        <v>167</v>
      </c>
      <c r="C207" s="137">
        <v>70</v>
      </c>
      <c r="F207"/>
      <c r="G207"/>
      <c r="J207" s="136" t="s">
        <v>93</v>
      </c>
      <c r="K207" s="137">
        <v>182</v>
      </c>
    </row>
    <row r="208" spans="2:11">
      <c r="B208" s="136" t="s">
        <v>172</v>
      </c>
      <c r="C208" s="137">
        <v>70</v>
      </c>
      <c r="F208"/>
      <c r="G208"/>
      <c r="J208" s="136" t="s">
        <v>96</v>
      </c>
      <c r="K208" s="137">
        <v>175</v>
      </c>
    </row>
    <row r="209" spans="2:11">
      <c r="B209" s="136" t="s">
        <v>168</v>
      </c>
      <c r="C209" s="137">
        <v>70</v>
      </c>
      <c r="F209"/>
      <c r="G209"/>
      <c r="J209" s="136" t="s">
        <v>112</v>
      </c>
      <c r="K209" s="137">
        <v>168</v>
      </c>
    </row>
    <row r="210" spans="2:11">
      <c r="B210" s="136" t="s">
        <v>170</v>
      </c>
      <c r="C210" s="137">
        <v>56</v>
      </c>
      <c r="F210"/>
      <c r="G210"/>
      <c r="J210" s="136" t="s">
        <v>98</v>
      </c>
      <c r="K210" s="137">
        <v>168</v>
      </c>
    </row>
    <row r="211" spans="2:11">
      <c r="B211" s="136" t="s">
        <v>175</v>
      </c>
      <c r="C211" s="137">
        <v>56</v>
      </c>
      <c r="F211"/>
      <c r="G211"/>
      <c r="J211" s="136" t="s">
        <v>97</v>
      </c>
      <c r="K211" s="137">
        <v>168</v>
      </c>
    </row>
    <row r="212" spans="2:11">
      <c r="B212" s="136" t="s">
        <v>174</v>
      </c>
      <c r="C212" s="137">
        <v>56</v>
      </c>
      <c r="F212"/>
      <c r="G212"/>
      <c r="J212" s="136" t="s">
        <v>109</v>
      </c>
      <c r="K212" s="137">
        <v>168</v>
      </c>
    </row>
    <row r="213" spans="2:11">
      <c r="B213" s="136" t="s">
        <v>648</v>
      </c>
      <c r="C213" s="137">
        <v>42</v>
      </c>
      <c r="F213"/>
      <c r="G213"/>
      <c r="J213" s="136" t="s">
        <v>108</v>
      </c>
      <c r="K213" s="137">
        <v>168</v>
      </c>
    </row>
    <row r="214" spans="2:11">
      <c r="B214" s="136" t="s">
        <v>178</v>
      </c>
      <c r="C214" s="137">
        <v>42</v>
      </c>
      <c r="F214"/>
      <c r="G214"/>
      <c r="J214" s="136" t="s">
        <v>110</v>
      </c>
      <c r="K214" s="137">
        <v>168</v>
      </c>
    </row>
    <row r="215" spans="2:11">
      <c r="B215" s="136" t="s">
        <v>649</v>
      </c>
      <c r="C215" s="137">
        <v>14</v>
      </c>
      <c r="F215"/>
      <c r="G215"/>
      <c r="J215" s="136" t="s">
        <v>629</v>
      </c>
      <c r="K215" s="137">
        <v>168</v>
      </c>
    </row>
    <row r="216" spans="2:11">
      <c r="B216" s="136" t="s">
        <v>657</v>
      </c>
      <c r="C216" s="137">
        <v>6944</v>
      </c>
      <c r="F216"/>
      <c r="G216"/>
      <c r="J216" s="136" t="s">
        <v>628</v>
      </c>
      <c r="K216" s="137">
        <v>168</v>
      </c>
    </row>
    <row r="217" spans="2:11">
      <c r="B217"/>
      <c r="C217"/>
      <c r="F217"/>
      <c r="G217"/>
      <c r="J217" s="136" t="s">
        <v>99</v>
      </c>
      <c r="K217" s="137">
        <v>168</v>
      </c>
    </row>
    <row r="218" spans="2:11">
      <c r="B218"/>
      <c r="C218"/>
      <c r="F218"/>
      <c r="G218"/>
      <c r="J218" s="136" t="s">
        <v>100</v>
      </c>
      <c r="K218" s="137">
        <v>168</v>
      </c>
    </row>
    <row r="219" spans="2:11">
      <c r="B219"/>
      <c r="C219"/>
      <c r="F219"/>
      <c r="G219"/>
      <c r="J219" s="136" t="s">
        <v>114</v>
      </c>
      <c r="K219" s="137">
        <v>161</v>
      </c>
    </row>
    <row r="220" spans="2:11">
      <c r="B220"/>
      <c r="C220"/>
      <c r="F220"/>
      <c r="G220"/>
      <c r="J220" s="136" t="s">
        <v>631</v>
      </c>
      <c r="K220" s="137">
        <v>154</v>
      </c>
    </row>
    <row r="221" spans="2:11">
      <c r="B221"/>
      <c r="C221"/>
      <c r="J221" s="136" t="s">
        <v>129</v>
      </c>
      <c r="K221" s="137">
        <v>154</v>
      </c>
    </row>
    <row r="222" spans="2:11">
      <c r="B222"/>
      <c r="C222"/>
      <c r="J222" s="136" t="s">
        <v>116</v>
      </c>
      <c r="K222" s="137">
        <v>154</v>
      </c>
    </row>
    <row r="223" spans="2:11">
      <c r="B223"/>
      <c r="C223"/>
      <c r="J223" s="136" t="s">
        <v>125</v>
      </c>
      <c r="K223" s="137">
        <v>154</v>
      </c>
    </row>
    <row r="224" spans="2:11">
      <c r="B224"/>
      <c r="C224"/>
      <c r="J224" s="136" t="s">
        <v>124</v>
      </c>
      <c r="K224" s="137">
        <v>154</v>
      </c>
    </row>
    <row r="225" spans="2:11">
      <c r="B225"/>
      <c r="C225"/>
      <c r="J225" s="136" t="s">
        <v>630</v>
      </c>
      <c r="K225" s="137">
        <v>154</v>
      </c>
    </row>
    <row r="226" spans="2:11">
      <c r="B226"/>
      <c r="C226"/>
      <c r="J226" s="136" t="s">
        <v>123</v>
      </c>
      <c r="K226" s="137">
        <v>154</v>
      </c>
    </row>
    <row r="227" spans="2:11">
      <c r="B227"/>
      <c r="C227"/>
      <c r="J227" s="136" t="s">
        <v>126</v>
      </c>
      <c r="K227" s="137">
        <v>154</v>
      </c>
    </row>
    <row r="228" spans="2:11">
      <c r="B228"/>
      <c r="C228"/>
      <c r="J228" s="136" t="s">
        <v>119</v>
      </c>
      <c r="K228" s="137">
        <v>154</v>
      </c>
    </row>
    <row r="229" spans="2:11">
      <c r="B229"/>
      <c r="C229"/>
      <c r="J229" s="136" t="s">
        <v>122</v>
      </c>
      <c r="K229" s="137">
        <v>154</v>
      </c>
    </row>
    <row r="230" spans="2:11">
      <c r="B230"/>
      <c r="C230"/>
      <c r="J230" s="136" t="s">
        <v>130</v>
      </c>
      <c r="K230" s="137">
        <v>154</v>
      </c>
    </row>
    <row r="231" spans="2:11">
      <c r="B231"/>
      <c r="C231"/>
      <c r="J231" s="136" t="s">
        <v>118</v>
      </c>
      <c r="K231" s="137">
        <v>154</v>
      </c>
    </row>
    <row r="232" spans="2:11">
      <c r="B232"/>
      <c r="C232"/>
      <c r="J232" s="136" t="s">
        <v>120</v>
      </c>
      <c r="K232" s="137">
        <v>154</v>
      </c>
    </row>
    <row r="233" spans="2:11">
      <c r="B233"/>
      <c r="C233"/>
      <c r="J233" s="136" t="s">
        <v>132</v>
      </c>
      <c r="K233" s="137">
        <v>140</v>
      </c>
    </row>
    <row r="234" spans="2:11">
      <c r="B234"/>
      <c r="C234"/>
      <c r="J234" s="136" t="s">
        <v>134</v>
      </c>
      <c r="K234" s="137">
        <v>140</v>
      </c>
    </row>
    <row r="235" spans="2:11">
      <c r="B235"/>
      <c r="C235"/>
      <c r="J235" s="136" t="s">
        <v>133</v>
      </c>
      <c r="K235" s="137">
        <v>140</v>
      </c>
    </row>
    <row r="236" spans="2:11">
      <c r="B236"/>
      <c r="C236"/>
      <c r="J236" s="136" t="s">
        <v>139</v>
      </c>
      <c r="K236" s="137">
        <v>140</v>
      </c>
    </row>
    <row r="237" spans="2:11">
      <c r="B237"/>
      <c r="C237"/>
      <c r="J237" s="136" t="s">
        <v>634</v>
      </c>
      <c r="K237" s="137">
        <v>140</v>
      </c>
    </row>
    <row r="238" spans="2:11">
      <c r="B238"/>
      <c r="C238"/>
      <c r="J238" s="136" t="s">
        <v>140</v>
      </c>
      <c r="K238" s="137">
        <v>133</v>
      </c>
    </row>
    <row r="239" spans="2:11">
      <c r="B239"/>
      <c r="C239"/>
      <c r="J239" s="136" t="s">
        <v>144</v>
      </c>
      <c r="K239" s="137">
        <v>126</v>
      </c>
    </row>
    <row r="240" spans="2:11">
      <c r="B240"/>
      <c r="C240"/>
      <c r="J240" s="136" t="s">
        <v>141</v>
      </c>
      <c r="K240" s="137">
        <v>126</v>
      </c>
    </row>
    <row r="241" spans="2:11">
      <c r="B241"/>
      <c r="C241"/>
      <c r="J241" s="136" t="s">
        <v>143</v>
      </c>
      <c r="K241" s="137">
        <v>126</v>
      </c>
    </row>
    <row r="242" spans="2:11">
      <c r="B242"/>
      <c r="C242"/>
      <c r="J242" s="136" t="s">
        <v>636</v>
      </c>
      <c r="K242" s="137">
        <v>126</v>
      </c>
    </row>
    <row r="243" spans="2:11">
      <c r="B243"/>
      <c r="C243"/>
      <c r="J243" s="136" t="s">
        <v>637</v>
      </c>
      <c r="K243" s="137">
        <v>126</v>
      </c>
    </row>
    <row r="244" spans="2:11">
      <c r="B244"/>
      <c r="C244"/>
      <c r="J244" s="136" t="s">
        <v>145</v>
      </c>
      <c r="K244" s="137">
        <v>126</v>
      </c>
    </row>
    <row r="245" spans="2:11">
      <c r="B245"/>
      <c r="C245"/>
      <c r="J245" s="136" t="s">
        <v>154</v>
      </c>
      <c r="K245" s="137">
        <v>112</v>
      </c>
    </row>
    <row r="246" spans="2:11">
      <c r="B246"/>
      <c r="C246"/>
      <c r="J246" s="136" t="s">
        <v>638</v>
      </c>
      <c r="K246" s="137">
        <v>112</v>
      </c>
    </row>
    <row r="247" spans="2:11">
      <c r="B247"/>
      <c r="C247"/>
      <c r="J247" s="136" t="s">
        <v>149</v>
      </c>
      <c r="K247" s="137">
        <v>112</v>
      </c>
    </row>
    <row r="248" spans="2:11">
      <c r="B248"/>
      <c r="C248"/>
      <c r="J248" s="136" t="s">
        <v>156</v>
      </c>
      <c r="K248" s="137">
        <v>98</v>
      </c>
    </row>
    <row r="249" spans="2:11">
      <c r="B249"/>
      <c r="C249"/>
      <c r="J249" s="136" t="s">
        <v>157</v>
      </c>
      <c r="K249" s="137">
        <v>98</v>
      </c>
    </row>
    <row r="250" spans="2:11">
      <c r="B250"/>
      <c r="C250"/>
      <c r="J250" s="136" t="s">
        <v>162</v>
      </c>
      <c r="K250" s="137">
        <v>84</v>
      </c>
    </row>
    <row r="251" spans="2:11">
      <c r="B251"/>
      <c r="C251"/>
      <c r="J251" s="136" t="s">
        <v>160</v>
      </c>
      <c r="K251" s="137">
        <v>84</v>
      </c>
    </row>
    <row r="252" spans="2:11">
      <c r="B252"/>
      <c r="C252"/>
      <c r="J252" s="136" t="s">
        <v>642</v>
      </c>
      <c r="K252" s="137">
        <v>84</v>
      </c>
    </row>
    <row r="253" spans="2:11">
      <c r="B253"/>
      <c r="C253"/>
      <c r="J253" s="136" t="s">
        <v>164</v>
      </c>
      <c r="K253" s="137">
        <v>70</v>
      </c>
    </row>
    <row r="254" spans="2:11">
      <c r="B254"/>
      <c r="C254"/>
      <c r="J254" s="136" t="s">
        <v>644</v>
      </c>
      <c r="K254" s="137">
        <v>70</v>
      </c>
    </row>
    <row r="255" spans="2:11">
      <c r="B255"/>
      <c r="C255"/>
      <c r="J255" s="136" t="s">
        <v>643</v>
      </c>
      <c r="K255" s="137">
        <v>70</v>
      </c>
    </row>
    <row r="256" spans="2:11">
      <c r="B256"/>
      <c r="C256"/>
      <c r="J256" s="136" t="s">
        <v>646</v>
      </c>
      <c r="K256" s="137">
        <v>56</v>
      </c>
    </row>
    <row r="257" spans="2:11">
      <c r="B257"/>
      <c r="C257"/>
      <c r="J257" s="136" t="s">
        <v>647</v>
      </c>
      <c r="K257" s="137">
        <v>49</v>
      </c>
    </row>
    <row r="258" spans="2:11">
      <c r="B258"/>
      <c r="C258"/>
      <c r="J258" s="136" t="s">
        <v>657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4:S144"/>
    <mergeCell ref="R145:S145"/>
    <mergeCell ref="Q149:R149"/>
    <mergeCell ref="B164:C164"/>
    <mergeCell ref="F164:G164"/>
    <mergeCell ref="J164:K164"/>
    <mergeCell ref="R143:S143"/>
    <mergeCell ref="B1:D2"/>
    <mergeCell ref="G3:L3"/>
    <mergeCell ref="S56:T56"/>
    <mergeCell ref="R140:U140"/>
    <mergeCell ref="R142:S142"/>
  </mergeCells>
  <pageMargins left="0.7" right="0.7" top="0.75" bottom="0.75" header="0.3" footer="0.3"/>
  <pageSetup paperSize="9" orientation="portrait" r:id="rId4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96600-CE6A-4DFB-9E6C-BDE44966B23C}">
  <sheetPr codeName="Feuil10"/>
  <dimension ref="A1:AI168"/>
  <sheetViews>
    <sheetView workbookViewId="0">
      <pane xSplit="5" ySplit="1" topLeftCell="X2" activePane="bottomRight" state="frozen"/>
      <selection pane="topRight" activeCell="G1" sqref="G1"/>
      <selection pane="bottomLeft" activeCell="A3" sqref="A3"/>
      <selection pane="bottomRight" activeCell="Z37" sqref="Z37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32</v>
      </c>
      <c r="E2" s="166">
        <f t="shared" ref="E2:E65" si="0">D2*7</f>
        <v>224</v>
      </c>
      <c r="F2" s="319">
        <v>46035</v>
      </c>
      <c r="G2" s="245">
        <f ca="1">+IF(A2=1,(+TODAY())-F2,"Sans objet")</f>
        <v>273</v>
      </c>
      <c r="H2" s="253">
        <v>1</v>
      </c>
      <c r="I2" s="253" t="str">
        <f>VLOOKUP(H2,Secteurs!$A$4:$C$6,3)</f>
        <v>Frisca MPASSI</v>
      </c>
      <c r="J2" s="203">
        <v>1</v>
      </c>
      <c r="K2" s="204"/>
      <c r="L2" s="204"/>
      <c r="M2" s="204"/>
      <c r="N2" s="204"/>
      <c r="O2" s="205"/>
      <c r="P2" s="206">
        <f>+$E2*J2</f>
        <v>224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0</v>
      </c>
      <c r="V2" s="171">
        <f>SUM(P2:U2)</f>
        <v>224</v>
      </c>
      <c r="W2" s="166" t="s">
        <v>200</v>
      </c>
      <c r="X2" s="85">
        <f t="shared" ref="X2:X65" si="2">+V2-E2</f>
        <v>0</v>
      </c>
      <c r="Y2" s="241"/>
      <c r="Z2" s="64">
        <v>51</v>
      </c>
      <c r="AA2" s="324">
        <v>0.36</v>
      </c>
      <c r="AB2" s="324">
        <v>0.02</v>
      </c>
      <c r="AC2" s="323">
        <v>0.38100000000000001</v>
      </c>
      <c r="AD2" s="323">
        <v>0.1</v>
      </c>
      <c r="AE2" s="323">
        <v>6.2E-2</v>
      </c>
      <c r="AF2" s="323">
        <v>5.8000000000000003E-2</v>
      </c>
      <c r="AG2" s="323">
        <v>0.39900000000000002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72</v>
      </c>
      <c r="E3" s="166">
        <f t="shared" si="0"/>
        <v>504</v>
      </c>
      <c r="F3" s="319">
        <v>46038</v>
      </c>
      <c r="G3" s="245">
        <f t="shared" ref="G3:G66" ca="1" si="4">+IF(A3=1,(+TODAY())-F3,"Sans objet")</f>
        <v>270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252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252</v>
      </c>
      <c r="V3" s="167">
        <f t="shared" ref="V3:V66" si="6">SUM(P3:U3)</f>
        <v>504</v>
      </c>
      <c r="W3" s="147" t="s">
        <v>201</v>
      </c>
      <c r="X3" s="85">
        <f t="shared" si="2"/>
        <v>0</v>
      </c>
      <c r="Z3" s="322">
        <v>52</v>
      </c>
      <c r="AA3" s="324">
        <v>0.375</v>
      </c>
      <c r="AB3" s="324">
        <v>2.1000000000000001E-2</v>
      </c>
      <c r="AC3" s="323">
        <v>0.39600000000000002</v>
      </c>
      <c r="AD3" s="323">
        <v>7.9000000000000001E-2</v>
      </c>
      <c r="AE3" s="323">
        <v>9.0999999999999998E-2</v>
      </c>
      <c r="AF3" s="323">
        <v>7.0000000000000007E-2</v>
      </c>
      <c r="AG3" s="323">
        <v>0.36399999999999999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46038</v>
      </c>
      <c r="G4" s="245">
        <f t="shared" ca="1" si="4"/>
        <v>270</v>
      </c>
      <c r="H4" s="253">
        <v>2</v>
      </c>
      <c r="I4" s="253" t="str">
        <f>VLOOKUP(H4,Secteurs!$A$4:$C$6,3)</f>
        <v>Prince MBOUSSA</v>
      </c>
      <c r="J4" s="195">
        <v>0.25</v>
      </c>
      <c r="K4" s="196"/>
      <c r="L4" s="196"/>
      <c r="M4" s="196">
        <v>0.25</v>
      </c>
      <c r="N4" s="196"/>
      <c r="O4" s="197">
        <v>0.5</v>
      </c>
      <c r="P4" s="178">
        <f t="shared" si="5"/>
        <v>84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0</v>
      </c>
      <c r="U4" s="180">
        <f t="shared" si="1"/>
        <v>168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1</v>
      </c>
      <c r="AA4" s="324">
        <v>0.36188811188811187</v>
      </c>
      <c r="AB4" s="324">
        <v>2.097902097902098E-2</v>
      </c>
      <c r="AC4" s="323">
        <v>0.38286713286713286</v>
      </c>
      <c r="AD4" s="323">
        <v>7.8671328671328672E-2</v>
      </c>
      <c r="AE4" s="323">
        <v>0.11713286713286714</v>
      </c>
      <c r="AF4" s="323">
        <v>7.3426573426573424E-2</v>
      </c>
      <c r="AG4" s="323">
        <v>0.34790209790209792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50</v>
      </c>
      <c r="E5" s="166">
        <f t="shared" si="0"/>
        <v>350</v>
      </c>
      <c r="F5" s="319">
        <v>46037</v>
      </c>
      <c r="G5" s="245">
        <f t="shared" ca="1" si="4"/>
        <v>271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350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350</v>
      </c>
      <c r="W5" s="147" t="s">
        <v>201</v>
      </c>
      <c r="X5" s="85">
        <f t="shared" si="2"/>
        <v>0</v>
      </c>
      <c r="Z5" s="322">
        <v>2</v>
      </c>
      <c r="AA5" s="324">
        <v>0.374</v>
      </c>
      <c r="AB5" s="324">
        <v>2.1000000000000001E-2</v>
      </c>
      <c r="AC5" s="323">
        <v>0.39400000000000002</v>
      </c>
      <c r="AD5" s="323">
        <v>5.6000000000000001E-2</v>
      </c>
      <c r="AE5" s="323">
        <v>9.1999999999999998E-2</v>
      </c>
      <c r="AF5" s="323">
        <v>0.10199999999999999</v>
      </c>
      <c r="AG5" s="323">
        <v>0.35599999999999998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46036</v>
      </c>
      <c r="G6" s="245">
        <f t="shared" ca="1" si="4"/>
        <v>272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175</v>
      </c>
      <c r="T6" s="179">
        <f t="shared" si="1"/>
        <v>0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3</v>
      </c>
      <c r="AA6" s="324">
        <v>0.41</v>
      </c>
      <c r="AB6" s="324">
        <v>0.02</v>
      </c>
      <c r="AC6" s="323">
        <v>0.432</v>
      </c>
      <c r="AD6" s="323">
        <v>6.2E-2</v>
      </c>
      <c r="AE6" s="323">
        <v>8.8999999999999996E-2</v>
      </c>
      <c r="AF6" s="323">
        <v>9.7000000000000003E-2</v>
      </c>
      <c r="AG6" s="323">
        <v>0.31900000000000001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46035</v>
      </c>
      <c r="G7" s="245">
        <f t="shared" ca="1" si="4"/>
        <v>273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3.7999999999999978E-2</v>
      </c>
      <c r="AD7" s="194">
        <f>+AD6-AD5</f>
        <v>5.9999999999999984E-3</v>
      </c>
      <c r="AE7" s="194">
        <f t="shared" ref="AE7:AG7" si="7">+AE6-AE5</f>
        <v>-3.0000000000000027E-3</v>
      </c>
      <c r="AF7" s="194">
        <f t="shared" si="7"/>
        <v>-4.9999999999999906E-3</v>
      </c>
      <c r="AG7" s="194">
        <f t="shared" si="7"/>
        <v>-3.6999999999999977E-2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46036</v>
      </c>
      <c r="G8" s="245">
        <f t="shared" ca="1" si="4"/>
        <v>272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0.25</v>
      </c>
      <c r="M8" s="196"/>
      <c r="N8" s="196">
        <v>0.25</v>
      </c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70</v>
      </c>
      <c r="S8" s="179">
        <f t="shared" si="1"/>
        <v>0</v>
      </c>
      <c r="T8" s="179">
        <f t="shared" si="1"/>
        <v>70</v>
      </c>
      <c r="U8" s="180">
        <f t="shared" si="1"/>
        <v>140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46035</v>
      </c>
      <c r="G9" s="245">
        <f t="shared" ca="1" si="4"/>
        <v>273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0.25</v>
      </c>
      <c r="N9" s="196"/>
      <c r="O9" s="197">
        <v>0.25</v>
      </c>
      <c r="P9" s="178">
        <f t="shared" si="5"/>
        <v>105</v>
      </c>
      <c r="Q9" s="179">
        <f t="shared" si="1"/>
        <v>0</v>
      </c>
      <c r="R9" s="179">
        <f t="shared" si="1"/>
        <v>0</v>
      </c>
      <c r="S9" s="179">
        <f t="shared" si="1"/>
        <v>52.5</v>
      </c>
      <c r="T9" s="179">
        <f t="shared" si="1"/>
        <v>0</v>
      </c>
      <c r="U9" s="180">
        <f t="shared" si="1"/>
        <v>52.5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46035</v>
      </c>
      <c r="G10" s="245">
        <f t="shared" ca="1" si="4"/>
        <v>273</v>
      </c>
      <c r="H10" s="253">
        <v>2</v>
      </c>
      <c r="I10" s="253" t="str">
        <f>VLOOKUP(H10,Secteurs!$A$4:$C$6,3)</f>
        <v>Prince MBOUSSA</v>
      </c>
      <c r="J10" s="195">
        <v>0.5</v>
      </c>
      <c r="K10" s="196">
        <v>0.25</v>
      </c>
      <c r="L10" s="196"/>
      <c r="M10" s="196"/>
      <c r="N10" s="196"/>
      <c r="O10" s="197">
        <v>0.25</v>
      </c>
      <c r="P10" s="178">
        <f t="shared" si="5"/>
        <v>133</v>
      </c>
      <c r="Q10" s="179">
        <f t="shared" si="1"/>
        <v>66.5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66.5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38</v>
      </c>
      <c r="E11" s="166">
        <f t="shared" si="0"/>
        <v>266</v>
      </c>
      <c r="F11" s="319">
        <v>46036</v>
      </c>
      <c r="G11" s="245">
        <f t="shared" ca="1" si="4"/>
        <v>272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133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133</v>
      </c>
      <c r="V11" s="167">
        <f t="shared" si="6"/>
        <v>266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26</v>
      </c>
      <c r="E12" s="166">
        <f t="shared" si="0"/>
        <v>182</v>
      </c>
      <c r="F12" s="319">
        <v>46038</v>
      </c>
      <c r="G12" s="245">
        <f t="shared" ca="1" si="4"/>
        <v>270</v>
      </c>
      <c r="H12" s="253">
        <v>2</v>
      </c>
      <c r="I12" s="253" t="str">
        <f>VLOOKUP(H12,Secteurs!$A$4:$C$6,3)</f>
        <v>Prince MBOUSSA</v>
      </c>
      <c r="J12" s="195">
        <v>0.5</v>
      </c>
      <c r="K12" s="196"/>
      <c r="L12" s="196"/>
      <c r="M12" s="196"/>
      <c r="N12" s="196"/>
      <c r="O12" s="197">
        <v>0.5</v>
      </c>
      <c r="P12" s="178">
        <f t="shared" si="5"/>
        <v>91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91</v>
      </c>
      <c r="V12" s="167">
        <f t="shared" si="6"/>
        <v>182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46036</v>
      </c>
      <c r="G13" s="245">
        <f t="shared" ca="1" si="4"/>
        <v>272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46036</v>
      </c>
      <c r="G14" s="245">
        <f t="shared" ca="1" si="4"/>
        <v>272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>
        <v>0.25</v>
      </c>
      <c r="O14" s="197"/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84</v>
      </c>
      <c r="T14" s="179">
        <f t="shared" si="1"/>
        <v>84</v>
      </c>
      <c r="U14" s="180">
        <f t="shared" si="1"/>
        <v>0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64</v>
      </c>
      <c r="E15" s="166">
        <f>D15*7</f>
        <v>448</v>
      </c>
      <c r="F15" s="319">
        <v>46038</v>
      </c>
      <c r="G15" s="245">
        <f t="shared" ca="1" si="4"/>
        <v>270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/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224</v>
      </c>
      <c r="S15" s="179">
        <f t="shared" si="1"/>
        <v>0</v>
      </c>
      <c r="T15" s="179">
        <f t="shared" si="1"/>
        <v>0</v>
      </c>
      <c r="U15" s="180">
        <f t="shared" si="1"/>
        <v>224</v>
      </c>
      <c r="V15" s="167">
        <f t="shared" si="6"/>
        <v>448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46</v>
      </c>
      <c r="E16" s="166">
        <f t="shared" si="0"/>
        <v>322</v>
      </c>
      <c r="F16" s="319">
        <v>46035</v>
      </c>
      <c r="G16" s="245">
        <f t="shared" ca="1" si="4"/>
        <v>273</v>
      </c>
      <c r="H16" s="253">
        <v>3</v>
      </c>
      <c r="I16" s="253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178">
        <f t="shared" si="5"/>
        <v>322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0</v>
      </c>
      <c r="V16" s="167">
        <f t="shared" si="6"/>
        <v>322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46038</v>
      </c>
      <c r="G17" s="245">
        <f t="shared" ca="1" si="4"/>
        <v>270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/>
      <c r="O17" s="197">
        <v>0.5</v>
      </c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140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36</v>
      </c>
      <c r="E18" s="166">
        <f t="shared" si="0"/>
        <v>252</v>
      </c>
      <c r="F18" s="319">
        <v>46037</v>
      </c>
      <c r="G18" s="245">
        <f t="shared" ca="1" si="4"/>
        <v>271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126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126</v>
      </c>
      <c r="V18" s="167">
        <f t="shared" si="6"/>
        <v>252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38</v>
      </c>
      <c r="E19" s="166">
        <f t="shared" si="0"/>
        <v>266</v>
      </c>
      <c r="F19" s="319">
        <v>46037</v>
      </c>
      <c r="G19" s="245">
        <f t="shared" ca="1" si="4"/>
        <v>271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133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133</v>
      </c>
      <c r="V19" s="167">
        <f t="shared" si="6"/>
        <v>266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46</v>
      </c>
      <c r="E20" s="166">
        <f t="shared" si="0"/>
        <v>322</v>
      </c>
      <c r="F20" s="319">
        <v>46038</v>
      </c>
      <c r="G20" s="245">
        <f t="shared" ca="1" si="4"/>
        <v>270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>
        <v>0.5</v>
      </c>
      <c r="M20" s="196"/>
      <c r="N20" s="196"/>
      <c r="O20" s="197"/>
      <c r="P20" s="178">
        <f t="shared" si="5"/>
        <v>161</v>
      </c>
      <c r="Q20" s="179">
        <f t="shared" si="5"/>
        <v>0</v>
      </c>
      <c r="R20" s="179">
        <f t="shared" si="5"/>
        <v>161</v>
      </c>
      <c r="S20" s="179">
        <f t="shared" si="5"/>
        <v>0</v>
      </c>
      <c r="T20" s="179">
        <f t="shared" si="5"/>
        <v>0</v>
      </c>
      <c r="U20" s="180">
        <f t="shared" si="5"/>
        <v>0</v>
      </c>
      <c r="V20" s="167">
        <f t="shared" si="6"/>
        <v>322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50</v>
      </c>
      <c r="E21" s="166">
        <f t="shared" si="0"/>
        <v>350</v>
      </c>
      <c r="F21" s="319">
        <v>46035</v>
      </c>
      <c r="G21" s="245">
        <f t="shared" ca="1" si="4"/>
        <v>273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5"/>
        <v>175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0</v>
      </c>
      <c r="U21" s="180">
        <f t="shared" si="5"/>
        <v>175</v>
      </c>
      <c r="V21" s="167">
        <f t="shared" si="6"/>
        <v>350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46036</v>
      </c>
      <c r="G22" s="245">
        <f t="shared" ca="1" si="4"/>
        <v>272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112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46038</v>
      </c>
      <c r="G23" s="245">
        <f t="shared" ca="1" si="4"/>
        <v>270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2"/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44</v>
      </c>
      <c r="E24" s="166">
        <f t="shared" si="0"/>
        <v>308</v>
      </c>
      <c r="F24" s="319">
        <v>46035</v>
      </c>
      <c r="G24" s="245">
        <f t="shared" ca="1" si="4"/>
        <v>273</v>
      </c>
      <c r="H24" s="253">
        <v>2</v>
      </c>
      <c r="I24" s="253" t="str">
        <f>VLOOKUP(H24,Secteurs!$A$4:$C$6,3)</f>
        <v>Prince MBOUSSA</v>
      </c>
      <c r="J24" s="195"/>
      <c r="K24" s="196"/>
      <c r="L24" s="196"/>
      <c r="M24" s="196">
        <v>0.5</v>
      </c>
      <c r="N24" s="196">
        <v>0.5</v>
      </c>
      <c r="O24" s="197"/>
      <c r="P24" s="178">
        <f t="shared" si="5"/>
        <v>0</v>
      </c>
      <c r="Q24" s="179">
        <f t="shared" si="5"/>
        <v>0</v>
      </c>
      <c r="R24" s="179">
        <f t="shared" si="5"/>
        <v>0</v>
      </c>
      <c r="S24" s="179">
        <f t="shared" si="5"/>
        <v>154</v>
      </c>
      <c r="T24" s="179">
        <f t="shared" si="5"/>
        <v>154</v>
      </c>
      <c r="U24" s="180">
        <f t="shared" si="5"/>
        <v>0</v>
      </c>
      <c r="V24" s="167">
        <f t="shared" si="6"/>
        <v>308</v>
      </c>
      <c r="W24" s="147" t="s">
        <v>210</v>
      </c>
      <c r="X24" s="85">
        <f t="shared" si="2"/>
        <v>0</v>
      </c>
      <c r="Y24" s="85"/>
      <c r="Z24" s="2"/>
      <c r="AA24" s="2"/>
      <c r="AB24" s="2"/>
      <c r="AC24" s="2"/>
      <c r="AD24" s="2"/>
      <c r="AE24" s="2"/>
      <c r="AF24" s="2"/>
      <c r="AG24" s="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46038</v>
      </c>
      <c r="G25" s="245">
        <f t="shared" ca="1" si="4"/>
        <v>270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>
        <v>0.25</v>
      </c>
      <c r="O25" s="197">
        <v>0.25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70</v>
      </c>
      <c r="U25" s="180">
        <f t="shared" si="5"/>
        <v>70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2"/>
      <c r="AD25" s="2"/>
      <c r="AE25" s="2"/>
      <c r="AF25" s="2"/>
      <c r="AG25" s="2"/>
    </row>
    <row r="26" spans="1:35" ht="18.75">
      <c r="A26" s="157">
        <f t="shared" si="3"/>
        <v>1</v>
      </c>
      <c r="B26" s="142" t="s">
        <v>58</v>
      </c>
      <c r="C26" s="142"/>
      <c r="D26" s="198">
        <v>42</v>
      </c>
      <c r="E26" s="166">
        <f t="shared" si="0"/>
        <v>294</v>
      </c>
      <c r="F26" s="319">
        <v>46035</v>
      </c>
      <c r="G26" s="245">
        <f t="shared" ca="1" si="4"/>
        <v>273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147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147</v>
      </c>
      <c r="V26" s="167">
        <f t="shared" si="6"/>
        <v>294</v>
      </c>
      <c r="W26" s="147" t="s">
        <v>208</v>
      </c>
      <c r="X26" s="85">
        <f t="shared" si="2"/>
        <v>0</v>
      </c>
      <c r="Y26" s="85"/>
      <c r="Z26" s="2"/>
      <c r="AA26" s="2"/>
      <c r="AB26" s="2"/>
      <c r="AC26" s="2"/>
      <c r="AD26" s="2"/>
      <c r="AE26" s="2"/>
      <c r="AF26" s="2"/>
      <c r="AG26" s="2"/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46035</v>
      </c>
      <c r="G27" s="245">
        <f t="shared" ca="1" si="4"/>
        <v>273</v>
      </c>
      <c r="H27" s="253">
        <v>1</v>
      </c>
      <c r="I27" s="253" t="str">
        <f>VLOOKUP(H27,Secteurs!$A$4:$C$6,3)</f>
        <v>Frisca MPASSI</v>
      </c>
      <c r="J27" s="195">
        <v>1</v>
      </c>
      <c r="K27" s="196"/>
      <c r="L27" s="196"/>
      <c r="M27" s="196"/>
      <c r="N27" s="196"/>
      <c r="O27" s="197"/>
      <c r="P27" s="178">
        <f t="shared" si="5"/>
        <v>210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f t="shared" si="5"/>
        <v>0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2"/>
      <c r="AC27" s="2"/>
      <c r="AD27" s="2"/>
      <c r="AE27" s="2"/>
      <c r="AF27" s="2"/>
      <c r="AG27" s="2"/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46038</v>
      </c>
      <c r="G28" s="245">
        <f t="shared" ca="1" si="4"/>
        <v>270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>
        <v>0.25</v>
      </c>
      <c r="O28" s="197">
        <v>0.25</v>
      </c>
      <c r="P28" s="178">
        <f t="shared" si="5"/>
        <v>147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73.5</v>
      </c>
      <c r="U28" s="180">
        <f t="shared" si="5"/>
        <v>73.5</v>
      </c>
      <c r="V28" s="167">
        <f t="shared" si="6"/>
        <v>294</v>
      </c>
      <c r="W28" s="147" t="s">
        <v>208</v>
      </c>
      <c r="X28" s="85">
        <f t="shared" si="2"/>
        <v>0</v>
      </c>
      <c r="Y28" s="85"/>
      <c r="Z28" s="2"/>
      <c r="AA28" s="2"/>
      <c r="AB28" s="2"/>
      <c r="AC28" s="2"/>
      <c r="AD28" s="2"/>
      <c r="AE28" s="2"/>
      <c r="AF28" s="2"/>
      <c r="AG28" s="2"/>
    </row>
    <row r="29" spans="1:35" ht="18.75">
      <c r="A29" s="157">
        <f t="shared" si="3"/>
        <v>1</v>
      </c>
      <c r="B29" s="142" t="s">
        <v>62</v>
      </c>
      <c r="C29" s="142"/>
      <c r="D29" s="199">
        <v>32</v>
      </c>
      <c r="E29" s="166">
        <f t="shared" si="0"/>
        <v>224</v>
      </c>
      <c r="F29" s="319">
        <v>46035</v>
      </c>
      <c r="G29" s="245">
        <f t="shared" ca="1" si="4"/>
        <v>273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/>
      <c r="M29" s="196"/>
      <c r="N29" s="196"/>
      <c r="O29" s="197">
        <v>0.5</v>
      </c>
      <c r="P29" s="178">
        <f t="shared" si="5"/>
        <v>0</v>
      </c>
      <c r="Q29" s="179">
        <f t="shared" si="5"/>
        <v>112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112</v>
      </c>
      <c r="V29" s="167">
        <f t="shared" si="6"/>
        <v>224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46036</v>
      </c>
      <c r="G30" s="291">
        <f t="shared" ca="1" si="4"/>
        <v>272</v>
      </c>
      <c r="H30" s="254">
        <v>3</v>
      </c>
      <c r="I30" s="254" t="str">
        <f>VLOOKUP(H30,Secteurs!$A$4:$C$6,3)</f>
        <v>Arnaud ITOUA</v>
      </c>
      <c r="J30" s="195"/>
      <c r="K30" s="196"/>
      <c r="L30" s="196"/>
      <c r="M30" s="196"/>
      <c r="N30" s="196">
        <v>0.5</v>
      </c>
      <c r="O30" s="197">
        <v>0.5</v>
      </c>
      <c r="P30" s="292">
        <f t="shared" si="5"/>
        <v>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140</v>
      </c>
      <c r="U30" s="294">
        <f t="shared" si="5"/>
        <v>140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46037</v>
      </c>
      <c r="G31" s="245">
        <f t="shared" ca="1" si="4"/>
        <v>271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32</v>
      </c>
      <c r="E32" s="166">
        <f t="shared" si="0"/>
        <v>224</v>
      </c>
      <c r="F32" s="319">
        <v>46036</v>
      </c>
      <c r="G32" s="245">
        <f t="shared" ca="1" si="4"/>
        <v>272</v>
      </c>
      <c r="H32" s="253">
        <v>3</v>
      </c>
      <c r="I32" s="253" t="str">
        <f>VLOOKUP(H32,Secteurs!$A$4:$C$6,3)</f>
        <v>Arnaud ITOUA</v>
      </c>
      <c r="J32" s="195">
        <v>0.25</v>
      </c>
      <c r="K32" s="196"/>
      <c r="L32" s="196"/>
      <c r="M32" s="196"/>
      <c r="N32" s="196">
        <v>0.25</v>
      </c>
      <c r="O32" s="197">
        <v>0.5</v>
      </c>
      <c r="P32" s="178">
        <f t="shared" si="5"/>
        <v>56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56</v>
      </c>
      <c r="U32" s="180">
        <f t="shared" si="5"/>
        <v>112</v>
      </c>
      <c r="V32" s="167">
        <f t="shared" si="6"/>
        <v>224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46035</v>
      </c>
      <c r="G33" s="245">
        <f t="shared" ca="1" si="4"/>
        <v>273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>
        <v>0.25</v>
      </c>
      <c r="N33" s="196">
        <v>0.25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73.5</v>
      </c>
      <c r="T33" s="179">
        <f t="shared" si="5"/>
        <v>73.5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46035</v>
      </c>
      <c r="G34" s="245">
        <f t="shared" ca="1" si="4"/>
        <v>273</v>
      </c>
      <c r="H34" s="253">
        <v>1</v>
      </c>
      <c r="I34" s="253" t="str">
        <f>VLOOKUP(H34,Secteurs!$A$4:$C$6,3)</f>
        <v>Frisca MPASSI</v>
      </c>
      <c r="J34" s="195">
        <v>1</v>
      </c>
      <c r="K34" s="196"/>
      <c r="L34" s="196"/>
      <c r="M34" s="196"/>
      <c r="N34" s="196"/>
      <c r="O34" s="197"/>
      <c r="P34" s="178">
        <f t="shared" si="5"/>
        <v>224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0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44</v>
      </c>
      <c r="E35" s="166">
        <f t="shared" si="0"/>
        <v>308</v>
      </c>
      <c r="F35" s="319">
        <v>46035</v>
      </c>
      <c r="G35" s="245">
        <f t="shared" ca="1" si="4"/>
        <v>273</v>
      </c>
      <c r="H35" s="253">
        <v>2</v>
      </c>
      <c r="I35" s="253" t="str">
        <f>VLOOKUP(H35,Secteurs!$A$4:$C$6,3)</f>
        <v>Prince MBOUSSA</v>
      </c>
      <c r="J35" s="195">
        <v>0.25</v>
      </c>
      <c r="K35" s="196"/>
      <c r="L35" s="196"/>
      <c r="M35" s="196">
        <v>0.25</v>
      </c>
      <c r="N35" s="196"/>
      <c r="O35" s="197">
        <v>0.5</v>
      </c>
      <c r="P35" s="178">
        <f t="shared" si="5"/>
        <v>77</v>
      </c>
      <c r="Q35" s="179">
        <f t="shared" si="5"/>
        <v>0</v>
      </c>
      <c r="R35" s="179">
        <f t="shared" si="5"/>
        <v>0</v>
      </c>
      <c r="S35" s="179">
        <f t="shared" si="5"/>
        <v>77</v>
      </c>
      <c r="T35" s="179">
        <f t="shared" si="5"/>
        <v>0</v>
      </c>
      <c r="U35" s="180">
        <f t="shared" si="5"/>
        <v>154</v>
      </c>
      <c r="V35" s="167">
        <f t="shared" si="6"/>
        <v>308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26</v>
      </c>
      <c r="E36" s="166">
        <f t="shared" si="0"/>
        <v>182</v>
      </c>
      <c r="F36" s="319">
        <v>46038</v>
      </c>
      <c r="G36" s="245">
        <f t="shared" ca="1" si="4"/>
        <v>270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>
        <v>0.5</v>
      </c>
      <c r="O36" s="197"/>
      <c r="P36" s="178">
        <f t="shared" si="5"/>
        <v>91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91</v>
      </c>
      <c r="U36" s="180">
        <f t="shared" si="5"/>
        <v>0</v>
      </c>
      <c r="V36" s="167">
        <f t="shared" si="6"/>
        <v>182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24</v>
      </c>
      <c r="E37" s="166">
        <f t="shared" si="0"/>
        <v>168</v>
      </c>
      <c r="F37" s="319">
        <v>46037</v>
      </c>
      <c r="G37" s="245">
        <f t="shared" ca="1" si="4"/>
        <v>271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84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84</v>
      </c>
      <c r="V37" s="167">
        <f t="shared" si="6"/>
        <v>168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28</v>
      </c>
      <c r="E38" s="166">
        <f t="shared" si="0"/>
        <v>196</v>
      </c>
      <c r="F38" s="319">
        <v>46037</v>
      </c>
      <c r="G38" s="245">
        <f t="shared" ca="1" si="4"/>
        <v>271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98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98</v>
      </c>
      <c r="V38" s="167">
        <f t="shared" si="6"/>
        <v>196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46038</v>
      </c>
      <c r="G39" s="245">
        <f t="shared" ca="1" si="4"/>
        <v>270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46037</v>
      </c>
      <c r="G40" s="245">
        <f t="shared" ca="1" si="4"/>
        <v>271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46036</v>
      </c>
      <c r="G41" s="245">
        <f t="shared" ca="1" si="4"/>
        <v>272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36</v>
      </c>
      <c r="E42" s="166">
        <f t="shared" si="0"/>
        <v>252</v>
      </c>
      <c r="F42" s="319">
        <v>46036</v>
      </c>
      <c r="G42" s="245">
        <f t="shared" ca="1" si="4"/>
        <v>272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126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126</v>
      </c>
      <c r="V42" s="167">
        <f t="shared" si="6"/>
        <v>252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46037</v>
      </c>
      <c r="G43" s="245">
        <f t="shared" ca="1" si="4"/>
        <v>271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126</v>
      </c>
      <c r="Q43" s="179">
        <f t="shared" si="5"/>
        <v>0</v>
      </c>
      <c r="R43" s="179">
        <f t="shared" si="5"/>
        <v>0</v>
      </c>
      <c r="S43" s="179">
        <f t="shared" si="5"/>
        <v>126</v>
      </c>
      <c r="T43" s="179">
        <f t="shared" si="5"/>
        <v>0</v>
      </c>
      <c r="U43" s="180">
        <f t="shared" si="5"/>
        <v>0</v>
      </c>
      <c r="V43" s="167">
        <f t="shared" si="6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40</v>
      </c>
      <c r="E44" s="166">
        <f t="shared" si="0"/>
        <v>280</v>
      </c>
      <c r="F44" s="319">
        <v>46035</v>
      </c>
      <c r="G44" s="245">
        <f t="shared" ca="1" si="4"/>
        <v>273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140</v>
      </c>
      <c r="Q44" s="179">
        <f t="shared" si="5"/>
        <v>0</v>
      </c>
      <c r="R44" s="179">
        <f t="shared" si="5"/>
        <v>0</v>
      </c>
      <c r="S44" s="179">
        <f t="shared" si="5"/>
        <v>140</v>
      </c>
      <c r="T44" s="179">
        <f t="shared" si="5"/>
        <v>0</v>
      </c>
      <c r="U44" s="180">
        <f t="shared" si="5"/>
        <v>0</v>
      </c>
      <c r="V44" s="167">
        <f t="shared" si="6"/>
        <v>280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46035</v>
      </c>
      <c r="G45" s="245">
        <f t="shared" ca="1" si="4"/>
        <v>273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46035</v>
      </c>
      <c r="G46" s="245">
        <f t="shared" ca="1" si="4"/>
        <v>273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>
        <v>0.5</v>
      </c>
      <c r="O46" s="197"/>
      <c r="P46" s="178">
        <f t="shared" si="5"/>
        <v>0</v>
      </c>
      <c r="Q46" s="179">
        <f t="shared" si="5"/>
        <v>0</v>
      </c>
      <c r="R46" s="179">
        <f t="shared" si="5"/>
        <v>87.5</v>
      </c>
      <c r="S46" s="179">
        <f t="shared" si="5"/>
        <v>0</v>
      </c>
      <c r="T46" s="179">
        <f t="shared" si="5"/>
        <v>87.5</v>
      </c>
      <c r="U46" s="180">
        <f t="shared" si="5"/>
        <v>0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46034</v>
      </c>
      <c r="G47" s="245">
        <f t="shared" ca="1" si="4"/>
        <v>274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26</v>
      </c>
      <c r="E48" s="166">
        <f t="shared" si="0"/>
        <v>182</v>
      </c>
      <c r="F48" s="319">
        <v>46038</v>
      </c>
      <c r="G48" s="245">
        <f t="shared" ca="1" si="4"/>
        <v>270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/>
      <c r="M48" s="196"/>
      <c r="N48" s="196"/>
      <c r="O48" s="197">
        <v>0.5</v>
      </c>
      <c r="P48" s="178">
        <f t="shared" si="5"/>
        <v>91</v>
      </c>
      <c r="Q48" s="179">
        <f t="shared" si="5"/>
        <v>0</v>
      </c>
      <c r="R48" s="179">
        <f t="shared" si="5"/>
        <v>0</v>
      </c>
      <c r="S48" s="179">
        <f t="shared" si="5"/>
        <v>0</v>
      </c>
      <c r="T48" s="179">
        <f t="shared" si="5"/>
        <v>0</v>
      </c>
      <c r="U48" s="180">
        <f t="shared" si="5"/>
        <v>91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48</v>
      </c>
      <c r="E49" s="166">
        <f t="shared" si="0"/>
        <v>336</v>
      </c>
      <c r="F49" s="319">
        <v>46038</v>
      </c>
      <c r="G49" s="245">
        <f t="shared" ca="1" si="4"/>
        <v>270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168</v>
      </c>
      <c r="Q49" s="179">
        <f t="shared" si="5"/>
        <v>0</v>
      </c>
      <c r="R49" s="179">
        <f t="shared" si="5"/>
        <v>0</v>
      </c>
      <c r="S49" s="179">
        <f t="shared" si="5"/>
        <v>168</v>
      </c>
      <c r="T49" s="179">
        <f t="shared" si="5"/>
        <v>0</v>
      </c>
      <c r="U49" s="180">
        <f t="shared" si="5"/>
        <v>0</v>
      </c>
      <c r="V49" s="167">
        <f t="shared" si="6"/>
        <v>336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26</v>
      </c>
      <c r="E50" s="166">
        <f t="shared" si="0"/>
        <v>182</v>
      </c>
      <c r="F50" s="319">
        <v>46037</v>
      </c>
      <c r="G50" s="245">
        <f t="shared" ca="1" si="4"/>
        <v>271</v>
      </c>
      <c r="H50" s="253">
        <v>3</v>
      </c>
      <c r="I50" s="253" t="str">
        <f>VLOOKUP(H50,Secteurs!$A$4:$C$6,3)</f>
        <v>Arnaud ITOUA</v>
      </c>
      <c r="J50" s="195"/>
      <c r="K50" s="196"/>
      <c r="L50" s="196">
        <v>0.25</v>
      </c>
      <c r="M50" s="196"/>
      <c r="N50" s="196">
        <v>0.25</v>
      </c>
      <c r="O50" s="197">
        <v>0.5</v>
      </c>
      <c r="P50" s="178">
        <f t="shared" si="5"/>
        <v>0</v>
      </c>
      <c r="Q50" s="179">
        <f t="shared" si="5"/>
        <v>0</v>
      </c>
      <c r="R50" s="179">
        <f t="shared" si="5"/>
        <v>45.5</v>
      </c>
      <c r="S50" s="179">
        <f t="shared" si="5"/>
        <v>0</v>
      </c>
      <c r="T50" s="179">
        <f t="shared" si="5"/>
        <v>45.5</v>
      </c>
      <c r="U50" s="180">
        <f t="shared" si="5"/>
        <v>91</v>
      </c>
      <c r="V50" s="167">
        <f t="shared" si="6"/>
        <v>182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46038</v>
      </c>
      <c r="G51" s="245">
        <f t="shared" ca="1" si="4"/>
        <v>270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/>
      <c r="O51" s="197">
        <v>0.5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0</v>
      </c>
      <c r="U51" s="180">
        <f t="shared" si="5"/>
        <v>168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24</v>
      </c>
      <c r="E52" s="166">
        <f t="shared" si="0"/>
        <v>168</v>
      </c>
      <c r="F52" s="319">
        <v>46036</v>
      </c>
      <c r="G52" s="245">
        <f t="shared" ca="1" si="4"/>
        <v>272</v>
      </c>
      <c r="H52" s="253">
        <v>3</v>
      </c>
      <c r="I52" s="253" t="str">
        <f>VLOOKUP(H52,Secteurs!$A$4:$C$6,3)</f>
        <v>Arnaud ITOUA</v>
      </c>
      <c r="J52" s="195"/>
      <c r="K52" s="196"/>
      <c r="L52" s="196"/>
      <c r="M52" s="196"/>
      <c r="N52" s="196">
        <v>0.5</v>
      </c>
      <c r="O52" s="197">
        <v>0.5</v>
      </c>
      <c r="P52" s="178">
        <f t="shared" si="5"/>
        <v>0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84</v>
      </c>
      <c r="U52" s="180">
        <f t="shared" si="5"/>
        <v>84</v>
      </c>
      <c r="V52" s="167">
        <f t="shared" si="6"/>
        <v>168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26</v>
      </c>
      <c r="E53" s="166">
        <f t="shared" si="0"/>
        <v>182</v>
      </c>
      <c r="F53" s="319">
        <v>46036</v>
      </c>
      <c r="G53" s="245">
        <f t="shared" ca="1" si="4"/>
        <v>272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/>
      <c r="N53" s="196"/>
      <c r="O53" s="197">
        <v>0.5</v>
      </c>
      <c r="P53" s="178">
        <f t="shared" si="5"/>
        <v>91</v>
      </c>
      <c r="Q53" s="179">
        <f t="shared" si="5"/>
        <v>0</v>
      </c>
      <c r="R53" s="179">
        <f t="shared" si="5"/>
        <v>0</v>
      </c>
      <c r="S53" s="179">
        <f t="shared" si="5"/>
        <v>0</v>
      </c>
      <c r="T53" s="179">
        <f t="shared" si="5"/>
        <v>0</v>
      </c>
      <c r="U53" s="180">
        <f t="shared" si="5"/>
        <v>91</v>
      </c>
      <c r="V53" s="167">
        <f t="shared" si="6"/>
        <v>182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28</v>
      </c>
      <c r="E54" s="166">
        <f t="shared" si="0"/>
        <v>196</v>
      </c>
      <c r="F54" s="319">
        <v>46037</v>
      </c>
      <c r="G54" s="245">
        <f t="shared" ca="1" si="4"/>
        <v>271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0.5</v>
      </c>
      <c r="N54" s="196"/>
      <c r="O54" s="197"/>
      <c r="P54" s="178">
        <f t="shared" si="5"/>
        <v>98</v>
      </c>
      <c r="Q54" s="179">
        <f t="shared" si="5"/>
        <v>0</v>
      </c>
      <c r="R54" s="179">
        <f t="shared" si="5"/>
        <v>0</v>
      </c>
      <c r="S54" s="179">
        <f t="shared" si="5"/>
        <v>98</v>
      </c>
      <c r="T54" s="179">
        <f t="shared" si="5"/>
        <v>0</v>
      </c>
      <c r="U54" s="180">
        <f t="shared" si="5"/>
        <v>0</v>
      </c>
      <c r="V54" s="167">
        <f t="shared" si="6"/>
        <v>196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46038</v>
      </c>
      <c r="G55" s="245">
        <f t="shared" ca="1" si="4"/>
        <v>270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22</v>
      </c>
      <c r="E56" s="166">
        <f t="shared" si="0"/>
        <v>154</v>
      </c>
      <c r="F56" s="319">
        <v>46035</v>
      </c>
      <c r="G56" s="245">
        <f t="shared" ca="1" si="4"/>
        <v>273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77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77</v>
      </c>
      <c r="V56" s="167">
        <f t="shared" si="6"/>
        <v>154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44</v>
      </c>
      <c r="E57" s="166">
        <f t="shared" si="0"/>
        <v>308</v>
      </c>
      <c r="F57" s="319">
        <v>46038</v>
      </c>
      <c r="G57" s="245">
        <f t="shared" ca="1" si="4"/>
        <v>270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/>
      <c r="N57" s="196">
        <v>0.25</v>
      </c>
      <c r="O57" s="197">
        <v>0.25</v>
      </c>
      <c r="P57" s="178">
        <f t="shared" si="5"/>
        <v>154</v>
      </c>
      <c r="Q57" s="179">
        <f t="shared" si="5"/>
        <v>0</v>
      </c>
      <c r="R57" s="179">
        <f t="shared" si="5"/>
        <v>0</v>
      </c>
      <c r="S57" s="179">
        <f t="shared" si="5"/>
        <v>0</v>
      </c>
      <c r="T57" s="179">
        <f t="shared" si="5"/>
        <v>77</v>
      </c>
      <c r="U57" s="180">
        <f t="shared" si="5"/>
        <v>77</v>
      </c>
      <c r="V57" s="167">
        <f t="shared" si="6"/>
        <v>308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46037</v>
      </c>
      <c r="G58" s="245">
        <f t="shared" ca="1" si="4"/>
        <v>271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46036</v>
      </c>
      <c r="G59" s="245">
        <f t="shared" ca="1" si="4"/>
        <v>272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46038</v>
      </c>
      <c r="G60" s="245">
        <f t="shared" ca="1" si="4"/>
        <v>270</v>
      </c>
      <c r="H60" s="253">
        <v>2</v>
      </c>
      <c r="I60" s="253" t="str">
        <f>VLOOKUP(H60,Secteurs!$A$4:$C$6,3)</f>
        <v>Prince MBOUSSA</v>
      </c>
      <c r="J60" s="195"/>
      <c r="K60" s="196"/>
      <c r="L60" s="196"/>
      <c r="M60" s="196">
        <v>0.5</v>
      </c>
      <c r="N60" s="196"/>
      <c r="O60" s="197">
        <v>0.5</v>
      </c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126</v>
      </c>
      <c r="T60" s="179">
        <f t="shared" si="8"/>
        <v>0</v>
      </c>
      <c r="U60" s="180">
        <f t="shared" si="8"/>
        <v>126</v>
      </c>
      <c r="V60" s="167">
        <f t="shared" si="6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46037</v>
      </c>
      <c r="G61" s="245">
        <f t="shared" ca="1" si="4"/>
        <v>271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/>
      <c r="N61" s="196">
        <v>0.25</v>
      </c>
      <c r="O61" s="197">
        <v>0.25</v>
      </c>
      <c r="P61" s="178">
        <f t="shared" si="8"/>
        <v>98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49</v>
      </c>
      <c r="U61" s="180">
        <f t="shared" si="8"/>
        <v>49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46035</v>
      </c>
      <c r="G62" s="245">
        <f t="shared" ca="1" si="4"/>
        <v>273</v>
      </c>
      <c r="H62" s="254">
        <v>1</v>
      </c>
      <c r="I62" s="253" t="str">
        <f>VLOOKUP(H62,Secteurs!$A$4:$C$6,3)</f>
        <v>Frisca MPASSI</v>
      </c>
      <c r="J62" s="195"/>
      <c r="K62" s="196"/>
      <c r="L62" s="196">
        <v>0.5</v>
      </c>
      <c r="M62" s="196"/>
      <c r="N62" s="196">
        <v>0.5</v>
      </c>
      <c r="O62" s="197"/>
      <c r="P62" s="178">
        <f t="shared" si="8"/>
        <v>0</v>
      </c>
      <c r="Q62" s="179">
        <f t="shared" si="8"/>
        <v>0</v>
      </c>
      <c r="R62" s="179">
        <f t="shared" si="8"/>
        <v>98</v>
      </c>
      <c r="S62" s="179">
        <f t="shared" si="8"/>
        <v>0</v>
      </c>
      <c r="T62" s="179">
        <f t="shared" si="8"/>
        <v>98</v>
      </c>
      <c r="U62" s="180">
        <f t="shared" si="8"/>
        <v>0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46035</v>
      </c>
      <c r="G63" s="245">
        <f t="shared" ca="1" si="4"/>
        <v>273</v>
      </c>
      <c r="H63" s="254">
        <v>1</v>
      </c>
      <c r="I63" s="253" t="str">
        <f>VLOOKUP(H63,Secteurs!$A$4:$C$6,3)</f>
        <v>Frisca MPASSI</v>
      </c>
      <c r="J63" s="195"/>
      <c r="K63" s="196"/>
      <c r="L63" s="196">
        <v>0.5</v>
      </c>
      <c r="M63" s="196"/>
      <c r="N63" s="196">
        <v>0.5</v>
      </c>
      <c r="O63" s="197"/>
      <c r="P63" s="178">
        <f t="shared" si="8"/>
        <v>0</v>
      </c>
      <c r="Q63" s="179">
        <f t="shared" si="8"/>
        <v>0</v>
      </c>
      <c r="R63" s="179">
        <f t="shared" si="8"/>
        <v>98</v>
      </c>
      <c r="S63" s="179">
        <f t="shared" si="8"/>
        <v>0</v>
      </c>
      <c r="T63" s="179">
        <f t="shared" si="8"/>
        <v>98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42</v>
      </c>
      <c r="E64" s="166">
        <f t="shared" si="0"/>
        <v>294</v>
      </c>
      <c r="F64" s="319">
        <v>46038</v>
      </c>
      <c r="G64" s="245">
        <f t="shared" ca="1" si="4"/>
        <v>270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147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147</v>
      </c>
      <c r="V64" s="167">
        <f t="shared" si="6"/>
        <v>294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46034</v>
      </c>
      <c r="G65" s="245">
        <f t="shared" ca="1" si="4"/>
        <v>274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/>
      <c r="N65" s="196">
        <v>0.25</v>
      </c>
      <c r="O65" s="197">
        <v>0.25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43.75</v>
      </c>
      <c r="U65" s="180">
        <f t="shared" si="8"/>
        <v>43.75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46036</v>
      </c>
      <c r="G66" s="245">
        <f t="shared" ca="1" si="4"/>
        <v>272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46036</v>
      </c>
      <c r="G67" s="245">
        <f t="shared" ref="G67:G130" ca="1" si="12">+IF(A67=1,(+TODAY())-F67,"Sans objet")</f>
        <v>272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46</v>
      </c>
      <c r="E68" s="166">
        <f t="shared" si="9"/>
        <v>322</v>
      </c>
      <c r="F68" s="319">
        <v>46038</v>
      </c>
      <c r="G68" s="245">
        <f t="shared" ca="1" si="12"/>
        <v>270</v>
      </c>
      <c r="H68" s="253">
        <v>2</v>
      </c>
      <c r="I68" s="253" t="str">
        <f>VLOOKUP(H68,Secteurs!$A$4:$C$6,3)</f>
        <v>Prince MBOUSSA</v>
      </c>
      <c r="J68" s="195">
        <v>0.5</v>
      </c>
      <c r="K68" s="196"/>
      <c r="L68" s="196"/>
      <c r="M68" s="196">
        <v>0.5</v>
      </c>
      <c r="N68" s="196"/>
      <c r="O68" s="197"/>
      <c r="P68" s="178">
        <f t="shared" si="8"/>
        <v>161</v>
      </c>
      <c r="Q68" s="179">
        <f t="shared" si="8"/>
        <v>0</v>
      </c>
      <c r="R68" s="179">
        <f t="shared" si="8"/>
        <v>0</v>
      </c>
      <c r="S68" s="179">
        <f t="shared" si="8"/>
        <v>161</v>
      </c>
      <c r="T68" s="179">
        <f t="shared" si="8"/>
        <v>0</v>
      </c>
      <c r="U68" s="180">
        <f t="shared" si="8"/>
        <v>0</v>
      </c>
      <c r="V68" s="167">
        <f t="shared" si="13"/>
        <v>322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24</v>
      </c>
      <c r="E69" s="166">
        <f t="shared" si="9"/>
        <v>168</v>
      </c>
      <c r="F69" s="319">
        <v>46035</v>
      </c>
      <c r="G69" s="245">
        <f t="shared" ca="1" si="12"/>
        <v>273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168</v>
      </c>
      <c r="V69" s="167">
        <f t="shared" si="13"/>
        <v>168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46036</v>
      </c>
      <c r="G70" s="245">
        <f t="shared" ca="1" si="12"/>
        <v>272</v>
      </c>
      <c r="H70" s="254">
        <v>1</v>
      </c>
      <c r="I70" s="253" t="str">
        <f>VLOOKUP(H70,Secteurs!$A$4:$C$6,3)</f>
        <v>Frisca MPASSI</v>
      </c>
      <c r="J70" s="195">
        <v>0.5</v>
      </c>
      <c r="K70" s="196"/>
      <c r="L70" s="196"/>
      <c r="M70" s="196">
        <v>0.25</v>
      </c>
      <c r="N70" s="196"/>
      <c r="O70" s="197">
        <v>0.25</v>
      </c>
      <c r="P70" s="178">
        <f t="shared" si="8"/>
        <v>98</v>
      </c>
      <c r="Q70" s="179">
        <f t="shared" si="8"/>
        <v>0</v>
      </c>
      <c r="R70" s="179">
        <f t="shared" si="8"/>
        <v>0</v>
      </c>
      <c r="S70" s="179">
        <f t="shared" si="8"/>
        <v>49</v>
      </c>
      <c r="T70" s="179">
        <f t="shared" si="8"/>
        <v>0</v>
      </c>
      <c r="U70" s="180">
        <f t="shared" si="8"/>
        <v>49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46034</v>
      </c>
      <c r="G71" s="245">
        <f t="shared" ca="1" si="12"/>
        <v>274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/>
      <c r="N71" s="196">
        <v>0.5</v>
      </c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0</v>
      </c>
      <c r="T71" s="179">
        <f t="shared" si="8"/>
        <v>77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46038</v>
      </c>
      <c r="G72" s="245">
        <f t="shared" ca="1" si="12"/>
        <v>270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20">
        <v>46038</v>
      </c>
      <c r="G73" s="245">
        <f t="shared" ca="1" si="12"/>
        <v>270</v>
      </c>
      <c r="H73" s="255">
        <v>1</v>
      </c>
      <c r="I73" s="255" t="str">
        <f>VLOOKUP(H73,Secteurs!$A$4:$C$6,3)</f>
        <v>Frisca MPASSI</v>
      </c>
      <c r="J73" s="195"/>
      <c r="K73" s="196"/>
      <c r="L73" s="196"/>
      <c r="M73" s="196">
        <v>0.5</v>
      </c>
      <c r="N73" s="196">
        <v>0.5</v>
      </c>
      <c r="O73" s="197"/>
      <c r="P73" s="178">
        <f t="shared" si="8"/>
        <v>0</v>
      </c>
      <c r="Q73" s="179">
        <f t="shared" si="8"/>
        <v>0</v>
      </c>
      <c r="R73" s="179">
        <f t="shared" si="8"/>
        <v>0</v>
      </c>
      <c r="S73" s="179">
        <f t="shared" si="8"/>
        <v>98</v>
      </c>
      <c r="T73" s="179">
        <f t="shared" si="8"/>
        <v>98</v>
      </c>
      <c r="U73" s="180">
        <f t="shared" si="8"/>
        <v>0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46038</v>
      </c>
      <c r="G74" s="245">
        <f t="shared" ca="1" si="12"/>
        <v>270</v>
      </c>
      <c r="H74" s="253">
        <v>1</v>
      </c>
      <c r="I74" s="253" t="str">
        <f>VLOOKUP(H74,Secteurs!$A$4:$C$6,3)</f>
        <v>Frisca MPASSI</v>
      </c>
      <c r="J74" s="195"/>
      <c r="K74" s="196"/>
      <c r="L74" s="196"/>
      <c r="M74" s="196">
        <v>0.5</v>
      </c>
      <c r="N74" s="196">
        <v>0.5</v>
      </c>
      <c r="O74" s="197"/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87.5</v>
      </c>
      <c r="T74" s="179">
        <f t="shared" si="8"/>
        <v>87.5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46037</v>
      </c>
      <c r="G75" s="245">
        <f t="shared" ca="1" si="12"/>
        <v>271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>
        <v>0.25</v>
      </c>
      <c r="O75" s="197"/>
      <c r="P75" s="178">
        <f t="shared" si="8"/>
        <v>91</v>
      </c>
      <c r="Q75" s="179">
        <f t="shared" si="8"/>
        <v>0</v>
      </c>
      <c r="R75" s="179">
        <f t="shared" si="8"/>
        <v>45.5</v>
      </c>
      <c r="S75" s="179">
        <f t="shared" si="8"/>
        <v>0</v>
      </c>
      <c r="T75" s="179">
        <f t="shared" si="8"/>
        <v>45.5</v>
      </c>
      <c r="U75" s="180">
        <f t="shared" si="8"/>
        <v>0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34</v>
      </c>
      <c r="E76" s="166">
        <f t="shared" si="9"/>
        <v>238</v>
      </c>
      <c r="F76" s="319">
        <v>46038</v>
      </c>
      <c r="G76" s="245">
        <f t="shared" ca="1" si="12"/>
        <v>270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>
        <v>0.25</v>
      </c>
      <c r="M76" s="196"/>
      <c r="N76" s="196"/>
      <c r="O76" s="197">
        <v>0.25</v>
      </c>
      <c r="P76" s="178">
        <f t="shared" si="8"/>
        <v>119</v>
      </c>
      <c r="Q76" s="179">
        <f t="shared" si="8"/>
        <v>0</v>
      </c>
      <c r="R76" s="179">
        <f t="shared" si="8"/>
        <v>59.5</v>
      </c>
      <c r="S76" s="179">
        <f t="shared" si="8"/>
        <v>0</v>
      </c>
      <c r="T76" s="179">
        <f t="shared" si="8"/>
        <v>0</v>
      </c>
      <c r="U76" s="180">
        <f t="shared" si="8"/>
        <v>59.5</v>
      </c>
      <c r="V76" s="167">
        <f t="shared" si="13"/>
        <v>238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40</v>
      </c>
      <c r="E77" s="166">
        <f t="shared" si="9"/>
        <v>280</v>
      </c>
      <c r="F77" s="319">
        <v>46035</v>
      </c>
      <c r="G77" s="245">
        <f t="shared" ca="1" si="12"/>
        <v>273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/>
      <c r="N77" s="196">
        <v>0.25</v>
      </c>
      <c r="O77" s="197">
        <v>0.25</v>
      </c>
      <c r="P77" s="178">
        <f t="shared" si="8"/>
        <v>140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70</v>
      </c>
      <c r="U77" s="180">
        <f t="shared" si="8"/>
        <v>70</v>
      </c>
      <c r="V77" s="167">
        <f t="shared" si="13"/>
        <v>280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46034</v>
      </c>
      <c r="G78" s="245">
        <f t="shared" ca="1" si="12"/>
        <v>274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/>
      <c r="N78" s="196"/>
      <c r="O78" s="197">
        <v>0.5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0</v>
      </c>
      <c r="T78" s="179">
        <f t="shared" si="8"/>
        <v>0</v>
      </c>
      <c r="U78" s="180">
        <f t="shared" si="8"/>
        <v>87.5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38</v>
      </c>
      <c r="E79" s="166">
        <f t="shared" si="9"/>
        <v>266</v>
      </c>
      <c r="F79" s="319">
        <v>46037</v>
      </c>
      <c r="G79" s="245">
        <f t="shared" ca="1" si="12"/>
        <v>271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/>
      <c r="N79" s="196"/>
      <c r="O79" s="197">
        <v>0.5</v>
      </c>
      <c r="P79" s="178">
        <f t="shared" si="8"/>
        <v>133</v>
      </c>
      <c r="Q79" s="179">
        <f t="shared" si="8"/>
        <v>0</v>
      </c>
      <c r="R79" s="179">
        <f t="shared" si="8"/>
        <v>0</v>
      </c>
      <c r="S79" s="179">
        <f t="shared" si="8"/>
        <v>0</v>
      </c>
      <c r="T79" s="179">
        <f t="shared" si="8"/>
        <v>0</v>
      </c>
      <c r="U79" s="180">
        <f t="shared" si="8"/>
        <v>133</v>
      </c>
      <c r="V79" s="167">
        <f t="shared" si="13"/>
        <v>266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46036</v>
      </c>
      <c r="G80" s="245">
        <f t="shared" ca="1" si="12"/>
        <v>272</v>
      </c>
      <c r="H80" s="253">
        <v>1</v>
      </c>
      <c r="I80" s="253" t="str">
        <f>VLOOKUP(H80,Secteurs!$A$4:$C$6,3)</f>
        <v>Frisca MPASSI</v>
      </c>
      <c r="J80" s="195"/>
      <c r="K80" s="196"/>
      <c r="L80" s="196">
        <v>0.5</v>
      </c>
      <c r="M80" s="196"/>
      <c r="N80" s="196">
        <v>0.5</v>
      </c>
      <c r="O80" s="197"/>
      <c r="P80" s="178">
        <f t="shared" si="8"/>
        <v>0</v>
      </c>
      <c r="Q80" s="179">
        <f t="shared" si="8"/>
        <v>0</v>
      </c>
      <c r="R80" s="179">
        <f t="shared" si="8"/>
        <v>98</v>
      </c>
      <c r="S80" s="179">
        <f t="shared" si="8"/>
        <v>0</v>
      </c>
      <c r="T80" s="179">
        <f t="shared" si="8"/>
        <v>98</v>
      </c>
      <c r="U80" s="180">
        <f t="shared" si="8"/>
        <v>0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46036</v>
      </c>
      <c r="G81" s="245">
        <f t="shared" ca="1" si="12"/>
        <v>272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/>
      <c r="N81" s="196"/>
      <c r="O81" s="197">
        <v>0.5</v>
      </c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98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22</v>
      </c>
      <c r="E82" s="166">
        <v>196</v>
      </c>
      <c r="F82" s="319">
        <v>46035</v>
      </c>
      <c r="G82" s="245">
        <f t="shared" ca="1" si="12"/>
        <v>273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46036</v>
      </c>
      <c r="G83" s="245">
        <f t="shared" ca="1" si="12"/>
        <v>272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91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91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46035</v>
      </c>
      <c r="G84" s="245">
        <f t="shared" ca="1" si="12"/>
        <v>273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46036</v>
      </c>
      <c r="G85" s="245">
        <f t="shared" ca="1" si="12"/>
        <v>272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46036</v>
      </c>
      <c r="G86" s="245">
        <f t="shared" ca="1" si="12"/>
        <v>272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46038</v>
      </c>
      <c r="G87" s="245">
        <f t="shared" ca="1" si="12"/>
        <v>270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>
        <v>0.5</v>
      </c>
      <c r="M87" s="196"/>
      <c r="N87" s="196"/>
      <c r="O87" s="197"/>
      <c r="P87" s="178">
        <f t="shared" si="8"/>
        <v>98</v>
      </c>
      <c r="Q87" s="179">
        <f t="shared" si="8"/>
        <v>0</v>
      </c>
      <c r="R87" s="179">
        <f t="shared" si="8"/>
        <v>98</v>
      </c>
      <c r="S87" s="179">
        <f t="shared" si="8"/>
        <v>0</v>
      </c>
      <c r="T87" s="179">
        <f t="shared" si="8"/>
        <v>0</v>
      </c>
      <c r="U87" s="180">
        <f t="shared" si="8"/>
        <v>0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46035</v>
      </c>
      <c r="G88" s="245">
        <f t="shared" ca="1" si="12"/>
        <v>273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>
        <v>0.25</v>
      </c>
      <c r="O88" s="197">
        <v>0.25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42</v>
      </c>
      <c r="U88" s="180">
        <f t="shared" si="8"/>
        <v>42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46035</v>
      </c>
      <c r="G89" s="245">
        <f t="shared" ca="1" si="12"/>
        <v>273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/>
      <c r="N89" s="196"/>
      <c r="O89" s="197">
        <v>0.5</v>
      </c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0</v>
      </c>
      <c r="T89" s="179">
        <f t="shared" si="8"/>
        <v>0</v>
      </c>
      <c r="U89" s="180">
        <f t="shared" si="8"/>
        <v>98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46037</v>
      </c>
      <c r="G90" s="245">
        <f t="shared" ca="1" si="12"/>
        <v>271</v>
      </c>
      <c r="H90" s="253">
        <v>3</v>
      </c>
      <c r="I90" s="253" t="str">
        <f>VLOOKUP(H90,Secteurs!$A$4:$C$6,3)</f>
        <v>Arnaud ITOUA</v>
      </c>
      <c r="J90" s="195"/>
      <c r="K90" s="196"/>
      <c r="L90" s="196"/>
      <c r="M90" s="196"/>
      <c r="N90" s="196">
        <v>0.5</v>
      </c>
      <c r="O90" s="197">
        <v>0.5</v>
      </c>
      <c r="P90" s="178">
        <f t="shared" si="8"/>
        <v>0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112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40</v>
      </c>
      <c r="E91" s="166">
        <v>308</v>
      </c>
      <c r="F91" s="319">
        <v>46035</v>
      </c>
      <c r="G91" s="245">
        <f t="shared" ca="1" si="12"/>
        <v>273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154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154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16</v>
      </c>
      <c r="E92" s="166">
        <f t="shared" si="9"/>
        <v>112</v>
      </c>
      <c r="F92" s="319">
        <v>46038</v>
      </c>
      <c r="G92" s="245">
        <f t="shared" ca="1" si="12"/>
        <v>270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0.5</v>
      </c>
      <c r="O92" s="197">
        <v>0.5</v>
      </c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56</v>
      </c>
      <c r="U92" s="180">
        <f t="shared" si="8"/>
        <v>56</v>
      </c>
      <c r="V92" s="167">
        <f t="shared" si="13"/>
        <v>112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46036</v>
      </c>
      <c r="G93" s="245">
        <f t="shared" ca="1" si="12"/>
        <v>272</v>
      </c>
      <c r="H93" s="253">
        <v>1</v>
      </c>
      <c r="I93" s="253" t="str">
        <f>VLOOKUP(H93,Secteurs!$A$4:$C$6,3)</f>
        <v>Frisca MPASSI</v>
      </c>
      <c r="J93" s="195">
        <v>0.75</v>
      </c>
      <c r="K93" s="196"/>
      <c r="L93" s="196">
        <v>0.25</v>
      </c>
      <c r="M93" s="196"/>
      <c r="N93" s="196"/>
      <c r="O93" s="197"/>
      <c r="P93" s="178">
        <f t="shared" si="8"/>
        <v>147</v>
      </c>
      <c r="Q93" s="179">
        <f t="shared" si="8"/>
        <v>0</v>
      </c>
      <c r="R93" s="179">
        <f t="shared" si="8"/>
        <v>49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46037</v>
      </c>
      <c r="G94" s="245">
        <f t="shared" ca="1" si="12"/>
        <v>271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48</v>
      </c>
      <c r="E95" s="166">
        <f t="shared" si="9"/>
        <v>336</v>
      </c>
      <c r="F95" s="319">
        <v>46035</v>
      </c>
      <c r="G95" s="245">
        <f t="shared" ca="1" si="12"/>
        <v>273</v>
      </c>
      <c r="H95" s="253">
        <v>2</v>
      </c>
      <c r="I95" s="253" t="str">
        <f>VLOOKUP(H95,Secteurs!$A$4:$C$6,3)</f>
        <v>Prince MBOUSSA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168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168</v>
      </c>
      <c r="U95" s="180">
        <f t="shared" si="8"/>
        <v>0</v>
      </c>
      <c r="V95" s="167">
        <f t="shared" si="13"/>
        <v>336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46034</v>
      </c>
      <c r="G96" s="245">
        <f t="shared" ca="1" si="12"/>
        <v>274</v>
      </c>
      <c r="H96" s="254">
        <v>1</v>
      </c>
      <c r="I96" s="253" t="str">
        <f>VLOOKUP(H96,Secteurs!$A$4:$C$6,3)</f>
        <v>Frisca MPASSI</v>
      </c>
      <c r="J96" s="195">
        <v>0.5</v>
      </c>
      <c r="K96" s="196"/>
      <c r="L96" s="196"/>
      <c r="M96" s="196"/>
      <c r="N96" s="196">
        <v>0.25</v>
      </c>
      <c r="O96" s="197">
        <v>0.25</v>
      </c>
      <c r="P96" s="178">
        <f t="shared" si="8"/>
        <v>87.5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43.75</v>
      </c>
      <c r="U96" s="180">
        <f t="shared" si="8"/>
        <v>43.75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46038</v>
      </c>
      <c r="G97" s="245">
        <f t="shared" ca="1" si="12"/>
        <v>270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38</v>
      </c>
      <c r="E98" s="166">
        <f t="shared" si="9"/>
        <v>266</v>
      </c>
      <c r="F98" s="319">
        <v>46035</v>
      </c>
      <c r="G98" s="245">
        <f t="shared" ca="1" si="12"/>
        <v>273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133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133</v>
      </c>
      <c r="V98" s="167">
        <f t="shared" si="13"/>
        <v>266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46035</v>
      </c>
      <c r="G99" s="245">
        <f t="shared" ca="1" si="12"/>
        <v>273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7</v>
      </c>
      <c r="E100" s="166">
        <f t="shared" si="9"/>
        <v>49</v>
      </c>
      <c r="F100" s="319">
        <v>46035</v>
      </c>
      <c r="G100" s="245">
        <f t="shared" ca="1" si="12"/>
        <v>273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24.5</v>
      </c>
      <c r="Q100" s="179">
        <f t="shared" si="8"/>
        <v>0</v>
      </c>
      <c r="R100" s="179">
        <f t="shared" si="8"/>
        <v>0</v>
      </c>
      <c r="S100" s="179">
        <f t="shared" ref="S100:U151" si="14">+$E100*M100</f>
        <v>0</v>
      </c>
      <c r="T100" s="179">
        <f t="shared" si="14"/>
        <v>0</v>
      </c>
      <c r="U100" s="180">
        <f t="shared" si="14"/>
        <v>24.5</v>
      </c>
      <c r="V100" s="167">
        <f t="shared" si="13"/>
        <v>49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36</v>
      </c>
      <c r="E101" s="166">
        <f t="shared" si="9"/>
        <v>252</v>
      </c>
      <c r="F101" s="319">
        <v>46035</v>
      </c>
      <c r="G101" s="245">
        <f t="shared" ca="1" si="12"/>
        <v>273</v>
      </c>
      <c r="H101" s="253">
        <v>2</v>
      </c>
      <c r="I101" s="253" t="str">
        <f>VLOOKUP(H101,Secteurs!$A$4:$C$6,3)</f>
        <v>Prince MBOUSSA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1" si="15">+$E101*J101</f>
        <v>126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126</v>
      </c>
      <c r="V101" s="167">
        <f t="shared" si="13"/>
        <v>252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20</v>
      </c>
      <c r="E102" s="166">
        <f t="shared" si="9"/>
        <v>140</v>
      </c>
      <c r="F102" s="319">
        <v>46035</v>
      </c>
      <c r="G102" s="245">
        <f t="shared" ca="1" si="12"/>
        <v>273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/>
      <c r="O102" s="197">
        <v>0.5</v>
      </c>
      <c r="P102" s="178">
        <f t="shared" si="15"/>
        <v>70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0</v>
      </c>
      <c r="U102" s="180">
        <f t="shared" si="14"/>
        <v>70</v>
      </c>
      <c r="V102" s="167">
        <f t="shared" si="13"/>
        <v>140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46036</v>
      </c>
      <c r="G104" s="245">
        <f t="shared" ca="1" si="12"/>
        <v>272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25</v>
      </c>
      <c r="E105" s="166">
        <f t="shared" si="9"/>
        <v>175</v>
      </c>
      <c r="F105" s="319">
        <v>46034</v>
      </c>
      <c r="G105" s="245">
        <f t="shared" ca="1" si="12"/>
        <v>274</v>
      </c>
      <c r="H105" s="254">
        <v>1</v>
      </c>
      <c r="I105" s="253" t="str">
        <f>VLOOKUP(H105,Secteurs!$A$4:$C$6,3)</f>
        <v>Frisca MPASSI</v>
      </c>
      <c r="J105" s="195"/>
      <c r="K105" s="196"/>
      <c r="L105" s="196">
        <v>0.5</v>
      </c>
      <c r="M105" s="196"/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87.5</v>
      </c>
      <c r="S105" s="179">
        <f t="shared" si="14"/>
        <v>0</v>
      </c>
      <c r="T105" s="179">
        <f t="shared" si="14"/>
        <v>0</v>
      </c>
      <c r="U105" s="180">
        <f t="shared" si="14"/>
        <v>87.5</v>
      </c>
      <c r="V105" s="167">
        <f t="shared" si="13"/>
        <v>175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46038</v>
      </c>
      <c r="G106" s="245">
        <f t="shared" ca="1" si="12"/>
        <v>270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0.5</v>
      </c>
      <c r="N106" s="196"/>
      <c r="O106" s="197"/>
      <c r="P106" s="178">
        <f t="shared" si="15"/>
        <v>84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0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46038</v>
      </c>
      <c r="G107" s="245">
        <f t="shared" ca="1" si="12"/>
        <v>270</v>
      </c>
      <c r="H107" s="253">
        <v>3</v>
      </c>
      <c r="I107" s="253" t="str">
        <f>VLOOKUP(H107,Secteurs!$A$4:$C$6,3)</f>
        <v>Arnaud ITOUA</v>
      </c>
      <c r="J107" s="195"/>
      <c r="K107" s="196"/>
      <c r="L107" s="196">
        <v>0.5</v>
      </c>
      <c r="M107" s="196"/>
      <c r="N107" s="196">
        <v>0.5</v>
      </c>
      <c r="O107" s="197"/>
      <c r="P107" s="178">
        <f t="shared" si="15"/>
        <v>0</v>
      </c>
      <c r="Q107" s="179">
        <f t="shared" si="15"/>
        <v>0</v>
      </c>
      <c r="R107" s="179">
        <f t="shared" si="15"/>
        <v>70</v>
      </c>
      <c r="S107" s="179">
        <f t="shared" si="14"/>
        <v>0</v>
      </c>
      <c r="T107" s="179">
        <f t="shared" si="14"/>
        <v>70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46035</v>
      </c>
      <c r="G108" s="245">
        <f t="shared" ca="1" si="12"/>
        <v>273</v>
      </c>
      <c r="H108" s="253">
        <v>2</v>
      </c>
      <c r="I108" s="253" t="str">
        <f>VLOOKUP(H108,Secteurs!$A$4:$C$6,3)</f>
        <v>Prince MBOUSSA</v>
      </c>
      <c r="J108" s="341">
        <v>0.5</v>
      </c>
      <c r="K108" s="196"/>
      <c r="L108" s="196"/>
      <c r="M108" s="196">
        <v>0.5</v>
      </c>
      <c r="N108" s="196"/>
      <c r="O108" s="197"/>
      <c r="P108" s="178">
        <v>63</v>
      </c>
      <c r="Q108" s="179">
        <f t="shared" si="15"/>
        <v>0</v>
      </c>
      <c r="R108" s="179">
        <f t="shared" si="15"/>
        <v>0</v>
      </c>
      <c r="S108" s="179">
        <f t="shared" si="14"/>
        <v>63</v>
      </c>
      <c r="T108" s="179">
        <f t="shared" si="14"/>
        <v>0</v>
      </c>
      <c r="U108" s="180">
        <f t="shared" si="14"/>
        <v>0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20</v>
      </c>
      <c r="E109" s="166">
        <f t="shared" si="9"/>
        <v>140</v>
      </c>
      <c r="F109" s="319">
        <v>46035</v>
      </c>
      <c r="G109" s="245">
        <f t="shared" ca="1" si="12"/>
        <v>273</v>
      </c>
      <c r="H109" s="253">
        <v>1</v>
      </c>
      <c r="I109" s="253" t="str">
        <f>VLOOKUP(H109,Secteurs!$A$4:$C$6,3)</f>
        <v>Frisca MPASSI</v>
      </c>
      <c r="J109" s="195"/>
      <c r="K109" s="196"/>
      <c r="L109" s="196">
        <v>0.5</v>
      </c>
      <c r="M109" s="196"/>
      <c r="N109" s="196"/>
      <c r="O109" s="197">
        <v>0.5</v>
      </c>
      <c r="P109" s="178"/>
      <c r="Q109" s="179">
        <f t="shared" si="15"/>
        <v>0</v>
      </c>
      <c r="R109" s="179">
        <f t="shared" si="15"/>
        <v>70</v>
      </c>
      <c r="S109" s="179">
        <f t="shared" si="14"/>
        <v>0</v>
      </c>
      <c r="T109" s="179">
        <f t="shared" si="14"/>
        <v>0</v>
      </c>
      <c r="U109" s="180">
        <f t="shared" si="14"/>
        <v>70</v>
      </c>
      <c r="V109" s="167">
        <f t="shared" si="13"/>
        <v>140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10</v>
      </c>
      <c r="E110" s="166">
        <f t="shared" si="9"/>
        <v>70</v>
      </c>
      <c r="F110" s="319">
        <v>46038</v>
      </c>
      <c r="G110" s="245">
        <f t="shared" ca="1" si="12"/>
        <v>270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70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70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25</v>
      </c>
      <c r="E111" s="166">
        <f t="shared" si="9"/>
        <v>175</v>
      </c>
      <c r="F111" s="319">
        <v>46036</v>
      </c>
      <c r="G111" s="245">
        <f t="shared" ca="1" si="12"/>
        <v>272</v>
      </c>
      <c r="H111" s="253">
        <v>1</v>
      </c>
      <c r="I111" s="253" t="str">
        <f>VLOOKUP(H111,Secteurs!$A$4:$C$6,3)</f>
        <v>Frisca MPASSI</v>
      </c>
      <c r="J111" s="195"/>
      <c r="K111" s="196"/>
      <c r="L111" s="196">
        <v>0.5</v>
      </c>
      <c r="M111" s="196"/>
      <c r="N111" s="196"/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87.5</v>
      </c>
      <c r="S111" s="179">
        <f t="shared" si="14"/>
        <v>0</v>
      </c>
      <c r="T111" s="179">
        <f t="shared" si="14"/>
        <v>0</v>
      </c>
      <c r="U111" s="180">
        <f t="shared" si="14"/>
        <v>87.5</v>
      </c>
      <c r="V111" s="167">
        <f t="shared" si="13"/>
        <v>175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22</v>
      </c>
      <c r="E112" s="166">
        <f t="shared" si="9"/>
        <v>154</v>
      </c>
      <c r="F112" s="319">
        <v>46036</v>
      </c>
      <c r="G112" s="245">
        <f t="shared" ca="1" si="12"/>
        <v>272</v>
      </c>
      <c r="H112" s="254">
        <v>1</v>
      </c>
      <c r="I112" s="253" t="str">
        <f>VLOOKUP(H112,Secteurs!$A$4:$C$6,3)</f>
        <v>Frisca MPASSI</v>
      </c>
      <c r="J112" s="195"/>
      <c r="K112" s="196"/>
      <c r="L112" s="196">
        <v>0.5</v>
      </c>
      <c r="M112" s="196"/>
      <c r="N112" s="196">
        <v>0.5</v>
      </c>
      <c r="O112" s="197"/>
      <c r="P112" s="178">
        <f t="shared" si="15"/>
        <v>0</v>
      </c>
      <c r="Q112" s="179">
        <f t="shared" si="15"/>
        <v>0</v>
      </c>
      <c r="R112" s="179">
        <f t="shared" si="15"/>
        <v>77</v>
      </c>
      <c r="S112" s="179">
        <f t="shared" si="14"/>
        <v>0</v>
      </c>
      <c r="T112" s="179">
        <f t="shared" si="14"/>
        <v>77</v>
      </c>
      <c r="U112" s="180">
        <f t="shared" si="14"/>
        <v>0</v>
      </c>
      <c r="V112" s="167">
        <f t="shared" si="13"/>
        <v>154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20</v>
      </c>
      <c r="E113" s="166">
        <f t="shared" si="9"/>
        <v>140</v>
      </c>
      <c r="F113" s="319">
        <v>46038</v>
      </c>
      <c r="G113" s="245">
        <f t="shared" ca="1" si="12"/>
        <v>270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70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70</v>
      </c>
      <c r="V113" s="167">
        <f t="shared" si="13"/>
        <v>140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46038</v>
      </c>
      <c r="G114" s="245">
        <f t="shared" ca="1" si="12"/>
        <v>270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46036</v>
      </c>
      <c r="G115" s="245">
        <f t="shared" ca="1" si="12"/>
        <v>272</v>
      </c>
      <c r="H115" s="253">
        <v>1</v>
      </c>
      <c r="I115" s="253" t="str">
        <f>VLOOKUP(H115,Secteurs!$A$4:$C$6,3)</f>
        <v>Frisca MPASSI</v>
      </c>
      <c r="J115" s="195">
        <v>0.5</v>
      </c>
      <c r="K115" s="196"/>
      <c r="L115" s="196"/>
      <c r="M115" s="196"/>
      <c r="N115" s="196"/>
      <c r="O115" s="197">
        <v>0.5</v>
      </c>
      <c r="P115" s="178">
        <f t="shared" si="15"/>
        <v>98</v>
      </c>
      <c r="Q115" s="179">
        <f t="shared" si="15"/>
        <v>0</v>
      </c>
      <c r="R115" s="179">
        <f t="shared" si="15"/>
        <v>0</v>
      </c>
      <c r="S115" s="179">
        <f t="shared" si="14"/>
        <v>0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46035</v>
      </c>
      <c r="G116" s="245">
        <f t="shared" ca="1" si="12"/>
        <v>273</v>
      </c>
      <c r="H116" s="253">
        <v>3</v>
      </c>
      <c r="I116" s="253" t="str">
        <f>VLOOKUP(H116,Secteurs!$A$4:$C$6,3)</f>
        <v>Arnaud ITOUA</v>
      </c>
      <c r="J116" s="195"/>
      <c r="K116" s="196">
        <v>1</v>
      </c>
      <c r="L116" s="196"/>
      <c r="M116" s="196"/>
      <c r="N116" s="196"/>
      <c r="O116" s="197"/>
      <c r="P116" s="178">
        <f t="shared" si="15"/>
        <v>0</v>
      </c>
      <c r="Q116" s="179">
        <f t="shared" si="15"/>
        <v>140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16</v>
      </c>
      <c r="E117" s="166">
        <f t="shared" si="9"/>
        <v>112</v>
      </c>
      <c r="F117" s="319">
        <v>46038</v>
      </c>
      <c r="G117" s="245">
        <f ca="1">+IF(A117=1,(+TODAY())-F117,"Sans objet")</f>
        <v>270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112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112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46036</v>
      </c>
      <c r="G119" s="245">
        <f t="shared" ca="1" si="12"/>
        <v>272</v>
      </c>
      <c r="H119" s="255">
        <v>3</v>
      </c>
      <c r="I119" s="152" t="str">
        <f>VLOOKUP(H119,Secteurs!$A$4:$C$6,3)</f>
        <v>Arnaud ITOUA</v>
      </c>
      <c r="J119" s="195"/>
      <c r="K119" s="196"/>
      <c r="L119" s="196"/>
      <c r="M119" s="196"/>
      <c r="N119" s="196">
        <v>1</v>
      </c>
      <c r="O119" s="197"/>
      <c r="P119" s="178">
        <f t="shared" si="15"/>
        <v>0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84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24</v>
      </c>
      <c r="E120" s="166">
        <f t="shared" si="9"/>
        <v>168</v>
      </c>
      <c r="F120" s="319">
        <v>46035</v>
      </c>
      <c r="G120" s="245">
        <f t="shared" ca="1" si="12"/>
        <v>273</v>
      </c>
      <c r="H120" s="253">
        <v>2</v>
      </c>
      <c r="I120" s="253" t="str">
        <f>VLOOKUP(H120,Secteurs!$A$4:$C$6,3)</f>
        <v>Prince MBOUSSA</v>
      </c>
      <c r="J120" s="195">
        <v>0.5</v>
      </c>
      <c r="K120" s="196"/>
      <c r="L120" s="196"/>
      <c r="M120" s="196">
        <v>0.5</v>
      </c>
      <c r="N120" s="196"/>
      <c r="O120" s="197"/>
      <c r="P120" s="178">
        <f t="shared" si="15"/>
        <v>84</v>
      </c>
      <c r="Q120" s="179">
        <f t="shared" si="15"/>
        <v>0</v>
      </c>
      <c r="R120" s="179">
        <f t="shared" si="15"/>
        <v>0</v>
      </c>
      <c r="S120" s="179">
        <f t="shared" si="14"/>
        <v>84</v>
      </c>
      <c r="T120" s="179">
        <f t="shared" si="14"/>
        <v>0</v>
      </c>
      <c r="U120" s="180">
        <f t="shared" si="14"/>
        <v>0</v>
      </c>
      <c r="V120" s="167">
        <f t="shared" si="13"/>
        <v>168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42</v>
      </c>
      <c r="E121" s="166">
        <f t="shared" si="9"/>
        <v>294</v>
      </c>
      <c r="F121" s="319">
        <v>46038</v>
      </c>
      <c r="G121" s="245">
        <f t="shared" ca="1" si="12"/>
        <v>270</v>
      </c>
      <c r="H121" s="253">
        <v>2</v>
      </c>
      <c r="I121" s="253" t="str">
        <f>VLOOKUP(H121,Secteurs!$A$4:$C$6,3)</f>
        <v>Prince MBOUSSA</v>
      </c>
      <c r="J121" s="195"/>
      <c r="K121" s="196"/>
      <c r="L121" s="196"/>
      <c r="M121" s="196">
        <v>0.5</v>
      </c>
      <c r="N121" s="196"/>
      <c r="O121" s="197">
        <v>0.5</v>
      </c>
      <c r="P121" s="178">
        <f t="shared" si="15"/>
        <v>0</v>
      </c>
      <c r="Q121" s="179">
        <f t="shared" si="15"/>
        <v>0</v>
      </c>
      <c r="R121" s="179">
        <f t="shared" si="15"/>
        <v>0</v>
      </c>
      <c r="S121" s="179">
        <f t="shared" si="14"/>
        <v>147</v>
      </c>
      <c r="T121" s="179">
        <f t="shared" si="14"/>
        <v>0</v>
      </c>
      <c r="U121" s="180">
        <f t="shared" si="14"/>
        <v>147</v>
      </c>
      <c r="V121" s="167">
        <f t="shared" si="13"/>
        <v>294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46035</v>
      </c>
      <c r="G122" s="245">
        <f t="shared" ca="1" si="12"/>
        <v>273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12</v>
      </c>
      <c r="E123" s="166">
        <f t="shared" si="9"/>
        <v>84</v>
      </c>
      <c r="F123" s="319">
        <v>46036</v>
      </c>
      <c r="G123" s="245">
        <f t="shared" ca="1" si="12"/>
        <v>272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>
        <v>0.5</v>
      </c>
      <c r="O123" s="197"/>
      <c r="P123" s="178">
        <f t="shared" si="15"/>
        <v>42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42</v>
      </c>
      <c r="U123" s="180">
        <f t="shared" si="14"/>
        <v>0</v>
      </c>
      <c r="V123" s="167">
        <f t="shared" si="13"/>
        <v>84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46035</v>
      </c>
      <c r="G124" s="245">
        <f t="shared" ca="1" si="12"/>
        <v>273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18</v>
      </c>
      <c r="E125" s="166">
        <f t="shared" si="9"/>
        <v>126</v>
      </c>
      <c r="F125" s="319">
        <v>46038</v>
      </c>
      <c r="G125" s="245">
        <f t="shared" ca="1" si="12"/>
        <v>270</v>
      </c>
      <c r="H125" s="253">
        <v>2</v>
      </c>
      <c r="I125" s="253" t="str">
        <f>VLOOKUP(H125,Secteurs!$A$4:$C$6,3)</f>
        <v>Prince MBOUSSA</v>
      </c>
      <c r="J125" s="195">
        <v>0.5</v>
      </c>
      <c r="K125" s="196"/>
      <c r="L125" s="196"/>
      <c r="M125" s="196">
        <v>0.5</v>
      </c>
      <c r="N125" s="196"/>
      <c r="O125" s="197"/>
      <c r="P125" s="178">
        <f t="shared" si="15"/>
        <v>63</v>
      </c>
      <c r="Q125" s="179">
        <f t="shared" si="15"/>
        <v>0</v>
      </c>
      <c r="R125" s="179">
        <f t="shared" si="15"/>
        <v>0</v>
      </c>
      <c r="S125" s="179">
        <f t="shared" si="14"/>
        <v>63</v>
      </c>
      <c r="T125" s="179">
        <f t="shared" si="14"/>
        <v>0</v>
      </c>
      <c r="U125" s="180">
        <f t="shared" si="14"/>
        <v>0</v>
      </c>
      <c r="V125" s="167">
        <f t="shared" si="13"/>
        <v>126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50</v>
      </c>
      <c r="E126" s="166">
        <f t="shared" si="9"/>
        <v>350</v>
      </c>
      <c r="F126" s="319">
        <v>46035</v>
      </c>
      <c r="G126" s="245">
        <f t="shared" ca="1" si="12"/>
        <v>273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175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175</v>
      </c>
      <c r="V126" s="167">
        <f t="shared" si="13"/>
        <v>350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46038</v>
      </c>
      <c r="G128" s="245">
        <f t="shared" ca="1" si="12"/>
        <v>270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42</v>
      </c>
      <c r="T128" s="179">
        <f t="shared" si="14"/>
        <v>42</v>
      </c>
      <c r="U128" s="180">
        <f t="shared" si="14"/>
        <v>0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46038</v>
      </c>
      <c r="G129" s="245">
        <f t="shared" ca="1" si="12"/>
        <v>270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1" si="16">D130*7</f>
        <v>168</v>
      </c>
      <c r="F130" s="319">
        <v>46035</v>
      </c>
      <c r="G130" s="245">
        <f t="shared" ca="1" si="12"/>
        <v>273</v>
      </c>
      <c r="H130" s="254">
        <v>2</v>
      </c>
      <c r="I130" s="253" t="str">
        <f>VLOOKUP(H130,Secteurs!$A$4:$C$6,3)</f>
        <v>Prince MBOUSSA</v>
      </c>
      <c r="J130" s="195">
        <v>0.5</v>
      </c>
      <c r="K130" s="196"/>
      <c r="L130" s="196"/>
      <c r="M130" s="196">
        <v>0.5</v>
      </c>
      <c r="N130" s="196"/>
      <c r="O130" s="197"/>
      <c r="P130" s="178">
        <f t="shared" si="15"/>
        <v>84</v>
      </c>
      <c r="Q130" s="179">
        <f t="shared" si="15"/>
        <v>0</v>
      </c>
      <c r="R130" s="179">
        <f t="shared" si="15"/>
        <v>0</v>
      </c>
      <c r="S130" s="179">
        <f t="shared" si="14"/>
        <v>84</v>
      </c>
      <c r="T130" s="179">
        <f t="shared" si="14"/>
        <v>0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1" si="18">+IF(D131&gt;0,1,0)</f>
        <v>1</v>
      </c>
      <c r="B131" s="142" t="s">
        <v>308</v>
      </c>
      <c r="C131" s="209"/>
      <c r="D131" s="201">
        <v>10</v>
      </c>
      <c r="E131" s="166">
        <f t="shared" si="16"/>
        <v>70</v>
      </c>
      <c r="F131" s="319">
        <v>46037</v>
      </c>
      <c r="G131" s="245">
        <f t="shared" ref="G131:G151" ca="1" si="19">+IF(A131=1,(+TODAY())-F131,"Sans objet")</f>
        <v>271</v>
      </c>
      <c r="H131" s="254">
        <v>3</v>
      </c>
      <c r="I131" s="253" t="str">
        <f>VLOOKUP(H131,Secteurs!$A$4:$C$6,3)</f>
        <v>Arnaud ITOUA</v>
      </c>
      <c r="J131" s="195">
        <v>0.5</v>
      </c>
      <c r="K131" s="196"/>
      <c r="L131" s="196"/>
      <c r="M131" s="196">
        <v>0.25</v>
      </c>
      <c r="N131" s="196"/>
      <c r="O131" s="197">
        <v>0.25</v>
      </c>
      <c r="P131" s="178">
        <f t="shared" si="15"/>
        <v>35</v>
      </c>
      <c r="Q131" s="179">
        <f t="shared" si="15"/>
        <v>0</v>
      </c>
      <c r="R131" s="179">
        <f t="shared" si="15"/>
        <v>0</v>
      </c>
      <c r="S131" s="179">
        <f t="shared" si="14"/>
        <v>17.5</v>
      </c>
      <c r="T131" s="179">
        <f t="shared" si="14"/>
        <v>0</v>
      </c>
      <c r="U131" s="180">
        <f t="shared" si="14"/>
        <v>17.5</v>
      </c>
      <c r="V131" s="167">
        <f t="shared" ref="V131:V151" si="20">SUM(P131:U131)</f>
        <v>70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46038</v>
      </c>
      <c r="G133" s="245">
        <f t="shared" ca="1" si="19"/>
        <v>270</v>
      </c>
      <c r="H133" s="254">
        <v>1</v>
      </c>
      <c r="I133" s="253" t="str">
        <f>VLOOKUP(H133,Secteurs!$A$4:$C$6,3)</f>
        <v>Frisca MPASSI</v>
      </c>
      <c r="J133" s="195"/>
      <c r="K133" s="196"/>
      <c r="L133" s="196">
        <v>0.5</v>
      </c>
      <c r="M133" s="196"/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42</v>
      </c>
      <c r="S133" s="179">
        <f t="shared" si="14"/>
        <v>0</v>
      </c>
      <c r="T133" s="179">
        <f t="shared" si="14"/>
        <v>0</v>
      </c>
      <c r="U133" s="180">
        <f t="shared" si="14"/>
        <v>42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46035</v>
      </c>
      <c r="G134" s="245">
        <f t="shared" ca="1" si="19"/>
        <v>273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46035</v>
      </c>
      <c r="G135" s="245">
        <f t="shared" ca="1" si="19"/>
        <v>273</v>
      </c>
      <c r="H135" s="254">
        <v>1</v>
      </c>
      <c r="I135" s="253" t="str">
        <f>VLOOKUP(H135,Secteurs!$A$4:$C$6,3)</f>
        <v>Frisca MPASSI</v>
      </c>
      <c r="J135" s="195"/>
      <c r="K135" s="196"/>
      <c r="L135" s="196">
        <v>0.5</v>
      </c>
      <c r="M135" s="196"/>
      <c r="N135" s="196">
        <v>0.5</v>
      </c>
      <c r="O135" s="197"/>
      <c r="P135" s="178">
        <f t="shared" si="15"/>
        <v>0</v>
      </c>
      <c r="Q135" s="179">
        <f t="shared" si="15"/>
        <v>0</v>
      </c>
      <c r="R135" s="179">
        <f t="shared" si="15"/>
        <v>77</v>
      </c>
      <c r="S135" s="179">
        <f t="shared" si="14"/>
        <v>0</v>
      </c>
      <c r="T135" s="179">
        <f t="shared" si="14"/>
        <v>77</v>
      </c>
      <c r="U135" s="180">
        <f t="shared" si="14"/>
        <v>0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46038</v>
      </c>
      <c r="G136" s="245">
        <f t="shared" ca="1" si="19"/>
        <v>270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46036</v>
      </c>
      <c r="G137" s="245">
        <f t="shared" ca="1" si="19"/>
        <v>272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157">
        <v>1</v>
      </c>
      <c r="B138" s="299" t="s">
        <v>176</v>
      </c>
      <c r="C138" s="210" t="s">
        <v>309</v>
      </c>
      <c r="D138" s="198">
        <v>5</v>
      </c>
      <c r="E138" s="166">
        <f t="shared" si="16"/>
        <v>35</v>
      </c>
      <c r="F138" s="319">
        <v>46037</v>
      </c>
      <c r="G138" s="245">
        <f t="shared" ca="1" si="19"/>
        <v>271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/>
      <c r="M138" s="196"/>
      <c r="N138" s="196"/>
      <c r="O138" s="197">
        <v>0.5</v>
      </c>
      <c r="P138" s="178">
        <f t="shared" si="15"/>
        <v>17.5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17.5</v>
      </c>
      <c r="V138" s="167">
        <f t="shared" si="20"/>
        <v>35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46034</v>
      </c>
      <c r="G139" s="245">
        <f t="shared" ca="1" si="19"/>
        <v>274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6</v>
      </c>
      <c r="E140" s="166">
        <f t="shared" si="16"/>
        <v>42</v>
      </c>
      <c r="F140" s="319">
        <v>46035</v>
      </c>
      <c r="G140" s="245">
        <f t="shared" ca="1" si="19"/>
        <v>273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1</v>
      </c>
      <c r="M140" s="196"/>
      <c r="N140" s="196"/>
      <c r="O140" s="197"/>
      <c r="P140" s="178">
        <f t="shared" si="15"/>
        <v>0</v>
      </c>
      <c r="Q140" s="179">
        <f t="shared" si="15"/>
        <v>0</v>
      </c>
      <c r="R140" s="179">
        <f t="shared" si="15"/>
        <v>42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42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46038</v>
      </c>
      <c r="G141" s="245">
        <f t="shared" ca="1" si="19"/>
        <v>270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>
        <v>0.25</v>
      </c>
      <c r="N141" s="196"/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21</v>
      </c>
      <c r="T141" s="179">
        <f t="shared" si="14"/>
        <v>0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1</v>
      </c>
      <c r="B142" s="142" t="s">
        <v>179</v>
      </c>
      <c r="C142" s="155"/>
      <c r="D142" s="198">
        <v>3</v>
      </c>
      <c r="E142" s="166">
        <f t="shared" si="16"/>
        <v>21</v>
      </c>
      <c r="F142" s="319">
        <v>46037</v>
      </c>
      <c r="G142" s="245">
        <f t="shared" ca="1" si="19"/>
        <v>271</v>
      </c>
      <c r="H142" s="253">
        <v>2</v>
      </c>
      <c r="I142" s="253" t="str">
        <f>VLOOKUP(H142,Secteurs!$A$4:$C$6,3)</f>
        <v>Prince MBOUSSA</v>
      </c>
      <c r="J142" s="195">
        <v>1</v>
      </c>
      <c r="K142" s="196"/>
      <c r="L142" s="196"/>
      <c r="M142" s="196"/>
      <c r="N142" s="196"/>
      <c r="O142" s="197"/>
      <c r="P142" s="178">
        <f t="shared" si="15"/>
        <v>21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21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319">
        <v>46036</v>
      </c>
      <c r="G143" s="245">
        <f t="shared" ca="1" si="19"/>
        <v>272</v>
      </c>
      <c r="H143" s="253">
        <v>1</v>
      </c>
      <c r="I143" s="253" t="str">
        <f>VLOOKUP(H143,Secteurs!$A$4:$C$6,3)</f>
        <v>Frisca MPASSI</v>
      </c>
      <c r="J143" s="195">
        <v>0.5</v>
      </c>
      <c r="K143" s="196"/>
      <c r="L143" s="196"/>
      <c r="M143" s="196">
        <v>0.5</v>
      </c>
      <c r="N143" s="196"/>
      <c r="O143" s="197"/>
      <c r="P143" s="178">
        <f t="shared" si="15"/>
        <v>87.5</v>
      </c>
      <c r="Q143" s="179">
        <f t="shared" si="15"/>
        <v>0</v>
      </c>
      <c r="R143" s="179">
        <f t="shared" si="15"/>
        <v>0</v>
      </c>
      <c r="S143" s="179">
        <f t="shared" si="14"/>
        <v>87.5</v>
      </c>
      <c r="T143" s="179">
        <f t="shared" si="14"/>
        <v>0</v>
      </c>
      <c r="U143" s="180">
        <f t="shared" si="14"/>
        <v>0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28</v>
      </c>
      <c r="E144" s="166">
        <f t="shared" si="16"/>
        <v>196</v>
      </c>
      <c r="F144" s="319">
        <v>46038</v>
      </c>
      <c r="G144" s="245">
        <f t="shared" ca="1" si="19"/>
        <v>270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>
        <v>0.5</v>
      </c>
      <c r="M144" s="196"/>
      <c r="N144" s="196"/>
      <c r="O144" s="197"/>
      <c r="P144" s="178">
        <f t="shared" si="15"/>
        <v>98</v>
      </c>
      <c r="Q144" s="179">
        <f t="shared" si="15"/>
        <v>0</v>
      </c>
      <c r="R144" s="179">
        <f t="shared" si="15"/>
        <v>98</v>
      </c>
      <c r="S144" s="179">
        <f t="shared" si="14"/>
        <v>0</v>
      </c>
      <c r="T144" s="179">
        <f t="shared" si="14"/>
        <v>0</v>
      </c>
      <c r="U144" s="180">
        <f t="shared" si="14"/>
        <v>0</v>
      </c>
      <c r="V144" s="167">
        <f t="shared" si="20"/>
        <v>196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46037</v>
      </c>
      <c r="G145" s="245">
        <f t="shared" ca="1" si="19"/>
        <v>271</v>
      </c>
      <c r="H145" s="253">
        <v>2</v>
      </c>
      <c r="I145" s="253" t="str">
        <f>VLOOKUP(H145,Secteurs!$A$4:$C$6,3)</f>
        <v>Prince MBOUSSA</v>
      </c>
      <c r="J145" s="195"/>
      <c r="K145" s="196">
        <v>0.25</v>
      </c>
      <c r="L145" s="196"/>
      <c r="M145" s="196">
        <v>0.25</v>
      </c>
      <c r="N145" s="196"/>
      <c r="O145" s="197">
        <v>0.5</v>
      </c>
      <c r="P145" s="178">
        <f t="shared" si="15"/>
        <v>0</v>
      </c>
      <c r="Q145" s="179">
        <f t="shared" si="15"/>
        <v>31.5</v>
      </c>
      <c r="R145" s="179">
        <f t="shared" si="15"/>
        <v>0</v>
      </c>
      <c r="S145" s="179">
        <f t="shared" si="14"/>
        <v>31.5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22</v>
      </c>
      <c r="E146" s="166">
        <f t="shared" si="16"/>
        <v>154</v>
      </c>
      <c r="F146" s="319">
        <v>46034</v>
      </c>
      <c r="G146" s="245">
        <f t="shared" ca="1" si="19"/>
        <v>274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77</v>
      </c>
      <c r="U146" s="180">
        <f t="shared" si="14"/>
        <v>77</v>
      </c>
      <c r="V146" s="167">
        <f t="shared" si="20"/>
        <v>154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10</v>
      </c>
      <c r="E147" s="166">
        <f t="shared" si="16"/>
        <v>70</v>
      </c>
      <c r="F147" s="319">
        <v>46038</v>
      </c>
      <c r="G147" s="245">
        <f t="shared" ca="1" si="19"/>
        <v>270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70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70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5</v>
      </c>
      <c r="E148" s="166">
        <f t="shared" si="16"/>
        <v>35</v>
      </c>
      <c r="F148" s="319">
        <v>46036</v>
      </c>
      <c r="G148" s="245">
        <f t="shared" ca="1" si="19"/>
        <v>272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35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35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12</v>
      </c>
      <c r="E149" s="166">
        <v>140</v>
      </c>
      <c r="F149" s="319">
        <v>46035</v>
      </c>
      <c r="G149" s="245">
        <f t="shared" ca="1" si="19"/>
        <v>273</v>
      </c>
      <c r="H149" s="253">
        <v>1</v>
      </c>
      <c r="I149" s="253" t="s">
        <v>276</v>
      </c>
      <c r="J149" s="195"/>
      <c r="K149" s="196"/>
      <c r="L149" s="196"/>
      <c r="M149" s="196"/>
      <c r="N149" s="196"/>
      <c r="O149" s="197">
        <v>1</v>
      </c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0</v>
      </c>
      <c r="T149" s="297">
        <f t="shared" si="14"/>
        <v>0</v>
      </c>
      <c r="U149" s="298">
        <f t="shared" si="14"/>
        <v>140</v>
      </c>
      <c r="V149" s="167">
        <f t="shared" si="20"/>
        <v>140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4</v>
      </c>
      <c r="E150" s="166">
        <f t="shared" si="16"/>
        <v>28</v>
      </c>
      <c r="F150" s="319">
        <v>46038</v>
      </c>
      <c r="G150" s="245">
        <f t="shared" ca="1" si="19"/>
        <v>270</v>
      </c>
      <c r="H150" s="253">
        <v>1</v>
      </c>
      <c r="I150" s="253" t="s">
        <v>278</v>
      </c>
      <c r="J150" s="195"/>
      <c r="K150" s="196"/>
      <c r="L150" s="196"/>
      <c r="M150" s="196"/>
      <c r="N150" s="196">
        <v>0.5</v>
      </c>
      <c r="O150" s="197">
        <v>0.5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0</v>
      </c>
      <c r="T150" s="297">
        <f t="shared" si="14"/>
        <v>14</v>
      </c>
      <c r="U150" s="298">
        <f t="shared" si="14"/>
        <v>14</v>
      </c>
      <c r="V150" s="167">
        <f t="shared" si="20"/>
        <v>28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157">
        <f t="shared" si="18"/>
        <v>0</v>
      </c>
      <c r="B151" s="142"/>
      <c r="C151" s="142"/>
      <c r="D151" s="198"/>
      <c r="E151" s="166">
        <f t="shared" si="16"/>
        <v>0</v>
      </c>
      <c r="F151" s="319"/>
      <c r="G151" s="245" t="str">
        <f t="shared" ca="1" si="19"/>
        <v>Sans objet</v>
      </c>
      <c r="H151" s="253">
        <v>1</v>
      </c>
      <c r="I151" s="253" t="s">
        <v>276</v>
      </c>
      <c r="J151" s="195"/>
      <c r="K151" s="196"/>
      <c r="L151" s="196"/>
      <c r="M151" s="196"/>
      <c r="N151" s="196"/>
      <c r="O151" s="197"/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0</v>
      </c>
      <c r="V151" s="167">
        <f t="shared" si="20"/>
        <v>0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258"/>
      <c r="B152" s="259"/>
      <c r="C152" s="260"/>
      <c r="D152" s="261"/>
      <c r="E152" s="262"/>
      <c r="F152" s="263"/>
      <c r="G152" s="263"/>
      <c r="H152" s="264"/>
      <c r="I152" s="264"/>
      <c r="J152" s="265"/>
      <c r="K152" s="266"/>
      <c r="L152" s="266"/>
      <c r="M152" s="266"/>
      <c r="N152" s="266"/>
      <c r="O152" s="267"/>
      <c r="P152" s="268"/>
      <c r="Q152" s="269"/>
      <c r="R152" s="269"/>
      <c r="S152" s="269"/>
      <c r="T152" s="269"/>
      <c r="U152" s="270"/>
      <c r="V152" s="271"/>
      <c r="W152" s="272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181">
        <f>SUBTOTAL(9,A2:A152)</f>
        <v>145</v>
      </c>
      <c r="B153" s="181"/>
      <c r="C153" s="326">
        <f>+D153/A153</f>
        <v>28.917241379310344</v>
      </c>
      <c r="D153" s="182">
        <f>SUBTOTAL(9,D2:D152)</f>
        <v>4193</v>
      </c>
      <c r="E153" s="183">
        <f>SUBTOTAL(9,E2:E152)</f>
        <v>29477</v>
      </c>
      <c r="F153" s="327">
        <f>+E153/A153</f>
        <v>203.2896551724138</v>
      </c>
      <c r="G153" s="245">
        <f ca="1">(SUBTOTAL(9,G2:G152))/A153</f>
        <v>271.69655172413792</v>
      </c>
      <c r="H153" s="256"/>
      <c r="I153" s="256"/>
      <c r="J153" s="273">
        <f>(SUBTOTAL(9,J2:J152))/O$162</f>
        <v>0.55424528301886788</v>
      </c>
      <c r="K153" s="274">
        <f>(SUBTOTAL(9,K2:K152))/P$162</f>
        <v>0.6</v>
      </c>
      <c r="L153" s="274">
        <f>(SUBTOTAL(9,L2:L152))/R$162</f>
        <v>0.46590909090909088</v>
      </c>
      <c r="M153" s="274">
        <f>(SUBTOTAL(9,M2:M152))/S$162</f>
        <v>0.41379310344827586</v>
      </c>
      <c r="N153" s="274">
        <f>(SUBTOTAL(9,N2:N152))/T$162</f>
        <v>0.41891891891891891</v>
      </c>
      <c r="O153" s="275">
        <f>(SUBTOTAL(9,O2:O152))/U$162</f>
        <v>0.48404255319148937</v>
      </c>
      <c r="P153" s="184">
        <f>SUBTOTAL(9,P2:P152)</f>
        <v>12047</v>
      </c>
      <c r="Q153" s="184">
        <f t="shared" ref="Q153:U153" si="21">SUBTOTAL(9,Q2:Q152)</f>
        <v>700</v>
      </c>
      <c r="R153" s="184">
        <f>SUBTOTAL(9,R2:R152)</f>
        <v>1841</v>
      </c>
      <c r="S153" s="184">
        <f t="shared" si="21"/>
        <v>2614.5</v>
      </c>
      <c r="T153" s="184">
        <f t="shared" si="21"/>
        <v>2866.5</v>
      </c>
      <c r="U153" s="184">
        <f t="shared" si="21"/>
        <v>9408</v>
      </c>
      <c r="V153" s="182">
        <f>SUBTOTAL(9,V2:V152)</f>
        <v>29477</v>
      </c>
      <c r="W153" s="182"/>
      <c r="X153" s="48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42"/>
      <c r="C154" s="42"/>
      <c r="D154" s="2"/>
      <c r="E154" s="2"/>
      <c r="F154" s="2"/>
      <c r="G154" s="2"/>
      <c r="H154" s="2"/>
      <c r="I154" s="2"/>
      <c r="J154" s="45"/>
      <c r="K154" s="45"/>
      <c r="L154" s="45"/>
      <c r="M154" s="45"/>
      <c r="O154" s="45"/>
      <c r="P154" s="45"/>
      <c r="Q154" s="45"/>
      <c r="R154" s="45"/>
      <c r="S154" s="45"/>
      <c r="T154" s="45"/>
      <c r="U154" s="45"/>
      <c r="V154" s="45"/>
      <c r="W154" s="45"/>
      <c r="X154" s="172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185</v>
      </c>
      <c r="B155" s="173" t="s">
        <v>186</v>
      </c>
      <c r="C155" s="173"/>
      <c r="D155" s="173" t="s">
        <v>187</v>
      </c>
      <c r="E155" s="24"/>
      <c r="F155" s="24"/>
      <c r="G155" s="24"/>
      <c r="H155" s="24"/>
      <c r="I155" s="24"/>
      <c r="N155" s="222" t="s">
        <v>188</v>
      </c>
      <c r="O155" s="279" t="s">
        <v>289</v>
      </c>
      <c r="P155" s="220" t="s">
        <v>192</v>
      </c>
      <c r="Q155" s="24" t="s">
        <v>2</v>
      </c>
      <c r="R155" s="24" t="s">
        <v>3</v>
      </c>
      <c r="S155" s="24" t="s">
        <v>4</v>
      </c>
      <c r="T155" s="174" t="s">
        <v>6</v>
      </c>
      <c r="U155" s="174" t="s">
        <v>5</v>
      </c>
      <c r="X155" s="175"/>
      <c r="Y155" s="48"/>
      <c r="Z155" s="10"/>
      <c r="AA155" s="2"/>
      <c r="AB155" s="2"/>
      <c r="AC155" s="2"/>
      <c r="AD155" s="2"/>
      <c r="AE155" s="2"/>
      <c r="AF155" s="2"/>
      <c r="AG155" s="2"/>
    </row>
    <row r="156" spans="1:34" ht="18.75">
      <c r="A156" s="141" t="s">
        <v>287</v>
      </c>
      <c r="B156" s="311">
        <f>+P153</f>
        <v>12047</v>
      </c>
      <c r="C156" s="213"/>
      <c r="D156" s="317">
        <f>B156/$E$153</f>
        <v>0.4086915222037521</v>
      </c>
      <c r="E156" s="2"/>
      <c r="F156" s="2"/>
      <c r="G156" s="2"/>
      <c r="H156" s="2"/>
      <c r="I156" s="2"/>
      <c r="N156" s="223">
        <v>0.25</v>
      </c>
      <c r="O156" s="300">
        <f t="shared" ref="O156:P159" si="22">+SUMIF(J$2:J$152,$N156,$A$2:$A$152)</f>
        <v>3</v>
      </c>
      <c r="P156" s="301">
        <f t="shared" si="22"/>
        <v>2</v>
      </c>
      <c r="Q156" s="302">
        <f t="shared" ref="Q156:Q158" si="23">+O156+P156</f>
        <v>5</v>
      </c>
      <c r="R156" s="302">
        <f t="shared" ref="R156:U159" si="24">+SUMIF(L$2:L$152,$N156,$A$2:$A$152)</f>
        <v>5</v>
      </c>
      <c r="S156" s="302">
        <f t="shared" si="24"/>
        <v>10</v>
      </c>
      <c r="T156" s="302">
        <f t="shared" si="24"/>
        <v>14</v>
      </c>
      <c r="U156" s="302">
        <f t="shared" si="24"/>
        <v>14</v>
      </c>
      <c r="V156" s="73"/>
      <c r="X156" s="46"/>
      <c r="Y156" s="2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215" t="s">
        <v>192</v>
      </c>
      <c r="B157" s="312">
        <f>+Q153</f>
        <v>700</v>
      </c>
      <c r="C157" s="217"/>
      <c r="D157" s="318">
        <f t="shared" ref="D157:D162" si="25">B157/$E$153</f>
        <v>2.3747328425552126E-2</v>
      </c>
      <c r="E157" s="2"/>
      <c r="F157" s="2"/>
      <c r="G157" s="2"/>
      <c r="H157" s="2"/>
      <c r="I157" s="2"/>
      <c r="N157" s="223">
        <v>0.5</v>
      </c>
      <c r="O157" s="300">
        <f t="shared" si="22"/>
        <v>89</v>
      </c>
      <c r="P157" s="301">
        <f t="shared" si="22"/>
        <v>1</v>
      </c>
      <c r="Q157" s="302">
        <f t="shared" si="23"/>
        <v>90</v>
      </c>
      <c r="R157" s="302">
        <f t="shared" si="24"/>
        <v>16</v>
      </c>
      <c r="S157" s="302">
        <f t="shared" si="24"/>
        <v>19</v>
      </c>
      <c r="T157" s="302">
        <f t="shared" si="24"/>
        <v>22</v>
      </c>
      <c r="U157" s="302">
        <f t="shared" si="24"/>
        <v>76</v>
      </c>
      <c r="V157" s="73"/>
      <c r="X157" s="44"/>
      <c r="Y157" s="175"/>
      <c r="Z157" s="24"/>
      <c r="AA157" s="24"/>
      <c r="AB157" s="24"/>
      <c r="AC157" s="24"/>
      <c r="AD157" s="24"/>
      <c r="AE157" s="24"/>
      <c r="AF157" s="24"/>
      <c r="AG157" s="24"/>
    </row>
    <row r="158" spans="1:34" ht="21">
      <c r="A158" s="7" t="s">
        <v>2</v>
      </c>
      <c r="B158" s="313">
        <f>B156+B157</f>
        <v>12747</v>
      </c>
      <c r="C158" s="47"/>
      <c r="D158" s="286">
        <f>B158/$E$153</f>
        <v>0.43243885062930421</v>
      </c>
      <c r="E158" s="316">
        <f>+D158-Q163</f>
        <v>6.5767816637870014E-3</v>
      </c>
      <c r="F158" s="225"/>
      <c r="G158" s="225"/>
      <c r="H158" s="257"/>
      <c r="I158" s="257"/>
      <c r="N158" s="223">
        <v>0.75</v>
      </c>
      <c r="O158" s="300">
        <f t="shared" si="22"/>
        <v>2</v>
      </c>
      <c r="P158" s="301">
        <f t="shared" si="22"/>
        <v>0</v>
      </c>
      <c r="Q158" s="302">
        <f t="shared" si="23"/>
        <v>2</v>
      </c>
      <c r="R158" s="302">
        <f t="shared" si="24"/>
        <v>0</v>
      </c>
      <c r="S158" s="302">
        <f t="shared" si="24"/>
        <v>0</v>
      </c>
      <c r="T158" s="302">
        <f t="shared" si="24"/>
        <v>0</v>
      </c>
      <c r="U158" s="302">
        <f t="shared" si="24"/>
        <v>0</v>
      </c>
      <c r="V158" s="73"/>
      <c r="X158" s="46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7" t="s">
        <v>3</v>
      </c>
      <c r="B159" s="313">
        <f>R153</f>
        <v>1841</v>
      </c>
      <c r="C159" s="47"/>
      <c r="D159" s="286">
        <f t="shared" si="25"/>
        <v>6.2455473759202088E-2</v>
      </c>
      <c r="E159" s="316">
        <f>+D159-R163</f>
        <v>-8.234181413211708E-3</v>
      </c>
      <c r="F159" s="225"/>
      <c r="G159" s="225"/>
      <c r="H159" s="257"/>
      <c r="I159" s="257"/>
      <c r="N159" s="223">
        <v>1</v>
      </c>
      <c r="O159" s="300">
        <f t="shared" si="22"/>
        <v>12</v>
      </c>
      <c r="P159" s="301">
        <f t="shared" si="22"/>
        <v>2</v>
      </c>
      <c r="Q159" s="302">
        <f>+O159+P159</f>
        <v>14</v>
      </c>
      <c r="R159" s="302">
        <f t="shared" si="24"/>
        <v>1</v>
      </c>
      <c r="S159" s="302">
        <f t="shared" si="24"/>
        <v>0</v>
      </c>
      <c r="T159" s="302">
        <f t="shared" si="24"/>
        <v>1</v>
      </c>
      <c r="U159" s="302">
        <f t="shared" si="24"/>
        <v>4</v>
      </c>
      <c r="V159" s="73"/>
      <c r="X159" s="164"/>
      <c r="Y159" s="44"/>
      <c r="Z159" s="2"/>
      <c r="AA159" s="82"/>
      <c r="AB159" s="2"/>
      <c r="AC159" s="2"/>
      <c r="AD159" s="2"/>
      <c r="AE159" s="2"/>
      <c r="AF159" s="2"/>
      <c r="AG159" s="82"/>
      <c r="AH159" s="2"/>
    </row>
    <row r="160" spans="1:34" ht="21">
      <c r="A160" s="325" t="s">
        <v>4</v>
      </c>
      <c r="B160" s="313">
        <f>S153</f>
        <v>2614.5</v>
      </c>
      <c r="C160" s="47"/>
      <c r="D160" s="286">
        <f t="shared" si="25"/>
        <v>8.8696271669437193E-2</v>
      </c>
      <c r="E160" s="316">
        <f>+D160-S163</f>
        <v>5.9376509797820221E-3</v>
      </c>
      <c r="F160" s="225"/>
      <c r="G160" s="225"/>
      <c r="H160" s="257"/>
      <c r="I160" s="257"/>
      <c r="N160" s="224" t="s">
        <v>294</v>
      </c>
      <c r="O160" s="303">
        <f>+SUMPRODUCT($N$156:$N$159,O156:O159)/O162</f>
        <v>0.55424528301886788</v>
      </c>
      <c r="P160" s="304">
        <f t="shared" ref="P160:U160" si="26">+SUMPRODUCT($N$156:$N$159,P156:P159)/P162</f>
        <v>0.6</v>
      </c>
      <c r="Q160" s="305">
        <f t="shared" si="26"/>
        <v>0.55630630630630629</v>
      </c>
      <c r="R160" s="305">
        <f>+SUMPRODUCT($N$156:$N$159,R156:R159)/R162</f>
        <v>0.46590909090909088</v>
      </c>
      <c r="S160" s="305">
        <f t="shared" si="26"/>
        <v>0.41379310344827586</v>
      </c>
      <c r="T160" s="305">
        <f t="shared" si="26"/>
        <v>0.41891891891891891</v>
      </c>
      <c r="U160" s="305">
        <f t="shared" si="26"/>
        <v>0.48404255319148937</v>
      </c>
      <c r="V160" s="186"/>
      <c r="X160" s="164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325" t="s">
        <v>6</v>
      </c>
      <c r="B161" s="313">
        <f>T153</f>
        <v>2866.5</v>
      </c>
      <c r="C161" s="48"/>
      <c r="D161" s="286">
        <f t="shared" si="25"/>
        <v>9.7245309902635954E-2</v>
      </c>
      <c r="E161" s="316">
        <f>+D161-T163</f>
        <v>-9.6512418215019824E-3</v>
      </c>
      <c r="F161" s="225"/>
      <c r="G161" s="225"/>
      <c r="H161" s="257"/>
      <c r="I161" s="257"/>
      <c r="N161" s="224"/>
      <c r="O161" s="306">
        <f>+J153</f>
        <v>0.55424528301886788</v>
      </c>
      <c r="P161" s="307">
        <f>+K153</f>
        <v>0.6</v>
      </c>
      <c r="Q161" s="308">
        <f>+(O161*O162+P161*P162)/Q162</f>
        <v>0.55630630630630629</v>
      </c>
      <c r="R161" s="308">
        <f>+L153</f>
        <v>0.46590909090909088</v>
      </c>
      <c r="S161" s="308">
        <f>+M153</f>
        <v>0.41379310344827586</v>
      </c>
      <c r="T161" s="308">
        <f>+N153</f>
        <v>0.41891891891891891</v>
      </c>
      <c r="U161" s="308">
        <f>+O153</f>
        <v>0.48404255319148937</v>
      </c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5</v>
      </c>
      <c r="B162" s="313">
        <f>U153</f>
        <v>9408</v>
      </c>
      <c r="C162" s="48"/>
      <c r="D162" s="286">
        <f t="shared" si="25"/>
        <v>0.31916409403942059</v>
      </c>
      <c r="E162" s="316">
        <f>+D162-U163</f>
        <v>5.3709905911447087E-3</v>
      </c>
      <c r="F162" s="225"/>
      <c r="G162" s="225"/>
      <c r="H162" s="257"/>
      <c r="I162" s="257"/>
      <c r="M162" s="278">
        <f>+A153</f>
        <v>145</v>
      </c>
      <c r="N162" s="185" t="s">
        <v>191</v>
      </c>
      <c r="O162" s="309">
        <f>SUM(O156:O159)</f>
        <v>106</v>
      </c>
      <c r="P162" s="309">
        <f>SUM(P156:P159)</f>
        <v>5</v>
      </c>
      <c r="Q162" s="310">
        <f>SUM(Q156:Q159)</f>
        <v>111</v>
      </c>
      <c r="R162" s="309">
        <f>SUM(R156:R159)</f>
        <v>22</v>
      </c>
      <c r="S162" s="309">
        <f t="shared" ref="S162:U162" si="27">SUM(S156:S159)</f>
        <v>29</v>
      </c>
      <c r="T162" s="309">
        <f t="shared" si="27"/>
        <v>37</v>
      </c>
      <c r="U162" s="309">
        <f t="shared" si="27"/>
        <v>94</v>
      </c>
      <c r="V162" s="187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62" t="s">
        <v>16</v>
      </c>
      <c r="B163" s="314">
        <f>SUM(B158:B162)</f>
        <v>29477</v>
      </c>
      <c r="C163" s="192"/>
      <c r="D163" s="315">
        <f>SUM(D158:D162)</f>
        <v>1</v>
      </c>
      <c r="E163" s="2"/>
      <c r="F163" s="2"/>
      <c r="G163" s="2"/>
      <c r="H163" s="2"/>
      <c r="I163" s="2"/>
      <c r="M163" s="282"/>
      <c r="N163" s="283" t="s">
        <v>272</v>
      </c>
      <c r="O163" s="284">
        <f>+(O161*O162)/$M$162</f>
        <v>0.40517241379310343</v>
      </c>
      <c r="P163" s="285">
        <f t="shared" ref="P163:U163" si="28">+(P161*P162)/$M$162</f>
        <v>2.0689655172413793E-2</v>
      </c>
      <c r="Q163" s="286">
        <f>+P163+O163</f>
        <v>0.4258620689655172</v>
      </c>
      <c r="R163" s="286">
        <f t="shared" si="28"/>
        <v>7.0689655172413796E-2</v>
      </c>
      <c r="S163" s="286">
        <f t="shared" si="28"/>
        <v>8.2758620689655171E-2</v>
      </c>
      <c r="T163" s="286">
        <f t="shared" si="28"/>
        <v>0.10689655172413794</v>
      </c>
      <c r="U163" s="286">
        <f t="shared" si="28"/>
        <v>0.31379310344827588</v>
      </c>
      <c r="V163" s="17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227"/>
      <c r="D164" s="2"/>
      <c r="E164" s="2"/>
      <c r="F164" s="2"/>
      <c r="G164" s="2"/>
      <c r="H164" s="2"/>
      <c r="I164" s="2"/>
      <c r="X164" s="164"/>
      <c r="Y164" s="17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177"/>
      <c r="Z165" s="2"/>
      <c r="AA165" s="2"/>
      <c r="AB165" s="2"/>
      <c r="AC165" s="2"/>
      <c r="AD165" s="2"/>
      <c r="AE165" s="2"/>
      <c r="AF165" s="2"/>
      <c r="AG165" s="2"/>
      <c r="AH165" s="7"/>
    </row>
    <row r="166" spans="1:34" ht="18.75">
      <c r="A166" s="177"/>
      <c r="B166" s="177"/>
      <c r="C166" s="2"/>
      <c r="D166" s="2"/>
      <c r="Y166" s="177"/>
      <c r="Z166" s="7"/>
      <c r="AA166" s="7"/>
      <c r="AB166" s="7"/>
      <c r="AC166" s="7"/>
      <c r="AD166" s="7"/>
      <c r="AE166" s="7"/>
      <c r="AF166" s="7"/>
      <c r="AG166" s="7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11" priority="6" operator="lessThan">
      <formula>7</formula>
    </cfRule>
    <cfRule type="cellIs" dxfId="310" priority="7" operator="between">
      <formula>14</formula>
      <formula>7</formula>
    </cfRule>
    <cfRule type="cellIs" dxfId="309" priority="8" operator="greaterThan">
      <formula>14</formula>
    </cfRule>
  </conditionalFormatting>
  <conditionalFormatting sqref="G153">
    <cfRule type="cellIs" dxfId="308" priority="3" operator="lessThan">
      <formula>7</formula>
    </cfRule>
    <cfRule type="cellIs" dxfId="307" priority="4" operator="between">
      <formula>14</formula>
      <formula>7</formula>
    </cfRule>
    <cfRule type="cellIs" dxfId="306" priority="5" operator="greaterThan">
      <formula>14</formula>
    </cfRule>
  </conditionalFormatting>
  <conditionalFormatting sqref="AC7:AG7">
    <cfRule type="cellIs" dxfId="305" priority="1" operator="greaterThan">
      <formula>0</formula>
    </cfRule>
    <cfRule type="cellIs" dxfId="304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24D17-128C-4516-A241-A0516463AE26}">
  <sheetPr codeName="Feuil11"/>
  <dimension ref="A1:AI168"/>
  <sheetViews>
    <sheetView workbookViewId="0">
      <pane xSplit="5" ySplit="1" topLeftCell="M156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46041</v>
      </c>
      <c r="G2" s="245">
        <f ca="1">+IF(A2=1,(+TODAY())-F2,"Sans objet")</f>
        <v>267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322">
        <v>52</v>
      </c>
      <c r="AA2" s="324">
        <v>0.375</v>
      </c>
      <c r="AB2" s="324">
        <v>2.1000000000000001E-2</v>
      </c>
      <c r="AC2" s="323">
        <v>0.39600000000000002</v>
      </c>
      <c r="AD2" s="323">
        <v>7.9000000000000001E-2</v>
      </c>
      <c r="AE2" s="323">
        <v>9.0999999999999998E-2</v>
      </c>
      <c r="AF2" s="323">
        <v>7.0000000000000007E-2</v>
      </c>
      <c r="AG2" s="323">
        <v>0.36399999999999999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72</v>
      </c>
      <c r="E3" s="166">
        <f t="shared" si="0"/>
        <v>504</v>
      </c>
      <c r="F3" s="319">
        <v>46044</v>
      </c>
      <c r="G3" s="245">
        <f t="shared" ref="G3:G66" ca="1" si="4">+IF(A3=1,(+TODAY())-F3,"Sans objet")</f>
        <v>264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252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252</v>
      </c>
      <c r="V3" s="167">
        <f t="shared" ref="V3:V66" si="6">SUM(P3:U3)</f>
        <v>504</v>
      </c>
      <c r="W3" s="147" t="s">
        <v>201</v>
      </c>
      <c r="X3" s="85">
        <f t="shared" si="2"/>
        <v>0</v>
      </c>
      <c r="Z3" s="322">
        <v>1</v>
      </c>
      <c r="AA3" s="324">
        <v>0.36188811188811187</v>
      </c>
      <c r="AB3" s="324">
        <v>2.097902097902098E-2</v>
      </c>
      <c r="AC3" s="323">
        <v>0.38286713286713286</v>
      </c>
      <c r="AD3" s="323">
        <v>7.8671328671328672E-2</v>
      </c>
      <c r="AE3" s="323">
        <v>0.11713286713286714</v>
      </c>
      <c r="AF3" s="323">
        <v>7.3426573426573424E-2</v>
      </c>
      <c r="AG3" s="323">
        <v>0.34790209790209792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46048</v>
      </c>
      <c r="G4" s="245">
        <f t="shared" ca="1" si="4"/>
        <v>260</v>
      </c>
      <c r="H4" s="253">
        <v>2</v>
      </c>
      <c r="I4" s="253" t="str">
        <f>VLOOKUP(H4,Secteurs!$A$4:$C$6,3)</f>
        <v>Prince MBOUSSA</v>
      </c>
      <c r="J4" s="195"/>
      <c r="K4" s="196"/>
      <c r="L4" s="196"/>
      <c r="M4" s="196">
        <v>0.25</v>
      </c>
      <c r="N4" s="196">
        <v>0.25</v>
      </c>
      <c r="O4" s="197">
        <v>0.5</v>
      </c>
      <c r="P4" s="178">
        <f t="shared" si="5"/>
        <v>0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84</v>
      </c>
      <c r="U4" s="180">
        <f t="shared" si="1"/>
        <v>168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2</v>
      </c>
      <c r="AA4" s="324">
        <v>0.374</v>
      </c>
      <c r="AB4" s="324">
        <v>2.1000000000000001E-2</v>
      </c>
      <c r="AC4" s="323">
        <v>0.39400000000000002</v>
      </c>
      <c r="AD4" s="323">
        <v>5.6000000000000001E-2</v>
      </c>
      <c r="AE4" s="323">
        <v>9.1999999999999998E-2</v>
      </c>
      <c r="AF4" s="323">
        <v>0.10199999999999999</v>
      </c>
      <c r="AG4" s="323">
        <v>0.35599999999999998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50</v>
      </c>
      <c r="E5" s="166">
        <f t="shared" si="0"/>
        <v>350</v>
      </c>
      <c r="F5" s="319">
        <v>46043</v>
      </c>
      <c r="G5" s="245">
        <f t="shared" ca="1" si="4"/>
        <v>265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350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350</v>
      </c>
      <c r="W5" s="147" t="s">
        <v>201</v>
      </c>
      <c r="X5" s="85">
        <f t="shared" si="2"/>
        <v>0</v>
      </c>
      <c r="Z5" s="322">
        <v>3</v>
      </c>
      <c r="AA5" s="324">
        <v>0.41</v>
      </c>
      <c r="AB5" s="324">
        <v>0.02</v>
      </c>
      <c r="AC5" s="323">
        <v>0.432</v>
      </c>
      <c r="AD5" s="323">
        <v>6.2E-2</v>
      </c>
      <c r="AE5" s="323">
        <v>8.8999999999999996E-2</v>
      </c>
      <c r="AF5" s="323">
        <v>9.7000000000000003E-2</v>
      </c>
      <c r="AG5" s="323">
        <v>0.31900000000000001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46041</v>
      </c>
      <c r="G6" s="245">
        <f t="shared" ca="1" si="4"/>
        <v>267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175</v>
      </c>
      <c r="T6" s="179">
        <f t="shared" si="1"/>
        <v>0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4</v>
      </c>
      <c r="AA6" s="324">
        <v>0.4</v>
      </c>
      <c r="AB6" s="324">
        <v>0.02</v>
      </c>
      <c r="AC6" s="323">
        <v>0.42</v>
      </c>
      <c r="AD6" s="323">
        <v>5.8000000000000003E-2</v>
      </c>
      <c r="AE6" s="323">
        <v>9.0999999999999998E-2</v>
      </c>
      <c r="AF6" s="323">
        <v>0.11700000000000001</v>
      </c>
      <c r="AG6" s="323">
        <v>0.314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46048</v>
      </c>
      <c r="G7" s="245">
        <f t="shared" ca="1" si="4"/>
        <v>260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-1.2000000000000011E-2</v>
      </c>
      <c r="AD7" s="194">
        <f>+AD6-AD5</f>
        <v>-3.9999999999999966E-3</v>
      </c>
      <c r="AE7" s="194">
        <f t="shared" ref="AE7:AG7" si="7">+AE6-AE5</f>
        <v>2.0000000000000018E-3</v>
      </c>
      <c r="AF7" s="194">
        <f t="shared" si="7"/>
        <v>2.0000000000000004E-2</v>
      </c>
      <c r="AG7" s="194">
        <f t="shared" si="7"/>
        <v>-5.0000000000000044E-3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46042</v>
      </c>
      <c r="G8" s="245">
        <f t="shared" ca="1" si="4"/>
        <v>266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0.25</v>
      </c>
      <c r="M8" s="196"/>
      <c r="N8" s="196">
        <v>0.5</v>
      </c>
      <c r="O8" s="197">
        <v>0.25</v>
      </c>
      <c r="P8" s="178">
        <f t="shared" si="5"/>
        <v>0</v>
      </c>
      <c r="Q8" s="179">
        <f t="shared" si="1"/>
        <v>0</v>
      </c>
      <c r="R8" s="179">
        <f t="shared" si="1"/>
        <v>70</v>
      </c>
      <c r="S8" s="179">
        <f t="shared" si="1"/>
        <v>0</v>
      </c>
      <c r="T8" s="179">
        <f t="shared" si="1"/>
        <v>140</v>
      </c>
      <c r="U8" s="180">
        <f t="shared" si="1"/>
        <v>70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32</v>
      </c>
      <c r="E9" s="166">
        <f t="shared" si="0"/>
        <v>224</v>
      </c>
      <c r="F9" s="319">
        <v>46050</v>
      </c>
      <c r="G9" s="245">
        <f t="shared" ca="1" si="4"/>
        <v>258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0.25</v>
      </c>
      <c r="N9" s="196"/>
      <c r="O9" s="197">
        <v>0.25</v>
      </c>
      <c r="P9" s="178">
        <f t="shared" si="5"/>
        <v>112</v>
      </c>
      <c r="Q9" s="179">
        <f t="shared" si="1"/>
        <v>0</v>
      </c>
      <c r="R9" s="179">
        <f t="shared" si="1"/>
        <v>0</v>
      </c>
      <c r="S9" s="179">
        <f t="shared" si="1"/>
        <v>56</v>
      </c>
      <c r="T9" s="179">
        <f t="shared" si="1"/>
        <v>0</v>
      </c>
      <c r="U9" s="180">
        <f t="shared" si="1"/>
        <v>56</v>
      </c>
      <c r="V9" s="167">
        <f t="shared" si="6"/>
        <v>224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46049</v>
      </c>
      <c r="G10" s="245">
        <f t="shared" ca="1" si="4"/>
        <v>259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38</v>
      </c>
      <c r="E11" s="166">
        <f t="shared" si="0"/>
        <v>266</v>
      </c>
      <c r="F11" s="319">
        <v>46041</v>
      </c>
      <c r="G11" s="245">
        <f t="shared" ca="1" si="4"/>
        <v>267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133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133</v>
      </c>
      <c r="V11" s="167">
        <f t="shared" si="6"/>
        <v>266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46048</v>
      </c>
      <c r="G12" s="245">
        <f t="shared" ca="1" si="4"/>
        <v>260</v>
      </c>
      <c r="H12" s="253">
        <v>2</v>
      </c>
      <c r="I12" s="253" t="str">
        <f>VLOOKUP(H12,Secteurs!$A$4:$C$6,3)</f>
        <v>Prince MBOUSSA</v>
      </c>
      <c r="J12" s="195">
        <v>0.75</v>
      </c>
      <c r="K12" s="196"/>
      <c r="L12" s="196"/>
      <c r="M12" s="196"/>
      <c r="N12" s="196">
        <v>0.25</v>
      </c>
      <c r="O12" s="197"/>
      <c r="P12" s="178">
        <f t="shared" si="5"/>
        <v>126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42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46041</v>
      </c>
      <c r="G13" s="245">
        <f t="shared" ca="1" si="4"/>
        <v>267</v>
      </c>
      <c r="H13" s="253">
        <v>1</v>
      </c>
      <c r="I13" s="253" t="str">
        <f>VLOOKUP(H13,Secteurs!$A$4:$C$6,3)</f>
        <v>Frisca MPASSI</v>
      </c>
      <c r="J13" s="195">
        <v>0.75</v>
      </c>
      <c r="K13" s="196"/>
      <c r="L13" s="196"/>
      <c r="M13" s="196"/>
      <c r="N13" s="196"/>
      <c r="O13" s="197">
        <v>0.25</v>
      </c>
      <c r="P13" s="178">
        <f t="shared" si="5"/>
        <v>210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70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50</v>
      </c>
      <c r="E14" s="166">
        <f t="shared" si="0"/>
        <v>350</v>
      </c>
      <c r="F14" s="319">
        <v>46041</v>
      </c>
      <c r="G14" s="245">
        <f t="shared" ca="1" si="4"/>
        <v>267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0.5</v>
      </c>
      <c r="N14" s="196"/>
      <c r="O14" s="197"/>
      <c r="P14" s="178">
        <f t="shared" si="5"/>
        <v>175</v>
      </c>
      <c r="Q14" s="179">
        <f t="shared" si="1"/>
        <v>0</v>
      </c>
      <c r="R14" s="179">
        <f t="shared" si="1"/>
        <v>0</v>
      </c>
      <c r="S14" s="179">
        <f t="shared" si="1"/>
        <v>175</v>
      </c>
      <c r="T14" s="179">
        <f t="shared" si="1"/>
        <v>0</v>
      </c>
      <c r="U14" s="180">
        <f t="shared" si="1"/>
        <v>0</v>
      </c>
      <c r="V14" s="167">
        <f t="shared" si="6"/>
        <v>350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60</v>
      </c>
      <c r="E15" s="166">
        <f>D15*7</f>
        <v>420</v>
      </c>
      <c r="F15" s="319">
        <v>46048</v>
      </c>
      <c r="G15" s="245">
        <f t="shared" ca="1" si="4"/>
        <v>260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>
        <v>0.5</v>
      </c>
      <c r="N15" s="196"/>
      <c r="O15" s="197"/>
      <c r="P15" s="178">
        <f t="shared" si="5"/>
        <v>0</v>
      </c>
      <c r="Q15" s="179">
        <f t="shared" si="1"/>
        <v>0</v>
      </c>
      <c r="R15" s="179">
        <f t="shared" si="1"/>
        <v>210</v>
      </c>
      <c r="S15" s="179">
        <f t="shared" si="1"/>
        <v>210</v>
      </c>
      <c r="T15" s="179">
        <f t="shared" si="1"/>
        <v>0</v>
      </c>
      <c r="U15" s="180">
        <f t="shared" si="1"/>
        <v>0</v>
      </c>
      <c r="V15" s="167">
        <f t="shared" si="6"/>
        <v>420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46</v>
      </c>
      <c r="E16" s="166">
        <f t="shared" si="0"/>
        <v>322</v>
      </c>
      <c r="F16" s="319">
        <v>46048</v>
      </c>
      <c r="G16" s="245">
        <f t="shared" ca="1" si="4"/>
        <v>260</v>
      </c>
      <c r="H16" s="253">
        <v>3</v>
      </c>
      <c r="I16" s="253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178">
        <f t="shared" si="5"/>
        <v>322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0</v>
      </c>
      <c r="V16" s="167">
        <f t="shared" si="6"/>
        <v>322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46045</v>
      </c>
      <c r="G17" s="245">
        <f t="shared" ca="1" si="4"/>
        <v>263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>
        <v>0.25</v>
      </c>
      <c r="M17" s="196"/>
      <c r="N17" s="196"/>
      <c r="O17" s="197">
        <v>0.25</v>
      </c>
      <c r="P17" s="178">
        <f t="shared" si="5"/>
        <v>140</v>
      </c>
      <c r="Q17" s="179">
        <f t="shared" si="1"/>
        <v>0</v>
      </c>
      <c r="R17" s="179">
        <f t="shared" si="1"/>
        <v>70</v>
      </c>
      <c r="S17" s="179">
        <f t="shared" si="1"/>
        <v>0</v>
      </c>
      <c r="T17" s="179">
        <f t="shared" si="1"/>
        <v>0</v>
      </c>
      <c r="U17" s="180">
        <f t="shared" si="1"/>
        <v>70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319">
        <v>46041</v>
      </c>
      <c r="G18" s="245">
        <f t="shared" ca="1" si="4"/>
        <v>267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119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119</v>
      </c>
      <c r="V18" s="167">
        <f t="shared" si="6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40</v>
      </c>
      <c r="E19" s="166">
        <f t="shared" si="0"/>
        <v>280</v>
      </c>
      <c r="F19" s="319">
        <v>46042</v>
      </c>
      <c r="G19" s="245">
        <f t="shared" ca="1" si="4"/>
        <v>266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140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140</v>
      </c>
      <c r="V19" s="167">
        <f t="shared" si="6"/>
        <v>280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48</v>
      </c>
      <c r="E20" s="166">
        <f t="shared" si="0"/>
        <v>336</v>
      </c>
      <c r="F20" s="319">
        <v>46045</v>
      </c>
      <c r="G20" s="245">
        <f t="shared" ca="1" si="4"/>
        <v>263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>
        <v>0.5</v>
      </c>
      <c r="M20" s="196"/>
      <c r="N20" s="196"/>
      <c r="O20" s="197"/>
      <c r="P20" s="178">
        <f t="shared" si="5"/>
        <v>168</v>
      </c>
      <c r="Q20" s="179">
        <f t="shared" si="5"/>
        <v>0</v>
      </c>
      <c r="R20" s="179">
        <f t="shared" si="5"/>
        <v>168</v>
      </c>
      <c r="S20" s="179">
        <f t="shared" si="5"/>
        <v>0</v>
      </c>
      <c r="T20" s="179">
        <f t="shared" si="5"/>
        <v>0</v>
      </c>
      <c r="U20" s="180">
        <f t="shared" si="5"/>
        <v>0</v>
      </c>
      <c r="V20" s="167">
        <f t="shared" si="6"/>
        <v>336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46</v>
      </c>
      <c r="E21" s="166">
        <f t="shared" si="0"/>
        <v>322</v>
      </c>
      <c r="F21" s="319">
        <v>46048</v>
      </c>
      <c r="G21" s="245">
        <f t="shared" ca="1" si="4"/>
        <v>260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>
        <v>0.5</v>
      </c>
      <c r="O21" s="197"/>
      <c r="P21" s="178">
        <f t="shared" si="5"/>
        <v>161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161</v>
      </c>
      <c r="U21" s="180">
        <f t="shared" si="5"/>
        <v>0</v>
      </c>
      <c r="V21" s="167">
        <f t="shared" si="6"/>
        <v>322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40</v>
      </c>
      <c r="E22" s="166">
        <f t="shared" si="0"/>
        <v>280</v>
      </c>
      <c r="F22" s="319">
        <v>46045</v>
      </c>
      <c r="G22" s="245">
        <f t="shared" ca="1" si="4"/>
        <v>263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140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140</v>
      </c>
      <c r="V22" s="167">
        <f t="shared" si="6"/>
        <v>280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46048</v>
      </c>
      <c r="G23" s="245">
        <f t="shared" ca="1" si="4"/>
        <v>260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44</v>
      </c>
      <c r="E24" s="166">
        <f t="shared" si="0"/>
        <v>308</v>
      </c>
      <c r="F24" s="319">
        <v>46050</v>
      </c>
      <c r="G24" s="245">
        <f t="shared" ca="1" si="4"/>
        <v>258</v>
      </c>
      <c r="H24" s="253">
        <v>2</v>
      </c>
      <c r="I24" s="253" t="str">
        <f>VLOOKUP(H24,Secteurs!$A$4:$C$6,3)</f>
        <v>Prince MBOUSSA</v>
      </c>
      <c r="J24" s="195"/>
      <c r="K24" s="196"/>
      <c r="L24" s="196"/>
      <c r="M24" s="196">
        <v>0.25</v>
      </c>
      <c r="N24" s="196">
        <v>0.25</v>
      </c>
      <c r="O24" s="197">
        <v>0.5</v>
      </c>
      <c r="P24" s="178">
        <f t="shared" si="5"/>
        <v>0</v>
      </c>
      <c r="Q24" s="179">
        <f t="shared" si="5"/>
        <v>0</v>
      </c>
      <c r="R24" s="179">
        <f t="shared" si="5"/>
        <v>0</v>
      </c>
      <c r="S24" s="179">
        <f t="shared" si="5"/>
        <v>77</v>
      </c>
      <c r="T24" s="179">
        <f t="shared" si="5"/>
        <v>77</v>
      </c>
      <c r="U24" s="180">
        <f t="shared" si="5"/>
        <v>154</v>
      </c>
      <c r="V24" s="167">
        <f t="shared" si="6"/>
        <v>308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46045</v>
      </c>
      <c r="G25" s="245">
        <f t="shared" ca="1" si="4"/>
        <v>263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</row>
    <row r="26" spans="1:35" ht="18.75">
      <c r="A26" s="157">
        <f t="shared" si="3"/>
        <v>1</v>
      </c>
      <c r="B26" s="142" t="s">
        <v>58</v>
      </c>
      <c r="C26" s="142"/>
      <c r="D26" s="198">
        <v>42</v>
      </c>
      <c r="E26" s="166">
        <f t="shared" si="0"/>
        <v>294</v>
      </c>
      <c r="F26" s="319">
        <v>46050</v>
      </c>
      <c r="G26" s="245">
        <f t="shared" ca="1" si="4"/>
        <v>258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147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147</v>
      </c>
      <c r="V26" s="167">
        <f t="shared" si="6"/>
        <v>294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18000</v>
      </c>
      <c r="AE26" s="346">
        <v>18000</v>
      </c>
      <c r="AF26" s="346">
        <v>18000</v>
      </c>
      <c r="AG26" s="346">
        <v>18000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46041</v>
      </c>
      <c r="G27" s="245">
        <f t="shared" ca="1" si="4"/>
        <v>267</v>
      </c>
      <c r="H27" s="253">
        <v>1</v>
      </c>
      <c r="I27" s="253" t="str">
        <f>VLOOKUP(H27,Secteurs!$A$4:$C$6,3)</f>
        <v>Frisca MPASSI</v>
      </c>
      <c r="J27" s="195"/>
      <c r="K27" s="196"/>
      <c r="L27" s="196"/>
      <c r="M27" s="196"/>
      <c r="N27" s="196"/>
      <c r="O27" s="197">
        <v>1</v>
      </c>
      <c r="P27" s="178">
        <f t="shared" si="5"/>
        <v>0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f t="shared" si="5"/>
        <v>210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17750</v>
      </c>
      <c r="AE27" s="346">
        <v>17600</v>
      </c>
      <c r="AF27" s="346">
        <v>17750</v>
      </c>
      <c r="AG27" s="346">
        <v>17750</v>
      </c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46</v>
      </c>
      <c r="E28" s="166">
        <f t="shared" si="0"/>
        <v>322</v>
      </c>
      <c r="F28" s="319">
        <v>46045</v>
      </c>
      <c r="G28" s="245">
        <f t="shared" ca="1" si="4"/>
        <v>263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>
        <v>0.5</v>
      </c>
      <c r="M28" s="196"/>
      <c r="N28" s="196"/>
      <c r="O28" s="197"/>
      <c r="P28" s="178">
        <f t="shared" si="5"/>
        <v>161</v>
      </c>
      <c r="Q28" s="179">
        <f t="shared" si="5"/>
        <v>0</v>
      </c>
      <c r="R28" s="179">
        <f t="shared" si="5"/>
        <v>161</v>
      </c>
      <c r="S28" s="179">
        <f t="shared" si="5"/>
        <v>0</v>
      </c>
      <c r="T28" s="179">
        <f t="shared" si="5"/>
        <v>0</v>
      </c>
      <c r="U28" s="180">
        <f t="shared" si="5"/>
        <v>0</v>
      </c>
      <c r="V28" s="167">
        <f t="shared" si="6"/>
        <v>322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</row>
    <row r="29" spans="1:35" ht="18.75">
      <c r="A29" s="157">
        <f t="shared" si="3"/>
        <v>1</v>
      </c>
      <c r="B29" s="142" t="s">
        <v>62</v>
      </c>
      <c r="C29" s="142"/>
      <c r="D29" s="199">
        <v>32</v>
      </c>
      <c r="E29" s="166">
        <f t="shared" si="0"/>
        <v>224</v>
      </c>
      <c r="F29" s="319">
        <v>46049</v>
      </c>
      <c r="G29" s="245">
        <f t="shared" ca="1" si="4"/>
        <v>259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>
        <v>0.5</v>
      </c>
      <c r="M29" s="196"/>
      <c r="N29" s="196"/>
      <c r="O29" s="197"/>
      <c r="P29" s="178">
        <f t="shared" si="5"/>
        <v>0</v>
      </c>
      <c r="Q29" s="179">
        <f t="shared" si="5"/>
        <v>112</v>
      </c>
      <c r="R29" s="179">
        <f t="shared" si="5"/>
        <v>112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224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46041</v>
      </c>
      <c r="G30" s="291">
        <f t="shared" ca="1" si="4"/>
        <v>267</v>
      </c>
      <c r="H30" s="254">
        <v>3</v>
      </c>
      <c r="I30" s="254" t="str">
        <f>VLOOKUP(H30,Secteurs!$A$4:$C$6,3)</f>
        <v>Arnaud ITOUA</v>
      </c>
      <c r="J30" s="195">
        <v>0.25</v>
      </c>
      <c r="K30" s="196"/>
      <c r="L30" s="196"/>
      <c r="M30" s="196"/>
      <c r="N30" s="196">
        <v>0.5</v>
      </c>
      <c r="O30" s="197">
        <v>0.25</v>
      </c>
      <c r="P30" s="292">
        <f t="shared" si="5"/>
        <v>70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140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46043</v>
      </c>
      <c r="G31" s="245">
        <f t="shared" ca="1" si="4"/>
        <v>265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32</v>
      </c>
      <c r="E32" s="166">
        <f t="shared" si="0"/>
        <v>224</v>
      </c>
      <c r="F32" s="319">
        <v>46041</v>
      </c>
      <c r="G32" s="245">
        <f t="shared" ca="1" si="4"/>
        <v>267</v>
      </c>
      <c r="H32" s="253">
        <v>3</v>
      </c>
      <c r="I32" s="253" t="str">
        <f>VLOOKUP(H32,Secteurs!$A$4:$C$6,3)</f>
        <v>Arnaud ITOUA</v>
      </c>
      <c r="J32" s="195">
        <v>0.25</v>
      </c>
      <c r="K32" s="196"/>
      <c r="L32" s="196"/>
      <c r="M32" s="196"/>
      <c r="N32" s="196">
        <v>0.25</v>
      </c>
      <c r="O32" s="197">
        <v>0.5</v>
      </c>
      <c r="P32" s="178">
        <f t="shared" si="5"/>
        <v>56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56</v>
      </c>
      <c r="U32" s="180">
        <f t="shared" si="5"/>
        <v>112</v>
      </c>
      <c r="V32" s="167">
        <f t="shared" si="6"/>
        <v>224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46045</v>
      </c>
      <c r="G33" s="245">
        <f t="shared" ca="1" si="4"/>
        <v>263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147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46041</v>
      </c>
      <c r="G34" s="245">
        <f t="shared" ca="1" si="4"/>
        <v>267</v>
      </c>
      <c r="H34" s="253">
        <v>1</v>
      </c>
      <c r="I34" s="253" t="str">
        <f>VLOOKUP(H34,Secteurs!$A$4:$C$6,3)</f>
        <v>Frisca MPASSI</v>
      </c>
      <c r="J34" s="195">
        <v>0.5</v>
      </c>
      <c r="K34" s="196"/>
      <c r="L34" s="196"/>
      <c r="M34" s="196"/>
      <c r="N34" s="196"/>
      <c r="O34" s="197">
        <v>0.5</v>
      </c>
      <c r="P34" s="178">
        <f t="shared" si="5"/>
        <v>112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112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42</v>
      </c>
      <c r="E35" s="166">
        <f t="shared" si="0"/>
        <v>294</v>
      </c>
      <c r="F35" s="319">
        <v>46049</v>
      </c>
      <c r="G35" s="245">
        <f t="shared" ca="1" si="4"/>
        <v>259</v>
      </c>
      <c r="H35" s="253">
        <v>2</v>
      </c>
      <c r="I35" s="253" t="str">
        <f>VLOOKUP(H35,Secteurs!$A$4:$C$6,3)</f>
        <v>Prince MBOUSSA</v>
      </c>
      <c r="J35" s="195"/>
      <c r="K35" s="196"/>
      <c r="L35" s="196"/>
      <c r="M35" s="196">
        <v>0.25</v>
      </c>
      <c r="N35" s="196">
        <v>0.25</v>
      </c>
      <c r="O35" s="197">
        <v>0.5</v>
      </c>
      <c r="P35" s="178">
        <f t="shared" si="5"/>
        <v>0</v>
      </c>
      <c r="Q35" s="179">
        <f t="shared" si="5"/>
        <v>0</v>
      </c>
      <c r="R35" s="179">
        <f t="shared" si="5"/>
        <v>0</v>
      </c>
      <c r="S35" s="179">
        <f t="shared" si="5"/>
        <v>73.5</v>
      </c>
      <c r="T35" s="179">
        <f t="shared" si="5"/>
        <v>73.5</v>
      </c>
      <c r="U35" s="180">
        <f t="shared" si="5"/>
        <v>147</v>
      </c>
      <c r="V35" s="167">
        <f t="shared" si="6"/>
        <v>294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46045</v>
      </c>
      <c r="G36" s="245">
        <f t="shared" ca="1" si="4"/>
        <v>263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>
        <v>0.25</v>
      </c>
      <c r="O36" s="197">
        <v>0.25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49</v>
      </c>
      <c r="U36" s="180">
        <f t="shared" si="5"/>
        <v>49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30</v>
      </c>
      <c r="E37" s="166">
        <f t="shared" si="0"/>
        <v>210</v>
      </c>
      <c r="F37" s="319">
        <v>46043</v>
      </c>
      <c r="G37" s="245">
        <f t="shared" ca="1" si="4"/>
        <v>265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105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105</v>
      </c>
      <c r="V37" s="167">
        <f t="shared" si="6"/>
        <v>210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46043</v>
      </c>
      <c r="G38" s="245">
        <f t="shared" ca="1" si="4"/>
        <v>265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91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91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42</v>
      </c>
      <c r="E39" s="166">
        <f t="shared" si="0"/>
        <v>294</v>
      </c>
      <c r="F39" s="319">
        <v>46048</v>
      </c>
      <c r="G39" s="245">
        <f t="shared" ca="1" si="4"/>
        <v>260</v>
      </c>
      <c r="H39" s="253">
        <v>2</v>
      </c>
      <c r="I39" s="253" t="str">
        <f>VLOOKUP(H39,Secteurs!$A$4:$C$6,3)</f>
        <v>Prince MBOUSSA</v>
      </c>
      <c r="J39" s="195">
        <v>0.25</v>
      </c>
      <c r="K39" s="196"/>
      <c r="L39" s="196"/>
      <c r="M39" s="196"/>
      <c r="N39" s="196">
        <v>0.25</v>
      </c>
      <c r="O39" s="197">
        <v>0.5</v>
      </c>
      <c r="P39" s="178">
        <f t="shared" si="5"/>
        <v>73.5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73.5</v>
      </c>
      <c r="U39" s="180">
        <f t="shared" si="5"/>
        <v>147</v>
      </c>
      <c r="V39" s="167">
        <f t="shared" si="6"/>
        <v>294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46041</v>
      </c>
      <c r="G40" s="245">
        <f t="shared" ca="1" si="4"/>
        <v>267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46045</v>
      </c>
      <c r="G41" s="245">
        <f t="shared" ca="1" si="4"/>
        <v>263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46045</v>
      </c>
      <c r="G42" s="245">
        <f t="shared" ca="1" si="4"/>
        <v>263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46041</v>
      </c>
      <c r="G43" s="245">
        <f t="shared" ca="1" si="4"/>
        <v>267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178">
        <f t="shared" si="5"/>
        <v>126</v>
      </c>
      <c r="Q43" s="179">
        <f t="shared" si="5"/>
        <v>0</v>
      </c>
      <c r="R43" s="179">
        <f t="shared" si="5"/>
        <v>0</v>
      </c>
      <c r="S43" s="179">
        <f t="shared" si="5"/>
        <v>63</v>
      </c>
      <c r="T43" s="179">
        <f t="shared" si="5"/>
        <v>0</v>
      </c>
      <c r="U43" s="180">
        <f t="shared" si="5"/>
        <v>63</v>
      </c>
      <c r="V43" s="167">
        <f t="shared" si="6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42</v>
      </c>
      <c r="E44" s="166">
        <f t="shared" si="0"/>
        <v>294</v>
      </c>
      <c r="F44" s="319">
        <v>46049</v>
      </c>
      <c r="G44" s="245">
        <f t="shared" ca="1" si="4"/>
        <v>259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147</v>
      </c>
      <c r="Q44" s="179">
        <f t="shared" si="5"/>
        <v>0</v>
      </c>
      <c r="R44" s="179">
        <f t="shared" si="5"/>
        <v>0</v>
      </c>
      <c r="S44" s="179">
        <f t="shared" si="5"/>
        <v>147</v>
      </c>
      <c r="T44" s="179">
        <f t="shared" si="5"/>
        <v>0</v>
      </c>
      <c r="U44" s="180">
        <f t="shared" si="5"/>
        <v>0</v>
      </c>
      <c r="V44" s="167">
        <f t="shared" si="6"/>
        <v>294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46041</v>
      </c>
      <c r="G45" s="245">
        <f t="shared" ca="1" si="4"/>
        <v>267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46041</v>
      </c>
      <c r="G46" s="245">
        <f t="shared" ca="1" si="4"/>
        <v>267</v>
      </c>
      <c r="H46" s="253">
        <v>1</v>
      </c>
      <c r="I46" s="253" t="str">
        <f>VLOOKUP(H46,Secteurs!$A$4:$C$6,3)</f>
        <v>Frisca MPASSI</v>
      </c>
      <c r="J46" s="195"/>
      <c r="K46" s="196"/>
      <c r="L46" s="196"/>
      <c r="M46" s="196"/>
      <c r="N46" s="196">
        <v>0.5</v>
      </c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0</v>
      </c>
      <c r="S46" s="179">
        <f t="shared" si="5"/>
        <v>0</v>
      </c>
      <c r="T46" s="179">
        <f t="shared" si="5"/>
        <v>87.5</v>
      </c>
      <c r="U46" s="180">
        <f t="shared" si="5"/>
        <v>87.5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46045</v>
      </c>
      <c r="G47" s="245">
        <f t="shared" ca="1" si="4"/>
        <v>263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26</v>
      </c>
      <c r="E48" s="166">
        <f t="shared" si="0"/>
        <v>182</v>
      </c>
      <c r="F48" s="319">
        <v>46043</v>
      </c>
      <c r="G48" s="245">
        <f t="shared" ca="1" si="4"/>
        <v>265</v>
      </c>
      <c r="H48" s="253">
        <v>3</v>
      </c>
      <c r="I48" s="253" t="str">
        <f>VLOOKUP(H48,Secteurs!$A$4:$C$6,3)</f>
        <v>Arnaud ITOUA</v>
      </c>
      <c r="J48" s="195"/>
      <c r="K48" s="196"/>
      <c r="L48" s="196"/>
      <c r="M48" s="196"/>
      <c r="N48" s="196">
        <v>0.5</v>
      </c>
      <c r="O48" s="197">
        <v>0.5</v>
      </c>
      <c r="P48" s="178">
        <f t="shared" si="5"/>
        <v>0</v>
      </c>
      <c r="Q48" s="179">
        <f t="shared" si="5"/>
        <v>0</v>
      </c>
      <c r="R48" s="179">
        <f t="shared" si="5"/>
        <v>0</v>
      </c>
      <c r="S48" s="179">
        <f t="shared" si="5"/>
        <v>0</v>
      </c>
      <c r="T48" s="179">
        <f t="shared" si="5"/>
        <v>91</v>
      </c>
      <c r="U48" s="180">
        <f t="shared" si="5"/>
        <v>91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46048</v>
      </c>
      <c r="G49" s="245">
        <f t="shared" ca="1" si="4"/>
        <v>260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24</v>
      </c>
      <c r="E50" s="166">
        <f t="shared" si="0"/>
        <v>168</v>
      </c>
      <c r="F50" s="319">
        <v>46043</v>
      </c>
      <c r="G50" s="245">
        <f t="shared" ca="1" si="4"/>
        <v>265</v>
      </c>
      <c r="H50" s="253">
        <v>3</v>
      </c>
      <c r="I50" s="253" t="str">
        <f>VLOOKUP(H50,Secteurs!$A$4:$C$6,3)</f>
        <v>Arnaud ITOUA</v>
      </c>
      <c r="J50" s="195"/>
      <c r="K50" s="196"/>
      <c r="L50" s="196"/>
      <c r="M50" s="196"/>
      <c r="N50" s="196">
        <v>0.5</v>
      </c>
      <c r="O50" s="197">
        <v>0.5</v>
      </c>
      <c r="P50" s="178">
        <f t="shared" si="5"/>
        <v>0</v>
      </c>
      <c r="Q50" s="179">
        <f t="shared" si="5"/>
        <v>0</v>
      </c>
      <c r="R50" s="179">
        <f t="shared" si="5"/>
        <v>0</v>
      </c>
      <c r="S50" s="179">
        <f t="shared" si="5"/>
        <v>0</v>
      </c>
      <c r="T50" s="179">
        <f t="shared" si="5"/>
        <v>84</v>
      </c>
      <c r="U50" s="180">
        <f t="shared" si="5"/>
        <v>84</v>
      </c>
      <c r="V50" s="167">
        <f t="shared" si="6"/>
        <v>168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50</v>
      </c>
      <c r="E51" s="166">
        <f t="shared" si="0"/>
        <v>350</v>
      </c>
      <c r="F51" s="319">
        <v>46048</v>
      </c>
      <c r="G51" s="245">
        <f t="shared" ca="1" si="4"/>
        <v>260</v>
      </c>
      <c r="H51" s="253">
        <v>2</v>
      </c>
      <c r="I51" s="253" t="str">
        <f>VLOOKUP(H51,Secteurs!$A$4:$C$6,3)</f>
        <v>Prince MBOUSSA</v>
      </c>
      <c r="J51" s="195">
        <v>0.25</v>
      </c>
      <c r="K51" s="196"/>
      <c r="L51" s="196"/>
      <c r="M51" s="196"/>
      <c r="N51" s="196">
        <v>0.25</v>
      </c>
      <c r="O51" s="197">
        <v>0.5</v>
      </c>
      <c r="P51" s="178">
        <f t="shared" si="5"/>
        <v>87.5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87.5</v>
      </c>
      <c r="U51" s="180">
        <f t="shared" si="5"/>
        <v>175</v>
      </c>
      <c r="V51" s="167">
        <f t="shared" si="6"/>
        <v>350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319">
        <v>46041</v>
      </c>
      <c r="G52" s="245">
        <f t="shared" ca="1" si="4"/>
        <v>267</v>
      </c>
      <c r="H52" s="253">
        <v>3</v>
      </c>
      <c r="I52" s="253" t="str">
        <f>VLOOKUP(H52,Secteurs!$A$4:$C$6,3)</f>
        <v>Arnaud ITOUA</v>
      </c>
      <c r="J52" s="195">
        <v>0.75</v>
      </c>
      <c r="K52" s="196"/>
      <c r="L52" s="196"/>
      <c r="M52" s="196">
        <v>0.25</v>
      </c>
      <c r="N52" s="196"/>
      <c r="O52" s="197"/>
      <c r="P52" s="178">
        <f t="shared" si="5"/>
        <v>147</v>
      </c>
      <c r="Q52" s="179">
        <f t="shared" si="5"/>
        <v>0</v>
      </c>
      <c r="R52" s="179">
        <f t="shared" si="5"/>
        <v>0</v>
      </c>
      <c r="S52" s="179">
        <f t="shared" si="5"/>
        <v>49</v>
      </c>
      <c r="T52" s="179">
        <f t="shared" si="5"/>
        <v>0</v>
      </c>
      <c r="U52" s="180">
        <f t="shared" si="5"/>
        <v>0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26</v>
      </c>
      <c r="E53" s="166">
        <f t="shared" si="0"/>
        <v>182</v>
      </c>
      <c r="F53" s="319">
        <v>46041</v>
      </c>
      <c r="G53" s="245">
        <f t="shared" ca="1" si="4"/>
        <v>267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/>
      <c r="N53" s="196"/>
      <c r="O53" s="197">
        <v>0.5</v>
      </c>
      <c r="P53" s="178">
        <f t="shared" si="5"/>
        <v>91</v>
      </c>
      <c r="Q53" s="179">
        <f t="shared" si="5"/>
        <v>0</v>
      </c>
      <c r="R53" s="179">
        <f t="shared" si="5"/>
        <v>0</v>
      </c>
      <c r="S53" s="179">
        <f t="shared" si="5"/>
        <v>0</v>
      </c>
      <c r="T53" s="179">
        <f t="shared" si="5"/>
        <v>0</v>
      </c>
      <c r="U53" s="180">
        <f t="shared" si="5"/>
        <v>91</v>
      </c>
      <c r="V53" s="167">
        <f t="shared" si="6"/>
        <v>182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28</v>
      </c>
      <c r="E54" s="166">
        <f t="shared" si="0"/>
        <v>196</v>
      </c>
      <c r="F54" s="319">
        <v>46043</v>
      </c>
      <c r="G54" s="245">
        <f t="shared" ca="1" si="4"/>
        <v>265</v>
      </c>
      <c r="H54" s="253">
        <v>3</v>
      </c>
      <c r="I54" s="253" t="str">
        <f>VLOOKUP(H54,Secteurs!$A$4:$C$6,3)</f>
        <v>Arnaud ITOUA</v>
      </c>
      <c r="J54" s="195">
        <v>1</v>
      </c>
      <c r="K54" s="196"/>
      <c r="L54" s="196"/>
      <c r="M54" s="196"/>
      <c r="N54" s="196"/>
      <c r="O54" s="197"/>
      <c r="P54" s="178">
        <f t="shared" si="5"/>
        <v>196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0</v>
      </c>
      <c r="U54" s="180">
        <f t="shared" si="5"/>
        <v>0</v>
      </c>
      <c r="V54" s="167">
        <f t="shared" si="6"/>
        <v>196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46048</v>
      </c>
      <c r="G55" s="245">
        <f t="shared" ca="1" si="4"/>
        <v>260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20</v>
      </c>
      <c r="E56" s="166">
        <f t="shared" si="0"/>
        <v>140</v>
      </c>
      <c r="F56" s="319">
        <v>46048</v>
      </c>
      <c r="G56" s="245">
        <f t="shared" ca="1" si="4"/>
        <v>260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>
        <v>0.5</v>
      </c>
      <c r="M56" s="196"/>
      <c r="N56" s="196"/>
      <c r="O56" s="197"/>
      <c r="P56" s="178">
        <f t="shared" si="5"/>
        <v>70</v>
      </c>
      <c r="Q56" s="179">
        <f t="shared" si="5"/>
        <v>0</v>
      </c>
      <c r="R56" s="179">
        <f t="shared" si="5"/>
        <v>70</v>
      </c>
      <c r="S56" s="179">
        <f t="shared" si="5"/>
        <v>0</v>
      </c>
      <c r="T56" s="179">
        <f t="shared" si="5"/>
        <v>0</v>
      </c>
      <c r="U56" s="180">
        <f t="shared" si="5"/>
        <v>0</v>
      </c>
      <c r="V56" s="167">
        <f t="shared" si="6"/>
        <v>140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46</v>
      </c>
      <c r="E57" s="166">
        <f t="shared" si="0"/>
        <v>322</v>
      </c>
      <c r="F57" s="319">
        <v>46048</v>
      </c>
      <c r="G57" s="245">
        <f t="shared" ca="1" si="4"/>
        <v>260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>
        <v>0.5</v>
      </c>
      <c r="N57" s="196"/>
      <c r="O57" s="197"/>
      <c r="P57" s="178">
        <f t="shared" si="5"/>
        <v>161</v>
      </c>
      <c r="Q57" s="179">
        <f t="shared" si="5"/>
        <v>0</v>
      </c>
      <c r="R57" s="179">
        <f t="shared" si="5"/>
        <v>0</v>
      </c>
      <c r="S57" s="179">
        <f t="shared" si="5"/>
        <v>161</v>
      </c>
      <c r="T57" s="179">
        <f t="shared" si="5"/>
        <v>0</v>
      </c>
      <c r="U57" s="180">
        <f t="shared" si="5"/>
        <v>0</v>
      </c>
      <c r="V57" s="167">
        <f t="shared" si="6"/>
        <v>322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28</v>
      </c>
      <c r="E58" s="166">
        <f t="shared" si="0"/>
        <v>196</v>
      </c>
      <c r="F58" s="319">
        <v>46043</v>
      </c>
      <c r="G58" s="245">
        <f t="shared" ca="1" si="4"/>
        <v>265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98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98</v>
      </c>
      <c r="V58" s="167">
        <f t="shared" si="6"/>
        <v>196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46042</v>
      </c>
      <c r="G59" s="245">
        <f t="shared" ca="1" si="4"/>
        <v>266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>
        <v>0.25</v>
      </c>
      <c r="O59" s="197">
        <v>0.25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49</v>
      </c>
      <c r="U59" s="180">
        <f t="shared" si="8"/>
        <v>49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38</v>
      </c>
      <c r="E60" s="166">
        <f t="shared" si="0"/>
        <v>266</v>
      </c>
      <c r="F60" s="319">
        <v>46049</v>
      </c>
      <c r="G60" s="245">
        <f t="shared" ca="1" si="4"/>
        <v>259</v>
      </c>
      <c r="H60" s="253">
        <v>2</v>
      </c>
      <c r="I60" s="253" t="str">
        <f>VLOOKUP(H60,Secteurs!$A$4:$C$6,3)</f>
        <v>Prince MBOUSSA</v>
      </c>
      <c r="J60" s="195"/>
      <c r="K60" s="196"/>
      <c r="L60" s="196"/>
      <c r="M60" s="196">
        <v>0.5</v>
      </c>
      <c r="N60" s="196">
        <v>0.5</v>
      </c>
      <c r="O60" s="197"/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133</v>
      </c>
      <c r="T60" s="179">
        <f t="shared" si="8"/>
        <v>133</v>
      </c>
      <c r="U60" s="180">
        <f t="shared" si="8"/>
        <v>0</v>
      </c>
      <c r="V60" s="167">
        <f t="shared" si="6"/>
        <v>266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26</v>
      </c>
      <c r="E61" s="166">
        <f t="shared" si="0"/>
        <v>182</v>
      </c>
      <c r="F61" s="319">
        <v>46041</v>
      </c>
      <c r="G61" s="245">
        <f t="shared" ca="1" si="4"/>
        <v>267</v>
      </c>
      <c r="H61" s="254">
        <v>1</v>
      </c>
      <c r="I61" s="253" t="str">
        <f>VLOOKUP(H61,Secteurs!$A$4:$C$6,3)</f>
        <v>Frisca MPASSI</v>
      </c>
      <c r="J61" s="195"/>
      <c r="K61" s="196"/>
      <c r="L61" s="196"/>
      <c r="M61" s="196"/>
      <c r="N61" s="196">
        <v>0.5</v>
      </c>
      <c r="O61" s="197">
        <v>0.5</v>
      </c>
      <c r="P61" s="178">
        <f t="shared" si="8"/>
        <v>0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91</v>
      </c>
      <c r="U61" s="180">
        <f t="shared" si="8"/>
        <v>91</v>
      </c>
      <c r="V61" s="167">
        <f t="shared" si="6"/>
        <v>182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46041</v>
      </c>
      <c r="G62" s="245">
        <f t="shared" ca="1" si="4"/>
        <v>267</v>
      </c>
      <c r="H62" s="254">
        <v>1</v>
      </c>
      <c r="I62" s="253" t="str">
        <f>VLOOKUP(H62,Secteurs!$A$4:$C$6,3)</f>
        <v>Frisca MPASSI</v>
      </c>
      <c r="J62" s="195"/>
      <c r="K62" s="196"/>
      <c r="L62" s="196">
        <v>0.5</v>
      </c>
      <c r="M62" s="196"/>
      <c r="N62" s="196">
        <v>0.5</v>
      </c>
      <c r="O62" s="197"/>
      <c r="P62" s="178">
        <f t="shared" si="8"/>
        <v>0</v>
      </c>
      <c r="Q62" s="179">
        <f t="shared" si="8"/>
        <v>0</v>
      </c>
      <c r="R62" s="179">
        <f t="shared" si="8"/>
        <v>98</v>
      </c>
      <c r="S62" s="179">
        <f t="shared" si="8"/>
        <v>0</v>
      </c>
      <c r="T62" s="179">
        <f t="shared" si="8"/>
        <v>98</v>
      </c>
      <c r="U62" s="180">
        <f t="shared" si="8"/>
        <v>0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46041</v>
      </c>
      <c r="G63" s="245">
        <f t="shared" ca="1" si="4"/>
        <v>267</v>
      </c>
      <c r="H63" s="254">
        <v>1</v>
      </c>
      <c r="I63" s="253" t="str">
        <f>VLOOKUP(H63,Secteurs!$A$4:$C$6,3)</f>
        <v>Frisca MPASSI</v>
      </c>
      <c r="J63" s="195"/>
      <c r="K63" s="196"/>
      <c r="L63" s="196">
        <v>0.5</v>
      </c>
      <c r="M63" s="196"/>
      <c r="N63" s="196">
        <v>0.5</v>
      </c>
      <c r="O63" s="197"/>
      <c r="P63" s="178">
        <f t="shared" si="8"/>
        <v>0</v>
      </c>
      <c r="Q63" s="179">
        <f t="shared" si="8"/>
        <v>0</v>
      </c>
      <c r="R63" s="179">
        <f t="shared" si="8"/>
        <v>98</v>
      </c>
      <c r="S63" s="179">
        <f t="shared" si="8"/>
        <v>0</v>
      </c>
      <c r="T63" s="179">
        <f t="shared" si="8"/>
        <v>98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42</v>
      </c>
      <c r="E64" s="166">
        <f t="shared" si="0"/>
        <v>294</v>
      </c>
      <c r="F64" s="319">
        <v>46045</v>
      </c>
      <c r="G64" s="245">
        <f t="shared" ca="1" si="4"/>
        <v>263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>
        <v>0.5</v>
      </c>
      <c r="O64" s="197"/>
      <c r="P64" s="178">
        <f t="shared" si="8"/>
        <v>147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147</v>
      </c>
      <c r="U64" s="180">
        <f t="shared" si="8"/>
        <v>0</v>
      </c>
      <c r="V64" s="167">
        <f t="shared" si="6"/>
        <v>294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46045</v>
      </c>
      <c r="G65" s="245">
        <f t="shared" ca="1" si="4"/>
        <v>263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/>
      <c r="N65" s="196">
        <v>0.25</v>
      </c>
      <c r="O65" s="197">
        <v>0.25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43.75</v>
      </c>
      <c r="U65" s="180">
        <f t="shared" si="8"/>
        <v>43.75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46045</v>
      </c>
      <c r="G66" s="245">
        <f t="shared" ca="1" si="4"/>
        <v>263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46042</v>
      </c>
      <c r="G67" s="245">
        <f t="shared" ref="G67:G130" ca="1" si="12">+IF(A67=1,(+TODAY())-F67,"Sans objet")</f>
        <v>266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46</v>
      </c>
      <c r="E68" s="166">
        <f t="shared" si="9"/>
        <v>322</v>
      </c>
      <c r="F68" s="319">
        <v>46048</v>
      </c>
      <c r="G68" s="245">
        <f t="shared" ca="1" si="12"/>
        <v>260</v>
      </c>
      <c r="H68" s="253">
        <v>2</v>
      </c>
      <c r="I68" s="253" t="str">
        <f>VLOOKUP(H68,Secteurs!$A$4:$C$6,3)</f>
        <v>Prince MBOUSSA</v>
      </c>
      <c r="J68" s="195">
        <v>0.5</v>
      </c>
      <c r="K68" s="196"/>
      <c r="L68" s="196"/>
      <c r="M68" s="196">
        <v>0.5</v>
      </c>
      <c r="N68" s="196"/>
      <c r="O68" s="197"/>
      <c r="P68" s="178">
        <f t="shared" si="8"/>
        <v>161</v>
      </c>
      <c r="Q68" s="179">
        <f t="shared" si="8"/>
        <v>0</v>
      </c>
      <c r="R68" s="179">
        <f t="shared" si="8"/>
        <v>0</v>
      </c>
      <c r="S68" s="179">
        <f t="shared" si="8"/>
        <v>161</v>
      </c>
      <c r="T68" s="179">
        <f t="shared" si="8"/>
        <v>0</v>
      </c>
      <c r="U68" s="180">
        <f t="shared" si="8"/>
        <v>0</v>
      </c>
      <c r="V68" s="167">
        <f t="shared" si="13"/>
        <v>322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24</v>
      </c>
      <c r="E69" s="166">
        <f t="shared" si="9"/>
        <v>168</v>
      </c>
      <c r="F69" s="319">
        <v>46049</v>
      </c>
      <c r="G69" s="245">
        <f t="shared" ca="1" si="12"/>
        <v>259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168</v>
      </c>
      <c r="V69" s="167">
        <f t="shared" si="13"/>
        <v>168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46042</v>
      </c>
      <c r="G70" s="245">
        <f t="shared" ca="1" si="12"/>
        <v>266</v>
      </c>
      <c r="H70" s="254">
        <v>1</v>
      </c>
      <c r="I70" s="253" t="str">
        <f>VLOOKUP(H70,Secteurs!$A$4:$C$6,3)</f>
        <v>Frisca MPASSI</v>
      </c>
      <c r="J70" s="195">
        <v>0.5</v>
      </c>
      <c r="K70" s="196"/>
      <c r="L70" s="196"/>
      <c r="M70" s="196">
        <v>0.25</v>
      </c>
      <c r="N70" s="196"/>
      <c r="O70" s="197">
        <v>0.25</v>
      </c>
      <c r="P70" s="178">
        <f t="shared" si="8"/>
        <v>98</v>
      </c>
      <c r="Q70" s="179">
        <f t="shared" si="8"/>
        <v>0</v>
      </c>
      <c r="R70" s="179">
        <f t="shared" si="8"/>
        <v>0</v>
      </c>
      <c r="S70" s="179">
        <f t="shared" si="8"/>
        <v>49</v>
      </c>
      <c r="T70" s="179">
        <f t="shared" si="8"/>
        <v>0</v>
      </c>
      <c r="U70" s="180">
        <f t="shared" si="8"/>
        <v>49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46042</v>
      </c>
      <c r="G71" s="245">
        <f t="shared" ca="1" si="12"/>
        <v>266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/>
      <c r="N71" s="196">
        <v>0.5</v>
      </c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0</v>
      </c>
      <c r="T71" s="179">
        <f t="shared" si="8"/>
        <v>77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24</v>
      </c>
      <c r="E72" s="166">
        <f t="shared" si="9"/>
        <v>168</v>
      </c>
      <c r="F72" s="319">
        <v>46048</v>
      </c>
      <c r="G72" s="245">
        <f t="shared" ca="1" si="12"/>
        <v>260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84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84</v>
      </c>
      <c r="V72" s="167">
        <f t="shared" si="13"/>
        <v>168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20">
        <v>46045</v>
      </c>
      <c r="G73" s="245">
        <f t="shared" ca="1" si="12"/>
        <v>263</v>
      </c>
      <c r="H73" s="255">
        <v>1</v>
      </c>
      <c r="I73" s="255" t="str">
        <f>VLOOKUP(H73,Secteurs!$A$4:$C$6,3)</f>
        <v>Frisca MPASSI</v>
      </c>
      <c r="J73" s="195">
        <v>0.25</v>
      </c>
      <c r="K73" s="196"/>
      <c r="L73" s="196"/>
      <c r="M73" s="196"/>
      <c r="N73" s="196">
        <v>0.25</v>
      </c>
      <c r="O73" s="197">
        <v>0.5</v>
      </c>
      <c r="P73" s="178">
        <f t="shared" si="8"/>
        <v>49</v>
      </c>
      <c r="Q73" s="179">
        <f t="shared" si="8"/>
        <v>0</v>
      </c>
      <c r="R73" s="179">
        <f t="shared" si="8"/>
        <v>0</v>
      </c>
      <c r="S73" s="179">
        <f t="shared" si="8"/>
        <v>0</v>
      </c>
      <c r="T73" s="179">
        <f t="shared" si="8"/>
        <v>49</v>
      </c>
      <c r="U73" s="180">
        <f t="shared" si="8"/>
        <v>98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46045</v>
      </c>
      <c r="G74" s="245">
        <f t="shared" ca="1" si="12"/>
        <v>263</v>
      </c>
      <c r="H74" s="253">
        <v>1</v>
      </c>
      <c r="I74" s="253" t="str">
        <f>VLOOKUP(H74,Secteurs!$A$4:$C$6,3)</f>
        <v>Frisca MPASSI</v>
      </c>
      <c r="J74" s="195"/>
      <c r="K74" s="196"/>
      <c r="L74" s="196"/>
      <c r="M74" s="196">
        <v>0.25</v>
      </c>
      <c r="N74" s="196">
        <v>0.25</v>
      </c>
      <c r="O74" s="197">
        <v>0.5</v>
      </c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43.75</v>
      </c>
      <c r="T74" s="179">
        <f t="shared" si="8"/>
        <v>43.75</v>
      </c>
      <c r="U74" s="180">
        <f t="shared" si="8"/>
        <v>87.5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46043</v>
      </c>
      <c r="G75" s="245">
        <f t="shared" ca="1" si="12"/>
        <v>265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>
        <v>0.25</v>
      </c>
      <c r="O75" s="197"/>
      <c r="P75" s="178">
        <f t="shared" si="8"/>
        <v>91</v>
      </c>
      <c r="Q75" s="179">
        <f t="shared" si="8"/>
        <v>0</v>
      </c>
      <c r="R75" s="179">
        <f t="shared" si="8"/>
        <v>45.5</v>
      </c>
      <c r="S75" s="179">
        <f t="shared" si="8"/>
        <v>0</v>
      </c>
      <c r="T75" s="179">
        <f t="shared" si="8"/>
        <v>45.5</v>
      </c>
      <c r="U75" s="180">
        <f t="shared" si="8"/>
        <v>0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32</v>
      </c>
      <c r="E76" s="166">
        <f t="shared" si="9"/>
        <v>224</v>
      </c>
      <c r="F76" s="319">
        <v>46048</v>
      </c>
      <c r="G76" s="245">
        <f t="shared" ca="1" si="12"/>
        <v>260</v>
      </c>
      <c r="H76" s="253">
        <v>2</v>
      </c>
      <c r="I76" s="253" t="str">
        <f>VLOOKUP(H76,Secteurs!$A$4:$C$6,3)</f>
        <v>Prince MBOUSSA</v>
      </c>
      <c r="J76" s="195"/>
      <c r="K76" s="196"/>
      <c r="L76" s="196">
        <v>1</v>
      </c>
      <c r="M76" s="196"/>
      <c r="N76" s="196"/>
      <c r="O76" s="197"/>
      <c r="P76" s="178">
        <f t="shared" si="8"/>
        <v>0</v>
      </c>
      <c r="Q76" s="179">
        <f t="shared" si="8"/>
        <v>0</v>
      </c>
      <c r="R76" s="179">
        <f t="shared" si="8"/>
        <v>224</v>
      </c>
      <c r="S76" s="179">
        <f t="shared" si="8"/>
        <v>0</v>
      </c>
      <c r="T76" s="179">
        <f t="shared" si="8"/>
        <v>0</v>
      </c>
      <c r="U76" s="180">
        <f t="shared" si="8"/>
        <v>0</v>
      </c>
      <c r="V76" s="167">
        <f t="shared" si="13"/>
        <v>224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40</v>
      </c>
      <c r="E77" s="166">
        <f t="shared" si="9"/>
        <v>280</v>
      </c>
      <c r="F77" s="319">
        <v>46041</v>
      </c>
      <c r="G77" s="245">
        <f t="shared" ca="1" si="12"/>
        <v>267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/>
      <c r="N77" s="196">
        <v>0.25</v>
      </c>
      <c r="O77" s="197">
        <v>0.25</v>
      </c>
      <c r="P77" s="178">
        <f t="shared" si="8"/>
        <v>140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70</v>
      </c>
      <c r="U77" s="180">
        <f t="shared" si="8"/>
        <v>70</v>
      </c>
      <c r="V77" s="167">
        <f t="shared" si="13"/>
        <v>280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46042</v>
      </c>
      <c r="G78" s="245">
        <f t="shared" ca="1" si="12"/>
        <v>266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46042</v>
      </c>
      <c r="G79" s="245">
        <f t="shared" ca="1" si="12"/>
        <v>266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/>
      <c r="N79" s="196"/>
      <c r="O79" s="197">
        <v>0.5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0</v>
      </c>
      <c r="T79" s="179">
        <f t="shared" si="8"/>
        <v>0</v>
      </c>
      <c r="U79" s="180">
        <f t="shared" si="8"/>
        <v>98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46042</v>
      </c>
      <c r="G80" s="245">
        <f t="shared" ca="1" si="12"/>
        <v>266</v>
      </c>
      <c r="H80" s="253">
        <v>1</v>
      </c>
      <c r="I80" s="253" t="str">
        <f>VLOOKUP(H80,Secteurs!$A$4:$C$6,3)</f>
        <v>Frisca MPASSI</v>
      </c>
      <c r="J80" s="195"/>
      <c r="K80" s="196"/>
      <c r="L80" s="196"/>
      <c r="M80" s="196"/>
      <c r="N80" s="196">
        <v>0.5</v>
      </c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0</v>
      </c>
      <c r="S80" s="179">
        <f t="shared" si="8"/>
        <v>0</v>
      </c>
      <c r="T80" s="179">
        <f t="shared" si="8"/>
        <v>98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46045</v>
      </c>
      <c r="G81" s="245">
        <f t="shared" ca="1" si="12"/>
        <v>263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/>
      <c r="N81" s="196"/>
      <c r="O81" s="197">
        <v>0.5</v>
      </c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98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46041</v>
      </c>
      <c r="G82" s="245">
        <f t="shared" ca="1" si="12"/>
        <v>267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319">
        <v>46048</v>
      </c>
      <c r="G83" s="245">
        <f t="shared" ca="1" si="12"/>
        <v>260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98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46045</v>
      </c>
      <c r="G84" s="245">
        <f t="shared" ca="1" si="12"/>
        <v>263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46045</v>
      </c>
      <c r="G85" s="245">
        <f t="shared" ca="1" si="12"/>
        <v>263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46045</v>
      </c>
      <c r="G86" s="245">
        <f t="shared" ca="1" si="12"/>
        <v>263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46041</v>
      </c>
      <c r="G87" s="245">
        <f t="shared" ca="1" si="12"/>
        <v>267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>
        <v>0.5</v>
      </c>
      <c r="M87" s="196"/>
      <c r="N87" s="196"/>
      <c r="O87" s="197"/>
      <c r="P87" s="178">
        <f t="shared" si="8"/>
        <v>98</v>
      </c>
      <c r="Q87" s="179">
        <f t="shared" si="8"/>
        <v>0</v>
      </c>
      <c r="R87" s="179">
        <f t="shared" si="8"/>
        <v>98</v>
      </c>
      <c r="S87" s="179">
        <f t="shared" si="8"/>
        <v>0</v>
      </c>
      <c r="T87" s="179">
        <f t="shared" si="8"/>
        <v>0</v>
      </c>
      <c r="U87" s="180">
        <f t="shared" si="8"/>
        <v>0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46049</v>
      </c>
      <c r="G88" s="245">
        <f t="shared" ca="1" si="12"/>
        <v>259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>
        <v>0.25</v>
      </c>
      <c r="O88" s="197">
        <v>0.25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42</v>
      </c>
      <c r="U88" s="180">
        <f t="shared" si="8"/>
        <v>42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46041</v>
      </c>
      <c r="G89" s="245">
        <f t="shared" ca="1" si="12"/>
        <v>267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319">
        <v>46043</v>
      </c>
      <c r="G90" s="245">
        <f t="shared" ca="1" si="12"/>
        <v>265</v>
      </c>
      <c r="H90" s="253">
        <v>3</v>
      </c>
      <c r="I90" s="253" t="str">
        <f>VLOOKUP(H90,Secteurs!$A$4:$C$6,3)</f>
        <v>Arnaud ITOUA</v>
      </c>
      <c r="J90" s="195">
        <v>0.25</v>
      </c>
      <c r="K90" s="196"/>
      <c r="L90" s="196">
        <v>0.25</v>
      </c>
      <c r="M90" s="196"/>
      <c r="N90" s="196"/>
      <c r="O90" s="197">
        <v>0.5</v>
      </c>
      <c r="P90" s="178">
        <f t="shared" si="8"/>
        <v>59.5</v>
      </c>
      <c r="Q90" s="179">
        <f t="shared" si="8"/>
        <v>0</v>
      </c>
      <c r="R90" s="179">
        <f t="shared" si="8"/>
        <v>59.5</v>
      </c>
      <c r="S90" s="179">
        <f t="shared" si="8"/>
        <v>0</v>
      </c>
      <c r="T90" s="179">
        <f t="shared" si="8"/>
        <v>0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44</v>
      </c>
      <c r="E91" s="166">
        <v>308</v>
      </c>
      <c r="F91" s="319">
        <v>46050</v>
      </c>
      <c r="G91" s="245">
        <f t="shared" ca="1" si="12"/>
        <v>258</v>
      </c>
      <c r="H91" s="254">
        <v>2</v>
      </c>
      <c r="I91" s="253" t="str">
        <f>VLOOKUP(H91,Secteurs!$A$4:$C$6,3)</f>
        <v>Prince MBOUSSA</v>
      </c>
      <c r="J91" s="195">
        <v>0.25</v>
      </c>
      <c r="K91" s="196"/>
      <c r="L91" s="196"/>
      <c r="M91" s="196"/>
      <c r="N91" s="196"/>
      <c r="O91" s="197">
        <v>0.75</v>
      </c>
      <c r="P91" s="178">
        <f t="shared" si="8"/>
        <v>77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231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14</v>
      </c>
      <c r="E92" s="166">
        <f t="shared" si="9"/>
        <v>98</v>
      </c>
      <c r="F92" s="319">
        <v>46048</v>
      </c>
      <c r="G92" s="245">
        <f t="shared" ca="1" si="12"/>
        <v>260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1</v>
      </c>
      <c r="O92" s="197"/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98</v>
      </c>
      <c r="U92" s="180">
        <f t="shared" si="8"/>
        <v>0</v>
      </c>
      <c r="V92" s="167">
        <f t="shared" si="13"/>
        <v>98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46042</v>
      </c>
      <c r="G93" s="245">
        <f t="shared" ca="1" si="12"/>
        <v>266</v>
      </c>
      <c r="H93" s="253">
        <v>1</v>
      </c>
      <c r="I93" s="253" t="str">
        <f>VLOOKUP(H93,Secteurs!$A$4:$C$6,3)</f>
        <v>Frisca MPASSI</v>
      </c>
      <c r="J93" s="195">
        <v>0.75</v>
      </c>
      <c r="K93" s="196"/>
      <c r="L93" s="196">
        <v>0.25</v>
      </c>
      <c r="M93" s="196"/>
      <c r="N93" s="196"/>
      <c r="O93" s="197"/>
      <c r="P93" s="178">
        <f t="shared" si="8"/>
        <v>147</v>
      </c>
      <c r="Q93" s="179">
        <f t="shared" si="8"/>
        <v>0</v>
      </c>
      <c r="R93" s="179">
        <f t="shared" si="8"/>
        <v>49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24</v>
      </c>
      <c r="E94" s="166">
        <f t="shared" si="9"/>
        <v>168</v>
      </c>
      <c r="F94" s="319">
        <v>46043</v>
      </c>
      <c r="G94" s="245">
        <f t="shared" ca="1" si="12"/>
        <v>265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84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84</v>
      </c>
      <c r="V94" s="167">
        <f t="shared" si="13"/>
        <v>168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40</v>
      </c>
      <c r="E95" s="166">
        <f t="shared" si="9"/>
        <v>280</v>
      </c>
      <c r="F95" s="319">
        <v>46048</v>
      </c>
      <c r="G95" s="245">
        <f t="shared" ca="1" si="12"/>
        <v>260</v>
      </c>
      <c r="H95" s="253">
        <v>2</v>
      </c>
      <c r="I95" s="253" t="str">
        <f>VLOOKUP(H95,Secteurs!$A$4:$C$6,3)</f>
        <v>Prince MBOUSSA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140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140</v>
      </c>
      <c r="U95" s="180">
        <f t="shared" si="8"/>
        <v>0</v>
      </c>
      <c r="V95" s="167">
        <f t="shared" si="13"/>
        <v>280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46041</v>
      </c>
      <c r="G96" s="245">
        <f t="shared" ca="1" si="12"/>
        <v>267</v>
      </c>
      <c r="H96" s="254">
        <v>1</v>
      </c>
      <c r="I96" s="253" t="str">
        <f>VLOOKUP(H96,Secteurs!$A$4:$C$6,3)</f>
        <v>Frisca MPASSI</v>
      </c>
      <c r="J96" s="195">
        <v>0.5</v>
      </c>
      <c r="K96" s="196"/>
      <c r="L96" s="196"/>
      <c r="M96" s="196"/>
      <c r="N96" s="196">
        <v>0.25</v>
      </c>
      <c r="O96" s="197">
        <v>0.25</v>
      </c>
      <c r="P96" s="178">
        <f t="shared" si="8"/>
        <v>87.5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43.75</v>
      </c>
      <c r="U96" s="180">
        <f t="shared" si="8"/>
        <v>43.75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319">
        <v>46045</v>
      </c>
      <c r="G97" s="245">
        <f t="shared" ca="1" si="12"/>
        <v>263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84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84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46048</v>
      </c>
      <c r="G98" s="245">
        <f t="shared" ca="1" si="12"/>
        <v>260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126</v>
      </c>
      <c r="U98" s="180">
        <f t="shared" si="8"/>
        <v>0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46042</v>
      </c>
      <c r="G99" s="245">
        <f t="shared" ca="1" si="12"/>
        <v>266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7</v>
      </c>
      <c r="E100" s="166">
        <f t="shared" si="9"/>
        <v>49</v>
      </c>
      <c r="F100" s="319">
        <v>46048</v>
      </c>
      <c r="G100" s="245">
        <f t="shared" ca="1" si="12"/>
        <v>260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24.5</v>
      </c>
      <c r="Q100" s="179">
        <f t="shared" si="8"/>
        <v>0</v>
      </c>
      <c r="R100" s="179">
        <f t="shared" si="8"/>
        <v>0</v>
      </c>
      <c r="S100" s="179">
        <f t="shared" ref="S100:U151" si="14">+$E100*M100</f>
        <v>0</v>
      </c>
      <c r="T100" s="179">
        <f t="shared" si="14"/>
        <v>0</v>
      </c>
      <c r="U100" s="180">
        <f t="shared" si="14"/>
        <v>24.5</v>
      </c>
      <c r="V100" s="167">
        <f t="shared" si="13"/>
        <v>49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38</v>
      </c>
      <c r="E101" s="166">
        <f t="shared" si="9"/>
        <v>266</v>
      </c>
      <c r="F101" s="319">
        <v>46050</v>
      </c>
      <c r="G101" s="245">
        <f t="shared" ca="1" si="12"/>
        <v>258</v>
      </c>
      <c r="H101" s="253">
        <v>2</v>
      </c>
      <c r="I101" s="253" t="str">
        <f>VLOOKUP(H101,Secteurs!$A$4:$C$6,3)</f>
        <v>Prince MBOUSSA</v>
      </c>
      <c r="J101" s="195">
        <v>0.25</v>
      </c>
      <c r="K101" s="196"/>
      <c r="L101" s="196"/>
      <c r="M101" s="196"/>
      <c r="N101" s="196"/>
      <c r="O101" s="197">
        <v>0.75</v>
      </c>
      <c r="P101" s="178">
        <f t="shared" ref="P101:R151" si="15">+$E101*J101</f>
        <v>66.5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199.5</v>
      </c>
      <c r="V101" s="167">
        <f t="shared" si="13"/>
        <v>266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18</v>
      </c>
      <c r="E102" s="166">
        <f t="shared" si="9"/>
        <v>126</v>
      </c>
      <c r="F102" s="319">
        <v>46049</v>
      </c>
      <c r="G102" s="245">
        <f t="shared" ca="1" si="12"/>
        <v>259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63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63</v>
      </c>
      <c r="U102" s="180">
        <f t="shared" si="14"/>
        <v>0</v>
      </c>
      <c r="V102" s="167">
        <f t="shared" si="13"/>
        <v>126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46043</v>
      </c>
      <c r="G104" s="245">
        <f t="shared" ca="1" si="12"/>
        <v>265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22</v>
      </c>
      <c r="E105" s="166">
        <f t="shared" si="9"/>
        <v>154</v>
      </c>
      <c r="F105" s="319">
        <v>46042</v>
      </c>
      <c r="G105" s="245">
        <f t="shared" ca="1" si="12"/>
        <v>266</v>
      </c>
      <c r="H105" s="254">
        <v>1</v>
      </c>
      <c r="I105" s="253" t="str">
        <f>VLOOKUP(H105,Secteurs!$A$4:$C$6,3)</f>
        <v>Frisca MPASSI</v>
      </c>
      <c r="J105" s="195"/>
      <c r="K105" s="196"/>
      <c r="L105" s="196">
        <v>0.5</v>
      </c>
      <c r="M105" s="196"/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77</v>
      </c>
      <c r="S105" s="179">
        <f t="shared" si="14"/>
        <v>0</v>
      </c>
      <c r="T105" s="179">
        <f t="shared" si="14"/>
        <v>0</v>
      </c>
      <c r="U105" s="180">
        <f t="shared" si="14"/>
        <v>77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46048</v>
      </c>
      <c r="G106" s="245">
        <f t="shared" ca="1" si="12"/>
        <v>260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0.5</v>
      </c>
      <c r="N106" s="196"/>
      <c r="O106" s="197"/>
      <c r="P106" s="178">
        <f t="shared" si="15"/>
        <v>84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0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46045</v>
      </c>
      <c r="G107" s="245">
        <f t="shared" ca="1" si="12"/>
        <v>263</v>
      </c>
      <c r="H107" s="253">
        <v>3</v>
      </c>
      <c r="I107" s="253" t="str">
        <f>VLOOKUP(H107,Secteurs!$A$4:$C$6,3)</f>
        <v>Arnaud ITOUA</v>
      </c>
      <c r="J107" s="195"/>
      <c r="K107" s="196"/>
      <c r="L107" s="196"/>
      <c r="M107" s="196">
        <v>0.5</v>
      </c>
      <c r="N107" s="196">
        <v>0.5</v>
      </c>
      <c r="O107" s="197"/>
      <c r="P107" s="178">
        <f t="shared" si="15"/>
        <v>0</v>
      </c>
      <c r="Q107" s="179">
        <f t="shared" si="15"/>
        <v>0</v>
      </c>
      <c r="R107" s="179">
        <f t="shared" si="15"/>
        <v>0</v>
      </c>
      <c r="S107" s="179">
        <f t="shared" si="14"/>
        <v>70</v>
      </c>
      <c r="T107" s="179">
        <f t="shared" si="14"/>
        <v>70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46049</v>
      </c>
      <c r="G108" s="245">
        <f t="shared" ca="1" si="12"/>
        <v>259</v>
      </c>
      <c r="H108" s="253">
        <v>2</v>
      </c>
      <c r="I108" s="253" t="str">
        <f>VLOOKUP(H108,Secteurs!$A$4:$C$6,3)</f>
        <v>Prince MBOUSSA</v>
      </c>
      <c r="J108" s="341">
        <v>0.5</v>
      </c>
      <c r="K108" s="196"/>
      <c r="L108" s="196">
        <v>0.5</v>
      </c>
      <c r="M108" s="196"/>
      <c r="N108" s="196"/>
      <c r="O108" s="197"/>
      <c r="P108" s="178">
        <v>63</v>
      </c>
      <c r="Q108" s="179">
        <f t="shared" si="15"/>
        <v>0</v>
      </c>
      <c r="R108" s="179">
        <f t="shared" si="15"/>
        <v>63</v>
      </c>
      <c r="S108" s="179">
        <f t="shared" si="14"/>
        <v>0</v>
      </c>
      <c r="T108" s="179">
        <f t="shared" si="14"/>
        <v>0</v>
      </c>
      <c r="U108" s="180">
        <f t="shared" si="14"/>
        <v>0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46041</v>
      </c>
      <c r="G109" s="245">
        <f t="shared" ca="1" si="12"/>
        <v>267</v>
      </c>
      <c r="H109" s="253">
        <v>1</v>
      </c>
      <c r="I109" s="253" t="str">
        <f>VLOOKUP(H109,Secteurs!$A$4:$C$6,3)</f>
        <v>Frisca MPASSI</v>
      </c>
      <c r="J109" s="195"/>
      <c r="K109" s="196"/>
      <c r="L109" s="196">
        <v>0.5</v>
      </c>
      <c r="M109" s="196"/>
      <c r="N109" s="196"/>
      <c r="O109" s="197">
        <v>0.5</v>
      </c>
      <c r="P109" s="178"/>
      <c r="Q109" s="179">
        <f t="shared" si="15"/>
        <v>0</v>
      </c>
      <c r="R109" s="179">
        <f t="shared" si="15"/>
        <v>77</v>
      </c>
      <c r="S109" s="179">
        <f t="shared" si="14"/>
        <v>0</v>
      </c>
      <c r="T109" s="179">
        <f t="shared" si="14"/>
        <v>0</v>
      </c>
      <c r="U109" s="180">
        <f t="shared" si="14"/>
        <v>77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10</v>
      </c>
      <c r="E110" s="166">
        <f t="shared" si="9"/>
        <v>70</v>
      </c>
      <c r="F110" s="319">
        <v>46045</v>
      </c>
      <c r="G110" s="245">
        <f t="shared" ca="1" si="12"/>
        <v>263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70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70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25</v>
      </c>
      <c r="E111" s="166">
        <f t="shared" si="9"/>
        <v>175</v>
      </c>
      <c r="F111" s="319">
        <v>46042</v>
      </c>
      <c r="G111" s="245">
        <f t="shared" ca="1" si="12"/>
        <v>266</v>
      </c>
      <c r="H111" s="253">
        <v>1</v>
      </c>
      <c r="I111" s="253" t="str">
        <f>VLOOKUP(H111,Secteurs!$A$4:$C$6,3)</f>
        <v>Frisca MPASSI</v>
      </c>
      <c r="J111" s="195"/>
      <c r="K111" s="196"/>
      <c r="L111" s="196">
        <v>0.5</v>
      </c>
      <c r="M111" s="196"/>
      <c r="N111" s="196"/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87.5</v>
      </c>
      <c r="S111" s="179">
        <f t="shared" si="14"/>
        <v>0</v>
      </c>
      <c r="T111" s="179">
        <f t="shared" si="14"/>
        <v>0</v>
      </c>
      <c r="U111" s="180">
        <f t="shared" si="14"/>
        <v>87.5</v>
      </c>
      <c r="V111" s="167">
        <f t="shared" si="13"/>
        <v>175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22</v>
      </c>
      <c r="E112" s="166">
        <f t="shared" si="9"/>
        <v>154</v>
      </c>
      <c r="F112" s="319">
        <v>46041</v>
      </c>
      <c r="G112" s="245">
        <f t="shared" ca="1" si="12"/>
        <v>267</v>
      </c>
      <c r="H112" s="254">
        <v>1</v>
      </c>
      <c r="I112" s="253" t="str">
        <f>VLOOKUP(H112,Secteurs!$A$4:$C$6,3)</f>
        <v>Frisca MPASSI</v>
      </c>
      <c r="J112" s="195"/>
      <c r="K112" s="196"/>
      <c r="L112" s="196">
        <v>0.5</v>
      </c>
      <c r="M112" s="196"/>
      <c r="N112" s="196">
        <v>0.5</v>
      </c>
      <c r="O112" s="197"/>
      <c r="P112" s="178">
        <f t="shared" si="15"/>
        <v>0</v>
      </c>
      <c r="Q112" s="179">
        <f t="shared" si="15"/>
        <v>0</v>
      </c>
      <c r="R112" s="179">
        <f t="shared" si="15"/>
        <v>77</v>
      </c>
      <c r="S112" s="179">
        <f t="shared" si="14"/>
        <v>0</v>
      </c>
      <c r="T112" s="179">
        <f t="shared" si="14"/>
        <v>77</v>
      </c>
      <c r="U112" s="180">
        <f t="shared" si="14"/>
        <v>0</v>
      </c>
      <c r="V112" s="167">
        <f t="shared" si="13"/>
        <v>154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46041</v>
      </c>
      <c r="G113" s="245">
        <f t="shared" ca="1" si="12"/>
        <v>267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46049</v>
      </c>
      <c r="G114" s="245">
        <f t="shared" ca="1" si="12"/>
        <v>259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46042</v>
      </c>
      <c r="G115" s="245">
        <f t="shared" ca="1" si="12"/>
        <v>266</v>
      </c>
      <c r="H115" s="253">
        <v>1</v>
      </c>
      <c r="I115" s="253" t="str">
        <f>VLOOKUP(H115,Secteurs!$A$4:$C$6,3)</f>
        <v>Frisca MPASSI</v>
      </c>
      <c r="J115" s="195">
        <v>0.5</v>
      </c>
      <c r="K115" s="196"/>
      <c r="L115" s="196"/>
      <c r="M115" s="196"/>
      <c r="N115" s="196"/>
      <c r="O115" s="197">
        <v>0.5</v>
      </c>
      <c r="P115" s="178">
        <f t="shared" si="15"/>
        <v>98</v>
      </c>
      <c r="Q115" s="179">
        <f t="shared" si="15"/>
        <v>0</v>
      </c>
      <c r="R115" s="179">
        <f t="shared" si="15"/>
        <v>0</v>
      </c>
      <c r="S115" s="179">
        <f t="shared" si="14"/>
        <v>0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46042</v>
      </c>
      <c r="G116" s="245">
        <f t="shared" ca="1" si="12"/>
        <v>266</v>
      </c>
      <c r="H116" s="253">
        <v>3</v>
      </c>
      <c r="I116" s="253" t="str">
        <f>VLOOKUP(H116,Secteurs!$A$4:$C$6,3)</f>
        <v>Arnaud ITOUA</v>
      </c>
      <c r="J116" s="195"/>
      <c r="K116" s="196">
        <v>1</v>
      </c>
      <c r="L116" s="196"/>
      <c r="M116" s="196"/>
      <c r="N116" s="196"/>
      <c r="O116" s="197"/>
      <c r="P116" s="178">
        <f t="shared" si="15"/>
        <v>0</v>
      </c>
      <c r="Q116" s="179">
        <f t="shared" si="15"/>
        <v>140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16</v>
      </c>
      <c r="E117" s="166">
        <f t="shared" si="9"/>
        <v>112</v>
      </c>
      <c r="F117" s="319">
        <v>46045</v>
      </c>
      <c r="G117" s="245">
        <f ca="1">+IF(A117=1,(+TODAY())-F117,"Sans objet")</f>
        <v>263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112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112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46041</v>
      </c>
      <c r="G119" s="245">
        <f t="shared" ca="1" si="12"/>
        <v>267</v>
      </c>
      <c r="H119" s="255">
        <v>3</v>
      </c>
      <c r="I119" s="152" t="str">
        <f>VLOOKUP(H119,Secteurs!$A$4:$C$6,3)</f>
        <v>Arnaud ITOUA</v>
      </c>
      <c r="J119" s="195"/>
      <c r="K119" s="196"/>
      <c r="L119" s="196"/>
      <c r="M119" s="196"/>
      <c r="N119" s="196">
        <v>1</v>
      </c>
      <c r="O119" s="197"/>
      <c r="P119" s="178">
        <f t="shared" si="15"/>
        <v>0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84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22</v>
      </c>
      <c r="E120" s="166">
        <f t="shared" si="9"/>
        <v>154</v>
      </c>
      <c r="F120" s="319">
        <v>46050</v>
      </c>
      <c r="G120" s="245">
        <f t="shared" ca="1" si="12"/>
        <v>258</v>
      </c>
      <c r="H120" s="253">
        <v>2</v>
      </c>
      <c r="I120" s="253" t="str">
        <f>VLOOKUP(H120,Secteurs!$A$4:$C$6,3)</f>
        <v>Prince MBOUSSA</v>
      </c>
      <c r="J120" s="195">
        <v>0.5</v>
      </c>
      <c r="K120" s="196"/>
      <c r="L120" s="196">
        <v>0.5</v>
      </c>
      <c r="M120" s="196"/>
      <c r="N120" s="196"/>
      <c r="O120" s="197"/>
      <c r="P120" s="178">
        <f t="shared" si="15"/>
        <v>77</v>
      </c>
      <c r="Q120" s="179">
        <f t="shared" si="15"/>
        <v>0</v>
      </c>
      <c r="R120" s="179">
        <f t="shared" si="15"/>
        <v>77</v>
      </c>
      <c r="S120" s="179">
        <f t="shared" si="14"/>
        <v>0</v>
      </c>
      <c r="T120" s="179">
        <f t="shared" si="14"/>
        <v>0</v>
      </c>
      <c r="U120" s="180">
        <f t="shared" si="14"/>
        <v>0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42</v>
      </c>
      <c r="E121" s="166">
        <f t="shared" si="9"/>
        <v>294</v>
      </c>
      <c r="F121" s="319">
        <v>46048</v>
      </c>
      <c r="G121" s="245">
        <f t="shared" ca="1" si="12"/>
        <v>260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>
        <v>0.25</v>
      </c>
      <c r="N121" s="196"/>
      <c r="O121" s="197">
        <v>0.25</v>
      </c>
      <c r="P121" s="178">
        <f t="shared" si="15"/>
        <v>147</v>
      </c>
      <c r="Q121" s="179">
        <f t="shared" si="15"/>
        <v>0</v>
      </c>
      <c r="R121" s="179">
        <f t="shared" si="15"/>
        <v>0</v>
      </c>
      <c r="S121" s="179">
        <f t="shared" si="14"/>
        <v>73.5</v>
      </c>
      <c r="T121" s="179">
        <f t="shared" si="14"/>
        <v>0</v>
      </c>
      <c r="U121" s="180">
        <f t="shared" si="14"/>
        <v>73.5</v>
      </c>
      <c r="V121" s="167">
        <f t="shared" si="13"/>
        <v>294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20</v>
      </c>
      <c r="E122" s="166">
        <f t="shared" si="9"/>
        <v>140</v>
      </c>
      <c r="F122" s="319">
        <v>46050</v>
      </c>
      <c r="G122" s="245">
        <f t="shared" ca="1" si="12"/>
        <v>258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140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140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16</v>
      </c>
      <c r="E123" s="166">
        <f t="shared" si="9"/>
        <v>112</v>
      </c>
      <c r="F123" s="319">
        <v>46041</v>
      </c>
      <c r="G123" s="245">
        <f t="shared" ca="1" si="12"/>
        <v>267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>
        <v>0.5</v>
      </c>
      <c r="O123" s="197"/>
      <c r="P123" s="178">
        <f t="shared" si="15"/>
        <v>56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56</v>
      </c>
      <c r="U123" s="180">
        <f t="shared" si="14"/>
        <v>0</v>
      </c>
      <c r="V123" s="167">
        <f t="shared" si="13"/>
        <v>112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46049</v>
      </c>
      <c r="G124" s="245">
        <f t="shared" ca="1" si="12"/>
        <v>259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18</v>
      </c>
      <c r="E125" s="166">
        <f t="shared" si="9"/>
        <v>126</v>
      </c>
      <c r="F125" s="319">
        <v>46048</v>
      </c>
      <c r="G125" s="245">
        <f t="shared" ca="1" si="12"/>
        <v>260</v>
      </c>
      <c r="H125" s="253">
        <v>2</v>
      </c>
      <c r="I125" s="253" t="str">
        <f>VLOOKUP(H125,Secteurs!$A$4:$C$6,3)</f>
        <v>Prince MBOUSSA</v>
      </c>
      <c r="J125" s="195">
        <v>0.5</v>
      </c>
      <c r="K125" s="196"/>
      <c r="L125" s="196"/>
      <c r="M125" s="196">
        <v>0.5</v>
      </c>
      <c r="N125" s="196"/>
      <c r="O125" s="197"/>
      <c r="P125" s="178">
        <f t="shared" si="15"/>
        <v>63</v>
      </c>
      <c r="Q125" s="179">
        <f t="shared" si="15"/>
        <v>0</v>
      </c>
      <c r="R125" s="179">
        <f t="shared" si="15"/>
        <v>0</v>
      </c>
      <c r="S125" s="179">
        <f t="shared" si="14"/>
        <v>63</v>
      </c>
      <c r="T125" s="179">
        <f t="shared" si="14"/>
        <v>0</v>
      </c>
      <c r="U125" s="180">
        <f t="shared" si="14"/>
        <v>0</v>
      </c>
      <c r="V125" s="167">
        <f t="shared" si="13"/>
        <v>126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50</v>
      </c>
      <c r="E126" s="166">
        <f t="shared" si="9"/>
        <v>350</v>
      </c>
      <c r="F126" s="319">
        <v>46049</v>
      </c>
      <c r="G126" s="245">
        <f t="shared" ca="1" si="12"/>
        <v>259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175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175</v>
      </c>
      <c r="V126" s="167">
        <f t="shared" si="13"/>
        <v>350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46038</v>
      </c>
      <c r="G128" s="245">
        <f t="shared" ca="1" si="12"/>
        <v>270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42</v>
      </c>
      <c r="T128" s="179">
        <f t="shared" si="14"/>
        <v>42</v>
      </c>
      <c r="U128" s="180">
        <f t="shared" si="14"/>
        <v>0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46049</v>
      </c>
      <c r="G129" s="245">
        <f t="shared" ca="1" si="12"/>
        <v>259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1" si="16">D130*7</f>
        <v>168</v>
      </c>
      <c r="F130" s="319">
        <v>46049</v>
      </c>
      <c r="G130" s="245">
        <f t="shared" ca="1" si="12"/>
        <v>259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8">+IF(D131&gt;0,1,0)</f>
        <v>1</v>
      </c>
      <c r="B131" s="142" t="s">
        <v>308</v>
      </c>
      <c r="C131" s="209"/>
      <c r="D131" s="201">
        <v>8</v>
      </c>
      <c r="E131" s="166">
        <f t="shared" si="16"/>
        <v>56</v>
      </c>
      <c r="F131" s="319">
        <v>46043</v>
      </c>
      <c r="G131" s="245">
        <f t="shared" ref="G131:G151" ca="1" si="19">+IF(A131=1,(+TODAY())-F131,"Sans objet")</f>
        <v>265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>
        <v>0.5</v>
      </c>
      <c r="N131" s="196"/>
      <c r="O131" s="197">
        <v>0.5</v>
      </c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28</v>
      </c>
      <c r="T131" s="179">
        <f t="shared" si="14"/>
        <v>0</v>
      </c>
      <c r="U131" s="180">
        <f t="shared" si="14"/>
        <v>28</v>
      </c>
      <c r="V131" s="167">
        <f t="shared" ref="V131:V151" si="20">SUM(P131:U131)</f>
        <v>56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46042</v>
      </c>
      <c r="G133" s="245">
        <f t="shared" ca="1" si="19"/>
        <v>266</v>
      </c>
      <c r="H133" s="254">
        <v>1</v>
      </c>
      <c r="I133" s="253" t="str">
        <f>VLOOKUP(H133,Secteurs!$A$4:$C$6,3)</f>
        <v>Frisca MPASSI</v>
      </c>
      <c r="J133" s="195"/>
      <c r="K133" s="196"/>
      <c r="L133" s="196"/>
      <c r="M133" s="196"/>
      <c r="N133" s="196"/>
      <c r="O133" s="197">
        <v>1</v>
      </c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0</v>
      </c>
      <c r="T133" s="179">
        <f t="shared" si="14"/>
        <v>0</v>
      </c>
      <c r="U133" s="180">
        <f t="shared" si="14"/>
        <v>84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46041</v>
      </c>
      <c r="G134" s="245">
        <f t="shared" ca="1" si="19"/>
        <v>267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46041</v>
      </c>
      <c r="G135" s="245">
        <f t="shared" ca="1" si="19"/>
        <v>267</v>
      </c>
      <c r="H135" s="254">
        <v>1</v>
      </c>
      <c r="I135" s="253" t="str">
        <f>VLOOKUP(H135,Secteurs!$A$4:$C$6,3)</f>
        <v>Frisca MPASSI</v>
      </c>
      <c r="J135" s="195"/>
      <c r="K135" s="196"/>
      <c r="L135" s="196">
        <v>0.5</v>
      </c>
      <c r="M135" s="196"/>
      <c r="N135" s="196">
        <v>0.5</v>
      </c>
      <c r="O135" s="197"/>
      <c r="P135" s="178">
        <f t="shared" si="15"/>
        <v>0</v>
      </c>
      <c r="Q135" s="179">
        <f t="shared" si="15"/>
        <v>0</v>
      </c>
      <c r="R135" s="179">
        <f t="shared" si="15"/>
        <v>77</v>
      </c>
      <c r="S135" s="179">
        <f t="shared" si="14"/>
        <v>0</v>
      </c>
      <c r="T135" s="179">
        <f t="shared" si="14"/>
        <v>77</v>
      </c>
      <c r="U135" s="180">
        <f t="shared" si="14"/>
        <v>0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46048</v>
      </c>
      <c r="G136" s="245">
        <f t="shared" ca="1" si="19"/>
        <v>260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46042</v>
      </c>
      <c r="G137" s="245">
        <f t="shared" ca="1" si="19"/>
        <v>266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46045</v>
      </c>
      <c r="G138" s="245">
        <f t="shared" ca="1" si="19"/>
        <v>263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0.5</v>
      </c>
      <c r="M138" s="196"/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24.5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46043</v>
      </c>
      <c r="G139" s="245">
        <f t="shared" ca="1" si="19"/>
        <v>265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46041</v>
      </c>
      <c r="G140" s="245">
        <f t="shared" ca="1" si="19"/>
        <v>267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1</v>
      </c>
      <c r="M140" s="196"/>
      <c r="N140" s="196"/>
      <c r="O140" s="197"/>
      <c r="P140" s="178">
        <f t="shared" si="15"/>
        <v>0</v>
      </c>
      <c r="Q140" s="179">
        <f t="shared" si="15"/>
        <v>0</v>
      </c>
      <c r="R140" s="179">
        <f t="shared" si="15"/>
        <v>56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46045</v>
      </c>
      <c r="G141" s="245">
        <f t="shared" ca="1" si="19"/>
        <v>263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>
        <v>0.25</v>
      </c>
      <c r="N141" s="196"/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21</v>
      </c>
      <c r="T141" s="179">
        <f t="shared" si="14"/>
        <v>0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0</v>
      </c>
      <c r="B142" s="163" t="s">
        <v>179</v>
      </c>
      <c r="C142" s="155" t="s">
        <v>281</v>
      </c>
      <c r="D142" s="198"/>
      <c r="E142" s="166">
        <f t="shared" si="16"/>
        <v>0</v>
      </c>
      <c r="F142" s="319">
        <v>46043</v>
      </c>
      <c r="G142" s="245" t="str">
        <f t="shared" ca="1" si="19"/>
        <v>Sans objet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319">
        <v>46045</v>
      </c>
      <c r="G143" s="245">
        <f t="shared" ca="1" si="19"/>
        <v>263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87.5</v>
      </c>
      <c r="T143" s="179">
        <f t="shared" si="14"/>
        <v>0</v>
      </c>
      <c r="U143" s="180">
        <f t="shared" si="14"/>
        <v>87.5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24</v>
      </c>
      <c r="E144" s="166">
        <f t="shared" si="16"/>
        <v>168</v>
      </c>
      <c r="F144" s="319">
        <v>46050</v>
      </c>
      <c r="G144" s="245">
        <f t="shared" ca="1" si="19"/>
        <v>258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>
        <v>0.5</v>
      </c>
      <c r="M144" s="196"/>
      <c r="N144" s="196"/>
      <c r="O144" s="197"/>
      <c r="P144" s="178">
        <f t="shared" si="15"/>
        <v>84</v>
      </c>
      <c r="Q144" s="179">
        <f t="shared" si="15"/>
        <v>0</v>
      </c>
      <c r="R144" s="179">
        <f t="shared" si="15"/>
        <v>84</v>
      </c>
      <c r="S144" s="179">
        <f t="shared" si="14"/>
        <v>0</v>
      </c>
      <c r="T144" s="179">
        <f t="shared" si="14"/>
        <v>0</v>
      </c>
      <c r="U144" s="180">
        <f t="shared" si="14"/>
        <v>0</v>
      </c>
      <c r="V144" s="167">
        <f t="shared" si="20"/>
        <v>168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46050</v>
      </c>
      <c r="G145" s="245">
        <f t="shared" ca="1" si="19"/>
        <v>258</v>
      </c>
      <c r="H145" s="253">
        <v>2</v>
      </c>
      <c r="I145" s="253" t="str">
        <f>VLOOKUP(H145,Secteurs!$A$4:$C$6,3)</f>
        <v>Prince MBOUSSA</v>
      </c>
      <c r="J145" s="195"/>
      <c r="K145" s="196">
        <v>0.25</v>
      </c>
      <c r="L145" s="196"/>
      <c r="M145" s="196">
        <v>0.25</v>
      </c>
      <c r="N145" s="196"/>
      <c r="O145" s="197">
        <v>0.5</v>
      </c>
      <c r="P145" s="178">
        <f t="shared" si="15"/>
        <v>0</v>
      </c>
      <c r="Q145" s="179">
        <f t="shared" si="15"/>
        <v>31.5</v>
      </c>
      <c r="R145" s="179">
        <f t="shared" si="15"/>
        <v>0</v>
      </c>
      <c r="S145" s="179">
        <f t="shared" si="14"/>
        <v>31.5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22</v>
      </c>
      <c r="E146" s="166">
        <f t="shared" si="16"/>
        <v>154</v>
      </c>
      <c r="F146" s="319">
        <v>46045</v>
      </c>
      <c r="G146" s="245">
        <f t="shared" ca="1" si="19"/>
        <v>263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77</v>
      </c>
      <c r="U146" s="180">
        <f t="shared" si="14"/>
        <v>77</v>
      </c>
      <c r="V146" s="167">
        <f t="shared" si="20"/>
        <v>154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12</v>
      </c>
      <c r="E147" s="166">
        <f t="shared" si="16"/>
        <v>84</v>
      </c>
      <c r="F147" s="319">
        <v>46043</v>
      </c>
      <c r="G147" s="245">
        <f t="shared" ca="1" si="19"/>
        <v>265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4</v>
      </c>
      <c r="E148" s="166">
        <f t="shared" si="16"/>
        <v>28</v>
      </c>
      <c r="F148" s="319">
        <v>46041</v>
      </c>
      <c r="G148" s="245">
        <f t="shared" ca="1" si="19"/>
        <v>267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28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28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18</v>
      </c>
      <c r="E149" s="166">
        <v>126</v>
      </c>
      <c r="F149" s="319">
        <v>46041</v>
      </c>
      <c r="G149" s="245">
        <f t="shared" ca="1" si="19"/>
        <v>267</v>
      </c>
      <c r="H149" s="253">
        <v>1</v>
      </c>
      <c r="I149" s="253" t="s">
        <v>276</v>
      </c>
      <c r="J149" s="195"/>
      <c r="K149" s="196"/>
      <c r="L149" s="196"/>
      <c r="M149" s="196"/>
      <c r="N149" s="196"/>
      <c r="O149" s="197">
        <v>1</v>
      </c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0</v>
      </c>
      <c r="T149" s="297">
        <f t="shared" si="14"/>
        <v>0</v>
      </c>
      <c r="U149" s="298">
        <f t="shared" si="14"/>
        <v>126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>D150*7</f>
        <v>42</v>
      </c>
      <c r="F150" s="319">
        <v>46048</v>
      </c>
      <c r="G150" s="245">
        <f t="shared" ca="1" si="19"/>
        <v>260</v>
      </c>
      <c r="H150" s="253">
        <v>1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0"/>
        <v>42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1</v>
      </c>
      <c r="B151" s="348" t="s">
        <v>314</v>
      </c>
      <c r="C151" s="163"/>
      <c r="D151" s="198">
        <v>2</v>
      </c>
      <c r="E151" s="166">
        <f t="shared" si="16"/>
        <v>14</v>
      </c>
      <c r="F151" s="319">
        <v>46050</v>
      </c>
      <c r="G151" s="245">
        <f t="shared" ca="1" si="19"/>
        <v>258</v>
      </c>
      <c r="H151" s="253">
        <v>1</v>
      </c>
      <c r="I151" s="253" t="s">
        <v>278</v>
      </c>
      <c r="J151" s="195">
        <v>1</v>
      </c>
      <c r="K151" s="196"/>
      <c r="L151" s="196"/>
      <c r="M151" s="196"/>
      <c r="N151" s="196"/>
      <c r="O151" s="197"/>
      <c r="P151" s="178">
        <f t="shared" si="15"/>
        <v>14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0</v>
      </c>
      <c r="V151" s="167">
        <f t="shared" si="20"/>
        <v>14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258"/>
      <c r="B152" s="259"/>
      <c r="C152" s="260"/>
      <c r="D152" s="261"/>
      <c r="E152" s="262"/>
      <c r="F152" s="263"/>
      <c r="G152" s="263"/>
      <c r="H152" s="264"/>
      <c r="I152" s="264"/>
      <c r="J152" s="265"/>
      <c r="K152" s="266"/>
      <c r="L152" s="266"/>
      <c r="M152" s="266"/>
      <c r="N152" s="266"/>
      <c r="O152" s="267"/>
      <c r="P152" s="268"/>
      <c r="Q152" s="269"/>
      <c r="R152" s="269"/>
      <c r="S152" s="269"/>
      <c r="T152" s="269"/>
      <c r="U152" s="270"/>
      <c r="V152" s="271"/>
      <c r="W152" s="272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181">
        <f>SUBTOTAL(9,A2:A152)</f>
        <v>145</v>
      </c>
      <c r="B153" s="181"/>
      <c r="C153" s="326">
        <f>+D153/A153</f>
        <v>29.068965517241381</v>
      </c>
      <c r="D153" s="182">
        <f>SUBTOTAL(9,D2:D152)</f>
        <v>4215</v>
      </c>
      <c r="E153" s="183">
        <f>SUBTOTAL(9,E2:E152)</f>
        <v>29526</v>
      </c>
      <c r="F153" s="327">
        <f>+E153/A153</f>
        <v>203.62758620689655</v>
      </c>
      <c r="G153" s="245">
        <f ca="1">(SUBTOTAL(9,G2:G152))/A153</f>
        <v>263.28275862068966</v>
      </c>
      <c r="H153" s="256"/>
      <c r="I153" s="256"/>
      <c r="J153" s="273">
        <f>(SUBTOTAL(9,J2:J152))/O$162</f>
        <v>0.5436893203883495</v>
      </c>
      <c r="K153" s="274">
        <f>(SUBTOTAL(9,K2:K152))/P$162</f>
        <v>0.6875</v>
      </c>
      <c r="L153" s="274">
        <f>(SUBTOTAL(9,L2:L152))/R$162</f>
        <v>0.49</v>
      </c>
      <c r="M153" s="274">
        <f>(SUBTOTAL(9,M2:M152))/S$162</f>
        <v>0.38333333333333336</v>
      </c>
      <c r="N153" s="274">
        <f>(SUBTOTAL(9,N2:N152))/T$162</f>
        <v>0.42441860465116277</v>
      </c>
      <c r="O153" s="275">
        <f>(SUBTOTAL(9,O2:O152))/U$162</f>
        <v>0.49719101123595505</v>
      </c>
      <c r="P153" s="184">
        <f>SUBTOTAL(9,P2:P152)</f>
        <v>11497.5</v>
      </c>
      <c r="Q153" s="184">
        <f t="shared" ref="Q153:U153" si="21">SUBTOTAL(9,Q2:Q152)</f>
        <v>633.5</v>
      </c>
      <c r="R153" s="184">
        <f>SUBTOTAL(9,R2:R152)</f>
        <v>2289</v>
      </c>
      <c r="S153" s="184">
        <f t="shared" si="21"/>
        <v>2621.5</v>
      </c>
      <c r="T153" s="184">
        <f t="shared" si="21"/>
        <v>3557.75</v>
      </c>
      <c r="U153" s="184">
        <f t="shared" si="21"/>
        <v>8926.75</v>
      </c>
      <c r="V153" s="182">
        <f>SUBTOTAL(9,V2:V152)</f>
        <v>29526</v>
      </c>
      <c r="W153" s="182"/>
      <c r="X153" s="48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42"/>
      <c r="C154" s="42"/>
      <c r="D154" s="2"/>
      <c r="E154" s="2"/>
      <c r="F154" s="2"/>
      <c r="G154" s="2"/>
      <c r="H154" s="2"/>
      <c r="I154" s="2"/>
      <c r="J154" s="45"/>
      <c r="K154" s="45"/>
      <c r="L154" s="45"/>
      <c r="M154" s="45"/>
      <c r="O154" s="45"/>
      <c r="P154" s="45"/>
      <c r="Q154" s="45"/>
      <c r="R154" s="45"/>
      <c r="S154" s="45"/>
      <c r="T154" s="45"/>
      <c r="U154" s="45"/>
      <c r="V154" s="45"/>
      <c r="W154" s="45"/>
      <c r="X154" s="172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185</v>
      </c>
      <c r="B155" s="173" t="s">
        <v>186</v>
      </c>
      <c r="C155" s="173"/>
      <c r="D155" s="173" t="s">
        <v>187</v>
      </c>
      <c r="E155" s="24"/>
      <c r="F155" s="24"/>
      <c r="G155" s="24"/>
      <c r="H155" s="24"/>
      <c r="I155" s="24"/>
      <c r="N155" s="222" t="s">
        <v>188</v>
      </c>
      <c r="O155" s="279" t="s">
        <v>289</v>
      </c>
      <c r="P155" s="220" t="s">
        <v>192</v>
      </c>
      <c r="Q155" s="24" t="s">
        <v>2</v>
      </c>
      <c r="R155" s="24" t="s">
        <v>3</v>
      </c>
      <c r="S155" s="24" t="s">
        <v>4</v>
      </c>
      <c r="T155" s="174" t="s">
        <v>6</v>
      </c>
      <c r="U155" s="174" t="s">
        <v>5</v>
      </c>
      <c r="X155" s="175"/>
      <c r="Y155" s="48"/>
      <c r="Z155" s="10"/>
      <c r="AA155" s="2"/>
      <c r="AB155" s="2"/>
      <c r="AC155" s="2"/>
      <c r="AD155" s="2"/>
      <c r="AE155" s="2"/>
      <c r="AF155" s="2"/>
      <c r="AG155" s="2"/>
    </row>
    <row r="156" spans="1:34" ht="18.75">
      <c r="A156" s="141" t="s">
        <v>287</v>
      </c>
      <c r="B156" s="311">
        <f>+P153</f>
        <v>11497.5</v>
      </c>
      <c r="C156" s="213"/>
      <c r="D156" s="317">
        <f>B156/$E$153</f>
        <v>0.38940256045519206</v>
      </c>
      <c r="E156" s="2"/>
      <c r="F156" s="2"/>
      <c r="G156" s="2"/>
      <c r="H156" s="2"/>
      <c r="I156" s="2"/>
      <c r="N156" s="223">
        <v>0.25</v>
      </c>
      <c r="O156" s="300">
        <f t="shared" ref="O156:P159" si="22">+SUMIF(J$2:J$152,$N156,$A$2:$A$152)</f>
        <v>8</v>
      </c>
      <c r="P156" s="301">
        <f t="shared" si="22"/>
        <v>1</v>
      </c>
      <c r="Q156" s="302">
        <f t="shared" ref="Q156:Q158" si="23">+O156+P156</f>
        <v>9</v>
      </c>
      <c r="R156" s="302">
        <f t="shared" ref="R156:U159" si="24">+SUMIF(L$2:L$152,$N156,$A$2:$A$152)</f>
        <v>5</v>
      </c>
      <c r="S156" s="302">
        <f t="shared" si="24"/>
        <v>14</v>
      </c>
      <c r="T156" s="302">
        <f t="shared" si="24"/>
        <v>17</v>
      </c>
      <c r="U156" s="302">
        <f t="shared" si="24"/>
        <v>16</v>
      </c>
      <c r="V156" s="73"/>
      <c r="X156" s="46"/>
      <c r="Y156" s="2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215" t="s">
        <v>192</v>
      </c>
      <c r="B157" s="312">
        <f>+Q153</f>
        <v>633.5</v>
      </c>
      <c r="C157" s="217"/>
      <c r="D157" s="318">
        <f t="shared" ref="D157:D162" si="25">B157/$E$153</f>
        <v>2.1455666192508299E-2</v>
      </c>
      <c r="E157" s="2"/>
      <c r="F157" s="2"/>
      <c r="G157" s="2"/>
      <c r="H157" s="2"/>
      <c r="I157" s="2"/>
      <c r="N157" s="223">
        <v>0.5</v>
      </c>
      <c r="O157" s="300">
        <f t="shared" si="22"/>
        <v>79</v>
      </c>
      <c r="P157" s="301">
        <f t="shared" si="22"/>
        <v>1</v>
      </c>
      <c r="Q157" s="302">
        <f t="shared" si="23"/>
        <v>80</v>
      </c>
      <c r="R157" s="302">
        <f t="shared" si="24"/>
        <v>18</v>
      </c>
      <c r="S157" s="302">
        <f t="shared" si="24"/>
        <v>16</v>
      </c>
      <c r="T157" s="302">
        <f t="shared" si="24"/>
        <v>24</v>
      </c>
      <c r="U157" s="302">
        <f t="shared" si="24"/>
        <v>64</v>
      </c>
      <c r="V157" s="73"/>
      <c r="X157" s="44"/>
      <c r="Y157" s="175"/>
      <c r="Z157" s="24"/>
      <c r="AA157" s="24"/>
      <c r="AB157" s="24"/>
      <c r="AC157" s="24"/>
      <c r="AD157" s="24"/>
      <c r="AE157" s="24"/>
      <c r="AF157" s="24"/>
      <c r="AG157" s="24"/>
    </row>
    <row r="158" spans="1:34" ht="21">
      <c r="A158" s="7" t="s">
        <v>2</v>
      </c>
      <c r="B158" s="313">
        <f>B156+B157</f>
        <v>12131</v>
      </c>
      <c r="C158" s="47"/>
      <c r="D158" s="286">
        <f>B158/$E$153</f>
        <v>0.41085822664770033</v>
      </c>
      <c r="E158" s="316">
        <f>+D158-Q163</f>
        <v>5.6858128545969056E-3</v>
      </c>
      <c r="F158" s="225"/>
      <c r="G158" s="225"/>
      <c r="H158" s="257"/>
      <c r="I158" s="257"/>
      <c r="N158" s="223">
        <v>0.75</v>
      </c>
      <c r="O158" s="300">
        <f t="shared" si="22"/>
        <v>6</v>
      </c>
      <c r="P158" s="301">
        <f t="shared" si="22"/>
        <v>0</v>
      </c>
      <c r="Q158" s="302">
        <f t="shared" si="23"/>
        <v>6</v>
      </c>
      <c r="R158" s="302">
        <f t="shared" si="24"/>
        <v>0</v>
      </c>
      <c r="S158" s="302">
        <f t="shared" si="24"/>
        <v>0</v>
      </c>
      <c r="T158" s="302">
        <f t="shared" si="24"/>
        <v>0</v>
      </c>
      <c r="U158" s="302">
        <f t="shared" si="24"/>
        <v>3</v>
      </c>
      <c r="V158" s="73"/>
      <c r="X158" s="46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7" t="s">
        <v>3</v>
      </c>
      <c r="B159" s="313">
        <f>R153</f>
        <v>2289</v>
      </c>
      <c r="C159" s="47"/>
      <c r="D159" s="286">
        <f t="shared" si="25"/>
        <v>7.7524893314367002E-2</v>
      </c>
      <c r="E159" s="316">
        <f>+D159-R163</f>
        <v>-6.9578653063226553E-3</v>
      </c>
      <c r="F159" s="225"/>
      <c r="G159" s="225"/>
      <c r="H159" s="257"/>
      <c r="I159" s="257"/>
      <c r="N159" s="223">
        <v>1</v>
      </c>
      <c r="O159" s="300">
        <f t="shared" si="22"/>
        <v>10</v>
      </c>
      <c r="P159" s="301">
        <f t="shared" si="22"/>
        <v>2</v>
      </c>
      <c r="Q159" s="302">
        <f>+O159+P159</f>
        <v>12</v>
      </c>
      <c r="R159" s="302">
        <f t="shared" si="24"/>
        <v>2</v>
      </c>
      <c r="S159" s="302">
        <f t="shared" si="24"/>
        <v>0</v>
      </c>
      <c r="T159" s="302">
        <f t="shared" si="24"/>
        <v>2</v>
      </c>
      <c r="U159" s="302">
        <f t="shared" si="24"/>
        <v>6</v>
      </c>
      <c r="V159" s="73"/>
      <c r="X159" s="164"/>
      <c r="Y159" s="44"/>
      <c r="Z159" s="2"/>
      <c r="AA159" s="82"/>
      <c r="AB159" s="2"/>
      <c r="AC159" s="2"/>
      <c r="AD159" s="2"/>
      <c r="AE159" s="2"/>
      <c r="AF159" s="2"/>
      <c r="AG159" s="82"/>
      <c r="AH159" s="2"/>
    </row>
    <row r="160" spans="1:34" ht="21">
      <c r="A160" s="325" t="s">
        <v>4</v>
      </c>
      <c r="B160" s="313">
        <f>S153</f>
        <v>2621.5</v>
      </c>
      <c r="C160" s="47"/>
      <c r="D160" s="286">
        <f t="shared" si="25"/>
        <v>8.8786154575628259E-2</v>
      </c>
      <c r="E160" s="316">
        <f>+D160-S163</f>
        <v>9.4758097480420467E-3</v>
      </c>
      <c r="F160" s="225"/>
      <c r="G160" s="225"/>
      <c r="H160" s="257"/>
      <c r="I160" s="257"/>
      <c r="N160" s="224" t="s">
        <v>294</v>
      </c>
      <c r="O160" s="303">
        <f>+SUMPRODUCT($N$156:$N$159,O156:O159)/O162</f>
        <v>0.5436893203883495</v>
      </c>
      <c r="P160" s="304">
        <f t="shared" ref="P160:U160" si="26">+SUMPRODUCT($N$156:$N$159,P156:P159)/P162</f>
        <v>0.6875</v>
      </c>
      <c r="Q160" s="305">
        <f t="shared" si="26"/>
        <v>0.5490654205607477</v>
      </c>
      <c r="R160" s="305">
        <f>+SUMPRODUCT($N$156:$N$159,R156:R159)/R162</f>
        <v>0.49</v>
      </c>
      <c r="S160" s="305">
        <f t="shared" si="26"/>
        <v>0.38333333333333336</v>
      </c>
      <c r="T160" s="305">
        <f t="shared" si="26"/>
        <v>0.42441860465116277</v>
      </c>
      <c r="U160" s="305">
        <f t="shared" si="26"/>
        <v>0.49719101123595505</v>
      </c>
      <c r="V160" s="186"/>
      <c r="X160" s="164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325" t="s">
        <v>6</v>
      </c>
      <c r="B161" s="313">
        <f>T153</f>
        <v>3557.75</v>
      </c>
      <c r="C161" s="48"/>
      <c r="D161" s="286">
        <f t="shared" si="25"/>
        <v>0.1204954954954955</v>
      </c>
      <c r="E161" s="316">
        <f>+D161-T163</f>
        <v>-5.3665734700217432E-3</v>
      </c>
      <c r="F161" s="225"/>
      <c r="G161" s="225"/>
      <c r="H161" s="257"/>
      <c r="I161" s="257"/>
      <c r="N161" s="224"/>
      <c r="O161" s="306">
        <f>+J153</f>
        <v>0.5436893203883495</v>
      </c>
      <c r="P161" s="307">
        <f>+K153</f>
        <v>0.6875</v>
      </c>
      <c r="Q161" s="308">
        <f>+(O161*O162+P161*P162)/Q162</f>
        <v>0.5490654205607477</v>
      </c>
      <c r="R161" s="308">
        <f>+L153</f>
        <v>0.49</v>
      </c>
      <c r="S161" s="308">
        <f>+M153</f>
        <v>0.38333333333333336</v>
      </c>
      <c r="T161" s="308">
        <f>+N153</f>
        <v>0.42441860465116277</v>
      </c>
      <c r="U161" s="308">
        <f>+O153</f>
        <v>0.49719101123595505</v>
      </c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5</v>
      </c>
      <c r="B162" s="313">
        <f>U153</f>
        <v>8926.75</v>
      </c>
      <c r="C162" s="48"/>
      <c r="D162" s="286">
        <f t="shared" si="25"/>
        <v>0.30233522996680889</v>
      </c>
      <c r="E162" s="316">
        <f>+D162-U163</f>
        <v>-2.8371838262945537E-3</v>
      </c>
      <c r="F162" s="225"/>
      <c r="G162" s="225"/>
      <c r="H162" s="257"/>
      <c r="I162" s="257"/>
      <c r="M162" s="278">
        <f>+A153</f>
        <v>145</v>
      </c>
      <c r="N162" s="185" t="s">
        <v>191</v>
      </c>
      <c r="O162" s="309">
        <f>SUM(O156:O159)</f>
        <v>103</v>
      </c>
      <c r="P162" s="309">
        <f>SUM(P156:P159)</f>
        <v>4</v>
      </c>
      <c r="Q162" s="310">
        <f>SUM(Q156:Q159)</f>
        <v>107</v>
      </c>
      <c r="R162" s="309">
        <f>SUM(R156:R159)</f>
        <v>25</v>
      </c>
      <c r="S162" s="309">
        <f t="shared" ref="S162:U162" si="27">SUM(S156:S159)</f>
        <v>30</v>
      </c>
      <c r="T162" s="309">
        <f t="shared" si="27"/>
        <v>43</v>
      </c>
      <c r="U162" s="309">
        <f t="shared" si="27"/>
        <v>89</v>
      </c>
      <c r="V162" s="187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62" t="s">
        <v>16</v>
      </c>
      <c r="B163" s="314">
        <f>SUM(B158:B162)</f>
        <v>29526</v>
      </c>
      <c r="C163" s="192"/>
      <c r="D163" s="315">
        <f>SUM(D158:D162)</f>
        <v>1</v>
      </c>
      <c r="E163" s="2"/>
      <c r="F163" s="2"/>
      <c r="G163" s="2"/>
      <c r="H163" s="2"/>
      <c r="I163" s="2"/>
      <c r="M163" s="282"/>
      <c r="N163" s="283" t="s">
        <v>272</v>
      </c>
      <c r="O163" s="284">
        <f>+(O161*O162)/$M$162</f>
        <v>0.38620689655172413</v>
      </c>
      <c r="P163" s="285">
        <f t="shared" ref="P163:U163" si="28">+(P161*P162)/$M$162</f>
        <v>1.896551724137931E-2</v>
      </c>
      <c r="Q163" s="286">
        <f>+P163+O163</f>
        <v>0.40517241379310343</v>
      </c>
      <c r="R163" s="286">
        <f t="shared" si="28"/>
        <v>8.4482758620689657E-2</v>
      </c>
      <c r="S163" s="286">
        <f t="shared" si="28"/>
        <v>7.9310344827586213E-2</v>
      </c>
      <c r="T163" s="286">
        <f t="shared" si="28"/>
        <v>0.12586206896551724</v>
      </c>
      <c r="U163" s="286">
        <f t="shared" si="28"/>
        <v>0.30517241379310345</v>
      </c>
      <c r="V163" s="17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227"/>
      <c r="D164" s="2"/>
      <c r="E164" s="2"/>
      <c r="F164" s="2"/>
      <c r="G164" s="2"/>
      <c r="H164" s="2"/>
      <c r="I164" s="2"/>
      <c r="X164" s="164"/>
      <c r="Y164" s="17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177"/>
      <c r="Z165" s="2"/>
      <c r="AA165" s="2"/>
      <c r="AB165" s="2"/>
      <c r="AC165" s="2"/>
      <c r="AD165" s="2"/>
      <c r="AE165" s="2"/>
      <c r="AF165" s="2"/>
      <c r="AG165" s="2"/>
      <c r="AH165" s="7"/>
    </row>
    <row r="166" spans="1:34" ht="18.75">
      <c r="A166" s="177"/>
      <c r="B166" s="177"/>
      <c r="C166" s="2"/>
      <c r="D166" s="2"/>
      <c r="Y166" s="177"/>
      <c r="Z166" s="7"/>
      <c r="AA166" s="7"/>
      <c r="AB166" s="7"/>
      <c r="AC166" s="7"/>
      <c r="AD166" s="7"/>
      <c r="AE166" s="7"/>
      <c r="AF166" s="7"/>
      <c r="AG166" s="7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03" priority="6" operator="lessThan">
      <formula>7</formula>
    </cfRule>
    <cfRule type="cellIs" dxfId="302" priority="7" operator="between">
      <formula>14</formula>
      <formula>7</formula>
    </cfRule>
    <cfRule type="cellIs" dxfId="301" priority="8" operator="greaterThan">
      <formula>14</formula>
    </cfRule>
  </conditionalFormatting>
  <conditionalFormatting sqref="G153">
    <cfRule type="cellIs" dxfId="300" priority="3" operator="lessThan">
      <formula>7</formula>
    </cfRule>
    <cfRule type="cellIs" dxfId="299" priority="4" operator="between">
      <formula>14</formula>
      <formula>7</formula>
    </cfRule>
    <cfRule type="cellIs" dxfId="298" priority="5" operator="greaterThan">
      <formula>14</formula>
    </cfRule>
  </conditionalFormatting>
  <conditionalFormatting sqref="AC7:AG7">
    <cfRule type="cellIs" dxfId="297" priority="1" operator="greaterThan">
      <formula>0</formula>
    </cfRule>
    <cfRule type="cellIs" dxfId="296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F378D-E02D-4E36-96F6-87E27EE72D08}">
  <sheetPr codeName="Feuil13"/>
  <dimension ref="A1:AI169"/>
  <sheetViews>
    <sheetView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46052</v>
      </c>
      <c r="G2" s="245">
        <f ca="1">+IF(A2=1,(+TODAY())-F2,"Sans objet")</f>
        <v>256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322">
        <v>1</v>
      </c>
      <c r="AA2" s="324">
        <v>0.36188811188811187</v>
      </c>
      <c r="AB2" s="324">
        <v>2.097902097902098E-2</v>
      </c>
      <c r="AC2" s="323">
        <v>0.38286713286713286</v>
      </c>
      <c r="AD2" s="323">
        <v>7.8671328671328672E-2</v>
      </c>
      <c r="AE2" s="323">
        <v>0.11713286713286714</v>
      </c>
      <c r="AF2" s="323">
        <v>7.3426573426573424E-2</v>
      </c>
      <c r="AG2" s="323">
        <v>0.34790209790209792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62</v>
      </c>
      <c r="E3" s="166">
        <f t="shared" si="0"/>
        <v>434</v>
      </c>
      <c r="F3" s="319">
        <v>46049</v>
      </c>
      <c r="G3" s="245">
        <f t="shared" ref="G3:G66" ca="1" si="4">+IF(A3=1,(+TODAY())-F3,"Sans objet")</f>
        <v>259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217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217</v>
      </c>
      <c r="V3" s="167">
        <f t="shared" ref="V3:V66" si="6">SUM(P3:U3)</f>
        <v>434</v>
      </c>
      <c r="W3" s="147" t="s">
        <v>201</v>
      </c>
      <c r="X3" s="85">
        <f t="shared" si="2"/>
        <v>0</v>
      </c>
      <c r="Z3" s="322">
        <v>2</v>
      </c>
      <c r="AA3" s="324">
        <v>0.374</v>
      </c>
      <c r="AB3" s="324">
        <v>2.1000000000000001E-2</v>
      </c>
      <c r="AC3" s="323">
        <v>0.39400000000000002</v>
      </c>
      <c r="AD3" s="323">
        <v>5.6000000000000001E-2</v>
      </c>
      <c r="AE3" s="323">
        <v>9.1999999999999998E-2</v>
      </c>
      <c r="AF3" s="323">
        <v>0.10199999999999999</v>
      </c>
      <c r="AG3" s="323">
        <v>0.35599999999999998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46048</v>
      </c>
      <c r="G4" s="245">
        <f t="shared" ca="1" si="4"/>
        <v>260</v>
      </c>
      <c r="H4" s="253">
        <v>2</v>
      </c>
      <c r="I4" s="253" t="str">
        <f>VLOOKUP(H4,Secteurs!$A$4:$C$6,3)</f>
        <v>Prince MBOUSSA</v>
      </c>
      <c r="J4" s="195"/>
      <c r="K4" s="196"/>
      <c r="L4" s="196"/>
      <c r="M4" s="196">
        <v>0.25</v>
      </c>
      <c r="N4" s="196">
        <v>0.25</v>
      </c>
      <c r="O4" s="197">
        <v>0.5</v>
      </c>
      <c r="P4" s="178">
        <f t="shared" si="5"/>
        <v>0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84</v>
      </c>
      <c r="U4" s="180">
        <f t="shared" si="1"/>
        <v>168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3</v>
      </c>
      <c r="AA4" s="324">
        <v>0.41</v>
      </c>
      <c r="AB4" s="324">
        <v>0.02</v>
      </c>
      <c r="AC4" s="323">
        <v>0.432</v>
      </c>
      <c r="AD4" s="323">
        <v>6.2E-2</v>
      </c>
      <c r="AE4" s="323">
        <v>8.8999999999999996E-2</v>
      </c>
      <c r="AF4" s="323">
        <v>9.7000000000000003E-2</v>
      </c>
      <c r="AG4" s="323">
        <v>0.31900000000000001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50</v>
      </c>
      <c r="E5" s="166">
        <f t="shared" si="0"/>
        <v>350</v>
      </c>
      <c r="F5" s="319">
        <v>46050</v>
      </c>
      <c r="G5" s="245">
        <f t="shared" ca="1" si="4"/>
        <v>258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350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350</v>
      </c>
      <c r="W5" s="147" t="s">
        <v>201</v>
      </c>
      <c r="X5" s="85">
        <f t="shared" si="2"/>
        <v>0</v>
      </c>
      <c r="Z5" s="322">
        <v>4</v>
      </c>
      <c r="AA5" s="324">
        <v>0.4</v>
      </c>
      <c r="AB5" s="324">
        <v>0.02</v>
      </c>
      <c r="AC5" s="323">
        <v>0.42</v>
      </c>
      <c r="AD5" s="323">
        <v>5.8000000000000003E-2</v>
      </c>
      <c r="AE5" s="323">
        <v>9.0999999999999998E-2</v>
      </c>
      <c r="AF5" s="323">
        <v>0.11700000000000001</v>
      </c>
      <c r="AG5" s="323">
        <v>0.314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46</v>
      </c>
      <c r="E6" s="166">
        <f t="shared" si="0"/>
        <v>322</v>
      </c>
      <c r="F6" s="319">
        <v>46049</v>
      </c>
      <c r="G6" s="245">
        <f t="shared" ca="1" si="4"/>
        <v>259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0.25</v>
      </c>
      <c r="N6" s="196"/>
      <c r="O6" s="197">
        <v>0.25</v>
      </c>
      <c r="P6" s="178">
        <f t="shared" si="5"/>
        <v>161</v>
      </c>
      <c r="Q6" s="179">
        <f t="shared" si="1"/>
        <v>0</v>
      </c>
      <c r="R6" s="179">
        <f t="shared" si="1"/>
        <v>0</v>
      </c>
      <c r="S6" s="179">
        <f t="shared" si="1"/>
        <v>80.5</v>
      </c>
      <c r="T6" s="179">
        <f t="shared" si="1"/>
        <v>0</v>
      </c>
      <c r="U6" s="180">
        <f t="shared" si="1"/>
        <v>80.5</v>
      </c>
      <c r="V6" s="167">
        <f t="shared" si="6"/>
        <v>322</v>
      </c>
      <c r="W6" s="147" t="s">
        <v>201</v>
      </c>
      <c r="X6" s="85">
        <f t="shared" si="2"/>
        <v>0</v>
      </c>
      <c r="Y6" s="2"/>
      <c r="Z6" s="322">
        <v>5</v>
      </c>
      <c r="AA6" s="324">
        <v>0.39</v>
      </c>
      <c r="AB6" s="324">
        <v>0.02</v>
      </c>
      <c r="AC6" s="323">
        <v>0.41299999999999998</v>
      </c>
      <c r="AD6" s="323">
        <v>7.8E-2</v>
      </c>
      <c r="AE6" s="323">
        <v>9.0999999999999998E-2</v>
      </c>
      <c r="AF6" s="323">
        <v>0.111</v>
      </c>
      <c r="AG6" s="323">
        <v>0.308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46048</v>
      </c>
      <c r="G7" s="245">
        <f t="shared" ca="1" si="4"/>
        <v>260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-7.0000000000000062E-3</v>
      </c>
      <c r="AD7" s="194">
        <f>+AD6-AD5</f>
        <v>1.9999999999999997E-2</v>
      </c>
      <c r="AE7" s="194">
        <f t="shared" ref="AE7:AG7" si="7">+AE6-AE5</f>
        <v>0</v>
      </c>
      <c r="AF7" s="194">
        <f t="shared" si="7"/>
        <v>-6.0000000000000053E-3</v>
      </c>
      <c r="AG7" s="194">
        <f t="shared" si="7"/>
        <v>-6.0000000000000053E-3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46049</v>
      </c>
      <c r="G8" s="245">
        <f t="shared" ca="1" si="4"/>
        <v>259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0.5</v>
      </c>
      <c r="M8" s="196"/>
      <c r="N8" s="196"/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140</v>
      </c>
      <c r="S8" s="179">
        <f t="shared" si="1"/>
        <v>0</v>
      </c>
      <c r="T8" s="179">
        <f t="shared" si="1"/>
        <v>0</v>
      </c>
      <c r="U8" s="180">
        <f t="shared" si="1"/>
        <v>140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32</v>
      </c>
      <c r="E9" s="166">
        <f t="shared" si="0"/>
        <v>224</v>
      </c>
      <c r="F9" s="319">
        <v>46050</v>
      </c>
      <c r="G9" s="245">
        <f t="shared" ca="1" si="4"/>
        <v>258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0.25</v>
      </c>
      <c r="N9" s="196"/>
      <c r="O9" s="197">
        <v>0.25</v>
      </c>
      <c r="P9" s="178">
        <f t="shared" si="5"/>
        <v>112</v>
      </c>
      <c r="Q9" s="179">
        <f t="shared" si="1"/>
        <v>0</v>
      </c>
      <c r="R9" s="179">
        <f t="shared" si="1"/>
        <v>0</v>
      </c>
      <c r="S9" s="179">
        <f t="shared" si="1"/>
        <v>56</v>
      </c>
      <c r="T9" s="179">
        <f t="shared" si="1"/>
        <v>0</v>
      </c>
      <c r="U9" s="180">
        <f t="shared" si="1"/>
        <v>56</v>
      </c>
      <c r="V9" s="167">
        <f t="shared" si="6"/>
        <v>224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46049</v>
      </c>
      <c r="G10" s="245">
        <f t="shared" ca="1" si="4"/>
        <v>259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40</v>
      </c>
      <c r="E11" s="166">
        <f t="shared" si="0"/>
        <v>280</v>
      </c>
      <c r="F11" s="319">
        <v>46049</v>
      </c>
      <c r="G11" s="245">
        <f t="shared" ca="1" si="4"/>
        <v>259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140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140</v>
      </c>
      <c r="V11" s="167">
        <f t="shared" si="6"/>
        <v>280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46048</v>
      </c>
      <c r="G12" s="245">
        <f t="shared" ca="1" si="4"/>
        <v>260</v>
      </c>
      <c r="H12" s="253">
        <v>2</v>
      </c>
      <c r="I12" s="253" t="str">
        <f>VLOOKUP(H12,Secteurs!$A$4:$C$6,3)</f>
        <v>Prince MBOUSSA</v>
      </c>
      <c r="J12" s="195">
        <v>0.75</v>
      </c>
      <c r="K12" s="196"/>
      <c r="L12" s="196"/>
      <c r="M12" s="196"/>
      <c r="N12" s="196">
        <v>0.25</v>
      </c>
      <c r="O12" s="197"/>
      <c r="P12" s="178">
        <f t="shared" si="5"/>
        <v>126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42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46048</v>
      </c>
      <c r="G13" s="245">
        <f t="shared" ca="1" si="4"/>
        <v>260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46049</v>
      </c>
      <c r="G14" s="245">
        <f t="shared" ca="1" si="4"/>
        <v>259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>
        <v>0.25</v>
      </c>
      <c r="O14" s="197"/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84</v>
      </c>
      <c r="T14" s="179">
        <f t="shared" si="1"/>
        <v>84</v>
      </c>
      <c r="U14" s="180">
        <f t="shared" si="1"/>
        <v>0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60</v>
      </c>
      <c r="E15" s="166">
        <f>D15*7</f>
        <v>420</v>
      </c>
      <c r="F15" s="319">
        <v>46048</v>
      </c>
      <c r="G15" s="245">
        <f t="shared" ca="1" si="4"/>
        <v>260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>
        <v>0.5</v>
      </c>
      <c r="N15" s="196"/>
      <c r="O15" s="197"/>
      <c r="P15" s="178">
        <f t="shared" si="5"/>
        <v>0</v>
      </c>
      <c r="Q15" s="179">
        <f t="shared" si="1"/>
        <v>0</v>
      </c>
      <c r="R15" s="179">
        <f t="shared" si="1"/>
        <v>210</v>
      </c>
      <c r="S15" s="179">
        <f t="shared" si="1"/>
        <v>210</v>
      </c>
      <c r="T15" s="179">
        <f t="shared" si="1"/>
        <v>0</v>
      </c>
      <c r="U15" s="180">
        <f t="shared" si="1"/>
        <v>0</v>
      </c>
      <c r="V15" s="167">
        <f t="shared" si="6"/>
        <v>420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46</v>
      </c>
      <c r="E16" s="166">
        <f t="shared" si="0"/>
        <v>322</v>
      </c>
      <c r="F16" s="319">
        <v>46048</v>
      </c>
      <c r="G16" s="245">
        <f t="shared" ca="1" si="4"/>
        <v>260</v>
      </c>
      <c r="H16" s="253">
        <v>3</v>
      </c>
      <c r="I16" s="253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178">
        <f t="shared" si="5"/>
        <v>322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0</v>
      </c>
      <c r="V16" s="167">
        <f t="shared" si="6"/>
        <v>322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46049</v>
      </c>
      <c r="G17" s="245">
        <f t="shared" ca="1" si="4"/>
        <v>259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>
        <v>0.25</v>
      </c>
      <c r="M17" s="196"/>
      <c r="N17" s="196"/>
      <c r="O17" s="197">
        <v>0.25</v>
      </c>
      <c r="P17" s="178">
        <f t="shared" si="5"/>
        <v>140</v>
      </c>
      <c r="Q17" s="179">
        <f t="shared" si="1"/>
        <v>0</v>
      </c>
      <c r="R17" s="179">
        <f t="shared" si="1"/>
        <v>70</v>
      </c>
      <c r="S17" s="179">
        <f t="shared" si="1"/>
        <v>0</v>
      </c>
      <c r="T17" s="179">
        <f t="shared" si="1"/>
        <v>0</v>
      </c>
      <c r="U17" s="180">
        <f t="shared" si="1"/>
        <v>70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36</v>
      </c>
      <c r="E18" s="166">
        <f t="shared" si="0"/>
        <v>252</v>
      </c>
      <c r="F18" s="319">
        <v>46049</v>
      </c>
      <c r="G18" s="245">
        <f t="shared" ca="1" si="4"/>
        <v>259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126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126</v>
      </c>
      <c r="V18" s="167">
        <f t="shared" si="6"/>
        <v>252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40</v>
      </c>
      <c r="E19" s="166">
        <f t="shared" si="0"/>
        <v>280</v>
      </c>
      <c r="F19" s="319">
        <v>46048</v>
      </c>
      <c r="G19" s="245">
        <f t="shared" ca="1" si="4"/>
        <v>260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140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140</v>
      </c>
      <c r="V19" s="167">
        <f t="shared" si="6"/>
        <v>280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48</v>
      </c>
      <c r="E20" s="166">
        <f t="shared" si="0"/>
        <v>336</v>
      </c>
      <c r="F20" s="319">
        <v>46049</v>
      </c>
      <c r="G20" s="245">
        <f t="shared" ca="1" si="4"/>
        <v>259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>
        <v>0.5</v>
      </c>
      <c r="M20" s="196"/>
      <c r="N20" s="196"/>
      <c r="O20" s="197"/>
      <c r="P20" s="178">
        <f t="shared" si="5"/>
        <v>168</v>
      </c>
      <c r="Q20" s="179">
        <f t="shared" si="5"/>
        <v>0</v>
      </c>
      <c r="R20" s="179">
        <f t="shared" si="5"/>
        <v>168</v>
      </c>
      <c r="S20" s="179">
        <f t="shared" si="5"/>
        <v>0</v>
      </c>
      <c r="T20" s="179">
        <f t="shared" si="5"/>
        <v>0</v>
      </c>
      <c r="U20" s="180">
        <f t="shared" si="5"/>
        <v>0</v>
      </c>
      <c r="V20" s="167">
        <f t="shared" si="6"/>
        <v>336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46</v>
      </c>
      <c r="E21" s="166">
        <f t="shared" si="0"/>
        <v>322</v>
      </c>
      <c r="F21" s="319">
        <v>46048</v>
      </c>
      <c r="G21" s="245">
        <f t="shared" ca="1" si="4"/>
        <v>260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>
        <v>0.5</v>
      </c>
      <c r="O21" s="197"/>
      <c r="P21" s="178">
        <f t="shared" si="5"/>
        <v>161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161</v>
      </c>
      <c r="U21" s="180">
        <f t="shared" si="5"/>
        <v>0</v>
      </c>
      <c r="V21" s="167">
        <f t="shared" si="6"/>
        <v>322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40</v>
      </c>
      <c r="E22" s="166">
        <f t="shared" si="0"/>
        <v>280</v>
      </c>
      <c r="F22" s="319">
        <v>46050</v>
      </c>
      <c r="G22" s="245">
        <f t="shared" ca="1" si="4"/>
        <v>258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140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140</v>
      </c>
      <c r="V22" s="167">
        <f t="shared" si="6"/>
        <v>280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46048</v>
      </c>
      <c r="G23" s="245">
        <f t="shared" ca="1" si="4"/>
        <v>260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44</v>
      </c>
      <c r="E24" s="166">
        <f t="shared" si="0"/>
        <v>308</v>
      </c>
      <c r="F24" s="319">
        <v>46050</v>
      </c>
      <c r="G24" s="245">
        <f t="shared" ca="1" si="4"/>
        <v>258</v>
      </c>
      <c r="H24" s="253">
        <v>2</v>
      </c>
      <c r="I24" s="253" t="str">
        <f>VLOOKUP(H24,Secteurs!$A$4:$C$6,3)</f>
        <v>Prince MBOUSSA</v>
      </c>
      <c r="J24" s="195"/>
      <c r="K24" s="196"/>
      <c r="L24" s="196"/>
      <c r="M24" s="196">
        <v>0.25</v>
      </c>
      <c r="N24" s="196">
        <v>0.25</v>
      </c>
      <c r="O24" s="197">
        <v>0.5</v>
      </c>
      <c r="P24" s="178">
        <f t="shared" si="5"/>
        <v>0</v>
      </c>
      <c r="Q24" s="179">
        <f t="shared" si="5"/>
        <v>0</v>
      </c>
      <c r="R24" s="179">
        <f t="shared" si="5"/>
        <v>0</v>
      </c>
      <c r="S24" s="179">
        <f t="shared" si="5"/>
        <v>77</v>
      </c>
      <c r="T24" s="179">
        <f t="shared" si="5"/>
        <v>77</v>
      </c>
      <c r="U24" s="180">
        <f t="shared" si="5"/>
        <v>154</v>
      </c>
      <c r="V24" s="167">
        <f t="shared" si="6"/>
        <v>308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46045</v>
      </c>
      <c r="G25" s="245">
        <f t="shared" ca="1" si="4"/>
        <v>263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</row>
    <row r="26" spans="1:35" ht="18.75">
      <c r="A26" s="157">
        <f t="shared" si="3"/>
        <v>1</v>
      </c>
      <c r="B26" s="142" t="s">
        <v>58</v>
      </c>
      <c r="C26" s="142"/>
      <c r="D26" s="198">
        <v>42</v>
      </c>
      <c r="E26" s="166">
        <f t="shared" si="0"/>
        <v>294</v>
      </c>
      <c r="F26" s="319">
        <v>46050</v>
      </c>
      <c r="G26" s="245">
        <f t="shared" ca="1" si="4"/>
        <v>258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147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147</v>
      </c>
      <c r="V26" s="167">
        <f t="shared" si="6"/>
        <v>294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18000</v>
      </c>
      <c r="AE26" s="346">
        <v>18000</v>
      </c>
      <c r="AF26" s="346">
        <v>18000</v>
      </c>
      <c r="AG26" s="346">
        <v>18000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46052</v>
      </c>
      <c r="G27" s="245">
        <f t="shared" ca="1" si="4"/>
        <v>256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v>105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17750</v>
      </c>
      <c r="AE27" s="346">
        <v>17600</v>
      </c>
      <c r="AF27" s="346">
        <v>17750</v>
      </c>
      <c r="AG27" s="346">
        <v>17750</v>
      </c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46</v>
      </c>
      <c r="E28" s="166">
        <f t="shared" si="0"/>
        <v>322</v>
      </c>
      <c r="F28" s="319">
        <v>46045</v>
      </c>
      <c r="G28" s="245">
        <f t="shared" ca="1" si="4"/>
        <v>263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161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161</v>
      </c>
      <c r="V28" s="167">
        <f t="shared" si="6"/>
        <v>322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</row>
    <row r="29" spans="1:35" ht="18.75">
      <c r="A29" s="157">
        <f t="shared" si="3"/>
        <v>1</v>
      </c>
      <c r="B29" s="142" t="s">
        <v>62</v>
      </c>
      <c r="C29" s="142"/>
      <c r="D29" s="199">
        <v>32</v>
      </c>
      <c r="E29" s="166">
        <f t="shared" si="0"/>
        <v>224</v>
      </c>
      <c r="F29" s="319">
        <v>46049</v>
      </c>
      <c r="G29" s="245">
        <f t="shared" ca="1" si="4"/>
        <v>259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>
        <v>0.5</v>
      </c>
      <c r="M29" s="196"/>
      <c r="N29" s="196"/>
      <c r="O29" s="197"/>
      <c r="P29" s="178">
        <f t="shared" si="5"/>
        <v>0</v>
      </c>
      <c r="Q29" s="179">
        <f t="shared" si="5"/>
        <v>112</v>
      </c>
      <c r="R29" s="179">
        <f t="shared" si="5"/>
        <v>112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224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46049</v>
      </c>
      <c r="G30" s="291">
        <f t="shared" ca="1" si="4"/>
        <v>259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/>
      <c r="O30" s="197">
        <v>0.5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0</v>
      </c>
      <c r="U30" s="294">
        <f t="shared" si="5"/>
        <v>140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46050</v>
      </c>
      <c r="G31" s="245">
        <f t="shared" ca="1" si="4"/>
        <v>258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32</v>
      </c>
      <c r="E32" s="166">
        <f t="shared" si="0"/>
        <v>224</v>
      </c>
      <c r="F32" s="319">
        <v>46049</v>
      </c>
      <c r="G32" s="245">
        <f t="shared" ca="1" si="4"/>
        <v>259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112</v>
      </c>
      <c r="U32" s="180">
        <f t="shared" si="5"/>
        <v>112</v>
      </c>
      <c r="V32" s="167">
        <f t="shared" si="6"/>
        <v>224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46048</v>
      </c>
      <c r="G33" s="245">
        <f t="shared" ca="1" si="4"/>
        <v>260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147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46052</v>
      </c>
      <c r="G34" s="245">
        <f t="shared" ca="1" si="4"/>
        <v>256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42</v>
      </c>
      <c r="E35" s="166">
        <f t="shared" si="0"/>
        <v>294</v>
      </c>
      <c r="F35" s="319">
        <v>46049</v>
      </c>
      <c r="G35" s="245">
        <f t="shared" ca="1" si="4"/>
        <v>259</v>
      </c>
      <c r="H35" s="253">
        <v>2</v>
      </c>
      <c r="I35" s="253" t="str">
        <f>VLOOKUP(H35,Secteurs!$A$4:$C$6,3)</f>
        <v>Prince MBOUSSA</v>
      </c>
      <c r="J35" s="195"/>
      <c r="K35" s="196"/>
      <c r="L35" s="196"/>
      <c r="M35" s="196">
        <v>0.25</v>
      </c>
      <c r="N35" s="196">
        <v>0.25</v>
      </c>
      <c r="O35" s="197">
        <v>0.5</v>
      </c>
      <c r="P35" s="178">
        <f t="shared" si="5"/>
        <v>0</v>
      </c>
      <c r="Q35" s="179">
        <f t="shared" si="5"/>
        <v>0</v>
      </c>
      <c r="R35" s="179">
        <f t="shared" si="5"/>
        <v>0</v>
      </c>
      <c r="S35" s="179">
        <f t="shared" si="5"/>
        <v>73.5</v>
      </c>
      <c r="T35" s="179">
        <f t="shared" si="5"/>
        <v>73.5</v>
      </c>
      <c r="U35" s="180">
        <f t="shared" si="5"/>
        <v>147</v>
      </c>
      <c r="V35" s="167">
        <f t="shared" si="6"/>
        <v>294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46048</v>
      </c>
      <c r="G36" s="245">
        <f t="shared" ca="1" si="4"/>
        <v>260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>
        <v>0.25</v>
      </c>
      <c r="O36" s="197">
        <v>0.25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49</v>
      </c>
      <c r="U36" s="180">
        <f t="shared" si="5"/>
        <v>49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30</v>
      </c>
      <c r="E37" s="166">
        <f t="shared" si="0"/>
        <v>210</v>
      </c>
      <c r="F37" s="319">
        <v>46052</v>
      </c>
      <c r="G37" s="245">
        <f t="shared" ca="1" si="4"/>
        <v>256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105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105</v>
      </c>
      <c r="V37" s="167">
        <f t="shared" si="6"/>
        <v>210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46052</v>
      </c>
      <c r="G38" s="245">
        <f t="shared" ca="1" si="4"/>
        <v>256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91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91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42</v>
      </c>
      <c r="E39" s="166">
        <f t="shared" si="0"/>
        <v>294</v>
      </c>
      <c r="F39" s="319">
        <v>46048</v>
      </c>
      <c r="G39" s="245">
        <f t="shared" ca="1" si="4"/>
        <v>260</v>
      </c>
      <c r="H39" s="253">
        <v>2</v>
      </c>
      <c r="I39" s="253" t="str">
        <f>VLOOKUP(H39,Secteurs!$A$4:$C$6,3)</f>
        <v>Prince MBOUSSA</v>
      </c>
      <c r="J39" s="195">
        <v>0.25</v>
      </c>
      <c r="K39" s="196"/>
      <c r="L39" s="196"/>
      <c r="M39" s="196"/>
      <c r="N39" s="196">
        <v>0.25</v>
      </c>
      <c r="O39" s="197">
        <v>0.5</v>
      </c>
      <c r="P39" s="178">
        <f t="shared" si="5"/>
        <v>73.5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73.5</v>
      </c>
      <c r="U39" s="180">
        <f t="shared" si="5"/>
        <v>147</v>
      </c>
      <c r="V39" s="167">
        <f t="shared" si="6"/>
        <v>294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46048</v>
      </c>
      <c r="G40" s="245">
        <f t="shared" ca="1" si="4"/>
        <v>260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46049</v>
      </c>
      <c r="G41" s="245">
        <f t="shared" ca="1" si="4"/>
        <v>259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46050</v>
      </c>
      <c r="G42" s="245">
        <f t="shared" ca="1" si="4"/>
        <v>258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32</v>
      </c>
      <c r="E43" s="166">
        <f t="shared" si="0"/>
        <v>224</v>
      </c>
      <c r="F43" s="319">
        <v>46049</v>
      </c>
      <c r="G43" s="245">
        <f t="shared" ca="1" si="4"/>
        <v>259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178">
        <f t="shared" si="5"/>
        <v>112</v>
      </c>
      <c r="Q43" s="179">
        <f t="shared" si="5"/>
        <v>0</v>
      </c>
      <c r="R43" s="179">
        <f t="shared" si="5"/>
        <v>0</v>
      </c>
      <c r="S43" s="179">
        <f t="shared" si="5"/>
        <v>0</v>
      </c>
      <c r="T43" s="179">
        <f t="shared" si="5"/>
        <v>0</v>
      </c>
      <c r="U43" s="180">
        <f t="shared" si="5"/>
        <v>112</v>
      </c>
      <c r="V43" s="167">
        <f t="shared" si="6"/>
        <v>224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42</v>
      </c>
      <c r="E44" s="166">
        <f t="shared" si="0"/>
        <v>294</v>
      </c>
      <c r="F44" s="319">
        <v>46049</v>
      </c>
      <c r="G44" s="245">
        <f t="shared" ca="1" si="4"/>
        <v>259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147</v>
      </c>
      <c r="Q44" s="179">
        <f t="shared" si="5"/>
        <v>0</v>
      </c>
      <c r="R44" s="179">
        <f t="shared" si="5"/>
        <v>0</v>
      </c>
      <c r="S44" s="179">
        <f t="shared" si="5"/>
        <v>147</v>
      </c>
      <c r="T44" s="179">
        <f t="shared" si="5"/>
        <v>0</v>
      </c>
      <c r="U44" s="180">
        <f t="shared" si="5"/>
        <v>0</v>
      </c>
      <c r="V44" s="167">
        <f t="shared" si="6"/>
        <v>294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46052</v>
      </c>
      <c r="G45" s="245">
        <f t="shared" ca="1" si="4"/>
        <v>256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46048</v>
      </c>
      <c r="G46" s="245">
        <f t="shared" ca="1" si="4"/>
        <v>260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>
        <v>0.5</v>
      </c>
      <c r="O46" s="197"/>
      <c r="P46" s="178">
        <f t="shared" si="5"/>
        <v>0</v>
      </c>
      <c r="Q46" s="179">
        <f t="shared" si="5"/>
        <v>0</v>
      </c>
      <c r="R46" s="179">
        <f t="shared" si="5"/>
        <v>87.5</v>
      </c>
      <c r="S46" s="179">
        <f t="shared" si="5"/>
        <v>0</v>
      </c>
      <c r="T46" s="179">
        <f t="shared" si="5"/>
        <v>87.5</v>
      </c>
      <c r="U46" s="180">
        <f t="shared" si="5"/>
        <v>0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46045</v>
      </c>
      <c r="G47" s="245">
        <f t="shared" ca="1" si="4"/>
        <v>263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28</v>
      </c>
      <c r="E48" s="166">
        <f t="shared" si="0"/>
        <v>196</v>
      </c>
      <c r="F48" s="319">
        <v>46052</v>
      </c>
      <c r="G48" s="245">
        <f t="shared" ca="1" si="4"/>
        <v>256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>
        <v>0.25</v>
      </c>
      <c r="M48" s="196"/>
      <c r="N48" s="196"/>
      <c r="O48" s="197">
        <v>0.25</v>
      </c>
      <c r="P48" s="178">
        <f t="shared" si="5"/>
        <v>98</v>
      </c>
      <c r="Q48" s="179">
        <f t="shared" si="5"/>
        <v>0</v>
      </c>
      <c r="R48" s="179">
        <f t="shared" si="5"/>
        <v>49</v>
      </c>
      <c r="S48" s="179">
        <f t="shared" si="5"/>
        <v>0</v>
      </c>
      <c r="T48" s="179">
        <f t="shared" si="5"/>
        <v>0</v>
      </c>
      <c r="U48" s="180">
        <f t="shared" si="5"/>
        <v>49</v>
      </c>
      <c r="V48" s="167">
        <f t="shared" si="6"/>
        <v>196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46048</v>
      </c>
      <c r="G49" s="245">
        <f t="shared" ca="1" si="4"/>
        <v>260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24</v>
      </c>
      <c r="E50" s="166">
        <f t="shared" si="0"/>
        <v>168</v>
      </c>
      <c r="F50" s="319">
        <v>46050</v>
      </c>
      <c r="G50" s="245">
        <f t="shared" ca="1" si="4"/>
        <v>258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>
        <v>0.5</v>
      </c>
      <c r="N50" s="196"/>
      <c r="O50" s="197"/>
      <c r="P50" s="178">
        <f t="shared" si="5"/>
        <v>84</v>
      </c>
      <c r="Q50" s="179">
        <f t="shared" si="5"/>
        <v>0</v>
      </c>
      <c r="R50" s="179">
        <f t="shared" si="5"/>
        <v>0</v>
      </c>
      <c r="S50" s="179">
        <f t="shared" si="5"/>
        <v>84</v>
      </c>
      <c r="T50" s="179">
        <f t="shared" si="5"/>
        <v>0</v>
      </c>
      <c r="U50" s="180">
        <f t="shared" si="5"/>
        <v>0</v>
      </c>
      <c r="V50" s="167">
        <f t="shared" si="6"/>
        <v>168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50</v>
      </c>
      <c r="E51" s="166">
        <f t="shared" si="0"/>
        <v>350</v>
      </c>
      <c r="F51" s="319">
        <v>46048</v>
      </c>
      <c r="G51" s="245">
        <f t="shared" ca="1" si="4"/>
        <v>260</v>
      </c>
      <c r="H51" s="253">
        <v>2</v>
      </c>
      <c r="I51" s="253" t="str">
        <f>VLOOKUP(H51,Secteurs!$A$4:$C$6,3)</f>
        <v>Prince MBOUSSA</v>
      </c>
      <c r="J51" s="195">
        <v>0.25</v>
      </c>
      <c r="K51" s="196"/>
      <c r="L51" s="196"/>
      <c r="M51" s="196"/>
      <c r="N51" s="196">
        <v>0.25</v>
      </c>
      <c r="O51" s="197">
        <v>0.5</v>
      </c>
      <c r="P51" s="178">
        <f t="shared" si="5"/>
        <v>87.5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87.5</v>
      </c>
      <c r="U51" s="180">
        <f t="shared" si="5"/>
        <v>175</v>
      </c>
      <c r="V51" s="167">
        <f t="shared" si="6"/>
        <v>350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319">
        <v>46049</v>
      </c>
      <c r="G52" s="245">
        <f t="shared" ca="1" si="4"/>
        <v>259</v>
      </c>
      <c r="H52" s="253">
        <v>3</v>
      </c>
      <c r="I52" s="253" t="str">
        <f>VLOOKUP(H52,Secteurs!$A$4:$C$6,3)</f>
        <v>Arnaud ITOUA</v>
      </c>
      <c r="J52" s="195">
        <v>0.75</v>
      </c>
      <c r="K52" s="196"/>
      <c r="L52" s="196"/>
      <c r="M52" s="196">
        <v>0.25</v>
      </c>
      <c r="N52" s="196"/>
      <c r="O52" s="197"/>
      <c r="P52" s="178">
        <f t="shared" si="5"/>
        <v>147</v>
      </c>
      <c r="Q52" s="179">
        <f t="shared" si="5"/>
        <v>0</v>
      </c>
      <c r="R52" s="179">
        <f t="shared" si="5"/>
        <v>0</v>
      </c>
      <c r="S52" s="179">
        <f t="shared" si="5"/>
        <v>49</v>
      </c>
      <c r="T52" s="179">
        <f t="shared" si="5"/>
        <v>0</v>
      </c>
      <c r="U52" s="180">
        <f t="shared" si="5"/>
        <v>0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26</v>
      </c>
      <c r="E53" s="166">
        <f t="shared" si="0"/>
        <v>182</v>
      </c>
      <c r="F53" s="319">
        <v>46049</v>
      </c>
      <c r="G53" s="245">
        <f t="shared" ca="1" si="4"/>
        <v>259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/>
      <c r="N53" s="196"/>
      <c r="O53" s="197">
        <v>0.5</v>
      </c>
      <c r="P53" s="178">
        <f t="shared" si="5"/>
        <v>91</v>
      </c>
      <c r="Q53" s="179">
        <f t="shared" si="5"/>
        <v>0</v>
      </c>
      <c r="R53" s="179">
        <f t="shared" si="5"/>
        <v>0</v>
      </c>
      <c r="S53" s="179">
        <f t="shared" si="5"/>
        <v>0</v>
      </c>
      <c r="T53" s="179">
        <f t="shared" si="5"/>
        <v>0</v>
      </c>
      <c r="U53" s="180">
        <f t="shared" si="5"/>
        <v>91</v>
      </c>
      <c r="V53" s="167">
        <f t="shared" si="6"/>
        <v>182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26</v>
      </c>
      <c r="E54" s="166">
        <f t="shared" si="0"/>
        <v>182</v>
      </c>
      <c r="F54" s="319">
        <v>46052</v>
      </c>
      <c r="G54" s="245">
        <f t="shared" ca="1" si="4"/>
        <v>256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91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46048</v>
      </c>
      <c r="G55" s="245">
        <f t="shared" ca="1" si="4"/>
        <v>260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20</v>
      </c>
      <c r="E56" s="166">
        <f t="shared" si="0"/>
        <v>140</v>
      </c>
      <c r="F56" s="319">
        <v>46048</v>
      </c>
      <c r="G56" s="245">
        <f t="shared" ca="1" si="4"/>
        <v>260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>
        <v>0.5</v>
      </c>
      <c r="M56" s="196"/>
      <c r="N56" s="196"/>
      <c r="O56" s="197"/>
      <c r="P56" s="178">
        <f t="shared" si="5"/>
        <v>70</v>
      </c>
      <c r="Q56" s="179">
        <f t="shared" si="5"/>
        <v>0</v>
      </c>
      <c r="R56" s="179">
        <f t="shared" si="5"/>
        <v>70</v>
      </c>
      <c r="S56" s="179">
        <f t="shared" si="5"/>
        <v>0</v>
      </c>
      <c r="T56" s="179">
        <f t="shared" si="5"/>
        <v>0</v>
      </c>
      <c r="U56" s="180">
        <f t="shared" si="5"/>
        <v>0</v>
      </c>
      <c r="V56" s="167">
        <f t="shared" si="6"/>
        <v>140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46</v>
      </c>
      <c r="E57" s="166">
        <f t="shared" si="0"/>
        <v>322</v>
      </c>
      <c r="F57" s="319">
        <v>46048</v>
      </c>
      <c r="G57" s="245">
        <f t="shared" ca="1" si="4"/>
        <v>260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>
        <v>0.5</v>
      </c>
      <c r="N57" s="196"/>
      <c r="O57" s="197"/>
      <c r="P57" s="178">
        <f t="shared" si="5"/>
        <v>161</v>
      </c>
      <c r="Q57" s="179">
        <f t="shared" si="5"/>
        <v>0</v>
      </c>
      <c r="R57" s="179">
        <f t="shared" si="5"/>
        <v>0</v>
      </c>
      <c r="S57" s="179">
        <f t="shared" si="5"/>
        <v>161</v>
      </c>
      <c r="T57" s="179">
        <f t="shared" si="5"/>
        <v>0</v>
      </c>
      <c r="U57" s="180">
        <f t="shared" si="5"/>
        <v>0</v>
      </c>
      <c r="V57" s="167">
        <f t="shared" si="6"/>
        <v>322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46052</v>
      </c>
      <c r="G58" s="245">
        <f t="shared" ca="1" si="4"/>
        <v>256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46049</v>
      </c>
      <c r="G59" s="245">
        <f t="shared" ca="1" si="4"/>
        <v>259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38</v>
      </c>
      <c r="E60" s="166">
        <f t="shared" si="0"/>
        <v>266</v>
      </c>
      <c r="F60" s="319">
        <v>46049</v>
      </c>
      <c r="G60" s="245">
        <f t="shared" ca="1" si="4"/>
        <v>259</v>
      </c>
      <c r="H60" s="253">
        <v>2</v>
      </c>
      <c r="I60" s="253" t="str">
        <f>VLOOKUP(H60,Secteurs!$A$4:$C$6,3)</f>
        <v>Prince MBOUSSA</v>
      </c>
      <c r="J60" s="195"/>
      <c r="K60" s="196"/>
      <c r="L60" s="196"/>
      <c r="M60" s="196">
        <v>0.5</v>
      </c>
      <c r="N60" s="196">
        <v>0.5</v>
      </c>
      <c r="O60" s="197"/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133</v>
      </c>
      <c r="T60" s="179">
        <f t="shared" si="8"/>
        <v>133</v>
      </c>
      <c r="U60" s="180">
        <f t="shared" si="8"/>
        <v>0</v>
      </c>
      <c r="V60" s="167">
        <f t="shared" si="6"/>
        <v>266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26</v>
      </c>
      <c r="E61" s="166">
        <f t="shared" si="0"/>
        <v>182</v>
      </c>
      <c r="F61" s="319">
        <v>46041</v>
      </c>
      <c r="G61" s="245">
        <f t="shared" ca="1" si="4"/>
        <v>267</v>
      </c>
      <c r="H61" s="254">
        <v>1</v>
      </c>
      <c r="I61" s="253" t="str">
        <f>VLOOKUP(H61,Secteurs!$A$4:$C$6,3)</f>
        <v>Frisca MPASSI</v>
      </c>
      <c r="J61" s="195"/>
      <c r="K61" s="196"/>
      <c r="L61" s="196"/>
      <c r="M61" s="196"/>
      <c r="N61" s="196">
        <v>0.5</v>
      </c>
      <c r="O61" s="197">
        <v>0.5</v>
      </c>
      <c r="P61" s="178">
        <f t="shared" si="8"/>
        <v>0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91</v>
      </c>
      <c r="U61" s="180">
        <f t="shared" si="8"/>
        <v>91</v>
      </c>
      <c r="V61" s="167">
        <f t="shared" si="6"/>
        <v>182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46048</v>
      </c>
      <c r="G62" s="245">
        <f t="shared" ca="1" si="4"/>
        <v>260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46049</v>
      </c>
      <c r="G63" s="245">
        <f t="shared" ca="1" si="4"/>
        <v>259</v>
      </c>
      <c r="H63" s="254">
        <v>1</v>
      </c>
      <c r="I63" s="253" t="str">
        <f>VLOOKUP(H63,Secteurs!$A$4:$C$6,3)</f>
        <v>Frisca MPASSI</v>
      </c>
      <c r="J63" s="195"/>
      <c r="K63" s="196"/>
      <c r="L63" s="196">
        <v>1</v>
      </c>
      <c r="M63" s="196"/>
      <c r="N63" s="196"/>
      <c r="O63" s="197"/>
      <c r="P63" s="178">
        <f t="shared" si="8"/>
        <v>0</v>
      </c>
      <c r="Q63" s="179">
        <f t="shared" si="8"/>
        <v>0</v>
      </c>
      <c r="R63" s="179">
        <f t="shared" si="8"/>
        <v>196</v>
      </c>
      <c r="S63" s="179">
        <f t="shared" si="8"/>
        <v>0</v>
      </c>
      <c r="T63" s="179">
        <f t="shared" si="8"/>
        <v>0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42</v>
      </c>
      <c r="E64" s="166">
        <f t="shared" si="0"/>
        <v>294</v>
      </c>
      <c r="F64" s="319">
        <v>46045</v>
      </c>
      <c r="G64" s="245">
        <f t="shared" ca="1" si="4"/>
        <v>263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>
        <v>0.5</v>
      </c>
      <c r="O64" s="197"/>
      <c r="P64" s="178">
        <f t="shared" si="8"/>
        <v>147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147</v>
      </c>
      <c r="U64" s="180">
        <f t="shared" si="8"/>
        <v>0</v>
      </c>
      <c r="V64" s="167">
        <f t="shared" si="6"/>
        <v>294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46045</v>
      </c>
      <c r="G65" s="245">
        <f t="shared" ca="1" si="4"/>
        <v>263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/>
      <c r="N65" s="196">
        <v>0.25</v>
      </c>
      <c r="O65" s="197">
        <v>0.25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43.75</v>
      </c>
      <c r="U65" s="180">
        <f t="shared" si="8"/>
        <v>43.75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46045</v>
      </c>
      <c r="G66" s="245">
        <f t="shared" ca="1" si="4"/>
        <v>263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46048</v>
      </c>
      <c r="G67" s="245">
        <f t="shared" ref="G67:G130" ca="1" si="12">+IF(A67=1,(+TODAY())-F67,"Sans objet")</f>
        <v>260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46</v>
      </c>
      <c r="E68" s="166">
        <f t="shared" si="9"/>
        <v>322</v>
      </c>
      <c r="F68" s="319">
        <v>46048</v>
      </c>
      <c r="G68" s="245">
        <f t="shared" ca="1" si="12"/>
        <v>260</v>
      </c>
      <c r="H68" s="253">
        <v>2</v>
      </c>
      <c r="I68" s="253" t="str">
        <f>VLOOKUP(H68,Secteurs!$A$4:$C$6,3)</f>
        <v>Prince MBOUSSA</v>
      </c>
      <c r="J68" s="195">
        <v>0.5</v>
      </c>
      <c r="K68" s="196"/>
      <c r="L68" s="196"/>
      <c r="M68" s="196">
        <v>0.5</v>
      </c>
      <c r="N68" s="196"/>
      <c r="O68" s="197"/>
      <c r="P68" s="178">
        <f t="shared" si="8"/>
        <v>161</v>
      </c>
      <c r="Q68" s="179">
        <f t="shared" si="8"/>
        <v>0</v>
      </c>
      <c r="R68" s="179">
        <f t="shared" si="8"/>
        <v>0</v>
      </c>
      <c r="S68" s="179">
        <f t="shared" si="8"/>
        <v>161</v>
      </c>
      <c r="T68" s="179">
        <f t="shared" si="8"/>
        <v>0</v>
      </c>
      <c r="U68" s="180">
        <f t="shared" si="8"/>
        <v>0</v>
      </c>
      <c r="V68" s="167">
        <f t="shared" si="13"/>
        <v>322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24</v>
      </c>
      <c r="E69" s="166">
        <f t="shared" si="9"/>
        <v>168</v>
      </c>
      <c r="F69" s="319">
        <v>46049</v>
      </c>
      <c r="G69" s="245">
        <f t="shared" ca="1" si="12"/>
        <v>259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168</v>
      </c>
      <c r="V69" s="167">
        <f t="shared" si="13"/>
        <v>168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46048</v>
      </c>
      <c r="G70" s="245">
        <f t="shared" ca="1" si="12"/>
        <v>260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98</v>
      </c>
      <c r="T70" s="179">
        <f t="shared" si="8"/>
        <v>0</v>
      </c>
      <c r="U70" s="180">
        <f t="shared" si="8"/>
        <v>98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46042</v>
      </c>
      <c r="G71" s="245">
        <f t="shared" ca="1" si="12"/>
        <v>266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/>
      <c r="N71" s="196">
        <v>0.5</v>
      </c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0</v>
      </c>
      <c r="T71" s="179">
        <f t="shared" si="8"/>
        <v>77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24</v>
      </c>
      <c r="E72" s="166">
        <f t="shared" si="9"/>
        <v>168</v>
      </c>
      <c r="F72" s="319">
        <v>46048</v>
      </c>
      <c r="G72" s="245">
        <f t="shared" ca="1" si="12"/>
        <v>260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84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84</v>
      </c>
      <c r="V72" s="167">
        <f t="shared" si="13"/>
        <v>168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20">
        <v>46045</v>
      </c>
      <c r="G73" s="245">
        <f t="shared" ca="1" si="12"/>
        <v>263</v>
      </c>
      <c r="H73" s="255">
        <v>1</v>
      </c>
      <c r="I73" s="255" t="str">
        <f>VLOOKUP(H73,Secteurs!$A$4:$C$6,3)</f>
        <v>Frisca MPASSI</v>
      </c>
      <c r="J73" s="195">
        <v>0.25</v>
      </c>
      <c r="K73" s="196"/>
      <c r="L73" s="196"/>
      <c r="M73" s="196"/>
      <c r="N73" s="196">
        <v>0.25</v>
      </c>
      <c r="O73" s="197">
        <v>0.5</v>
      </c>
      <c r="P73" s="178">
        <f t="shared" si="8"/>
        <v>49</v>
      </c>
      <c r="Q73" s="179">
        <f t="shared" si="8"/>
        <v>0</v>
      </c>
      <c r="R73" s="179">
        <f t="shared" si="8"/>
        <v>0</v>
      </c>
      <c r="S73" s="179">
        <f t="shared" si="8"/>
        <v>0</v>
      </c>
      <c r="T73" s="179">
        <f t="shared" si="8"/>
        <v>49</v>
      </c>
      <c r="U73" s="180">
        <f t="shared" si="8"/>
        <v>98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46045</v>
      </c>
      <c r="G74" s="245">
        <f t="shared" ca="1" si="12"/>
        <v>263</v>
      </c>
      <c r="H74" s="253">
        <v>1</v>
      </c>
      <c r="I74" s="253" t="str">
        <f>VLOOKUP(H74,Secteurs!$A$4:$C$6,3)</f>
        <v>Frisca MPASSI</v>
      </c>
      <c r="J74" s="195"/>
      <c r="K74" s="196"/>
      <c r="L74" s="196"/>
      <c r="M74" s="196">
        <v>0.25</v>
      </c>
      <c r="N74" s="196">
        <v>0.25</v>
      </c>
      <c r="O74" s="197">
        <v>0.5</v>
      </c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43.75</v>
      </c>
      <c r="T74" s="179">
        <f t="shared" si="8"/>
        <v>43.75</v>
      </c>
      <c r="U74" s="180">
        <f t="shared" si="8"/>
        <v>87.5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46050</v>
      </c>
      <c r="G75" s="245">
        <f t="shared" ca="1" si="12"/>
        <v>258</v>
      </c>
      <c r="H75" s="253">
        <v>3</v>
      </c>
      <c r="I75" s="253" t="str">
        <f>VLOOKUP(H75,Secteurs!$A$4:$C$6,3)</f>
        <v>Arnaud ITOUA</v>
      </c>
      <c r="J75" s="195">
        <v>0.25</v>
      </c>
      <c r="K75" s="196"/>
      <c r="L75" s="196">
        <v>0.25</v>
      </c>
      <c r="M75" s="196"/>
      <c r="N75" s="196">
        <v>0.5</v>
      </c>
      <c r="O75" s="197"/>
      <c r="P75" s="178">
        <f t="shared" si="8"/>
        <v>45.5</v>
      </c>
      <c r="Q75" s="179">
        <f t="shared" si="8"/>
        <v>0</v>
      </c>
      <c r="R75" s="179">
        <f t="shared" si="8"/>
        <v>45.5</v>
      </c>
      <c r="S75" s="179">
        <f t="shared" si="8"/>
        <v>0</v>
      </c>
      <c r="T75" s="179">
        <f t="shared" si="8"/>
        <v>91</v>
      </c>
      <c r="U75" s="180">
        <f t="shared" si="8"/>
        <v>0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32</v>
      </c>
      <c r="E76" s="166">
        <f t="shared" si="9"/>
        <v>224</v>
      </c>
      <c r="F76" s="319">
        <v>46048</v>
      </c>
      <c r="G76" s="245">
        <f t="shared" ca="1" si="12"/>
        <v>260</v>
      </c>
      <c r="H76" s="253">
        <v>2</v>
      </c>
      <c r="I76" s="253" t="str">
        <f>VLOOKUP(H76,Secteurs!$A$4:$C$6,3)</f>
        <v>Prince MBOUSSA</v>
      </c>
      <c r="J76" s="195"/>
      <c r="K76" s="196"/>
      <c r="L76" s="196">
        <v>1</v>
      </c>
      <c r="M76" s="196"/>
      <c r="N76" s="196"/>
      <c r="O76" s="197"/>
      <c r="P76" s="178">
        <f t="shared" si="8"/>
        <v>0</v>
      </c>
      <c r="Q76" s="179">
        <f t="shared" si="8"/>
        <v>0</v>
      </c>
      <c r="R76" s="179">
        <f t="shared" si="8"/>
        <v>224</v>
      </c>
      <c r="S76" s="179">
        <f t="shared" si="8"/>
        <v>0</v>
      </c>
      <c r="T76" s="179">
        <f t="shared" si="8"/>
        <v>0</v>
      </c>
      <c r="U76" s="180">
        <f t="shared" si="8"/>
        <v>0</v>
      </c>
      <c r="V76" s="167">
        <f t="shared" si="13"/>
        <v>224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40</v>
      </c>
      <c r="E77" s="166">
        <f t="shared" si="9"/>
        <v>280</v>
      </c>
      <c r="F77" s="319">
        <v>46052</v>
      </c>
      <c r="G77" s="245">
        <f t="shared" ca="1" si="12"/>
        <v>256</v>
      </c>
      <c r="H77" s="253">
        <v>3</v>
      </c>
      <c r="I77" s="253" t="str">
        <f>VLOOKUP(H77,Secteurs!$A$4:$C$6,3)</f>
        <v>Arnaud ITOUA</v>
      </c>
      <c r="J77" s="195"/>
      <c r="K77" s="196"/>
      <c r="L77" s="196">
        <v>0.5</v>
      </c>
      <c r="M77" s="196"/>
      <c r="N77" s="196">
        <v>0.5</v>
      </c>
      <c r="O77" s="197"/>
      <c r="P77" s="178">
        <f t="shared" si="8"/>
        <v>0</v>
      </c>
      <c r="Q77" s="179">
        <f t="shared" si="8"/>
        <v>0</v>
      </c>
      <c r="R77" s="179">
        <f t="shared" si="8"/>
        <v>140</v>
      </c>
      <c r="S77" s="179">
        <f t="shared" si="8"/>
        <v>0</v>
      </c>
      <c r="T77" s="179">
        <f t="shared" si="8"/>
        <v>140</v>
      </c>
      <c r="U77" s="180">
        <f t="shared" si="8"/>
        <v>0</v>
      </c>
      <c r="V77" s="167">
        <f t="shared" si="13"/>
        <v>280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46048</v>
      </c>
      <c r="G78" s="245">
        <f t="shared" ca="1" si="12"/>
        <v>260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46048</v>
      </c>
      <c r="G79" s="245">
        <f t="shared" ca="1" si="12"/>
        <v>260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/>
      <c r="N79" s="196"/>
      <c r="O79" s="197">
        <v>0.5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0</v>
      </c>
      <c r="T79" s="179">
        <f t="shared" si="8"/>
        <v>0</v>
      </c>
      <c r="U79" s="180">
        <f t="shared" si="8"/>
        <v>98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46049</v>
      </c>
      <c r="G80" s="245">
        <f t="shared" ca="1" si="12"/>
        <v>259</v>
      </c>
      <c r="H80" s="253">
        <v>1</v>
      </c>
      <c r="I80" s="253" t="str">
        <f>VLOOKUP(H80,Secteurs!$A$4:$C$6,3)</f>
        <v>Frisca MPASSI</v>
      </c>
      <c r="J80" s="195"/>
      <c r="K80" s="196"/>
      <c r="L80" s="196"/>
      <c r="M80" s="196"/>
      <c r="N80" s="196">
        <v>0.5</v>
      </c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0</v>
      </c>
      <c r="S80" s="179">
        <f t="shared" si="8"/>
        <v>0</v>
      </c>
      <c r="T80" s="179">
        <f t="shared" si="8"/>
        <v>98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46050</v>
      </c>
      <c r="G81" s="245">
        <f t="shared" ca="1" si="12"/>
        <v>258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/>
      <c r="N81" s="196"/>
      <c r="O81" s="197">
        <v>0.5</v>
      </c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98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46052</v>
      </c>
      <c r="G82" s="245">
        <f t="shared" ca="1" si="12"/>
        <v>256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319">
        <v>46048</v>
      </c>
      <c r="G83" s="245">
        <f t="shared" ca="1" si="12"/>
        <v>260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98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46049</v>
      </c>
      <c r="G84" s="245">
        <f t="shared" ca="1" si="12"/>
        <v>259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46050</v>
      </c>
      <c r="G85" s="245">
        <f t="shared" ca="1" si="12"/>
        <v>258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46050</v>
      </c>
      <c r="G86" s="245">
        <f t="shared" ca="1" si="12"/>
        <v>258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>
        <v>0.5</v>
      </c>
      <c r="M86" s="196"/>
      <c r="N86" s="196"/>
      <c r="O86" s="197"/>
      <c r="P86" s="178">
        <f t="shared" si="8"/>
        <v>98</v>
      </c>
      <c r="Q86" s="179">
        <f t="shared" si="8"/>
        <v>0</v>
      </c>
      <c r="R86" s="179">
        <f t="shared" si="8"/>
        <v>98</v>
      </c>
      <c r="S86" s="179">
        <f t="shared" si="8"/>
        <v>0</v>
      </c>
      <c r="T86" s="179">
        <f t="shared" si="8"/>
        <v>0</v>
      </c>
      <c r="U86" s="180">
        <f t="shared" si="8"/>
        <v>0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46052</v>
      </c>
      <c r="G87" s="245">
        <f t="shared" ca="1" si="12"/>
        <v>256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46049</v>
      </c>
      <c r="G88" s="245">
        <f t="shared" ca="1" si="12"/>
        <v>259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>
        <v>0.25</v>
      </c>
      <c r="O88" s="197">
        <v>0.25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42</v>
      </c>
      <c r="U88" s="180">
        <f t="shared" si="8"/>
        <v>42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46052</v>
      </c>
      <c r="G89" s="245">
        <f t="shared" ca="1" si="12"/>
        <v>256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/>
      <c r="N89" s="196"/>
      <c r="O89" s="197">
        <v>0.5</v>
      </c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0</v>
      </c>
      <c r="T89" s="179">
        <f t="shared" si="8"/>
        <v>0</v>
      </c>
      <c r="U89" s="180">
        <f t="shared" si="8"/>
        <v>98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319">
        <v>46052</v>
      </c>
      <c r="G90" s="245">
        <f t="shared" ca="1" si="12"/>
        <v>256</v>
      </c>
      <c r="H90" s="253">
        <v>3</v>
      </c>
      <c r="I90" s="253" t="str">
        <f>VLOOKUP(H90,Secteurs!$A$4:$C$6,3)</f>
        <v>Arnaud ITOUA</v>
      </c>
      <c r="J90" s="195">
        <v>0.25</v>
      </c>
      <c r="K90" s="196"/>
      <c r="L90" s="196">
        <v>0.25</v>
      </c>
      <c r="M90" s="196"/>
      <c r="N90" s="196"/>
      <c r="O90" s="197">
        <v>0.5</v>
      </c>
      <c r="P90" s="178">
        <f t="shared" si="8"/>
        <v>59.5</v>
      </c>
      <c r="Q90" s="179">
        <f t="shared" si="8"/>
        <v>0</v>
      </c>
      <c r="R90" s="179">
        <f t="shared" si="8"/>
        <v>59.5</v>
      </c>
      <c r="S90" s="179">
        <f t="shared" si="8"/>
        <v>0</v>
      </c>
      <c r="T90" s="179">
        <f t="shared" si="8"/>
        <v>0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44</v>
      </c>
      <c r="E91" s="166">
        <v>308</v>
      </c>
      <c r="F91" s="319">
        <v>46050</v>
      </c>
      <c r="G91" s="245">
        <f t="shared" ca="1" si="12"/>
        <v>258</v>
      </c>
      <c r="H91" s="254">
        <v>2</v>
      </c>
      <c r="I91" s="253" t="str">
        <f>VLOOKUP(H91,Secteurs!$A$4:$C$6,3)</f>
        <v>Prince MBOUSSA</v>
      </c>
      <c r="J91" s="195">
        <v>0.25</v>
      </c>
      <c r="K91" s="196"/>
      <c r="L91" s="196"/>
      <c r="M91" s="196"/>
      <c r="N91" s="196"/>
      <c r="O91" s="197">
        <v>0.75</v>
      </c>
      <c r="P91" s="178">
        <f t="shared" si="8"/>
        <v>77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231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14</v>
      </c>
      <c r="E92" s="166">
        <f t="shared" si="9"/>
        <v>98</v>
      </c>
      <c r="F92" s="319">
        <v>46048</v>
      </c>
      <c r="G92" s="245">
        <f t="shared" ca="1" si="12"/>
        <v>260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1</v>
      </c>
      <c r="O92" s="197"/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98</v>
      </c>
      <c r="U92" s="180">
        <f t="shared" si="8"/>
        <v>0</v>
      </c>
      <c r="V92" s="167">
        <f t="shared" si="13"/>
        <v>98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46048</v>
      </c>
      <c r="G93" s="245">
        <f t="shared" ca="1" si="12"/>
        <v>260</v>
      </c>
      <c r="H93" s="253">
        <v>1</v>
      </c>
      <c r="I93" s="253" t="str">
        <f>VLOOKUP(H93,Secteurs!$A$4:$C$6,3)</f>
        <v>Frisca MPASSI</v>
      </c>
      <c r="J93" s="195">
        <v>0.75</v>
      </c>
      <c r="K93" s="196"/>
      <c r="L93" s="196">
        <v>0.25</v>
      </c>
      <c r="M93" s="196"/>
      <c r="N93" s="196"/>
      <c r="O93" s="197"/>
      <c r="P93" s="178">
        <f t="shared" si="8"/>
        <v>147</v>
      </c>
      <c r="Q93" s="179">
        <f t="shared" si="8"/>
        <v>0</v>
      </c>
      <c r="R93" s="179">
        <f t="shared" si="8"/>
        <v>49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46050</v>
      </c>
      <c r="G94" s="245">
        <f t="shared" ca="1" si="12"/>
        <v>258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40</v>
      </c>
      <c r="E95" s="166">
        <f t="shared" si="9"/>
        <v>280</v>
      </c>
      <c r="F95" s="319">
        <v>46048</v>
      </c>
      <c r="G95" s="245">
        <f t="shared" ca="1" si="12"/>
        <v>260</v>
      </c>
      <c r="H95" s="253">
        <v>2</v>
      </c>
      <c r="I95" s="253" t="str">
        <f>VLOOKUP(H95,Secteurs!$A$4:$C$6,3)</f>
        <v>Prince MBOUSSA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140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140</v>
      </c>
      <c r="U95" s="180">
        <f t="shared" si="8"/>
        <v>0</v>
      </c>
      <c r="V95" s="167">
        <f t="shared" si="13"/>
        <v>280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46051</v>
      </c>
      <c r="G96" s="245">
        <f t="shared" ca="1" si="12"/>
        <v>257</v>
      </c>
      <c r="H96" s="254">
        <v>1</v>
      </c>
      <c r="I96" s="253" t="str">
        <f>VLOOKUP(H96,Secteurs!$A$4:$C$6,3)</f>
        <v>Frisca MPASSI</v>
      </c>
      <c r="J96" s="195">
        <v>0.5</v>
      </c>
      <c r="K96" s="196"/>
      <c r="L96" s="196"/>
      <c r="M96" s="196"/>
      <c r="N96" s="196">
        <v>0.25</v>
      </c>
      <c r="O96" s="197">
        <v>0.25</v>
      </c>
      <c r="P96" s="178">
        <f t="shared" si="8"/>
        <v>87.5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43.75</v>
      </c>
      <c r="U96" s="180">
        <f t="shared" si="8"/>
        <v>43.75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319">
        <v>46048</v>
      </c>
      <c r="G97" s="245">
        <f t="shared" ca="1" si="12"/>
        <v>260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84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84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46048</v>
      </c>
      <c r="G98" s="245">
        <f t="shared" ca="1" si="12"/>
        <v>260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126</v>
      </c>
      <c r="U98" s="180">
        <f t="shared" si="8"/>
        <v>0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46049</v>
      </c>
      <c r="G99" s="245">
        <f t="shared" ca="1" si="12"/>
        <v>259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7</v>
      </c>
      <c r="E100" s="166">
        <f t="shared" si="9"/>
        <v>49</v>
      </c>
      <c r="F100" s="319">
        <v>46048</v>
      </c>
      <c r="G100" s="245">
        <f t="shared" ca="1" si="12"/>
        <v>260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24.5</v>
      </c>
      <c r="Q100" s="179">
        <f t="shared" si="8"/>
        <v>0</v>
      </c>
      <c r="R100" s="179">
        <f t="shared" si="8"/>
        <v>0</v>
      </c>
      <c r="S100" s="179">
        <f t="shared" ref="S100:U152" si="14">+$E100*M100</f>
        <v>0</v>
      </c>
      <c r="T100" s="179">
        <f t="shared" si="14"/>
        <v>0</v>
      </c>
      <c r="U100" s="180">
        <f t="shared" si="14"/>
        <v>24.5</v>
      </c>
      <c r="V100" s="167">
        <f t="shared" si="13"/>
        <v>49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38</v>
      </c>
      <c r="E101" s="166">
        <f t="shared" si="9"/>
        <v>266</v>
      </c>
      <c r="F101" s="319">
        <v>46050</v>
      </c>
      <c r="G101" s="245">
        <f t="shared" ca="1" si="12"/>
        <v>258</v>
      </c>
      <c r="H101" s="253">
        <v>2</v>
      </c>
      <c r="I101" s="253" t="str">
        <f>VLOOKUP(H101,Secteurs!$A$4:$C$6,3)</f>
        <v>Prince MBOUSSA</v>
      </c>
      <c r="J101" s="195">
        <v>0.25</v>
      </c>
      <c r="K101" s="196"/>
      <c r="L101" s="196"/>
      <c r="M101" s="196"/>
      <c r="N101" s="196"/>
      <c r="O101" s="197">
        <v>0.75</v>
      </c>
      <c r="P101" s="178">
        <f t="shared" ref="P101:R152" si="15">+$E101*J101</f>
        <v>66.5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199.5</v>
      </c>
      <c r="V101" s="167">
        <f t="shared" si="13"/>
        <v>266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18</v>
      </c>
      <c r="E102" s="166">
        <f t="shared" si="9"/>
        <v>126</v>
      </c>
      <c r="F102" s="319">
        <v>46049</v>
      </c>
      <c r="G102" s="245">
        <f t="shared" ca="1" si="12"/>
        <v>259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63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63</v>
      </c>
      <c r="U102" s="180">
        <f t="shared" si="14"/>
        <v>0</v>
      </c>
      <c r="V102" s="167">
        <f t="shared" si="13"/>
        <v>126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46049</v>
      </c>
      <c r="G104" s="245">
        <f t="shared" ca="1" si="12"/>
        <v>259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22</v>
      </c>
      <c r="E105" s="166">
        <f t="shared" si="9"/>
        <v>154</v>
      </c>
      <c r="F105" s="319">
        <v>46048</v>
      </c>
      <c r="G105" s="245">
        <f t="shared" ca="1" si="12"/>
        <v>260</v>
      </c>
      <c r="H105" s="254">
        <v>1</v>
      </c>
      <c r="I105" s="253" t="str">
        <f>VLOOKUP(H105,Secteurs!$A$4:$C$6,3)</f>
        <v>Frisca MPASSI</v>
      </c>
      <c r="J105" s="195"/>
      <c r="K105" s="196"/>
      <c r="L105" s="196"/>
      <c r="M105" s="196">
        <v>0.5</v>
      </c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0</v>
      </c>
      <c r="S105" s="179">
        <f t="shared" si="14"/>
        <v>77</v>
      </c>
      <c r="T105" s="179">
        <f t="shared" si="14"/>
        <v>0</v>
      </c>
      <c r="U105" s="180">
        <f t="shared" si="14"/>
        <v>77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46048</v>
      </c>
      <c r="G106" s="245">
        <f t="shared" ca="1" si="12"/>
        <v>260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0.5</v>
      </c>
      <c r="N106" s="196"/>
      <c r="O106" s="197"/>
      <c r="P106" s="178">
        <f t="shared" si="15"/>
        <v>84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0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46045</v>
      </c>
      <c r="G107" s="245">
        <f t="shared" ca="1" si="12"/>
        <v>263</v>
      </c>
      <c r="H107" s="253">
        <v>3</v>
      </c>
      <c r="I107" s="253" t="str">
        <f>VLOOKUP(H107,Secteurs!$A$4:$C$6,3)</f>
        <v>Arnaud ITOUA</v>
      </c>
      <c r="J107" s="195"/>
      <c r="K107" s="196"/>
      <c r="L107" s="196"/>
      <c r="M107" s="196">
        <v>0.5</v>
      </c>
      <c r="N107" s="196">
        <v>0.5</v>
      </c>
      <c r="O107" s="197"/>
      <c r="P107" s="178">
        <f t="shared" si="15"/>
        <v>0</v>
      </c>
      <c r="Q107" s="179">
        <f t="shared" si="15"/>
        <v>0</v>
      </c>
      <c r="R107" s="179">
        <f t="shared" si="15"/>
        <v>0</v>
      </c>
      <c r="S107" s="179">
        <f t="shared" si="14"/>
        <v>70</v>
      </c>
      <c r="T107" s="179">
        <f t="shared" si="14"/>
        <v>70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46049</v>
      </c>
      <c r="G108" s="245">
        <f t="shared" ca="1" si="12"/>
        <v>259</v>
      </c>
      <c r="H108" s="253">
        <v>2</v>
      </c>
      <c r="I108" s="253" t="str">
        <f>VLOOKUP(H108,Secteurs!$A$4:$C$6,3)</f>
        <v>Prince MBOUSSA</v>
      </c>
      <c r="J108" s="341">
        <v>0.5</v>
      </c>
      <c r="K108" s="196"/>
      <c r="L108" s="196">
        <v>0.5</v>
      </c>
      <c r="M108" s="196"/>
      <c r="N108" s="196"/>
      <c r="O108" s="197"/>
      <c r="P108" s="178">
        <v>63</v>
      </c>
      <c r="Q108" s="179">
        <f t="shared" si="15"/>
        <v>0</v>
      </c>
      <c r="R108" s="179">
        <f t="shared" si="15"/>
        <v>63</v>
      </c>
      <c r="S108" s="179">
        <f t="shared" si="14"/>
        <v>0</v>
      </c>
      <c r="T108" s="179">
        <f t="shared" si="14"/>
        <v>0</v>
      </c>
      <c r="U108" s="180">
        <f t="shared" si="14"/>
        <v>0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46052</v>
      </c>
      <c r="G109" s="245">
        <f t="shared" ca="1" si="12"/>
        <v>256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/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f t="shared" si="15"/>
        <v>0</v>
      </c>
      <c r="S109" s="179">
        <f t="shared" si="14"/>
        <v>0</v>
      </c>
      <c r="T109" s="179">
        <f t="shared" si="14"/>
        <v>0</v>
      </c>
      <c r="U109" s="180">
        <f t="shared" si="14"/>
        <v>77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10</v>
      </c>
      <c r="E110" s="166">
        <f t="shared" si="9"/>
        <v>70</v>
      </c>
      <c r="F110" s="319">
        <v>46049</v>
      </c>
      <c r="G110" s="245">
        <f t="shared" ca="1" si="12"/>
        <v>259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70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70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46049</v>
      </c>
      <c r="G111" s="245">
        <f t="shared" ca="1" si="12"/>
        <v>259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25</v>
      </c>
      <c r="E112" s="166">
        <f t="shared" si="9"/>
        <v>175</v>
      </c>
      <c r="F112" s="319">
        <v>46049</v>
      </c>
      <c r="G112" s="245">
        <f t="shared" ca="1" si="12"/>
        <v>259</v>
      </c>
      <c r="H112" s="254">
        <v>1</v>
      </c>
      <c r="I112" s="253" t="str">
        <f>VLOOKUP(H112,Secteurs!$A$4:$C$6,3)</f>
        <v>Frisca MPASSI</v>
      </c>
      <c r="J112" s="195"/>
      <c r="K112" s="196"/>
      <c r="L112" s="196">
        <v>0.5</v>
      </c>
      <c r="M112" s="196"/>
      <c r="N112" s="196">
        <v>0.5</v>
      </c>
      <c r="O112" s="197"/>
      <c r="P112" s="178">
        <f t="shared" si="15"/>
        <v>0</v>
      </c>
      <c r="Q112" s="179">
        <f t="shared" si="15"/>
        <v>0</v>
      </c>
      <c r="R112" s="179">
        <f t="shared" si="15"/>
        <v>87.5</v>
      </c>
      <c r="S112" s="179">
        <f t="shared" si="14"/>
        <v>0</v>
      </c>
      <c r="T112" s="179">
        <f t="shared" si="14"/>
        <v>87.5</v>
      </c>
      <c r="U112" s="180">
        <f t="shared" si="14"/>
        <v>0</v>
      </c>
      <c r="V112" s="167">
        <f t="shared" si="13"/>
        <v>175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20</v>
      </c>
      <c r="E113" s="166">
        <f t="shared" si="9"/>
        <v>140</v>
      </c>
      <c r="F113" s="319">
        <v>46049</v>
      </c>
      <c r="G113" s="245">
        <f t="shared" ca="1" si="12"/>
        <v>259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70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70</v>
      </c>
      <c r="V113" s="167">
        <f t="shared" si="13"/>
        <v>140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46049</v>
      </c>
      <c r="G114" s="245">
        <f t="shared" ca="1" si="12"/>
        <v>259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46049</v>
      </c>
      <c r="G115" s="245">
        <f t="shared" ca="1" si="12"/>
        <v>259</v>
      </c>
      <c r="H115" s="253">
        <v>1</v>
      </c>
      <c r="I115" s="253" t="str">
        <f>VLOOKUP(H115,Secteurs!$A$4:$C$6,3)</f>
        <v>Frisca MPASSI</v>
      </c>
      <c r="J115" s="195">
        <v>0.5</v>
      </c>
      <c r="K115" s="196"/>
      <c r="L115" s="196"/>
      <c r="M115" s="196">
        <v>0.5</v>
      </c>
      <c r="N115" s="196"/>
      <c r="O115" s="197"/>
      <c r="P115" s="178">
        <f t="shared" si="15"/>
        <v>98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0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46048</v>
      </c>
      <c r="G116" s="245">
        <f t="shared" ca="1" si="12"/>
        <v>260</v>
      </c>
      <c r="H116" s="253">
        <v>3</v>
      </c>
      <c r="I116" s="253" t="str">
        <f>VLOOKUP(H116,Secteurs!$A$4:$C$6,3)</f>
        <v>Arnaud ITOUA</v>
      </c>
      <c r="J116" s="195">
        <v>0.5</v>
      </c>
      <c r="K116" s="196">
        <v>0.5</v>
      </c>
      <c r="L116" s="196"/>
      <c r="M116" s="196"/>
      <c r="N116" s="196"/>
      <c r="O116" s="197"/>
      <c r="P116" s="178">
        <f t="shared" si="15"/>
        <v>70</v>
      </c>
      <c r="Q116" s="179">
        <f t="shared" si="15"/>
        <v>70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16</v>
      </c>
      <c r="E117" s="166">
        <f t="shared" si="9"/>
        <v>112</v>
      </c>
      <c r="F117" s="319">
        <v>46049</v>
      </c>
      <c r="G117" s="245">
        <f ca="1">+IF(A117=1,(+TODAY())-F117,"Sans objet")</f>
        <v>259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112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112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46049</v>
      </c>
      <c r="G119" s="245">
        <f t="shared" ca="1" si="12"/>
        <v>259</v>
      </c>
      <c r="H119" s="255">
        <v>3</v>
      </c>
      <c r="I119" s="152" t="str">
        <f>VLOOKUP(H119,Secteurs!$A$4:$C$6,3)</f>
        <v>Arnaud ITOUA</v>
      </c>
      <c r="J119" s="195"/>
      <c r="K119" s="196"/>
      <c r="L119" s="196"/>
      <c r="M119" s="196"/>
      <c r="N119" s="196">
        <v>1</v>
      </c>
      <c r="O119" s="197"/>
      <c r="P119" s="178">
        <f t="shared" si="15"/>
        <v>0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84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22</v>
      </c>
      <c r="E120" s="166">
        <f t="shared" si="9"/>
        <v>154</v>
      </c>
      <c r="F120" s="319">
        <v>46050</v>
      </c>
      <c r="G120" s="245">
        <f t="shared" ca="1" si="12"/>
        <v>258</v>
      </c>
      <c r="H120" s="253">
        <v>2</v>
      </c>
      <c r="I120" s="253" t="str">
        <f>VLOOKUP(H120,Secteurs!$A$4:$C$6,3)</f>
        <v>Prince MBOUSSA</v>
      </c>
      <c r="J120" s="195">
        <v>0.5</v>
      </c>
      <c r="K120" s="196"/>
      <c r="L120" s="196">
        <v>0.5</v>
      </c>
      <c r="M120" s="196"/>
      <c r="N120" s="196"/>
      <c r="O120" s="197"/>
      <c r="P120" s="178">
        <f t="shared" si="15"/>
        <v>77</v>
      </c>
      <c r="Q120" s="179">
        <f t="shared" si="15"/>
        <v>0</v>
      </c>
      <c r="R120" s="179">
        <f t="shared" si="15"/>
        <v>77</v>
      </c>
      <c r="S120" s="179">
        <f t="shared" si="14"/>
        <v>0</v>
      </c>
      <c r="T120" s="179">
        <f t="shared" si="14"/>
        <v>0</v>
      </c>
      <c r="U120" s="180">
        <f t="shared" si="14"/>
        <v>0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42</v>
      </c>
      <c r="E121" s="166">
        <f t="shared" si="9"/>
        <v>294</v>
      </c>
      <c r="F121" s="319">
        <v>46048</v>
      </c>
      <c r="G121" s="245">
        <f t="shared" ca="1" si="12"/>
        <v>260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>
        <v>0.25</v>
      </c>
      <c r="N121" s="196"/>
      <c r="O121" s="197">
        <v>0.25</v>
      </c>
      <c r="P121" s="178">
        <f t="shared" si="15"/>
        <v>147</v>
      </c>
      <c r="Q121" s="179">
        <f t="shared" si="15"/>
        <v>0</v>
      </c>
      <c r="R121" s="179">
        <f t="shared" si="15"/>
        <v>0</v>
      </c>
      <c r="S121" s="179">
        <f t="shared" si="14"/>
        <v>73.5</v>
      </c>
      <c r="T121" s="179">
        <f t="shared" si="14"/>
        <v>0</v>
      </c>
      <c r="U121" s="180">
        <f t="shared" si="14"/>
        <v>73.5</v>
      </c>
      <c r="V121" s="167">
        <f t="shared" si="13"/>
        <v>294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20</v>
      </c>
      <c r="E122" s="166">
        <f t="shared" si="9"/>
        <v>140</v>
      </c>
      <c r="F122" s="319">
        <v>46050</v>
      </c>
      <c r="G122" s="245">
        <f t="shared" ca="1" si="12"/>
        <v>258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140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140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10</v>
      </c>
      <c r="E123" s="166">
        <f t="shared" si="9"/>
        <v>70</v>
      </c>
      <c r="F123" s="319">
        <v>46049</v>
      </c>
      <c r="G123" s="245">
        <f t="shared" ca="1" si="12"/>
        <v>259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>
        <v>0.25</v>
      </c>
      <c r="O123" s="197">
        <v>0.25</v>
      </c>
      <c r="P123" s="178">
        <f t="shared" si="15"/>
        <v>35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17.5</v>
      </c>
      <c r="U123" s="180">
        <f t="shared" si="14"/>
        <v>17.5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46049</v>
      </c>
      <c r="G124" s="245">
        <f t="shared" ca="1" si="12"/>
        <v>259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18</v>
      </c>
      <c r="E125" s="166">
        <f t="shared" si="9"/>
        <v>126</v>
      </c>
      <c r="F125" s="319">
        <v>46048</v>
      </c>
      <c r="G125" s="245">
        <f t="shared" ca="1" si="12"/>
        <v>260</v>
      </c>
      <c r="H125" s="253">
        <v>2</v>
      </c>
      <c r="I125" s="253" t="str">
        <f>VLOOKUP(H125,Secteurs!$A$4:$C$6,3)</f>
        <v>Prince MBOUSSA</v>
      </c>
      <c r="J125" s="195">
        <v>0.5</v>
      </c>
      <c r="K125" s="196"/>
      <c r="L125" s="196"/>
      <c r="M125" s="196">
        <v>0.5</v>
      </c>
      <c r="N125" s="196"/>
      <c r="O125" s="197"/>
      <c r="P125" s="178">
        <f t="shared" si="15"/>
        <v>63</v>
      </c>
      <c r="Q125" s="179">
        <f t="shared" si="15"/>
        <v>0</v>
      </c>
      <c r="R125" s="179">
        <f t="shared" si="15"/>
        <v>0</v>
      </c>
      <c r="S125" s="179">
        <f t="shared" si="14"/>
        <v>63</v>
      </c>
      <c r="T125" s="179">
        <f t="shared" si="14"/>
        <v>0</v>
      </c>
      <c r="U125" s="180">
        <f t="shared" si="14"/>
        <v>0</v>
      </c>
      <c r="V125" s="167">
        <f t="shared" si="13"/>
        <v>126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50</v>
      </c>
      <c r="E126" s="166">
        <f t="shared" si="9"/>
        <v>350</v>
      </c>
      <c r="F126" s="319">
        <v>46049</v>
      </c>
      <c r="G126" s="245">
        <f t="shared" ca="1" si="12"/>
        <v>259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175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175</v>
      </c>
      <c r="V126" s="167">
        <f t="shared" si="13"/>
        <v>350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46052</v>
      </c>
      <c r="G128" s="245">
        <f t="shared" ca="1" si="12"/>
        <v>256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42</v>
      </c>
      <c r="T128" s="179">
        <f t="shared" si="14"/>
        <v>42</v>
      </c>
      <c r="U128" s="180">
        <f t="shared" si="14"/>
        <v>0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46049</v>
      </c>
      <c r="G129" s="245">
        <f t="shared" ca="1" si="12"/>
        <v>259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2" si="16">D130*7</f>
        <v>168</v>
      </c>
      <c r="F130" s="319">
        <v>46049</v>
      </c>
      <c r="G130" s="245">
        <f t="shared" ca="1" si="12"/>
        <v>259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8">+IF(D131&gt;0,1,0)</f>
        <v>1</v>
      </c>
      <c r="B131" s="142" t="s">
        <v>308</v>
      </c>
      <c r="C131" s="209"/>
      <c r="D131" s="201">
        <v>8</v>
      </c>
      <c r="E131" s="166">
        <f t="shared" si="16"/>
        <v>56</v>
      </c>
      <c r="F131" s="319">
        <v>46052</v>
      </c>
      <c r="G131" s="245">
        <f t="shared" ref="G131:G152" ca="1" si="19">+IF(A131=1,(+TODAY())-F131,"Sans objet")</f>
        <v>256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>
        <v>0.5</v>
      </c>
      <c r="N131" s="196"/>
      <c r="O131" s="197">
        <v>0.5</v>
      </c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28</v>
      </c>
      <c r="T131" s="179">
        <f t="shared" si="14"/>
        <v>0</v>
      </c>
      <c r="U131" s="180">
        <f t="shared" si="14"/>
        <v>28</v>
      </c>
      <c r="V131" s="167">
        <f t="shared" ref="V131:V151" si="20">SUM(P131:U131)</f>
        <v>56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46048</v>
      </c>
      <c r="G133" s="245">
        <f t="shared" ca="1" si="19"/>
        <v>260</v>
      </c>
      <c r="H133" s="254">
        <v>1</v>
      </c>
      <c r="I133" s="253" t="str">
        <f>VLOOKUP(H133,Secteurs!$A$4:$C$6,3)</f>
        <v>Frisca MPASSI</v>
      </c>
      <c r="J133" s="195"/>
      <c r="K133" s="196"/>
      <c r="L133" s="196">
        <v>0.5</v>
      </c>
      <c r="M133" s="196"/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42</v>
      </c>
      <c r="S133" s="179">
        <f t="shared" si="14"/>
        <v>0</v>
      </c>
      <c r="T133" s="179">
        <f t="shared" si="14"/>
        <v>0</v>
      </c>
      <c r="U133" s="180">
        <f t="shared" si="14"/>
        <v>42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46049</v>
      </c>
      <c r="G134" s="245">
        <f t="shared" ca="1" si="19"/>
        <v>259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46049</v>
      </c>
      <c r="G135" s="245">
        <f t="shared" ca="1" si="19"/>
        <v>259</v>
      </c>
      <c r="H135" s="254">
        <v>1</v>
      </c>
      <c r="I135" s="253" t="str">
        <f>VLOOKUP(H135,Secteurs!$A$4:$C$6,3)</f>
        <v>Frisca MPASSI</v>
      </c>
      <c r="J135" s="195"/>
      <c r="K135" s="196"/>
      <c r="L135" s="196">
        <v>0.5</v>
      </c>
      <c r="M135" s="196"/>
      <c r="N135" s="196">
        <v>0.5</v>
      </c>
      <c r="O135" s="197"/>
      <c r="P135" s="178">
        <f t="shared" si="15"/>
        <v>0</v>
      </c>
      <c r="Q135" s="179">
        <f t="shared" si="15"/>
        <v>0</v>
      </c>
      <c r="R135" s="179">
        <f t="shared" si="15"/>
        <v>77</v>
      </c>
      <c r="S135" s="179">
        <f t="shared" si="14"/>
        <v>0</v>
      </c>
      <c r="T135" s="179">
        <f t="shared" si="14"/>
        <v>77</v>
      </c>
      <c r="U135" s="180">
        <f t="shared" si="14"/>
        <v>0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46048</v>
      </c>
      <c r="G136" s="245">
        <f t="shared" ca="1" si="19"/>
        <v>260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46048</v>
      </c>
      <c r="G137" s="245">
        <f t="shared" ca="1" si="19"/>
        <v>260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46049</v>
      </c>
      <c r="G138" s="245">
        <f t="shared" ca="1" si="19"/>
        <v>259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0.5</v>
      </c>
      <c r="M138" s="196"/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24.5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46049</v>
      </c>
      <c r="G139" s="245">
        <f t="shared" ca="1" si="19"/>
        <v>259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46041</v>
      </c>
      <c r="G140" s="245">
        <f t="shared" ca="1" si="19"/>
        <v>267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1</v>
      </c>
      <c r="M140" s="196"/>
      <c r="N140" s="196"/>
      <c r="O140" s="197"/>
      <c r="P140" s="178">
        <f t="shared" si="15"/>
        <v>0</v>
      </c>
      <c r="Q140" s="179">
        <f t="shared" si="15"/>
        <v>0</v>
      </c>
      <c r="R140" s="179">
        <f t="shared" si="15"/>
        <v>56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46045</v>
      </c>
      <c r="G141" s="245">
        <f t="shared" ca="1" si="19"/>
        <v>263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>
        <v>0.25</v>
      </c>
      <c r="N141" s="196"/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21</v>
      </c>
      <c r="T141" s="179">
        <f t="shared" si="14"/>
        <v>0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0</v>
      </c>
      <c r="B142" s="163" t="s">
        <v>179</v>
      </c>
      <c r="C142" s="155" t="s">
        <v>281</v>
      </c>
      <c r="D142" s="198"/>
      <c r="E142" s="166">
        <f t="shared" si="16"/>
        <v>0</v>
      </c>
      <c r="F142" s="319">
        <v>46043</v>
      </c>
      <c r="G142" s="245" t="str">
        <f t="shared" ca="1" si="19"/>
        <v>Sans objet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319">
        <v>46045</v>
      </c>
      <c r="G143" s="245">
        <f t="shared" ca="1" si="19"/>
        <v>263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87.5</v>
      </c>
      <c r="T143" s="179">
        <f t="shared" si="14"/>
        <v>0</v>
      </c>
      <c r="U143" s="180">
        <f t="shared" si="14"/>
        <v>87.5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24</v>
      </c>
      <c r="E144" s="166">
        <f t="shared" si="16"/>
        <v>168</v>
      </c>
      <c r="F144" s="319">
        <v>46050</v>
      </c>
      <c r="G144" s="245">
        <f t="shared" ca="1" si="19"/>
        <v>258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0.5</v>
      </c>
      <c r="N144" s="196"/>
      <c r="O144" s="197"/>
      <c r="P144" s="178">
        <f t="shared" si="15"/>
        <v>84</v>
      </c>
      <c r="Q144" s="179">
        <f t="shared" si="15"/>
        <v>0</v>
      </c>
      <c r="R144" s="179">
        <f t="shared" si="15"/>
        <v>0</v>
      </c>
      <c r="S144" s="179">
        <f t="shared" si="14"/>
        <v>84</v>
      </c>
      <c r="T144" s="179">
        <f t="shared" si="14"/>
        <v>0</v>
      </c>
      <c r="U144" s="180">
        <f t="shared" si="14"/>
        <v>0</v>
      </c>
      <c r="V144" s="167">
        <f t="shared" si="20"/>
        <v>168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46050</v>
      </c>
      <c r="G145" s="245">
        <f t="shared" ca="1" si="19"/>
        <v>258</v>
      </c>
      <c r="H145" s="253">
        <v>2</v>
      </c>
      <c r="I145" s="253" t="str">
        <f>VLOOKUP(H145,Secteurs!$A$4:$C$6,3)</f>
        <v>Prince MBOUSSA</v>
      </c>
      <c r="J145" s="195"/>
      <c r="K145" s="196">
        <v>0.25</v>
      </c>
      <c r="L145" s="196"/>
      <c r="M145" s="196">
        <v>0.25</v>
      </c>
      <c r="N145" s="196"/>
      <c r="O145" s="197">
        <v>0.5</v>
      </c>
      <c r="P145" s="178">
        <f t="shared" si="15"/>
        <v>0</v>
      </c>
      <c r="Q145" s="179">
        <f t="shared" si="15"/>
        <v>31.5</v>
      </c>
      <c r="R145" s="179">
        <f t="shared" si="15"/>
        <v>0</v>
      </c>
      <c r="S145" s="179">
        <f t="shared" si="14"/>
        <v>31.5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22</v>
      </c>
      <c r="E146" s="166">
        <f t="shared" si="16"/>
        <v>154</v>
      </c>
      <c r="F146" s="319">
        <v>46045</v>
      </c>
      <c r="G146" s="245">
        <f t="shared" ca="1" si="19"/>
        <v>263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77</v>
      </c>
      <c r="U146" s="180">
        <f t="shared" si="14"/>
        <v>77</v>
      </c>
      <c r="V146" s="167">
        <f t="shared" si="20"/>
        <v>154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12</v>
      </c>
      <c r="E147" s="166">
        <f t="shared" si="16"/>
        <v>84</v>
      </c>
      <c r="F147" s="319">
        <v>46050</v>
      </c>
      <c r="G147" s="245">
        <f t="shared" ca="1" si="19"/>
        <v>258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6</v>
      </c>
      <c r="E148" s="166">
        <f t="shared" si="16"/>
        <v>42</v>
      </c>
      <c r="F148" s="319">
        <v>46048</v>
      </c>
      <c r="G148" s="245">
        <f t="shared" ca="1" si="19"/>
        <v>260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12</v>
      </c>
      <c r="E149" s="166">
        <v>126</v>
      </c>
      <c r="F149" s="319">
        <v>46052</v>
      </c>
      <c r="G149" s="245">
        <f t="shared" ca="1" si="19"/>
        <v>256</v>
      </c>
      <c r="H149" s="253">
        <v>1</v>
      </c>
      <c r="I149" s="253" t="s">
        <v>276</v>
      </c>
      <c r="J149" s="195"/>
      <c r="K149" s="196"/>
      <c r="L149" s="196">
        <v>0.75</v>
      </c>
      <c r="M149" s="196"/>
      <c r="N149" s="196"/>
      <c r="O149" s="197">
        <v>0.25</v>
      </c>
      <c r="P149" s="178">
        <f t="shared" si="15"/>
        <v>0</v>
      </c>
      <c r="Q149" s="297">
        <f t="shared" si="15"/>
        <v>0</v>
      </c>
      <c r="R149" s="297">
        <f t="shared" si="15"/>
        <v>94.5</v>
      </c>
      <c r="S149" s="297">
        <f t="shared" si="14"/>
        <v>0</v>
      </c>
      <c r="T149" s="297">
        <f t="shared" si="14"/>
        <v>0</v>
      </c>
      <c r="U149" s="298">
        <f t="shared" si="14"/>
        <v>31.5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>D150*7</f>
        <v>42</v>
      </c>
      <c r="F150" s="319">
        <v>46048</v>
      </c>
      <c r="G150" s="245">
        <f t="shared" ca="1" si="19"/>
        <v>260</v>
      </c>
      <c r="H150" s="253">
        <v>1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0"/>
        <v>42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1</v>
      </c>
      <c r="B151" s="348" t="s">
        <v>314</v>
      </c>
      <c r="C151" s="163"/>
      <c r="D151" s="198">
        <v>2</v>
      </c>
      <c r="E151" s="166">
        <f t="shared" si="16"/>
        <v>14</v>
      </c>
      <c r="F151" s="319">
        <v>46050</v>
      </c>
      <c r="G151" s="245">
        <f t="shared" ca="1" si="19"/>
        <v>258</v>
      </c>
      <c r="H151" s="253">
        <v>1</v>
      </c>
      <c r="I151" s="253" t="s">
        <v>278</v>
      </c>
      <c r="J151" s="195">
        <v>1</v>
      </c>
      <c r="K151" s="196"/>
      <c r="L151" s="196"/>
      <c r="M151" s="196"/>
      <c r="N151" s="196"/>
      <c r="O151" s="197"/>
      <c r="P151" s="178">
        <f t="shared" si="15"/>
        <v>14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0</v>
      </c>
      <c r="V151" s="167">
        <f t="shared" si="20"/>
        <v>14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51">
        <v>1</v>
      </c>
      <c r="B152" s="163" t="s">
        <v>315</v>
      </c>
      <c r="C152" s="163" t="s">
        <v>316</v>
      </c>
      <c r="D152" s="198">
        <v>5</v>
      </c>
      <c r="E152" s="166">
        <f t="shared" si="16"/>
        <v>35</v>
      </c>
      <c r="F152" s="319">
        <v>46049</v>
      </c>
      <c r="G152" s="245">
        <f t="shared" ca="1" si="19"/>
        <v>259</v>
      </c>
      <c r="H152" s="253">
        <v>1</v>
      </c>
      <c r="I152" s="253" t="s">
        <v>276</v>
      </c>
      <c r="J152" s="195"/>
      <c r="K152" s="196"/>
      <c r="L152" s="196"/>
      <c r="M152" s="196"/>
      <c r="N152" s="196"/>
      <c r="O152" s="197">
        <v>1</v>
      </c>
      <c r="P152" s="178"/>
      <c r="Q152" s="297">
        <f t="shared" si="15"/>
        <v>0</v>
      </c>
      <c r="R152" s="297">
        <f t="shared" si="15"/>
        <v>0</v>
      </c>
      <c r="S152" s="297">
        <f t="shared" si="14"/>
        <v>0</v>
      </c>
      <c r="T152" s="297">
        <f t="shared" si="14"/>
        <v>0</v>
      </c>
      <c r="U152" s="298">
        <f t="shared" si="14"/>
        <v>35</v>
      </c>
      <c r="V152" s="167">
        <v>35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258"/>
      <c r="B153" s="259"/>
      <c r="C153" s="260"/>
      <c r="D153" s="261"/>
      <c r="E153" s="262"/>
      <c r="F153" s="263"/>
      <c r="G153" s="263"/>
      <c r="H153" s="264"/>
      <c r="I153" s="264"/>
      <c r="J153" s="265"/>
      <c r="K153" s="266"/>
      <c r="L153" s="266"/>
      <c r="M153" s="266"/>
      <c r="N153" s="266"/>
      <c r="O153" s="267"/>
      <c r="P153" s="268"/>
      <c r="Q153" s="269"/>
      <c r="R153" s="269"/>
      <c r="S153" s="269"/>
      <c r="T153" s="269"/>
      <c r="U153" s="270"/>
      <c r="V153" s="271"/>
      <c r="W153" s="272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181">
        <f>SUBTOTAL(9,A2:A153)</f>
        <v>146</v>
      </c>
      <c r="B154" s="181"/>
      <c r="C154" s="326">
        <f>+D154/A154</f>
        <v>28.698630136986303</v>
      </c>
      <c r="D154" s="182">
        <f>SUBTOTAL(9,D2:D153)</f>
        <v>4190</v>
      </c>
      <c r="E154" s="183">
        <f>SUBTOTAL(9,E2:E153)</f>
        <v>29393</v>
      </c>
      <c r="F154" s="327">
        <f>+E154/A154</f>
        <v>201.32191780821918</v>
      </c>
      <c r="G154" s="245">
        <f ca="1">(SUBTOTAL(9,G2:G153))/A154</f>
        <v>259.26027397260276</v>
      </c>
      <c r="H154" s="256"/>
      <c r="I154" s="256"/>
      <c r="J154" s="273">
        <f>(SUBTOTAL(9,J2:J153))/O$163</f>
        <v>0.54009433962264153</v>
      </c>
      <c r="K154" s="274">
        <f>(SUBTOTAL(9,K2:K153))/P$163</f>
        <v>0.5625</v>
      </c>
      <c r="L154" s="274">
        <f>(SUBTOTAL(9,L2:L153))/R$163</f>
        <v>0.52083333333333337</v>
      </c>
      <c r="M154" s="274">
        <f>(SUBTOTAL(9,M2:M153))/S$163</f>
        <v>0.390625</v>
      </c>
      <c r="N154" s="274">
        <f>(SUBTOTAL(9,N2:N153))/T$163</f>
        <v>0.42948717948717946</v>
      </c>
      <c r="O154" s="275">
        <f>(SUBTOTAL(9,O2:O153))/U$163</f>
        <v>0.49175824175824173</v>
      </c>
      <c r="P154" s="184">
        <f>SUBTOTAL(9,P2:P153)</f>
        <v>11564</v>
      </c>
      <c r="Q154" s="184">
        <f t="shared" ref="Q154:U154" si="21">SUBTOTAL(9,Q2:Q153)</f>
        <v>563.5</v>
      </c>
      <c r="R154" s="184">
        <f>SUBTOTAL(9,R2:R153)</f>
        <v>2296</v>
      </c>
      <c r="S154" s="184">
        <f t="shared" si="21"/>
        <v>2667</v>
      </c>
      <c r="T154" s="184">
        <f t="shared" si="21"/>
        <v>3253.25</v>
      </c>
      <c r="U154" s="184">
        <f t="shared" si="21"/>
        <v>9049.25</v>
      </c>
      <c r="V154" s="182">
        <f>SUBTOTAL(9,V2:V153)</f>
        <v>29393</v>
      </c>
      <c r="W154" s="182"/>
      <c r="X154" s="48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42"/>
      <c r="C155" s="42"/>
      <c r="D155" s="2"/>
      <c r="E155" s="2"/>
      <c r="F155" s="2"/>
      <c r="G155" s="2"/>
      <c r="H155" s="2"/>
      <c r="I155" s="2"/>
      <c r="J155" s="45"/>
      <c r="K155" s="45"/>
      <c r="L155" s="45"/>
      <c r="M155" s="45"/>
      <c r="O155" s="45"/>
      <c r="P155" s="45"/>
      <c r="Q155" s="45"/>
      <c r="R155" s="45"/>
      <c r="S155" s="45"/>
      <c r="T155" s="45"/>
      <c r="U155" s="45"/>
      <c r="V155" s="45"/>
      <c r="W155" s="45"/>
      <c r="X155" s="172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185</v>
      </c>
      <c r="B156" s="173" t="s">
        <v>186</v>
      </c>
      <c r="C156" s="173"/>
      <c r="D156" s="173" t="s">
        <v>187</v>
      </c>
      <c r="E156" s="24"/>
      <c r="F156" s="24"/>
      <c r="G156" s="24"/>
      <c r="H156" s="24"/>
      <c r="I156" s="24"/>
      <c r="N156" s="222" t="s">
        <v>188</v>
      </c>
      <c r="O156" s="279" t="s">
        <v>289</v>
      </c>
      <c r="P156" s="220" t="s">
        <v>192</v>
      </c>
      <c r="Q156" s="24" t="s">
        <v>2</v>
      </c>
      <c r="R156" s="24" t="s">
        <v>3</v>
      </c>
      <c r="S156" s="24" t="s">
        <v>4</v>
      </c>
      <c r="T156" s="174" t="s">
        <v>6</v>
      </c>
      <c r="U156" s="174" t="s">
        <v>5</v>
      </c>
      <c r="X156" s="175"/>
      <c r="Y156" s="48"/>
      <c r="Z156" s="10"/>
      <c r="AA156" s="2"/>
      <c r="AB156" s="2"/>
      <c r="AC156" s="2"/>
      <c r="AD156" s="2"/>
      <c r="AE156" s="2"/>
      <c r="AF156" s="2"/>
      <c r="AG156" s="2"/>
    </row>
    <row r="157" spans="1:34" ht="18.75">
      <c r="A157" s="141" t="s">
        <v>287</v>
      </c>
      <c r="B157" s="311">
        <f>+P154</f>
        <v>11564</v>
      </c>
      <c r="C157" s="213"/>
      <c r="D157" s="317">
        <f>B157/$E$154</f>
        <v>0.39342700643010242</v>
      </c>
      <c r="E157" s="2"/>
      <c r="F157" s="2"/>
      <c r="G157" s="2"/>
      <c r="H157" s="2"/>
      <c r="I157" s="2"/>
      <c r="N157" s="223">
        <v>0.25</v>
      </c>
      <c r="O157" s="300">
        <f t="shared" ref="O157:P160" si="22">+SUMIF(J$2:J$153,$N157,$A$2:$A$153)</f>
        <v>7</v>
      </c>
      <c r="P157" s="301">
        <f t="shared" si="22"/>
        <v>1</v>
      </c>
      <c r="Q157" s="302">
        <f t="shared" ref="Q157:Q159" si="23">+O157+P157</f>
        <v>8</v>
      </c>
      <c r="R157" s="302">
        <f t="shared" ref="R157:U160" si="24">+SUMIF(L$2:L$153,$N157,$A$2:$A$153)</f>
        <v>5</v>
      </c>
      <c r="S157" s="302">
        <f t="shared" si="24"/>
        <v>14</v>
      </c>
      <c r="T157" s="302">
        <f t="shared" si="24"/>
        <v>15</v>
      </c>
      <c r="U157" s="302">
        <f t="shared" si="24"/>
        <v>14</v>
      </c>
      <c r="V157" s="73"/>
      <c r="X157" s="46"/>
      <c r="Y157" s="2"/>
      <c r="Z157" s="10"/>
      <c r="AA157" s="2"/>
      <c r="AB157" s="2"/>
      <c r="AC157" s="2"/>
      <c r="AD157" s="2"/>
      <c r="AE157" s="2"/>
      <c r="AF157" s="2"/>
      <c r="AG157" s="2"/>
    </row>
    <row r="158" spans="1:34" ht="21">
      <c r="A158" s="215" t="s">
        <v>192</v>
      </c>
      <c r="B158" s="312">
        <f>+Q154</f>
        <v>563.5</v>
      </c>
      <c r="C158" s="217"/>
      <c r="D158" s="318">
        <f t="shared" ref="D158:D163" si="25">B158/$E$154</f>
        <v>1.9171231245534652E-2</v>
      </c>
      <c r="E158" s="2"/>
      <c r="F158" s="2"/>
      <c r="G158" s="2"/>
      <c r="H158" s="2"/>
      <c r="I158" s="2"/>
      <c r="N158" s="223">
        <v>0.5</v>
      </c>
      <c r="O158" s="300">
        <f t="shared" si="22"/>
        <v>84</v>
      </c>
      <c r="P158" s="301">
        <f t="shared" si="22"/>
        <v>2</v>
      </c>
      <c r="Q158" s="302">
        <f t="shared" si="23"/>
        <v>86</v>
      </c>
      <c r="R158" s="302">
        <f t="shared" si="24"/>
        <v>15</v>
      </c>
      <c r="S158" s="302">
        <f t="shared" si="24"/>
        <v>18</v>
      </c>
      <c r="T158" s="302">
        <f t="shared" si="24"/>
        <v>22</v>
      </c>
      <c r="U158" s="302">
        <f t="shared" si="24"/>
        <v>70</v>
      </c>
      <c r="V158" s="73"/>
      <c r="X158" s="44"/>
      <c r="Y158" s="175"/>
      <c r="Z158" s="24"/>
      <c r="AA158" s="24"/>
      <c r="AB158" s="24"/>
      <c r="AC158" s="24"/>
      <c r="AD158" s="24"/>
      <c r="AE158" s="24"/>
      <c r="AF158" s="24"/>
      <c r="AG158" s="24"/>
    </row>
    <row r="159" spans="1:34" ht="21">
      <c r="A159" s="7" t="s">
        <v>2</v>
      </c>
      <c r="B159" s="313">
        <f>B157+B158</f>
        <v>12127.5</v>
      </c>
      <c r="C159" s="47"/>
      <c r="D159" s="286">
        <f>B159/$E$154</f>
        <v>0.41259823767563708</v>
      </c>
      <c r="E159" s="316">
        <f>+D159-Q164</f>
        <v>5.0639911002945959E-3</v>
      </c>
      <c r="F159" s="225"/>
      <c r="G159" s="225"/>
      <c r="H159" s="257"/>
      <c r="I159" s="257"/>
      <c r="N159" s="223">
        <v>0.75</v>
      </c>
      <c r="O159" s="300">
        <f t="shared" si="22"/>
        <v>6</v>
      </c>
      <c r="P159" s="301">
        <f t="shared" si="22"/>
        <v>0</v>
      </c>
      <c r="Q159" s="302">
        <f t="shared" si="23"/>
        <v>6</v>
      </c>
      <c r="R159" s="302">
        <f t="shared" si="24"/>
        <v>1</v>
      </c>
      <c r="S159" s="302">
        <f t="shared" si="24"/>
        <v>0</v>
      </c>
      <c r="T159" s="302">
        <f t="shared" si="24"/>
        <v>0</v>
      </c>
      <c r="U159" s="302">
        <f t="shared" si="24"/>
        <v>3</v>
      </c>
      <c r="V159" s="73"/>
      <c r="X159" s="46"/>
      <c r="Y159" s="46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7" t="s">
        <v>3</v>
      </c>
      <c r="B160" s="313">
        <f>R154</f>
        <v>2296</v>
      </c>
      <c r="C160" s="47"/>
      <c r="D160" s="286">
        <f t="shared" si="25"/>
        <v>7.811383662776851E-2</v>
      </c>
      <c r="E160" s="316">
        <f>+D160-R164</f>
        <v>-7.502601728395869E-3</v>
      </c>
      <c r="F160" s="225"/>
      <c r="G160" s="225"/>
      <c r="H160" s="257"/>
      <c r="I160" s="257"/>
      <c r="N160" s="223">
        <v>1</v>
      </c>
      <c r="O160" s="300">
        <f t="shared" si="22"/>
        <v>9</v>
      </c>
      <c r="P160" s="301">
        <f t="shared" si="22"/>
        <v>1</v>
      </c>
      <c r="Q160" s="302">
        <f>+O160+P160</f>
        <v>10</v>
      </c>
      <c r="R160" s="302">
        <f t="shared" si="24"/>
        <v>3</v>
      </c>
      <c r="S160" s="302">
        <f t="shared" si="24"/>
        <v>0</v>
      </c>
      <c r="T160" s="302">
        <f t="shared" si="24"/>
        <v>2</v>
      </c>
      <c r="U160" s="302">
        <f t="shared" si="24"/>
        <v>4</v>
      </c>
      <c r="V160" s="73"/>
      <c r="X160" s="164"/>
      <c r="Y160" s="44"/>
      <c r="Z160" s="2"/>
      <c r="AA160" s="82"/>
      <c r="AB160" s="2"/>
      <c r="AC160" s="2"/>
      <c r="AD160" s="2"/>
      <c r="AE160" s="2"/>
      <c r="AF160" s="2"/>
      <c r="AG160" s="82"/>
      <c r="AH160" s="2"/>
    </row>
    <row r="161" spans="1:34" ht="21">
      <c r="A161" s="325" t="s">
        <v>4</v>
      </c>
      <c r="B161" s="313">
        <f>S154</f>
        <v>2667</v>
      </c>
      <c r="C161" s="47"/>
      <c r="D161" s="286">
        <f t="shared" si="25"/>
        <v>9.0735889497499403E-2</v>
      </c>
      <c r="E161" s="316">
        <f>+D161-S164</f>
        <v>5.1194511413350241E-3</v>
      </c>
      <c r="F161" s="225"/>
      <c r="G161" s="225"/>
      <c r="H161" s="257"/>
      <c r="I161" s="257"/>
      <c r="N161" s="224" t="s">
        <v>294</v>
      </c>
      <c r="O161" s="303">
        <f>+SUMPRODUCT($N$157:$N$160,O157:O160)/O163</f>
        <v>0.54009433962264153</v>
      </c>
      <c r="P161" s="304">
        <f t="shared" ref="P161:U161" si="26">+SUMPRODUCT($N$157:$N$160,P157:P160)/P163</f>
        <v>0.5625</v>
      </c>
      <c r="Q161" s="305">
        <f t="shared" si="26"/>
        <v>0.54090909090909089</v>
      </c>
      <c r="R161" s="305">
        <f>+SUMPRODUCT($N$157:$N$160,R157:R160)/R163</f>
        <v>0.52083333333333337</v>
      </c>
      <c r="S161" s="305">
        <f t="shared" si="26"/>
        <v>0.390625</v>
      </c>
      <c r="T161" s="305">
        <f t="shared" si="26"/>
        <v>0.42948717948717946</v>
      </c>
      <c r="U161" s="305">
        <f t="shared" si="26"/>
        <v>0.49175824175824173</v>
      </c>
      <c r="V161" s="186"/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6</v>
      </c>
      <c r="B162" s="313">
        <f>T154</f>
        <v>3253.25</v>
      </c>
      <c r="C162" s="48"/>
      <c r="D162" s="286">
        <f t="shared" si="25"/>
        <v>0.11068111455108359</v>
      </c>
      <c r="E162" s="316">
        <f>+D162-T164</f>
        <v>-4.044912846176682E-3</v>
      </c>
      <c r="F162" s="225"/>
      <c r="G162" s="225"/>
      <c r="H162" s="257"/>
      <c r="I162" s="257"/>
      <c r="N162" s="224"/>
      <c r="O162" s="306">
        <f>+J154</f>
        <v>0.54009433962264153</v>
      </c>
      <c r="P162" s="307">
        <f>+K154</f>
        <v>0.5625</v>
      </c>
      <c r="Q162" s="308">
        <f>+(O162*O163+P162*P163)/Q163</f>
        <v>0.54090909090909089</v>
      </c>
      <c r="R162" s="308">
        <f>+L154</f>
        <v>0.52083333333333337</v>
      </c>
      <c r="S162" s="308">
        <f>+M154</f>
        <v>0.390625</v>
      </c>
      <c r="T162" s="308">
        <f>+N154</f>
        <v>0.42948717948717946</v>
      </c>
      <c r="U162" s="308">
        <f>+O154</f>
        <v>0.49175824175824173</v>
      </c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5</v>
      </c>
      <c r="B163" s="313">
        <f>U154</f>
        <v>9049.25</v>
      </c>
      <c r="C163" s="48"/>
      <c r="D163" s="286">
        <f t="shared" si="25"/>
        <v>0.30787092164801144</v>
      </c>
      <c r="E163" s="316">
        <f>+D163-U164</f>
        <v>1.3640723329429449E-3</v>
      </c>
      <c r="F163" s="225"/>
      <c r="G163" s="225"/>
      <c r="H163" s="257"/>
      <c r="I163" s="257"/>
      <c r="M163" s="278">
        <f>+A154</f>
        <v>146</v>
      </c>
      <c r="N163" s="185" t="s">
        <v>191</v>
      </c>
      <c r="O163" s="309">
        <f>SUM(O157:O160)</f>
        <v>106</v>
      </c>
      <c r="P163" s="309">
        <f>SUM(P157:P160)</f>
        <v>4</v>
      </c>
      <c r="Q163" s="310">
        <f>SUM(Q157:Q160)</f>
        <v>110</v>
      </c>
      <c r="R163" s="309">
        <f>SUM(R157:R160)</f>
        <v>24</v>
      </c>
      <c r="S163" s="309">
        <f t="shared" ref="S163:U163" si="27">SUM(S157:S160)</f>
        <v>32</v>
      </c>
      <c r="T163" s="309">
        <f t="shared" si="27"/>
        <v>39</v>
      </c>
      <c r="U163" s="309">
        <f t="shared" si="27"/>
        <v>91</v>
      </c>
      <c r="V163" s="18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62" t="s">
        <v>16</v>
      </c>
      <c r="B164" s="314">
        <f>SUM(B159:B163)</f>
        <v>29393</v>
      </c>
      <c r="C164" s="192"/>
      <c r="D164" s="315">
        <f>SUM(D159:D163)</f>
        <v>1</v>
      </c>
      <c r="E164" s="2"/>
      <c r="F164" s="2"/>
      <c r="G164" s="2"/>
      <c r="H164" s="2"/>
      <c r="I164" s="2"/>
      <c r="M164" s="282"/>
      <c r="N164" s="283" t="s">
        <v>272</v>
      </c>
      <c r="O164" s="284">
        <f>+(O162*O163)/$M$163</f>
        <v>0.39212328767123289</v>
      </c>
      <c r="P164" s="285">
        <f t="shared" ref="P164:U164" si="28">+(P162*P163)/$M$163</f>
        <v>1.5410958904109588E-2</v>
      </c>
      <c r="Q164" s="286">
        <f>+P164+O164</f>
        <v>0.40753424657534248</v>
      </c>
      <c r="R164" s="286">
        <f t="shared" si="28"/>
        <v>8.5616438356164379E-2</v>
      </c>
      <c r="S164" s="286">
        <f t="shared" si="28"/>
        <v>8.5616438356164379E-2</v>
      </c>
      <c r="T164" s="286">
        <f t="shared" si="28"/>
        <v>0.11472602739726027</v>
      </c>
      <c r="U164" s="286">
        <f t="shared" si="28"/>
        <v>0.3065068493150685</v>
      </c>
      <c r="V164" s="17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227"/>
      <c r="D165" s="2"/>
      <c r="E165" s="2"/>
      <c r="F165" s="2"/>
      <c r="G165" s="2"/>
      <c r="H165" s="2"/>
      <c r="I165" s="2"/>
      <c r="X165" s="164"/>
      <c r="Y165" s="17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177"/>
      <c r="Z166" s="2"/>
      <c r="AA166" s="2"/>
      <c r="AB166" s="2"/>
      <c r="AC166" s="2"/>
      <c r="AD166" s="2"/>
      <c r="AE166" s="2"/>
      <c r="AF166" s="2"/>
      <c r="AG166" s="2"/>
      <c r="AH166" s="7"/>
    </row>
    <row r="167" spans="1:34" ht="18.75">
      <c r="A167" s="177"/>
      <c r="B167" s="177"/>
      <c r="C167" s="2"/>
      <c r="D167" s="2"/>
      <c r="Y167" s="177"/>
      <c r="Z167" s="7"/>
      <c r="AA167" s="7"/>
      <c r="AB167" s="7"/>
      <c r="AC167" s="7"/>
      <c r="AD167" s="7"/>
      <c r="AE167" s="7"/>
      <c r="AF167" s="7"/>
      <c r="AG167" s="7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295" priority="6" operator="lessThan">
      <formula>7</formula>
    </cfRule>
    <cfRule type="cellIs" dxfId="294" priority="7" operator="between">
      <formula>14</formula>
      <formula>7</formula>
    </cfRule>
    <cfRule type="cellIs" dxfId="293" priority="8" operator="greaterThan">
      <formula>14</formula>
    </cfRule>
  </conditionalFormatting>
  <conditionalFormatting sqref="G154">
    <cfRule type="cellIs" dxfId="292" priority="3" operator="lessThan">
      <formula>7</formula>
    </cfRule>
    <cfRule type="cellIs" dxfId="291" priority="4" operator="between">
      <formula>14</formula>
      <formula>7</formula>
    </cfRule>
    <cfRule type="cellIs" dxfId="290" priority="5" operator="greaterThan">
      <formula>14</formula>
    </cfRule>
  </conditionalFormatting>
  <conditionalFormatting sqref="AC7:AG7">
    <cfRule type="cellIs" dxfId="289" priority="1" operator="greaterThan">
      <formula>0</formula>
    </cfRule>
    <cfRule type="cellIs" dxfId="288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1D00-24E5-4BFE-BC34-81BC21B9C96E}">
  <sheetPr codeName="Feuil14"/>
  <dimension ref="A1:AI169"/>
  <sheetViews>
    <sheetView workbookViewId="0">
      <pane xSplit="5" ySplit="1" topLeftCell="Y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46052</v>
      </c>
      <c r="G2" s="245">
        <f ca="1">+IF(A2=1,(+TODAY())-F2,"Sans objet")</f>
        <v>256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322">
        <v>2</v>
      </c>
      <c r="AA2" s="324">
        <v>0.374</v>
      </c>
      <c r="AB2" s="324">
        <v>2.1000000000000001E-2</v>
      </c>
      <c r="AC2" s="323">
        <v>0.39400000000000002</v>
      </c>
      <c r="AD2" s="323">
        <v>5.6000000000000001E-2</v>
      </c>
      <c r="AE2" s="323">
        <v>9.1999999999999998E-2</v>
      </c>
      <c r="AF2" s="323">
        <v>0.10199999999999999</v>
      </c>
      <c r="AG2" s="323">
        <v>0.35599999999999998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64</v>
      </c>
      <c r="E3" s="166">
        <f t="shared" si="0"/>
        <v>448</v>
      </c>
      <c r="F3" s="319">
        <v>46060</v>
      </c>
      <c r="G3" s="245">
        <f t="shared" ref="G3:G66" ca="1" si="4">+IF(A3=1,(+TODAY())-F3,"Sans objet")</f>
        <v>248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>
        <v>0.25</v>
      </c>
      <c r="N3" s="196"/>
      <c r="O3" s="197">
        <v>0.25</v>
      </c>
      <c r="P3" s="178">
        <f t="shared" ref="P3:U57" si="5">+$E3*J3</f>
        <v>224</v>
      </c>
      <c r="Q3" s="179">
        <f t="shared" si="1"/>
        <v>0</v>
      </c>
      <c r="R3" s="179">
        <f t="shared" si="1"/>
        <v>0</v>
      </c>
      <c r="S3" s="179">
        <f t="shared" si="1"/>
        <v>112</v>
      </c>
      <c r="T3" s="179">
        <f t="shared" si="1"/>
        <v>0</v>
      </c>
      <c r="U3" s="180">
        <f t="shared" si="1"/>
        <v>112</v>
      </c>
      <c r="V3" s="167">
        <f t="shared" ref="V3:V66" si="6">SUM(P3:U3)</f>
        <v>448</v>
      </c>
      <c r="W3" s="147" t="s">
        <v>201</v>
      </c>
      <c r="X3" s="85">
        <f t="shared" si="2"/>
        <v>0</v>
      </c>
      <c r="Z3" s="322">
        <v>3</v>
      </c>
      <c r="AA3" s="324">
        <v>0.41</v>
      </c>
      <c r="AB3" s="324">
        <v>0.02</v>
      </c>
      <c r="AC3" s="323">
        <v>0.432</v>
      </c>
      <c r="AD3" s="323">
        <v>6.2E-2</v>
      </c>
      <c r="AE3" s="323">
        <v>8.8999999999999996E-2</v>
      </c>
      <c r="AF3" s="323">
        <v>9.7000000000000003E-2</v>
      </c>
      <c r="AG3" s="323">
        <v>0.31900000000000001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46048</v>
      </c>
      <c r="G4" s="245">
        <f t="shared" ca="1" si="4"/>
        <v>260</v>
      </c>
      <c r="H4" s="253">
        <v>2</v>
      </c>
      <c r="I4" s="253" t="str">
        <f>VLOOKUP(H4,Secteurs!$A$4:$C$6,3)</f>
        <v>Prince MBOUSSA</v>
      </c>
      <c r="J4" s="195"/>
      <c r="K4" s="196"/>
      <c r="L4" s="196"/>
      <c r="M4" s="196">
        <v>0.25</v>
      </c>
      <c r="N4" s="196">
        <v>0.25</v>
      </c>
      <c r="O4" s="197">
        <v>0.5</v>
      </c>
      <c r="P4" s="178">
        <f t="shared" si="5"/>
        <v>0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84</v>
      </c>
      <c r="U4" s="180">
        <f t="shared" si="1"/>
        <v>168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4</v>
      </c>
      <c r="AA4" s="324">
        <v>0.4</v>
      </c>
      <c r="AB4" s="324">
        <v>0.02</v>
      </c>
      <c r="AC4" s="323">
        <v>0.42</v>
      </c>
      <c r="AD4" s="323">
        <v>5.8000000000000003E-2</v>
      </c>
      <c r="AE4" s="323">
        <v>9.0999999999999998E-2</v>
      </c>
      <c r="AF4" s="323">
        <v>0.11700000000000001</v>
      </c>
      <c r="AG4" s="323">
        <v>0.314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50</v>
      </c>
      <c r="E5" s="166">
        <f t="shared" si="0"/>
        <v>350</v>
      </c>
      <c r="F5" s="319">
        <v>46050</v>
      </c>
      <c r="G5" s="245">
        <f t="shared" ca="1" si="4"/>
        <v>258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350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350</v>
      </c>
      <c r="W5" s="147" t="s">
        <v>201</v>
      </c>
      <c r="X5" s="85">
        <f t="shared" si="2"/>
        <v>0</v>
      </c>
      <c r="Z5" s="322">
        <v>5</v>
      </c>
      <c r="AA5" s="324">
        <v>0.39</v>
      </c>
      <c r="AB5" s="324">
        <v>0.02</v>
      </c>
      <c r="AC5" s="323">
        <v>0.41299999999999998</v>
      </c>
      <c r="AD5" s="323">
        <v>7.8E-2</v>
      </c>
      <c r="AE5" s="323">
        <v>9.0999999999999998E-2</v>
      </c>
      <c r="AF5" s="323">
        <v>0.111</v>
      </c>
      <c r="AG5" s="323">
        <v>0.308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46057</v>
      </c>
      <c r="G6" s="245">
        <f t="shared" ca="1" si="4"/>
        <v>251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175</v>
      </c>
      <c r="T6" s="179">
        <f t="shared" si="1"/>
        <v>0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6</v>
      </c>
      <c r="AA6" s="324">
        <v>0.40400000000000003</v>
      </c>
      <c r="AB6" s="324">
        <v>2.1000000000000001E-2</v>
      </c>
      <c r="AC6" s="323">
        <v>0.42399999999999999</v>
      </c>
      <c r="AD6" s="323">
        <v>6.2E-2</v>
      </c>
      <c r="AE6" s="323">
        <v>0.11700000000000001</v>
      </c>
      <c r="AF6" s="323">
        <v>9.7000000000000003E-2</v>
      </c>
      <c r="AG6" s="323">
        <v>0.3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46055</v>
      </c>
      <c r="G7" s="245">
        <f t="shared" ca="1" si="4"/>
        <v>253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1.100000000000001E-2</v>
      </c>
      <c r="AD7" s="194">
        <f>+AD6-AD5</f>
        <v>-1.6E-2</v>
      </c>
      <c r="AE7" s="194">
        <f t="shared" ref="AE7:AG7" si="7">+AE6-AE5</f>
        <v>2.6000000000000009E-2</v>
      </c>
      <c r="AF7" s="194">
        <f t="shared" si="7"/>
        <v>-1.3999999999999999E-2</v>
      </c>
      <c r="AG7" s="194">
        <f t="shared" si="7"/>
        <v>-8.0000000000000071E-3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46060</v>
      </c>
      <c r="G8" s="245">
        <f t="shared" ca="1" si="4"/>
        <v>248</v>
      </c>
      <c r="H8" s="253">
        <v>1</v>
      </c>
      <c r="I8" s="253" t="str">
        <f>VLOOKUP(H8,Secteurs!$A$4:$C$6,3)</f>
        <v>Frisca MPASSI</v>
      </c>
      <c r="J8" s="195"/>
      <c r="K8" s="196"/>
      <c r="L8" s="196"/>
      <c r="M8" s="196">
        <v>0.25</v>
      </c>
      <c r="N8" s="196">
        <v>0.25</v>
      </c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0</v>
      </c>
      <c r="S8" s="179">
        <f t="shared" si="1"/>
        <v>70</v>
      </c>
      <c r="T8" s="179">
        <f t="shared" si="1"/>
        <v>70</v>
      </c>
      <c r="U8" s="180">
        <f t="shared" si="1"/>
        <v>140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28</v>
      </c>
      <c r="E9" s="166">
        <f t="shared" si="0"/>
        <v>196</v>
      </c>
      <c r="F9" s="319">
        <v>46055</v>
      </c>
      <c r="G9" s="245">
        <f t="shared" ca="1" si="4"/>
        <v>253</v>
      </c>
      <c r="H9" s="253">
        <v>2</v>
      </c>
      <c r="I9" s="253" t="str">
        <f>VLOOKUP(H9,Secteurs!$A$4:$C$6,3)</f>
        <v>Prince MBOUSSA</v>
      </c>
      <c r="J9" s="195">
        <v>0.5</v>
      </c>
      <c r="K9" s="196">
        <v>0.5</v>
      </c>
      <c r="L9" s="196"/>
      <c r="M9" s="196"/>
      <c r="N9" s="196"/>
      <c r="O9" s="197"/>
      <c r="P9" s="178">
        <f t="shared" si="5"/>
        <v>98</v>
      </c>
      <c r="Q9" s="179">
        <f t="shared" si="1"/>
        <v>98</v>
      </c>
      <c r="R9" s="179">
        <f t="shared" si="1"/>
        <v>0</v>
      </c>
      <c r="S9" s="179">
        <f t="shared" si="1"/>
        <v>0</v>
      </c>
      <c r="T9" s="179">
        <f t="shared" si="1"/>
        <v>0</v>
      </c>
      <c r="U9" s="180">
        <f t="shared" si="1"/>
        <v>0</v>
      </c>
      <c r="V9" s="167">
        <f t="shared" si="6"/>
        <v>196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34</v>
      </c>
      <c r="E10" s="166">
        <f t="shared" si="0"/>
        <v>238</v>
      </c>
      <c r="F10" s="319">
        <v>46057</v>
      </c>
      <c r="G10" s="245">
        <f t="shared" ca="1" si="4"/>
        <v>251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119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119</v>
      </c>
      <c r="V10" s="167">
        <f t="shared" si="6"/>
        <v>238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30</v>
      </c>
      <c r="E11" s="166">
        <f t="shared" si="0"/>
        <v>210</v>
      </c>
      <c r="F11" s="319">
        <v>46055</v>
      </c>
      <c r="G11" s="245">
        <f t="shared" ca="1" si="4"/>
        <v>253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>
        <v>0.5</v>
      </c>
      <c r="N11" s="196"/>
      <c r="O11" s="197"/>
      <c r="P11" s="178">
        <f t="shared" si="5"/>
        <v>105</v>
      </c>
      <c r="Q11" s="179">
        <f t="shared" si="1"/>
        <v>0</v>
      </c>
      <c r="R11" s="179">
        <f t="shared" si="1"/>
        <v>0</v>
      </c>
      <c r="S11" s="179">
        <f t="shared" si="1"/>
        <v>105</v>
      </c>
      <c r="T11" s="179">
        <f t="shared" si="1"/>
        <v>0</v>
      </c>
      <c r="U11" s="180">
        <f t="shared" si="1"/>
        <v>0</v>
      </c>
      <c r="V11" s="167">
        <f t="shared" si="6"/>
        <v>210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46048</v>
      </c>
      <c r="G12" s="245">
        <f t="shared" ca="1" si="4"/>
        <v>260</v>
      </c>
      <c r="H12" s="253">
        <v>2</v>
      </c>
      <c r="I12" s="253" t="str">
        <f>VLOOKUP(H12,Secteurs!$A$4:$C$6,3)</f>
        <v>Prince MBOUSSA</v>
      </c>
      <c r="J12" s="195">
        <v>0.75</v>
      </c>
      <c r="K12" s="196"/>
      <c r="L12" s="196"/>
      <c r="M12" s="196"/>
      <c r="N12" s="196">
        <v>0.25</v>
      </c>
      <c r="O12" s="197"/>
      <c r="P12" s="178">
        <f t="shared" si="5"/>
        <v>126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42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46048</v>
      </c>
      <c r="G13" s="245">
        <f t="shared" ca="1" si="4"/>
        <v>260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46057</v>
      </c>
      <c r="G14" s="245">
        <f t="shared" ca="1" si="4"/>
        <v>251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/>
      <c r="N14" s="196">
        <v>0.5</v>
      </c>
      <c r="O14" s="197"/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0</v>
      </c>
      <c r="T14" s="179">
        <f t="shared" si="1"/>
        <v>168</v>
      </c>
      <c r="U14" s="180">
        <f t="shared" si="1"/>
        <v>0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66</v>
      </c>
      <c r="E15" s="166">
        <f>D15*7</f>
        <v>462</v>
      </c>
      <c r="F15" s="319">
        <v>46060</v>
      </c>
      <c r="G15" s="245">
        <f t="shared" ca="1" si="4"/>
        <v>248</v>
      </c>
      <c r="H15" s="253">
        <v>2</v>
      </c>
      <c r="I15" s="253" t="str">
        <f>VLOOKUP(H15,Secteurs!$A$4:$C$6,3)</f>
        <v>Prince MBOUSSA</v>
      </c>
      <c r="J15" s="195"/>
      <c r="K15" s="196"/>
      <c r="L15" s="196"/>
      <c r="M15" s="196">
        <v>0.5</v>
      </c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0</v>
      </c>
      <c r="S15" s="179">
        <f t="shared" si="1"/>
        <v>231</v>
      </c>
      <c r="T15" s="179">
        <f t="shared" si="1"/>
        <v>0</v>
      </c>
      <c r="U15" s="180">
        <f t="shared" si="1"/>
        <v>231</v>
      </c>
      <c r="V15" s="167">
        <f t="shared" si="6"/>
        <v>462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46</v>
      </c>
      <c r="E16" s="166">
        <f t="shared" si="0"/>
        <v>322</v>
      </c>
      <c r="F16" s="319">
        <v>46048</v>
      </c>
      <c r="G16" s="245">
        <f t="shared" ca="1" si="4"/>
        <v>260</v>
      </c>
      <c r="H16" s="253">
        <v>3</v>
      </c>
      <c r="I16" s="253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178">
        <f t="shared" si="5"/>
        <v>322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0</v>
      </c>
      <c r="V16" s="167">
        <f t="shared" si="6"/>
        <v>322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46060</v>
      </c>
      <c r="G17" s="245">
        <f t="shared" ca="1" si="4"/>
        <v>248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>
        <v>0.25</v>
      </c>
      <c r="N17" s="196"/>
      <c r="O17" s="197">
        <v>0.25</v>
      </c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70</v>
      </c>
      <c r="T17" s="179">
        <f t="shared" si="1"/>
        <v>0</v>
      </c>
      <c r="U17" s="180">
        <f t="shared" si="1"/>
        <v>70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319">
        <v>46055</v>
      </c>
      <c r="G18" s="245">
        <f t="shared" ca="1" si="4"/>
        <v>253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119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119</v>
      </c>
      <c r="V18" s="167">
        <f t="shared" si="6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28</v>
      </c>
      <c r="E19" s="166">
        <f t="shared" si="0"/>
        <v>196</v>
      </c>
      <c r="F19" s="319">
        <v>46060</v>
      </c>
      <c r="G19" s="245">
        <f t="shared" ca="1" si="4"/>
        <v>248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98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98</v>
      </c>
      <c r="V19" s="167">
        <f t="shared" si="6"/>
        <v>196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40</v>
      </c>
      <c r="E20" s="166">
        <f t="shared" si="0"/>
        <v>280</v>
      </c>
      <c r="F20" s="319">
        <v>46060</v>
      </c>
      <c r="G20" s="245">
        <f t="shared" ca="1" si="4"/>
        <v>248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>
        <v>0.5</v>
      </c>
      <c r="N20" s="196"/>
      <c r="O20" s="197"/>
      <c r="P20" s="178">
        <f t="shared" si="5"/>
        <v>140</v>
      </c>
      <c r="Q20" s="179">
        <f t="shared" si="5"/>
        <v>0</v>
      </c>
      <c r="R20" s="179">
        <f t="shared" si="5"/>
        <v>0</v>
      </c>
      <c r="S20" s="179">
        <f t="shared" si="5"/>
        <v>140</v>
      </c>
      <c r="T20" s="179">
        <f t="shared" si="5"/>
        <v>0</v>
      </c>
      <c r="U20" s="180">
        <f t="shared" si="5"/>
        <v>0</v>
      </c>
      <c r="V20" s="167">
        <f t="shared" si="6"/>
        <v>280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46</v>
      </c>
      <c r="E21" s="166">
        <f t="shared" si="0"/>
        <v>322</v>
      </c>
      <c r="F21" s="319">
        <v>46048</v>
      </c>
      <c r="G21" s="245">
        <f t="shared" ca="1" si="4"/>
        <v>260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>
        <v>0.5</v>
      </c>
      <c r="O21" s="197"/>
      <c r="P21" s="178">
        <f t="shared" si="5"/>
        <v>161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161</v>
      </c>
      <c r="U21" s="180">
        <f t="shared" si="5"/>
        <v>0</v>
      </c>
      <c r="V21" s="167">
        <f t="shared" si="6"/>
        <v>322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46060</v>
      </c>
      <c r="G22" s="245">
        <f t="shared" ca="1" si="4"/>
        <v>248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>
        <v>0.25</v>
      </c>
      <c r="N22" s="196"/>
      <c r="O22" s="197">
        <v>0.25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56</v>
      </c>
      <c r="T22" s="179">
        <f t="shared" si="5"/>
        <v>0</v>
      </c>
      <c r="U22" s="180">
        <f t="shared" si="5"/>
        <v>56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46048</v>
      </c>
      <c r="G23" s="245">
        <f t="shared" ca="1" si="4"/>
        <v>260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38</v>
      </c>
      <c r="E24" s="166">
        <f t="shared" si="0"/>
        <v>266</v>
      </c>
      <c r="F24" s="319">
        <v>46055</v>
      </c>
      <c r="G24" s="245">
        <f t="shared" ca="1" si="4"/>
        <v>253</v>
      </c>
      <c r="H24" s="253">
        <v>2</v>
      </c>
      <c r="I24" s="253" t="str">
        <f>VLOOKUP(H24,Secteurs!$A$4:$C$6,3)</f>
        <v>Prince MBOUSSA</v>
      </c>
      <c r="J24" s="195">
        <v>0.5</v>
      </c>
      <c r="K24" s="196"/>
      <c r="L24" s="196"/>
      <c r="M24" s="196">
        <v>0.25</v>
      </c>
      <c r="N24" s="196"/>
      <c r="O24" s="197">
        <v>0.25</v>
      </c>
      <c r="P24" s="178">
        <f t="shared" si="5"/>
        <v>133</v>
      </c>
      <c r="Q24" s="179">
        <f t="shared" si="5"/>
        <v>0</v>
      </c>
      <c r="R24" s="179">
        <f t="shared" si="5"/>
        <v>0</v>
      </c>
      <c r="S24" s="179">
        <f t="shared" si="5"/>
        <v>66.5</v>
      </c>
      <c r="T24" s="179">
        <f t="shared" si="5"/>
        <v>0</v>
      </c>
      <c r="U24" s="180">
        <f t="shared" si="5"/>
        <v>66.5</v>
      </c>
      <c r="V24" s="167">
        <f t="shared" si="6"/>
        <v>266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46045</v>
      </c>
      <c r="G25" s="245">
        <f t="shared" ca="1" si="4"/>
        <v>263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46055</v>
      </c>
      <c r="G26" s="245">
        <f t="shared" ca="1" si="4"/>
        <v>253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18000</v>
      </c>
      <c r="AE26" s="346">
        <v>18000</v>
      </c>
      <c r="AF26" s="346">
        <v>18000</v>
      </c>
      <c r="AG26" s="346">
        <v>18000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46052</v>
      </c>
      <c r="G27" s="245">
        <f t="shared" ca="1" si="4"/>
        <v>256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v>105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17750</v>
      </c>
      <c r="AE27" s="346">
        <v>17600</v>
      </c>
      <c r="AF27" s="346">
        <v>17750</v>
      </c>
      <c r="AG27" s="346">
        <v>17750</v>
      </c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36</v>
      </c>
      <c r="E28" s="166">
        <f t="shared" si="0"/>
        <v>252</v>
      </c>
      <c r="F28" s="319">
        <v>46060</v>
      </c>
      <c r="G28" s="245">
        <f t="shared" ca="1" si="4"/>
        <v>248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126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126</v>
      </c>
      <c r="V28" s="167">
        <f t="shared" si="6"/>
        <v>252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</row>
    <row r="29" spans="1:35" ht="18.75">
      <c r="A29" s="157">
        <f t="shared" si="3"/>
        <v>1</v>
      </c>
      <c r="B29" s="142" t="s">
        <v>62</v>
      </c>
      <c r="C29" s="142"/>
      <c r="D29" s="199">
        <v>30</v>
      </c>
      <c r="E29" s="166">
        <f t="shared" si="0"/>
        <v>210</v>
      </c>
      <c r="F29" s="319">
        <v>46055</v>
      </c>
      <c r="G29" s="245">
        <f t="shared" ca="1" si="4"/>
        <v>253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>
        <v>0.5</v>
      </c>
      <c r="M29" s="196"/>
      <c r="N29" s="196"/>
      <c r="O29" s="197"/>
      <c r="P29" s="178">
        <f t="shared" si="5"/>
        <v>0</v>
      </c>
      <c r="Q29" s="179">
        <f t="shared" si="5"/>
        <v>105</v>
      </c>
      <c r="R29" s="179">
        <f t="shared" si="5"/>
        <v>105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210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46049</v>
      </c>
      <c r="G30" s="291">
        <f t="shared" ca="1" si="4"/>
        <v>259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/>
      <c r="O30" s="197">
        <v>0.5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0</v>
      </c>
      <c r="U30" s="294">
        <f t="shared" si="5"/>
        <v>140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46050</v>
      </c>
      <c r="G31" s="245">
        <f t="shared" ca="1" si="4"/>
        <v>258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32</v>
      </c>
      <c r="E32" s="166">
        <f t="shared" si="0"/>
        <v>224</v>
      </c>
      <c r="F32" s="319">
        <v>46049</v>
      </c>
      <c r="G32" s="245">
        <f t="shared" ca="1" si="4"/>
        <v>259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112</v>
      </c>
      <c r="U32" s="180">
        <f t="shared" si="5"/>
        <v>112</v>
      </c>
      <c r="V32" s="167">
        <f t="shared" si="6"/>
        <v>224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46048</v>
      </c>
      <c r="G33" s="245">
        <f t="shared" ca="1" si="4"/>
        <v>260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147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46052</v>
      </c>
      <c r="G34" s="245">
        <f t="shared" ca="1" si="4"/>
        <v>256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42</v>
      </c>
      <c r="E35" s="166">
        <f t="shared" si="0"/>
        <v>294</v>
      </c>
      <c r="F35" s="319">
        <v>46049</v>
      </c>
      <c r="G35" s="245">
        <f t="shared" ca="1" si="4"/>
        <v>259</v>
      </c>
      <c r="H35" s="253">
        <v>2</v>
      </c>
      <c r="I35" s="253" t="str">
        <f>VLOOKUP(H35,Secteurs!$A$4:$C$6,3)</f>
        <v>Prince MBOUSSA</v>
      </c>
      <c r="J35" s="195"/>
      <c r="K35" s="196"/>
      <c r="L35" s="196"/>
      <c r="M35" s="196">
        <v>0.25</v>
      </c>
      <c r="N35" s="196">
        <v>0.25</v>
      </c>
      <c r="O35" s="197">
        <v>0.5</v>
      </c>
      <c r="P35" s="178">
        <f t="shared" si="5"/>
        <v>0</v>
      </c>
      <c r="Q35" s="179">
        <f t="shared" si="5"/>
        <v>0</v>
      </c>
      <c r="R35" s="179">
        <f t="shared" si="5"/>
        <v>0</v>
      </c>
      <c r="S35" s="179">
        <f t="shared" si="5"/>
        <v>73.5</v>
      </c>
      <c r="T35" s="179">
        <f t="shared" si="5"/>
        <v>73.5</v>
      </c>
      <c r="U35" s="180">
        <f t="shared" si="5"/>
        <v>147</v>
      </c>
      <c r="V35" s="167">
        <f t="shared" si="6"/>
        <v>294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46048</v>
      </c>
      <c r="G36" s="245">
        <f t="shared" ca="1" si="4"/>
        <v>260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30</v>
      </c>
      <c r="E37" s="166">
        <f t="shared" si="0"/>
        <v>210</v>
      </c>
      <c r="F37" s="319">
        <v>46052</v>
      </c>
      <c r="G37" s="245">
        <f t="shared" ca="1" si="4"/>
        <v>256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105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105</v>
      </c>
      <c r="V37" s="167">
        <f t="shared" si="6"/>
        <v>210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46052</v>
      </c>
      <c r="G38" s="245">
        <f t="shared" ca="1" si="4"/>
        <v>256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91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91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42</v>
      </c>
      <c r="E39" s="166">
        <f t="shared" si="0"/>
        <v>294</v>
      </c>
      <c r="F39" s="319">
        <v>46048</v>
      </c>
      <c r="G39" s="245">
        <f t="shared" ca="1" si="4"/>
        <v>260</v>
      </c>
      <c r="H39" s="253">
        <v>2</v>
      </c>
      <c r="I39" s="253" t="str">
        <f>VLOOKUP(H39,Secteurs!$A$4:$C$6,3)</f>
        <v>Prince MBOUSSA</v>
      </c>
      <c r="J39" s="195">
        <v>0.25</v>
      </c>
      <c r="K39" s="196"/>
      <c r="L39" s="196"/>
      <c r="M39" s="196"/>
      <c r="N39" s="196">
        <v>0.25</v>
      </c>
      <c r="O39" s="197">
        <v>0.5</v>
      </c>
      <c r="P39" s="178">
        <f t="shared" si="5"/>
        <v>73.5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73.5</v>
      </c>
      <c r="U39" s="180">
        <f t="shared" si="5"/>
        <v>147</v>
      </c>
      <c r="V39" s="167">
        <f t="shared" si="6"/>
        <v>294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46048</v>
      </c>
      <c r="G40" s="245">
        <f t="shared" ca="1" si="4"/>
        <v>260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46055</v>
      </c>
      <c r="G41" s="245">
        <f t="shared" ca="1" si="4"/>
        <v>253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46060</v>
      </c>
      <c r="G42" s="245">
        <f t="shared" ca="1" si="4"/>
        <v>248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30</v>
      </c>
      <c r="E43" s="166">
        <f t="shared" si="0"/>
        <v>210</v>
      </c>
      <c r="F43" s="319">
        <v>46055</v>
      </c>
      <c r="G43" s="245">
        <f t="shared" ca="1" si="4"/>
        <v>253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105</v>
      </c>
      <c r="Q43" s="179">
        <f t="shared" si="5"/>
        <v>0</v>
      </c>
      <c r="R43" s="179">
        <f t="shared" si="5"/>
        <v>0</v>
      </c>
      <c r="S43" s="179">
        <f t="shared" si="5"/>
        <v>105</v>
      </c>
      <c r="T43" s="179">
        <f t="shared" si="5"/>
        <v>0</v>
      </c>
      <c r="U43" s="180">
        <f t="shared" si="5"/>
        <v>0</v>
      </c>
      <c r="V43" s="167">
        <f t="shared" si="6"/>
        <v>210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46055</v>
      </c>
      <c r="G44" s="245">
        <f t="shared" ca="1" si="4"/>
        <v>253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46052</v>
      </c>
      <c r="G45" s="245">
        <f t="shared" ca="1" si="4"/>
        <v>256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46048</v>
      </c>
      <c r="G46" s="245">
        <f t="shared" ca="1" si="4"/>
        <v>260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>
        <v>0.5</v>
      </c>
      <c r="O46" s="197"/>
      <c r="P46" s="178">
        <f t="shared" si="5"/>
        <v>0</v>
      </c>
      <c r="Q46" s="179">
        <f t="shared" si="5"/>
        <v>0</v>
      </c>
      <c r="R46" s="179">
        <f t="shared" si="5"/>
        <v>87.5</v>
      </c>
      <c r="S46" s="179">
        <f t="shared" si="5"/>
        <v>0</v>
      </c>
      <c r="T46" s="179">
        <f t="shared" si="5"/>
        <v>87.5</v>
      </c>
      <c r="U46" s="180">
        <f t="shared" si="5"/>
        <v>0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46045</v>
      </c>
      <c r="G47" s="245">
        <f t="shared" ca="1" si="4"/>
        <v>263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28</v>
      </c>
      <c r="E48" s="166">
        <f t="shared" si="0"/>
        <v>196</v>
      </c>
      <c r="F48" s="319">
        <v>46052</v>
      </c>
      <c r="G48" s="245">
        <f t="shared" ca="1" si="4"/>
        <v>256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>
        <v>0.25</v>
      </c>
      <c r="M48" s="196"/>
      <c r="N48" s="196"/>
      <c r="O48" s="197">
        <v>0.25</v>
      </c>
      <c r="P48" s="178">
        <f t="shared" si="5"/>
        <v>98</v>
      </c>
      <c r="Q48" s="179">
        <f t="shared" si="5"/>
        <v>0</v>
      </c>
      <c r="R48" s="179">
        <f t="shared" si="5"/>
        <v>49</v>
      </c>
      <c r="S48" s="179">
        <f t="shared" si="5"/>
        <v>0</v>
      </c>
      <c r="T48" s="179">
        <f t="shared" si="5"/>
        <v>0</v>
      </c>
      <c r="U48" s="180">
        <f t="shared" si="5"/>
        <v>49</v>
      </c>
      <c r="V48" s="167">
        <f t="shared" si="6"/>
        <v>196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46048</v>
      </c>
      <c r="G49" s="245">
        <f t="shared" ca="1" si="4"/>
        <v>260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24</v>
      </c>
      <c r="E50" s="166">
        <f t="shared" si="0"/>
        <v>168</v>
      </c>
      <c r="F50" s="319">
        <v>46050</v>
      </c>
      <c r="G50" s="245">
        <f t="shared" ca="1" si="4"/>
        <v>258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>
        <v>0.5</v>
      </c>
      <c r="N50" s="196"/>
      <c r="O50" s="197"/>
      <c r="P50" s="178">
        <f t="shared" si="5"/>
        <v>84</v>
      </c>
      <c r="Q50" s="179">
        <f t="shared" si="5"/>
        <v>0</v>
      </c>
      <c r="R50" s="179">
        <f t="shared" si="5"/>
        <v>0</v>
      </c>
      <c r="S50" s="179">
        <f t="shared" si="5"/>
        <v>84</v>
      </c>
      <c r="T50" s="179">
        <f t="shared" si="5"/>
        <v>0</v>
      </c>
      <c r="U50" s="180">
        <f t="shared" si="5"/>
        <v>0</v>
      </c>
      <c r="V50" s="167">
        <f t="shared" si="6"/>
        <v>168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50</v>
      </c>
      <c r="E51" s="166">
        <f t="shared" si="0"/>
        <v>350</v>
      </c>
      <c r="F51" s="319">
        <v>46048</v>
      </c>
      <c r="G51" s="245">
        <f t="shared" ca="1" si="4"/>
        <v>260</v>
      </c>
      <c r="H51" s="253">
        <v>2</v>
      </c>
      <c r="I51" s="253" t="str">
        <f>VLOOKUP(H51,Secteurs!$A$4:$C$6,3)</f>
        <v>Prince MBOUSSA</v>
      </c>
      <c r="J51" s="195">
        <v>0.25</v>
      </c>
      <c r="K51" s="196"/>
      <c r="L51" s="196"/>
      <c r="M51" s="196"/>
      <c r="N51" s="196">
        <v>0.25</v>
      </c>
      <c r="O51" s="197">
        <v>0.5</v>
      </c>
      <c r="P51" s="178">
        <f t="shared" si="5"/>
        <v>87.5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87.5</v>
      </c>
      <c r="U51" s="180">
        <f t="shared" si="5"/>
        <v>175</v>
      </c>
      <c r="V51" s="167">
        <f t="shared" si="6"/>
        <v>350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319">
        <v>46057</v>
      </c>
      <c r="G52" s="245">
        <f t="shared" ca="1" si="4"/>
        <v>251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98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98</v>
      </c>
      <c r="U52" s="180">
        <f t="shared" si="5"/>
        <v>0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26</v>
      </c>
      <c r="E53" s="166">
        <f t="shared" si="0"/>
        <v>182</v>
      </c>
      <c r="F53" s="319">
        <v>46049</v>
      </c>
      <c r="G53" s="245">
        <f t="shared" ca="1" si="4"/>
        <v>259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/>
      <c r="N53" s="196"/>
      <c r="O53" s="197">
        <v>0.5</v>
      </c>
      <c r="P53" s="178">
        <f t="shared" si="5"/>
        <v>91</v>
      </c>
      <c r="Q53" s="179">
        <f t="shared" si="5"/>
        <v>0</v>
      </c>
      <c r="R53" s="179">
        <f t="shared" si="5"/>
        <v>0</v>
      </c>
      <c r="S53" s="179">
        <f t="shared" si="5"/>
        <v>0</v>
      </c>
      <c r="T53" s="179">
        <f t="shared" si="5"/>
        <v>0</v>
      </c>
      <c r="U53" s="180">
        <f t="shared" si="5"/>
        <v>91</v>
      </c>
      <c r="V53" s="167">
        <f t="shared" si="6"/>
        <v>182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26</v>
      </c>
      <c r="E54" s="166">
        <f t="shared" si="0"/>
        <v>182</v>
      </c>
      <c r="F54" s="319">
        <v>46052</v>
      </c>
      <c r="G54" s="245">
        <f t="shared" ca="1" si="4"/>
        <v>256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91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46048</v>
      </c>
      <c r="G55" s="245">
        <f t="shared" ca="1" si="4"/>
        <v>260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26</v>
      </c>
      <c r="E56" s="166">
        <f t="shared" si="0"/>
        <v>182</v>
      </c>
      <c r="F56" s="319">
        <v>46057</v>
      </c>
      <c r="G56" s="245">
        <f t="shared" ca="1" si="4"/>
        <v>251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>
        <v>0.25</v>
      </c>
      <c r="N56" s="196"/>
      <c r="O56" s="197">
        <v>0.25</v>
      </c>
      <c r="P56" s="178">
        <f t="shared" si="5"/>
        <v>91</v>
      </c>
      <c r="Q56" s="179">
        <f t="shared" si="5"/>
        <v>0</v>
      </c>
      <c r="R56" s="179">
        <f t="shared" si="5"/>
        <v>0</v>
      </c>
      <c r="S56" s="179">
        <f t="shared" si="5"/>
        <v>45.5</v>
      </c>
      <c r="T56" s="179">
        <f t="shared" si="5"/>
        <v>0</v>
      </c>
      <c r="U56" s="180">
        <f t="shared" si="5"/>
        <v>45.5</v>
      </c>
      <c r="V56" s="167">
        <f t="shared" si="6"/>
        <v>182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46</v>
      </c>
      <c r="E57" s="166">
        <f t="shared" si="0"/>
        <v>322</v>
      </c>
      <c r="F57" s="319">
        <v>46048</v>
      </c>
      <c r="G57" s="245">
        <f t="shared" ca="1" si="4"/>
        <v>260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>
        <v>0.5</v>
      </c>
      <c r="N57" s="196"/>
      <c r="O57" s="197"/>
      <c r="P57" s="178">
        <f t="shared" si="5"/>
        <v>161</v>
      </c>
      <c r="Q57" s="179">
        <f t="shared" si="5"/>
        <v>0</v>
      </c>
      <c r="R57" s="179">
        <f t="shared" si="5"/>
        <v>0</v>
      </c>
      <c r="S57" s="179">
        <f t="shared" si="5"/>
        <v>161</v>
      </c>
      <c r="T57" s="179">
        <f t="shared" si="5"/>
        <v>0</v>
      </c>
      <c r="U57" s="180">
        <f t="shared" si="5"/>
        <v>0</v>
      </c>
      <c r="V57" s="167">
        <f t="shared" si="6"/>
        <v>322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46052</v>
      </c>
      <c r="G58" s="245">
        <f t="shared" ca="1" si="4"/>
        <v>256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46049</v>
      </c>
      <c r="G59" s="245">
        <f t="shared" ca="1" si="4"/>
        <v>259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38</v>
      </c>
      <c r="E60" s="166">
        <f t="shared" si="0"/>
        <v>266</v>
      </c>
      <c r="F60" s="319">
        <v>46049</v>
      </c>
      <c r="G60" s="245">
        <f t="shared" ca="1" si="4"/>
        <v>259</v>
      </c>
      <c r="H60" s="253">
        <v>2</v>
      </c>
      <c r="I60" s="253" t="str">
        <f>VLOOKUP(H60,Secteurs!$A$4:$C$6,3)</f>
        <v>Prince MBOUSSA</v>
      </c>
      <c r="J60" s="195"/>
      <c r="K60" s="196"/>
      <c r="L60" s="196"/>
      <c r="M60" s="196">
        <v>0.5</v>
      </c>
      <c r="N60" s="196">
        <v>0.5</v>
      </c>
      <c r="O60" s="197"/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133</v>
      </c>
      <c r="T60" s="179">
        <f t="shared" si="8"/>
        <v>133</v>
      </c>
      <c r="U60" s="180">
        <f t="shared" si="8"/>
        <v>0</v>
      </c>
      <c r="V60" s="167">
        <f t="shared" si="6"/>
        <v>266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26</v>
      </c>
      <c r="E61" s="166">
        <f t="shared" si="0"/>
        <v>182</v>
      </c>
      <c r="F61" s="319">
        <v>46060</v>
      </c>
      <c r="G61" s="245">
        <f t="shared" ca="1" si="4"/>
        <v>248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/>
      <c r="N61" s="196"/>
      <c r="O61" s="197">
        <v>0.5</v>
      </c>
      <c r="P61" s="178">
        <f t="shared" si="8"/>
        <v>91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0</v>
      </c>
      <c r="U61" s="180">
        <f t="shared" si="8"/>
        <v>91</v>
      </c>
      <c r="V61" s="167">
        <f t="shared" si="6"/>
        <v>182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46048</v>
      </c>
      <c r="G62" s="245">
        <f t="shared" ca="1" si="4"/>
        <v>260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46049</v>
      </c>
      <c r="G63" s="245">
        <f t="shared" ca="1" si="4"/>
        <v>259</v>
      </c>
      <c r="H63" s="254">
        <v>1</v>
      </c>
      <c r="I63" s="253" t="str">
        <f>VLOOKUP(H63,Secteurs!$A$4:$C$6,3)</f>
        <v>Frisca MPASSI</v>
      </c>
      <c r="J63" s="195"/>
      <c r="K63" s="196"/>
      <c r="L63" s="196">
        <v>1</v>
      </c>
      <c r="M63" s="196"/>
      <c r="N63" s="196"/>
      <c r="O63" s="197"/>
      <c r="P63" s="178">
        <f t="shared" si="8"/>
        <v>0</v>
      </c>
      <c r="Q63" s="179">
        <f t="shared" si="8"/>
        <v>0</v>
      </c>
      <c r="R63" s="179">
        <f t="shared" si="8"/>
        <v>196</v>
      </c>
      <c r="S63" s="179">
        <f t="shared" si="8"/>
        <v>0</v>
      </c>
      <c r="T63" s="179">
        <f t="shared" si="8"/>
        <v>0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46060</v>
      </c>
      <c r="G64" s="245">
        <f t="shared" ca="1" si="4"/>
        <v>248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46060</v>
      </c>
      <c r="G65" s="245">
        <f t="shared" ca="1" si="4"/>
        <v>248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/>
      <c r="N65" s="196"/>
      <c r="O65" s="197">
        <v>0.5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0</v>
      </c>
      <c r="U65" s="180">
        <f t="shared" si="8"/>
        <v>87.5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46060</v>
      </c>
      <c r="G66" s="245">
        <f t="shared" ca="1" si="4"/>
        <v>248</v>
      </c>
      <c r="H66" s="253">
        <v>1</v>
      </c>
      <c r="I66" s="253" t="str">
        <f>VLOOKUP(H66,Secteurs!$A$4:$C$6,3)</f>
        <v>Frisca MPASSI</v>
      </c>
      <c r="J66" s="195">
        <v>0.25</v>
      </c>
      <c r="K66" s="196"/>
      <c r="L66" s="196"/>
      <c r="M66" s="196"/>
      <c r="N66" s="196"/>
      <c r="O66" s="197">
        <v>0.75</v>
      </c>
      <c r="P66" s="178">
        <f t="shared" si="8"/>
        <v>49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147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46048</v>
      </c>
      <c r="G67" s="245">
        <f t="shared" ref="G67:G130" ca="1" si="12">+IF(A67=1,(+TODAY())-F67,"Sans objet")</f>
        <v>260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46</v>
      </c>
      <c r="E68" s="166">
        <f t="shared" si="9"/>
        <v>322</v>
      </c>
      <c r="F68" s="319">
        <v>46048</v>
      </c>
      <c r="G68" s="245">
        <f t="shared" ca="1" si="12"/>
        <v>260</v>
      </c>
      <c r="H68" s="253">
        <v>2</v>
      </c>
      <c r="I68" s="253" t="str">
        <f>VLOOKUP(H68,Secteurs!$A$4:$C$6,3)</f>
        <v>Prince MBOUSSA</v>
      </c>
      <c r="J68" s="195">
        <v>0.5</v>
      </c>
      <c r="K68" s="196"/>
      <c r="L68" s="196"/>
      <c r="M68" s="196">
        <v>0.5</v>
      </c>
      <c r="N68" s="196"/>
      <c r="O68" s="197"/>
      <c r="P68" s="178">
        <f t="shared" si="8"/>
        <v>161</v>
      </c>
      <c r="Q68" s="179">
        <f t="shared" si="8"/>
        <v>0</v>
      </c>
      <c r="R68" s="179">
        <f t="shared" si="8"/>
        <v>0</v>
      </c>
      <c r="S68" s="179">
        <f t="shared" si="8"/>
        <v>161</v>
      </c>
      <c r="T68" s="179">
        <f t="shared" si="8"/>
        <v>0</v>
      </c>
      <c r="U68" s="180">
        <f t="shared" si="8"/>
        <v>0</v>
      </c>
      <c r="V68" s="167">
        <f t="shared" si="13"/>
        <v>322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24</v>
      </c>
      <c r="E69" s="166">
        <f t="shared" si="9"/>
        <v>168</v>
      </c>
      <c r="F69" s="319">
        <v>46055</v>
      </c>
      <c r="G69" s="245">
        <f t="shared" ca="1" si="12"/>
        <v>253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168</v>
      </c>
      <c r="V69" s="167">
        <f t="shared" si="13"/>
        <v>168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46060</v>
      </c>
      <c r="G70" s="245">
        <f t="shared" ca="1" si="12"/>
        <v>248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98</v>
      </c>
      <c r="T70" s="179">
        <f t="shared" si="8"/>
        <v>0</v>
      </c>
      <c r="U70" s="180">
        <f t="shared" si="8"/>
        <v>98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46060</v>
      </c>
      <c r="G71" s="245">
        <f t="shared" ca="1" si="12"/>
        <v>248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>
        <v>0.5</v>
      </c>
      <c r="N71" s="196"/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77</v>
      </c>
      <c r="T71" s="179">
        <f t="shared" si="8"/>
        <v>0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24</v>
      </c>
      <c r="E72" s="166">
        <f t="shared" si="9"/>
        <v>168</v>
      </c>
      <c r="F72" s="319">
        <v>46048</v>
      </c>
      <c r="G72" s="245">
        <f t="shared" ca="1" si="12"/>
        <v>260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84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84</v>
      </c>
      <c r="V72" s="167">
        <f t="shared" si="13"/>
        <v>168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52">
        <v>46060</v>
      </c>
      <c r="G73" s="245">
        <f t="shared" ca="1" si="12"/>
        <v>248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0.5</v>
      </c>
      <c r="N73" s="196"/>
      <c r="O73" s="197"/>
      <c r="P73" s="178">
        <f t="shared" si="8"/>
        <v>98</v>
      </c>
      <c r="Q73" s="179">
        <f t="shared" si="8"/>
        <v>0</v>
      </c>
      <c r="R73" s="179">
        <f t="shared" si="8"/>
        <v>0</v>
      </c>
      <c r="S73" s="179">
        <f t="shared" si="8"/>
        <v>98</v>
      </c>
      <c r="T73" s="179">
        <f t="shared" si="8"/>
        <v>0</v>
      </c>
      <c r="U73" s="180">
        <f t="shared" si="8"/>
        <v>0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46060</v>
      </c>
      <c r="G74" s="245">
        <f t="shared" ca="1" si="12"/>
        <v>248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>
        <v>0.5</v>
      </c>
      <c r="N74" s="196"/>
      <c r="O74" s="197"/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87.5</v>
      </c>
      <c r="T74" s="179">
        <f t="shared" si="8"/>
        <v>0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46050</v>
      </c>
      <c r="G75" s="245">
        <f t="shared" ca="1" si="12"/>
        <v>258</v>
      </c>
      <c r="H75" s="253">
        <v>3</v>
      </c>
      <c r="I75" s="253" t="str">
        <f>VLOOKUP(H75,Secteurs!$A$4:$C$6,3)</f>
        <v>Arnaud ITOUA</v>
      </c>
      <c r="J75" s="195">
        <v>0.25</v>
      </c>
      <c r="K75" s="196"/>
      <c r="L75" s="196">
        <v>0.25</v>
      </c>
      <c r="M75" s="196"/>
      <c r="N75" s="196">
        <v>0.5</v>
      </c>
      <c r="O75" s="197"/>
      <c r="P75" s="178">
        <f t="shared" si="8"/>
        <v>45.5</v>
      </c>
      <c r="Q75" s="179">
        <f t="shared" si="8"/>
        <v>0</v>
      </c>
      <c r="R75" s="179">
        <f t="shared" si="8"/>
        <v>45.5</v>
      </c>
      <c r="S75" s="179">
        <f t="shared" si="8"/>
        <v>0</v>
      </c>
      <c r="T75" s="179">
        <f t="shared" si="8"/>
        <v>91</v>
      </c>
      <c r="U75" s="180">
        <f t="shared" si="8"/>
        <v>0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32</v>
      </c>
      <c r="E76" s="166">
        <f t="shared" si="9"/>
        <v>224</v>
      </c>
      <c r="F76" s="319">
        <v>46060</v>
      </c>
      <c r="G76" s="245">
        <f t="shared" ca="1" si="12"/>
        <v>248</v>
      </c>
      <c r="H76" s="253">
        <v>2</v>
      </c>
      <c r="I76" s="253" t="str">
        <f>VLOOKUP(H76,Secteurs!$A$4:$C$6,3)</f>
        <v>Prince MBOUSSA</v>
      </c>
      <c r="J76" s="195"/>
      <c r="K76" s="196"/>
      <c r="L76" s="196">
        <v>0.5</v>
      </c>
      <c r="M76" s="196"/>
      <c r="N76" s="196"/>
      <c r="O76" s="197">
        <v>0.5</v>
      </c>
      <c r="P76" s="178">
        <f t="shared" si="8"/>
        <v>0</v>
      </c>
      <c r="Q76" s="179">
        <f t="shared" si="8"/>
        <v>0</v>
      </c>
      <c r="R76" s="179">
        <f t="shared" si="8"/>
        <v>112</v>
      </c>
      <c r="S76" s="179">
        <f t="shared" si="8"/>
        <v>0</v>
      </c>
      <c r="T76" s="179">
        <f t="shared" si="8"/>
        <v>0</v>
      </c>
      <c r="U76" s="180">
        <f t="shared" si="8"/>
        <v>112</v>
      </c>
      <c r="V76" s="167">
        <f t="shared" si="13"/>
        <v>224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40</v>
      </c>
      <c r="E77" s="166">
        <f t="shared" si="9"/>
        <v>280</v>
      </c>
      <c r="F77" s="319">
        <v>46055</v>
      </c>
      <c r="G77" s="245">
        <f t="shared" ca="1" si="12"/>
        <v>253</v>
      </c>
      <c r="H77" s="253">
        <v>3</v>
      </c>
      <c r="I77" s="253" t="str">
        <f>VLOOKUP(H77,Secteurs!$A$4:$C$6,3)</f>
        <v>Arnaud ITOUA</v>
      </c>
      <c r="J77" s="195">
        <v>1</v>
      </c>
      <c r="K77" s="196"/>
      <c r="L77" s="196"/>
      <c r="M77" s="196"/>
      <c r="N77" s="196"/>
      <c r="O77" s="197"/>
      <c r="P77" s="178">
        <f t="shared" si="8"/>
        <v>280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0</v>
      </c>
      <c r="U77" s="180">
        <f t="shared" si="8"/>
        <v>0</v>
      </c>
      <c r="V77" s="167">
        <f t="shared" si="13"/>
        <v>280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46060</v>
      </c>
      <c r="G78" s="245">
        <f t="shared" ca="1" si="12"/>
        <v>248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46060</v>
      </c>
      <c r="G79" s="245">
        <f t="shared" ca="1" si="12"/>
        <v>248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49</v>
      </c>
      <c r="T79" s="179">
        <f t="shared" si="8"/>
        <v>0</v>
      </c>
      <c r="U79" s="180">
        <f t="shared" si="8"/>
        <v>49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46060</v>
      </c>
      <c r="G80" s="245">
        <f t="shared" ca="1" si="12"/>
        <v>248</v>
      </c>
      <c r="H80" s="253">
        <v>1</v>
      </c>
      <c r="I80" s="253" t="str">
        <f>VLOOKUP(H80,Secteurs!$A$4:$C$6,3)</f>
        <v>Frisca MPASSI</v>
      </c>
      <c r="J80" s="195"/>
      <c r="K80" s="196"/>
      <c r="L80" s="196"/>
      <c r="M80" s="196">
        <v>0.5</v>
      </c>
      <c r="N80" s="196"/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0</v>
      </c>
      <c r="S80" s="179">
        <f t="shared" si="8"/>
        <v>98</v>
      </c>
      <c r="T80" s="179">
        <f t="shared" si="8"/>
        <v>0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46060</v>
      </c>
      <c r="G81" s="245">
        <f t="shared" ca="1" si="12"/>
        <v>248</v>
      </c>
      <c r="H81" s="253">
        <v>1</v>
      </c>
      <c r="I81" s="253" t="str">
        <f>VLOOKUP(H81,Secteurs!$A$4:$C$6,3)</f>
        <v>Frisca MPASSI</v>
      </c>
      <c r="J81" s="195">
        <v>1</v>
      </c>
      <c r="K81" s="196"/>
      <c r="L81" s="196"/>
      <c r="M81" s="196"/>
      <c r="N81" s="196"/>
      <c r="O81" s="197"/>
      <c r="P81" s="178">
        <f t="shared" si="8"/>
        <v>196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0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46052</v>
      </c>
      <c r="G82" s="245">
        <f t="shared" ca="1" si="12"/>
        <v>256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319">
        <v>46048</v>
      </c>
      <c r="G83" s="245">
        <f t="shared" ca="1" si="12"/>
        <v>260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98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46049</v>
      </c>
      <c r="G84" s="245">
        <f t="shared" ca="1" si="12"/>
        <v>259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46060</v>
      </c>
      <c r="G85" s="245">
        <f t="shared" ca="1" si="12"/>
        <v>248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46060</v>
      </c>
      <c r="G86" s="245">
        <f t="shared" ca="1" si="12"/>
        <v>248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46052</v>
      </c>
      <c r="G87" s="245">
        <f t="shared" ca="1" si="12"/>
        <v>256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46055</v>
      </c>
      <c r="G88" s="245">
        <f t="shared" ca="1" si="12"/>
        <v>253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>
        <v>0.25</v>
      </c>
      <c r="O88" s="197">
        <v>0.25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42</v>
      </c>
      <c r="U88" s="180">
        <f t="shared" si="8"/>
        <v>42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46052</v>
      </c>
      <c r="G89" s="245">
        <f t="shared" ca="1" si="12"/>
        <v>256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/>
      <c r="N89" s="196"/>
      <c r="O89" s="197">
        <v>0.5</v>
      </c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0</v>
      </c>
      <c r="T89" s="179">
        <f t="shared" si="8"/>
        <v>0</v>
      </c>
      <c r="U89" s="180">
        <f t="shared" si="8"/>
        <v>98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319">
        <v>46052</v>
      </c>
      <c r="G90" s="245">
        <f t="shared" ca="1" si="12"/>
        <v>256</v>
      </c>
      <c r="H90" s="253">
        <v>3</v>
      </c>
      <c r="I90" s="253" t="str">
        <f>VLOOKUP(H90,Secteurs!$A$4:$C$6,3)</f>
        <v>Arnaud ITOUA</v>
      </c>
      <c r="J90" s="195">
        <v>0.25</v>
      </c>
      <c r="K90" s="196"/>
      <c r="L90" s="196">
        <v>0.25</v>
      </c>
      <c r="M90" s="196"/>
      <c r="N90" s="196"/>
      <c r="O90" s="197">
        <v>0.5</v>
      </c>
      <c r="P90" s="178">
        <f t="shared" si="8"/>
        <v>59.5</v>
      </c>
      <c r="Q90" s="179">
        <f t="shared" si="8"/>
        <v>0</v>
      </c>
      <c r="R90" s="179">
        <f t="shared" si="8"/>
        <v>59.5</v>
      </c>
      <c r="S90" s="179">
        <f t="shared" si="8"/>
        <v>0</v>
      </c>
      <c r="T90" s="179">
        <f t="shared" si="8"/>
        <v>0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34</v>
      </c>
      <c r="E91" s="166">
        <v>308</v>
      </c>
      <c r="F91" s="319">
        <v>46055</v>
      </c>
      <c r="G91" s="245">
        <f t="shared" ca="1" si="12"/>
        <v>253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154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154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14</v>
      </c>
      <c r="E92" s="166">
        <f t="shared" si="9"/>
        <v>98</v>
      </c>
      <c r="F92" s="319">
        <v>46048</v>
      </c>
      <c r="G92" s="245">
        <f t="shared" ca="1" si="12"/>
        <v>260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1</v>
      </c>
      <c r="O92" s="197"/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98</v>
      </c>
      <c r="U92" s="180">
        <f t="shared" si="8"/>
        <v>0</v>
      </c>
      <c r="V92" s="167">
        <f t="shared" si="13"/>
        <v>98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46060</v>
      </c>
      <c r="G93" s="245">
        <f t="shared" ca="1" si="12"/>
        <v>248</v>
      </c>
      <c r="H93" s="253">
        <v>1</v>
      </c>
      <c r="I93" s="253" t="str">
        <f>VLOOKUP(H93,Secteurs!$A$4:$C$6,3)</f>
        <v>Frisca MPASSI</v>
      </c>
      <c r="J93" s="195">
        <v>0.75</v>
      </c>
      <c r="K93" s="196"/>
      <c r="L93" s="196">
        <v>0.25</v>
      </c>
      <c r="M93" s="196"/>
      <c r="N93" s="196"/>
      <c r="O93" s="197"/>
      <c r="P93" s="178">
        <f t="shared" si="8"/>
        <v>147</v>
      </c>
      <c r="Q93" s="179">
        <f t="shared" si="8"/>
        <v>0</v>
      </c>
      <c r="R93" s="179">
        <f t="shared" si="8"/>
        <v>49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46050</v>
      </c>
      <c r="G94" s="245">
        <f t="shared" ca="1" si="12"/>
        <v>258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44</v>
      </c>
      <c r="E95" s="166">
        <f t="shared" si="9"/>
        <v>308</v>
      </c>
      <c r="F95" s="319">
        <v>46055</v>
      </c>
      <c r="G95" s="245">
        <f t="shared" ca="1" si="12"/>
        <v>253</v>
      </c>
      <c r="H95" s="253">
        <v>2</v>
      </c>
      <c r="I95" s="253" t="str">
        <f>VLOOKUP(H95,Secteurs!$A$4:$C$6,3)</f>
        <v>Prince MBOUSSA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154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154</v>
      </c>
      <c r="U95" s="180">
        <f t="shared" si="8"/>
        <v>0</v>
      </c>
      <c r="V95" s="167">
        <f t="shared" si="13"/>
        <v>308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46051</v>
      </c>
      <c r="G96" s="245">
        <f t="shared" ca="1" si="12"/>
        <v>257</v>
      </c>
      <c r="H96" s="254">
        <v>1</v>
      </c>
      <c r="I96" s="253" t="str">
        <f>VLOOKUP(H96,Secteurs!$A$4:$C$6,3)</f>
        <v>Frisca MPASSI</v>
      </c>
      <c r="J96" s="195">
        <v>0.5</v>
      </c>
      <c r="K96" s="196"/>
      <c r="L96" s="196"/>
      <c r="M96" s="196"/>
      <c r="N96" s="196">
        <v>0.25</v>
      </c>
      <c r="O96" s="197">
        <v>0.25</v>
      </c>
      <c r="P96" s="178">
        <f t="shared" si="8"/>
        <v>87.5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43.75</v>
      </c>
      <c r="U96" s="180">
        <f t="shared" si="8"/>
        <v>43.75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46060</v>
      </c>
      <c r="G97" s="245">
        <f t="shared" ca="1" si="12"/>
        <v>248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46048</v>
      </c>
      <c r="G98" s="245">
        <f t="shared" ca="1" si="12"/>
        <v>260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126</v>
      </c>
      <c r="U98" s="180">
        <f t="shared" si="8"/>
        <v>0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46049</v>
      </c>
      <c r="G99" s="245">
        <f t="shared" ca="1" si="12"/>
        <v>259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7</v>
      </c>
      <c r="E100" s="166">
        <f t="shared" si="9"/>
        <v>49</v>
      </c>
      <c r="F100" s="319">
        <v>46048</v>
      </c>
      <c r="G100" s="245">
        <f t="shared" ca="1" si="12"/>
        <v>260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24.5</v>
      </c>
      <c r="Q100" s="179">
        <f t="shared" si="8"/>
        <v>0</v>
      </c>
      <c r="R100" s="179">
        <f t="shared" si="8"/>
        <v>0</v>
      </c>
      <c r="S100" s="179">
        <f t="shared" ref="S100:U152" si="14">+$E100*M100</f>
        <v>0</v>
      </c>
      <c r="T100" s="179">
        <f t="shared" si="14"/>
        <v>0</v>
      </c>
      <c r="U100" s="180">
        <f t="shared" si="14"/>
        <v>24.5</v>
      </c>
      <c r="V100" s="167">
        <f t="shared" si="13"/>
        <v>49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46055</v>
      </c>
      <c r="G101" s="245">
        <f t="shared" ca="1" si="12"/>
        <v>253</v>
      </c>
      <c r="H101" s="253">
        <v>2</v>
      </c>
      <c r="I101" s="253" t="str">
        <f>VLOOKUP(H101,Secteurs!$A$4:$C$6,3)</f>
        <v>Prince MBOUSSA</v>
      </c>
      <c r="J101" s="195"/>
      <c r="K101" s="196"/>
      <c r="L101" s="196"/>
      <c r="M101" s="196"/>
      <c r="N101" s="196">
        <v>0.5</v>
      </c>
      <c r="O101" s="197">
        <v>0.5</v>
      </c>
      <c r="P101" s="178">
        <f t="shared" ref="P101:R152" si="15">+$E101*J101</f>
        <v>0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119</v>
      </c>
      <c r="U101" s="180">
        <f t="shared" si="14"/>
        <v>119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12</v>
      </c>
      <c r="E102" s="166">
        <f t="shared" si="9"/>
        <v>84</v>
      </c>
      <c r="F102" s="319">
        <v>46056</v>
      </c>
      <c r="G102" s="245">
        <f t="shared" ca="1" si="12"/>
        <v>252</v>
      </c>
      <c r="H102" s="253">
        <v>2</v>
      </c>
      <c r="I102" s="253" t="str">
        <f>VLOOKUP(H102,Secteurs!$A$4:$C$6,3)</f>
        <v>Prince MBOUSSA</v>
      </c>
      <c r="J102" s="195"/>
      <c r="K102" s="196"/>
      <c r="L102" s="196"/>
      <c r="M102" s="196">
        <v>0.5</v>
      </c>
      <c r="N102" s="196"/>
      <c r="O102" s="197">
        <v>0.5</v>
      </c>
      <c r="P102" s="178">
        <f t="shared" si="15"/>
        <v>0</v>
      </c>
      <c r="Q102" s="179">
        <f t="shared" si="15"/>
        <v>0</v>
      </c>
      <c r="R102" s="179">
        <f t="shared" si="15"/>
        <v>0</v>
      </c>
      <c r="S102" s="179">
        <f t="shared" si="14"/>
        <v>42</v>
      </c>
      <c r="T102" s="179">
        <f t="shared" si="14"/>
        <v>0</v>
      </c>
      <c r="U102" s="180">
        <f t="shared" si="14"/>
        <v>42</v>
      </c>
      <c r="V102" s="167">
        <f t="shared" si="13"/>
        <v>84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46049</v>
      </c>
      <c r="G104" s="245">
        <f t="shared" ca="1" si="12"/>
        <v>259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22</v>
      </c>
      <c r="E105" s="166">
        <f t="shared" si="9"/>
        <v>154</v>
      </c>
      <c r="F105" s="319">
        <v>46060</v>
      </c>
      <c r="G105" s="245">
        <f t="shared" ca="1" si="12"/>
        <v>248</v>
      </c>
      <c r="H105" s="254">
        <v>1</v>
      </c>
      <c r="I105" s="253" t="str">
        <f>VLOOKUP(H105,Secteurs!$A$4:$C$6,3)</f>
        <v>Frisca MPASSI</v>
      </c>
      <c r="J105" s="195"/>
      <c r="K105" s="196"/>
      <c r="L105" s="196"/>
      <c r="M105" s="196">
        <v>0.5</v>
      </c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0</v>
      </c>
      <c r="S105" s="179">
        <f t="shared" si="14"/>
        <v>77</v>
      </c>
      <c r="T105" s="179">
        <f t="shared" si="14"/>
        <v>0</v>
      </c>
      <c r="U105" s="180">
        <f t="shared" si="14"/>
        <v>77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46055</v>
      </c>
      <c r="G106" s="245">
        <f t="shared" ca="1" si="12"/>
        <v>253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0.5</v>
      </c>
      <c r="N106" s="196"/>
      <c r="O106" s="197"/>
      <c r="P106" s="178">
        <f t="shared" si="15"/>
        <v>84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0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46060</v>
      </c>
      <c r="G107" s="245">
        <f t="shared" ca="1" si="12"/>
        <v>248</v>
      </c>
      <c r="H107" s="253">
        <v>3</v>
      </c>
      <c r="I107" s="253" t="str">
        <f>VLOOKUP(H107,Secteurs!$A$4:$C$6,3)</f>
        <v>Arnaud ITOUA</v>
      </c>
      <c r="J107" s="195"/>
      <c r="K107" s="196"/>
      <c r="L107" s="196">
        <v>0.5</v>
      </c>
      <c r="M107" s="196">
        <v>0.5</v>
      </c>
      <c r="N107" s="196"/>
      <c r="O107" s="197"/>
      <c r="P107" s="178">
        <f t="shared" si="15"/>
        <v>0</v>
      </c>
      <c r="Q107" s="179">
        <f t="shared" si="15"/>
        <v>0</v>
      </c>
      <c r="R107" s="179">
        <f t="shared" si="15"/>
        <v>70</v>
      </c>
      <c r="S107" s="179">
        <f t="shared" si="14"/>
        <v>70</v>
      </c>
      <c r="T107" s="179">
        <f t="shared" si="14"/>
        <v>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46056</v>
      </c>
      <c r="G108" s="245">
        <f t="shared" ca="1" si="12"/>
        <v>252</v>
      </c>
      <c r="H108" s="253">
        <v>2</v>
      </c>
      <c r="I108" s="253" t="str">
        <f>VLOOKUP(H108,Secteurs!$A$4:$C$6,3)</f>
        <v>Prince MBOUSSA</v>
      </c>
      <c r="J108" s="341">
        <v>0.25</v>
      </c>
      <c r="K108" s="196"/>
      <c r="L108" s="196">
        <v>0.25</v>
      </c>
      <c r="M108" s="196"/>
      <c r="N108" s="196"/>
      <c r="O108" s="197">
        <v>0.5</v>
      </c>
      <c r="P108" s="178">
        <v>63</v>
      </c>
      <c r="Q108" s="179">
        <f t="shared" si="15"/>
        <v>0</v>
      </c>
      <c r="R108" s="179">
        <f t="shared" si="15"/>
        <v>31.5</v>
      </c>
      <c r="S108" s="179">
        <f t="shared" si="14"/>
        <v>0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46052</v>
      </c>
      <c r="G109" s="245">
        <f t="shared" ca="1" si="12"/>
        <v>256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/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f t="shared" si="15"/>
        <v>0</v>
      </c>
      <c r="S109" s="179">
        <f t="shared" si="14"/>
        <v>0</v>
      </c>
      <c r="T109" s="179">
        <f t="shared" si="14"/>
        <v>0</v>
      </c>
      <c r="U109" s="180">
        <f t="shared" si="14"/>
        <v>77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12</v>
      </c>
      <c r="E110" s="166">
        <f t="shared" si="9"/>
        <v>84</v>
      </c>
      <c r="F110" s="319">
        <v>46055</v>
      </c>
      <c r="G110" s="245">
        <f t="shared" ca="1" si="12"/>
        <v>253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84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46060</v>
      </c>
      <c r="G111" s="245">
        <f t="shared" ca="1" si="12"/>
        <v>248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25</v>
      </c>
      <c r="E112" s="166">
        <f t="shared" si="9"/>
        <v>175</v>
      </c>
      <c r="F112" s="319">
        <v>46049</v>
      </c>
      <c r="G112" s="245">
        <f t="shared" ca="1" si="12"/>
        <v>259</v>
      </c>
      <c r="H112" s="254">
        <v>1</v>
      </c>
      <c r="I112" s="253" t="str">
        <f>VLOOKUP(H112,Secteurs!$A$4:$C$6,3)</f>
        <v>Frisca MPASSI</v>
      </c>
      <c r="J112" s="195"/>
      <c r="K112" s="196"/>
      <c r="L112" s="196">
        <v>0.5</v>
      </c>
      <c r="M112" s="196"/>
      <c r="N112" s="196">
        <v>0.5</v>
      </c>
      <c r="O112" s="197"/>
      <c r="P112" s="178">
        <f t="shared" si="15"/>
        <v>0</v>
      </c>
      <c r="Q112" s="179">
        <f t="shared" si="15"/>
        <v>0</v>
      </c>
      <c r="R112" s="179">
        <f t="shared" si="15"/>
        <v>87.5</v>
      </c>
      <c r="S112" s="179">
        <f t="shared" si="14"/>
        <v>0</v>
      </c>
      <c r="T112" s="179">
        <f t="shared" si="14"/>
        <v>87.5</v>
      </c>
      <c r="U112" s="180">
        <f t="shared" si="14"/>
        <v>0</v>
      </c>
      <c r="V112" s="167">
        <f t="shared" si="13"/>
        <v>175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46055</v>
      </c>
      <c r="G113" s="245">
        <f t="shared" ca="1" si="12"/>
        <v>253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46055</v>
      </c>
      <c r="G114" s="245">
        <f t="shared" ca="1" si="12"/>
        <v>253</v>
      </c>
      <c r="H114" s="253">
        <v>2</v>
      </c>
      <c r="I114" s="253" t="str">
        <f>VLOOKUP(H114,Secteurs!$A$4:$C$6,3)</f>
        <v>Prince MBOUSSA</v>
      </c>
      <c r="J114" s="195">
        <v>0.5</v>
      </c>
      <c r="K114" s="196"/>
      <c r="L114" s="196"/>
      <c r="M114" s="196"/>
      <c r="N114" s="196"/>
      <c r="O114" s="197">
        <v>0.5</v>
      </c>
      <c r="P114" s="178">
        <f t="shared" si="15"/>
        <v>56</v>
      </c>
      <c r="Q114" s="179">
        <f t="shared" si="15"/>
        <v>0</v>
      </c>
      <c r="R114" s="179">
        <f t="shared" si="15"/>
        <v>0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46060</v>
      </c>
      <c r="G115" s="245">
        <f t="shared" ca="1" si="12"/>
        <v>248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46048</v>
      </c>
      <c r="G116" s="245">
        <f t="shared" ca="1" si="12"/>
        <v>260</v>
      </c>
      <c r="H116" s="253">
        <v>3</v>
      </c>
      <c r="I116" s="253" t="str">
        <f>VLOOKUP(H116,Secteurs!$A$4:$C$6,3)</f>
        <v>Arnaud ITOUA</v>
      </c>
      <c r="J116" s="195">
        <v>0.5</v>
      </c>
      <c r="K116" s="196">
        <v>0.5</v>
      </c>
      <c r="L116" s="196"/>
      <c r="M116" s="196"/>
      <c r="N116" s="196"/>
      <c r="O116" s="197"/>
      <c r="P116" s="178">
        <f t="shared" si="15"/>
        <v>70</v>
      </c>
      <c r="Q116" s="179">
        <f t="shared" si="15"/>
        <v>70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16</v>
      </c>
      <c r="E117" s="166">
        <f t="shared" si="9"/>
        <v>112</v>
      </c>
      <c r="F117" s="319">
        <v>46049</v>
      </c>
      <c r="G117" s="245">
        <f ca="1">+IF(A117=1,(+TODAY())-F117,"Sans objet")</f>
        <v>259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112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112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46049</v>
      </c>
      <c r="G119" s="245">
        <f t="shared" ca="1" si="12"/>
        <v>259</v>
      </c>
      <c r="H119" s="255">
        <v>3</v>
      </c>
      <c r="I119" s="152" t="str">
        <f>VLOOKUP(H119,Secteurs!$A$4:$C$6,3)</f>
        <v>Arnaud ITOUA</v>
      </c>
      <c r="J119" s="195"/>
      <c r="K119" s="196"/>
      <c r="L119" s="196"/>
      <c r="M119" s="196"/>
      <c r="N119" s="196">
        <v>1</v>
      </c>
      <c r="O119" s="197"/>
      <c r="P119" s="178">
        <f t="shared" si="15"/>
        <v>0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84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22</v>
      </c>
      <c r="E120" s="166">
        <f t="shared" si="9"/>
        <v>154</v>
      </c>
      <c r="F120" s="319">
        <v>46055</v>
      </c>
      <c r="G120" s="245">
        <f t="shared" ca="1" si="12"/>
        <v>253</v>
      </c>
      <c r="H120" s="253">
        <v>2</v>
      </c>
      <c r="I120" s="253" t="str">
        <f>VLOOKUP(H120,Secteurs!$A$4:$C$6,3)</f>
        <v>Prince MBOUSSA</v>
      </c>
      <c r="J120" s="195">
        <v>0.5</v>
      </c>
      <c r="K120" s="196"/>
      <c r="L120" s="196">
        <v>0.5</v>
      </c>
      <c r="M120" s="196"/>
      <c r="N120" s="196"/>
      <c r="O120" s="197"/>
      <c r="P120" s="178">
        <f t="shared" si="15"/>
        <v>77</v>
      </c>
      <c r="Q120" s="179">
        <f t="shared" si="15"/>
        <v>0</v>
      </c>
      <c r="R120" s="179">
        <f t="shared" si="15"/>
        <v>77</v>
      </c>
      <c r="S120" s="179">
        <f t="shared" si="14"/>
        <v>0</v>
      </c>
      <c r="T120" s="179">
        <f t="shared" si="14"/>
        <v>0</v>
      </c>
      <c r="U120" s="180">
        <f t="shared" si="14"/>
        <v>0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42</v>
      </c>
      <c r="E121" s="166">
        <f t="shared" si="9"/>
        <v>294</v>
      </c>
      <c r="F121" s="319">
        <v>46060</v>
      </c>
      <c r="G121" s="245">
        <f t="shared" ca="1" si="12"/>
        <v>248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>
        <v>0.5</v>
      </c>
      <c r="N121" s="196"/>
      <c r="O121" s="197"/>
      <c r="P121" s="178">
        <f t="shared" si="15"/>
        <v>147</v>
      </c>
      <c r="Q121" s="179">
        <f t="shared" si="15"/>
        <v>0</v>
      </c>
      <c r="R121" s="179">
        <f t="shared" si="15"/>
        <v>0</v>
      </c>
      <c r="S121" s="179">
        <f t="shared" si="14"/>
        <v>147</v>
      </c>
      <c r="T121" s="179">
        <f t="shared" si="14"/>
        <v>0</v>
      </c>
      <c r="U121" s="180">
        <f t="shared" si="14"/>
        <v>0</v>
      </c>
      <c r="V121" s="167">
        <f t="shared" si="13"/>
        <v>294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20</v>
      </c>
      <c r="E122" s="166">
        <f t="shared" si="9"/>
        <v>140</v>
      </c>
      <c r="F122" s="319">
        <v>46055</v>
      </c>
      <c r="G122" s="245">
        <f t="shared" ca="1" si="12"/>
        <v>253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140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140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10</v>
      </c>
      <c r="E123" s="166">
        <f t="shared" si="9"/>
        <v>70</v>
      </c>
      <c r="F123" s="319">
        <v>46049</v>
      </c>
      <c r="G123" s="245">
        <f t="shared" ca="1" si="12"/>
        <v>259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>
        <v>0.25</v>
      </c>
      <c r="O123" s="197">
        <v>0.25</v>
      </c>
      <c r="P123" s="178">
        <f t="shared" si="15"/>
        <v>35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17.5</v>
      </c>
      <c r="U123" s="180">
        <f t="shared" si="14"/>
        <v>17.5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46056</v>
      </c>
      <c r="G124" s="245">
        <f t="shared" ca="1" si="12"/>
        <v>252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16</v>
      </c>
      <c r="E125" s="166">
        <f t="shared" si="9"/>
        <v>112</v>
      </c>
      <c r="F125" s="319">
        <v>46060</v>
      </c>
      <c r="G125" s="245">
        <f t="shared" ca="1" si="12"/>
        <v>248</v>
      </c>
      <c r="H125" s="253">
        <v>2</v>
      </c>
      <c r="I125" s="253" t="str">
        <f>VLOOKUP(H125,Secteurs!$A$4:$C$6,3)</f>
        <v>Prince MBOUSSA</v>
      </c>
      <c r="J125" s="195">
        <v>0.75</v>
      </c>
      <c r="K125" s="196"/>
      <c r="L125" s="196"/>
      <c r="M125" s="196">
        <v>0.25</v>
      </c>
      <c r="N125" s="196"/>
      <c r="O125" s="197"/>
      <c r="P125" s="178">
        <f t="shared" si="15"/>
        <v>84</v>
      </c>
      <c r="Q125" s="179">
        <f t="shared" si="15"/>
        <v>0</v>
      </c>
      <c r="R125" s="179">
        <f t="shared" si="15"/>
        <v>0</v>
      </c>
      <c r="S125" s="179">
        <f t="shared" si="14"/>
        <v>28</v>
      </c>
      <c r="T125" s="179">
        <f t="shared" si="14"/>
        <v>0</v>
      </c>
      <c r="U125" s="180">
        <f t="shared" si="14"/>
        <v>0</v>
      </c>
      <c r="V125" s="167">
        <f t="shared" si="13"/>
        <v>112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46056</v>
      </c>
      <c r="G126" s="245">
        <f t="shared" ca="1" si="12"/>
        <v>252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46052</v>
      </c>
      <c r="G128" s="245">
        <f t="shared" ca="1" si="12"/>
        <v>256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42</v>
      </c>
      <c r="T128" s="179">
        <f t="shared" si="14"/>
        <v>42</v>
      </c>
      <c r="U128" s="180">
        <f t="shared" si="14"/>
        <v>0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46060</v>
      </c>
      <c r="G129" s="245">
        <f t="shared" ca="1" si="12"/>
        <v>248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2" si="16">D130*7</f>
        <v>168</v>
      </c>
      <c r="F130" s="319">
        <v>46057</v>
      </c>
      <c r="G130" s="245">
        <f t="shared" ca="1" si="12"/>
        <v>251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8">+IF(D131&gt;0,1,0)</f>
        <v>1</v>
      </c>
      <c r="B131" s="142" t="s">
        <v>308</v>
      </c>
      <c r="C131" s="209"/>
      <c r="D131" s="201">
        <v>8</v>
      </c>
      <c r="E131" s="166">
        <f t="shared" si="16"/>
        <v>56</v>
      </c>
      <c r="F131" s="319">
        <v>46052</v>
      </c>
      <c r="G131" s="245">
        <f t="shared" ref="G131:G152" ca="1" si="19">+IF(A131=1,(+TODAY())-F131,"Sans objet")</f>
        <v>256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>
        <v>0.5</v>
      </c>
      <c r="N131" s="196"/>
      <c r="O131" s="197">
        <v>0.5</v>
      </c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28</v>
      </c>
      <c r="T131" s="179">
        <f t="shared" si="14"/>
        <v>0</v>
      </c>
      <c r="U131" s="180">
        <f t="shared" si="14"/>
        <v>28</v>
      </c>
      <c r="V131" s="167">
        <f t="shared" ref="V131:V151" si="20">SUM(P131:U131)</f>
        <v>56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46048</v>
      </c>
      <c r="G133" s="245">
        <f t="shared" ca="1" si="19"/>
        <v>260</v>
      </c>
      <c r="H133" s="254">
        <v>1</v>
      </c>
      <c r="I133" s="253" t="str">
        <f>VLOOKUP(H133,Secteurs!$A$4:$C$6,3)</f>
        <v>Frisca MPASSI</v>
      </c>
      <c r="J133" s="195"/>
      <c r="K133" s="196"/>
      <c r="L133" s="196">
        <v>0.5</v>
      </c>
      <c r="M133" s="196"/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42</v>
      </c>
      <c r="S133" s="179">
        <f t="shared" si="14"/>
        <v>0</v>
      </c>
      <c r="T133" s="179">
        <f t="shared" si="14"/>
        <v>0</v>
      </c>
      <c r="U133" s="180">
        <f t="shared" si="14"/>
        <v>42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46049</v>
      </c>
      <c r="G134" s="245">
        <f t="shared" ca="1" si="19"/>
        <v>259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46049</v>
      </c>
      <c r="G135" s="245">
        <f t="shared" ca="1" si="19"/>
        <v>259</v>
      </c>
      <c r="H135" s="254">
        <v>1</v>
      </c>
      <c r="I135" s="253" t="str">
        <f>VLOOKUP(H135,Secteurs!$A$4:$C$6,3)</f>
        <v>Frisca MPASSI</v>
      </c>
      <c r="J135" s="195"/>
      <c r="K135" s="196"/>
      <c r="L135" s="196">
        <v>0.5</v>
      </c>
      <c r="M135" s="196"/>
      <c r="N135" s="196">
        <v>0.5</v>
      </c>
      <c r="O135" s="197"/>
      <c r="P135" s="178">
        <f t="shared" si="15"/>
        <v>0</v>
      </c>
      <c r="Q135" s="179">
        <f t="shared" si="15"/>
        <v>0</v>
      </c>
      <c r="R135" s="179">
        <f t="shared" si="15"/>
        <v>77</v>
      </c>
      <c r="S135" s="179">
        <f t="shared" si="14"/>
        <v>0</v>
      </c>
      <c r="T135" s="179">
        <f t="shared" si="14"/>
        <v>77</v>
      </c>
      <c r="U135" s="180">
        <f t="shared" si="14"/>
        <v>0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46055</v>
      </c>
      <c r="G136" s="245">
        <f t="shared" ca="1" si="19"/>
        <v>253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46048</v>
      </c>
      <c r="G137" s="245">
        <f t="shared" ca="1" si="19"/>
        <v>260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46049</v>
      </c>
      <c r="G138" s="245">
        <f t="shared" ca="1" si="19"/>
        <v>259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0.5</v>
      </c>
      <c r="M138" s="196"/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24.5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46049</v>
      </c>
      <c r="G139" s="245">
        <f t="shared" ca="1" si="19"/>
        <v>259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46041</v>
      </c>
      <c r="G140" s="245">
        <f t="shared" ca="1" si="19"/>
        <v>267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1</v>
      </c>
      <c r="M140" s="196"/>
      <c r="N140" s="196"/>
      <c r="O140" s="197"/>
      <c r="P140" s="178">
        <f t="shared" si="15"/>
        <v>0</v>
      </c>
      <c r="Q140" s="179">
        <f t="shared" si="15"/>
        <v>0</v>
      </c>
      <c r="R140" s="179">
        <f t="shared" si="15"/>
        <v>56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46060</v>
      </c>
      <c r="G141" s="245">
        <f t="shared" ca="1" si="19"/>
        <v>248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21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0</v>
      </c>
      <c r="B142" s="163" t="s">
        <v>179</v>
      </c>
      <c r="C142" s="155" t="s">
        <v>281</v>
      </c>
      <c r="D142" s="198"/>
      <c r="E142" s="166">
        <f t="shared" si="16"/>
        <v>0</v>
      </c>
      <c r="F142" s="319">
        <v>46043</v>
      </c>
      <c r="G142" s="245" t="str">
        <f t="shared" ca="1" si="19"/>
        <v>Sans objet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22</v>
      </c>
      <c r="E143" s="166">
        <f t="shared" si="16"/>
        <v>154</v>
      </c>
      <c r="F143" s="319">
        <v>46060</v>
      </c>
      <c r="G143" s="245">
        <f t="shared" ca="1" si="19"/>
        <v>248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1</v>
      </c>
      <c r="N143" s="196"/>
      <c r="O143" s="197"/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154</v>
      </c>
      <c r="T143" s="179">
        <f t="shared" si="14"/>
        <v>0</v>
      </c>
      <c r="U143" s="180">
        <f t="shared" si="14"/>
        <v>0</v>
      </c>
      <c r="V143" s="167">
        <f t="shared" si="20"/>
        <v>154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24</v>
      </c>
      <c r="E144" s="166">
        <f t="shared" si="16"/>
        <v>168</v>
      </c>
      <c r="F144" s="319">
        <v>46055</v>
      </c>
      <c r="G144" s="245">
        <f t="shared" ca="1" si="19"/>
        <v>253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0.25</v>
      </c>
      <c r="N144" s="196">
        <v>0.25</v>
      </c>
      <c r="O144" s="197"/>
      <c r="P144" s="178">
        <f t="shared" si="15"/>
        <v>84</v>
      </c>
      <c r="Q144" s="179">
        <f t="shared" si="15"/>
        <v>0</v>
      </c>
      <c r="R144" s="179">
        <f t="shared" si="15"/>
        <v>0</v>
      </c>
      <c r="S144" s="179">
        <f t="shared" si="14"/>
        <v>42</v>
      </c>
      <c r="T144" s="179">
        <f t="shared" si="14"/>
        <v>42</v>
      </c>
      <c r="U144" s="180">
        <f t="shared" si="14"/>
        <v>0</v>
      </c>
      <c r="V144" s="167">
        <f t="shared" si="20"/>
        <v>168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46055</v>
      </c>
      <c r="G145" s="245">
        <f t="shared" ca="1" si="19"/>
        <v>253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>
        <v>0.5</v>
      </c>
      <c r="M145" s="196"/>
      <c r="N145" s="196"/>
      <c r="O145" s="197"/>
      <c r="P145" s="178">
        <f t="shared" si="15"/>
        <v>0</v>
      </c>
      <c r="Q145" s="179">
        <f t="shared" si="15"/>
        <v>63</v>
      </c>
      <c r="R145" s="179">
        <f t="shared" si="15"/>
        <v>63</v>
      </c>
      <c r="S145" s="179">
        <f t="shared" si="14"/>
        <v>0</v>
      </c>
      <c r="T145" s="179">
        <f t="shared" si="14"/>
        <v>0</v>
      </c>
      <c r="U145" s="180">
        <f t="shared" si="14"/>
        <v>0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22</v>
      </c>
      <c r="E146" s="166">
        <f t="shared" si="16"/>
        <v>154</v>
      </c>
      <c r="F146" s="319">
        <v>46045</v>
      </c>
      <c r="G146" s="245">
        <f t="shared" ca="1" si="19"/>
        <v>263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77</v>
      </c>
      <c r="U146" s="180">
        <f t="shared" si="14"/>
        <v>77</v>
      </c>
      <c r="V146" s="167">
        <f t="shared" si="20"/>
        <v>154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12</v>
      </c>
      <c r="E147" s="166">
        <f t="shared" si="16"/>
        <v>84</v>
      </c>
      <c r="F147" s="319">
        <v>46050</v>
      </c>
      <c r="G147" s="245">
        <f t="shared" ca="1" si="19"/>
        <v>258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6</v>
      </c>
      <c r="E148" s="166">
        <f t="shared" si="16"/>
        <v>42</v>
      </c>
      <c r="F148" s="319">
        <v>46055</v>
      </c>
      <c r="G148" s="245">
        <f t="shared" ca="1" si="19"/>
        <v>253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12</v>
      </c>
      <c r="E149" s="166">
        <v>126</v>
      </c>
      <c r="F149" s="319">
        <v>46052</v>
      </c>
      <c r="G149" s="245">
        <f t="shared" ca="1" si="19"/>
        <v>256</v>
      </c>
      <c r="H149" s="253">
        <v>1</v>
      </c>
      <c r="I149" s="253" t="s">
        <v>276</v>
      </c>
      <c r="J149" s="195"/>
      <c r="K149" s="196"/>
      <c r="L149" s="196">
        <v>0.75</v>
      </c>
      <c r="M149" s="196"/>
      <c r="N149" s="196"/>
      <c r="O149" s="197">
        <v>0.25</v>
      </c>
      <c r="P149" s="178">
        <f t="shared" si="15"/>
        <v>0</v>
      </c>
      <c r="Q149" s="297">
        <f t="shared" si="15"/>
        <v>0</v>
      </c>
      <c r="R149" s="297">
        <f t="shared" si="15"/>
        <v>94.5</v>
      </c>
      <c r="S149" s="297">
        <f t="shared" si="14"/>
        <v>0</v>
      </c>
      <c r="T149" s="297">
        <f t="shared" si="14"/>
        <v>0</v>
      </c>
      <c r="U149" s="298">
        <f t="shared" si="14"/>
        <v>31.5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>D150*7</f>
        <v>42</v>
      </c>
      <c r="F150" s="319">
        <v>46060</v>
      </c>
      <c r="G150" s="245">
        <f t="shared" ca="1" si="19"/>
        <v>248</v>
      </c>
      <c r="H150" s="253">
        <v>1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0"/>
        <v>42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0</v>
      </c>
      <c r="B151" s="163" t="s">
        <v>314</v>
      </c>
      <c r="C151" s="163" t="s">
        <v>281</v>
      </c>
      <c r="D151" s="198"/>
      <c r="E151" s="166">
        <f t="shared" si="16"/>
        <v>0</v>
      </c>
      <c r="F151" s="319">
        <v>46050</v>
      </c>
      <c r="G151" s="245" t="str">
        <f t="shared" ca="1" si="19"/>
        <v>Sans objet</v>
      </c>
      <c r="H151" s="253">
        <v>1</v>
      </c>
      <c r="I151" s="253" t="s">
        <v>278</v>
      </c>
      <c r="J151" s="195"/>
      <c r="K151" s="196"/>
      <c r="L151" s="196"/>
      <c r="M151" s="196"/>
      <c r="N151" s="196"/>
      <c r="O151" s="197"/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0</v>
      </c>
      <c r="V151" s="167">
        <f t="shared" si="20"/>
        <v>0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49">
        <v>1</v>
      </c>
      <c r="B152" s="348" t="s">
        <v>315</v>
      </c>
      <c r="C152" s="163" t="s">
        <v>316</v>
      </c>
      <c r="D152" s="198">
        <v>5</v>
      </c>
      <c r="E152" s="166">
        <f t="shared" si="16"/>
        <v>35</v>
      </c>
      <c r="F152" s="319">
        <v>46049</v>
      </c>
      <c r="G152" s="245">
        <f t="shared" ca="1" si="19"/>
        <v>259</v>
      </c>
      <c r="H152" s="253">
        <v>1</v>
      </c>
      <c r="I152" s="253" t="s">
        <v>276</v>
      </c>
      <c r="J152" s="195"/>
      <c r="K152" s="196"/>
      <c r="L152" s="196"/>
      <c r="M152" s="196"/>
      <c r="N152" s="196"/>
      <c r="O152" s="197">
        <v>1</v>
      </c>
      <c r="P152" s="178"/>
      <c r="Q152" s="297">
        <f t="shared" si="15"/>
        <v>0</v>
      </c>
      <c r="R152" s="297">
        <f t="shared" si="15"/>
        <v>0</v>
      </c>
      <c r="S152" s="297">
        <f t="shared" si="14"/>
        <v>0</v>
      </c>
      <c r="T152" s="297">
        <f t="shared" si="14"/>
        <v>0</v>
      </c>
      <c r="U152" s="298">
        <f t="shared" si="14"/>
        <v>35</v>
      </c>
      <c r="V152" s="167">
        <v>35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258"/>
      <c r="B153" s="259"/>
      <c r="C153" s="260"/>
      <c r="D153" s="261"/>
      <c r="E153" s="262"/>
      <c r="F153" s="263"/>
      <c r="G153" s="263"/>
      <c r="H153" s="264"/>
      <c r="I153" s="264"/>
      <c r="J153" s="265"/>
      <c r="K153" s="266"/>
      <c r="L153" s="266"/>
      <c r="M153" s="266"/>
      <c r="N153" s="266"/>
      <c r="O153" s="267"/>
      <c r="P153" s="268"/>
      <c r="Q153" s="269"/>
      <c r="R153" s="269"/>
      <c r="S153" s="269"/>
      <c r="T153" s="269"/>
      <c r="U153" s="270"/>
      <c r="V153" s="271"/>
      <c r="W153" s="272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181">
        <f>SUBTOTAL(9,A2:A153)</f>
        <v>145</v>
      </c>
      <c r="B154" s="181"/>
      <c r="C154" s="326">
        <f>+D154/A154</f>
        <v>28.393103448275863</v>
      </c>
      <c r="D154" s="182">
        <f>SUBTOTAL(9,D2:D153)</f>
        <v>4117</v>
      </c>
      <c r="E154" s="183">
        <f>SUBTOTAL(9,E2:E153)</f>
        <v>28952</v>
      </c>
      <c r="F154" s="327">
        <f>+E154/A154</f>
        <v>199.66896551724139</v>
      </c>
      <c r="G154" s="245">
        <f ca="1">(SUBTOTAL(9,G2:G153))/A154</f>
        <v>254.57931034482758</v>
      </c>
      <c r="H154" s="256"/>
      <c r="I154" s="256"/>
      <c r="J154" s="273">
        <f>(SUBTOTAL(9,J2:J153))/O$163</f>
        <v>0.54672897196261683</v>
      </c>
      <c r="K154" s="274">
        <f>(SUBTOTAL(9,K2:K153))/P$163</f>
        <v>0.6</v>
      </c>
      <c r="L154" s="274">
        <f>(SUBTOTAL(9,L2:L153))/R$163</f>
        <v>0.5</v>
      </c>
      <c r="M154" s="274">
        <f>(SUBTOTAL(9,M2:M153))/S$163</f>
        <v>0.42499999999999999</v>
      </c>
      <c r="N154" s="274">
        <f>(SUBTOTAL(9,N2:N153))/T$163</f>
        <v>0.4375</v>
      </c>
      <c r="O154" s="275">
        <f>(SUBTOTAL(9,O2:O153))/U$163</f>
        <v>0.4887640449438202</v>
      </c>
      <c r="P154" s="184">
        <f>SUBTOTAL(9,P2:P153)</f>
        <v>11970</v>
      </c>
      <c r="Q154" s="184">
        <f t="shared" ref="Q154:U154" si="21">SUBTOTAL(9,Q2:Q153)</f>
        <v>686</v>
      </c>
      <c r="R154" s="184">
        <f>SUBTOTAL(9,R2:R153)</f>
        <v>1326.5</v>
      </c>
      <c r="S154" s="184">
        <f t="shared" si="21"/>
        <v>3718.75</v>
      </c>
      <c r="T154" s="184">
        <f t="shared" si="21"/>
        <v>2759.75</v>
      </c>
      <c r="U154" s="184">
        <f t="shared" si="21"/>
        <v>8522.5</v>
      </c>
      <c r="V154" s="182">
        <f>SUBTOTAL(9,V2:V153)</f>
        <v>28952</v>
      </c>
      <c r="W154" s="182"/>
      <c r="X154" s="48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42"/>
      <c r="C155" s="42"/>
      <c r="D155" s="2"/>
      <c r="E155" s="2"/>
      <c r="F155" s="2"/>
      <c r="G155" s="2"/>
      <c r="H155" s="2"/>
      <c r="I155" s="2"/>
      <c r="J155" s="45"/>
      <c r="K155" s="45"/>
      <c r="L155" s="45"/>
      <c r="M155" s="45"/>
      <c r="O155" s="45"/>
      <c r="P155" s="45"/>
      <c r="Q155" s="45"/>
      <c r="R155" s="45"/>
      <c r="S155" s="45"/>
      <c r="T155" s="45"/>
      <c r="U155" s="45"/>
      <c r="V155" s="45"/>
      <c r="W155" s="45"/>
      <c r="X155" s="172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185</v>
      </c>
      <c r="B156" s="173" t="s">
        <v>186</v>
      </c>
      <c r="C156" s="173"/>
      <c r="D156" s="173" t="s">
        <v>187</v>
      </c>
      <c r="E156" s="24"/>
      <c r="F156" s="24"/>
      <c r="G156" s="24"/>
      <c r="H156" s="24"/>
      <c r="I156" s="24"/>
      <c r="N156" s="222" t="s">
        <v>188</v>
      </c>
      <c r="O156" s="279" t="s">
        <v>289</v>
      </c>
      <c r="P156" s="220" t="s">
        <v>192</v>
      </c>
      <c r="Q156" s="24" t="s">
        <v>2</v>
      </c>
      <c r="R156" s="24" t="s">
        <v>3</v>
      </c>
      <c r="S156" s="24" t="s">
        <v>4</v>
      </c>
      <c r="T156" s="174" t="s">
        <v>6</v>
      </c>
      <c r="U156" s="174" t="s">
        <v>5</v>
      </c>
      <c r="X156" s="175"/>
      <c r="Y156" s="48"/>
      <c r="Z156" s="10"/>
      <c r="AA156" s="2"/>
      <c r="AB156" s="2"/>
      <c r="AC156" s="2"/>
      <c r="AD156" s="2"/>
      <c r="AE156" s="2"/>
      <c r="AF156" s="2"/>
      <c r="AG156" s="2"/>
    </row>
    <row r="157" spans="1:34" ht="18.75">
      <c r="A157" s="141" t="s">
        <v>287</v>
      </c>
      <c r="B157" s="311">
        <f>+P154</f>
        <v>11970</v>
      </c>
      <c r="C157" s="213"/>
      <c r="D157" s="317">
        <f>B157/$E$154</f>
        <v>0.4134429400386847</v>
      </c>
      <c r="E157" s="2"/>
      <c r="F157" s="2"/>
      <c r="G157" s="2"/>
      <c r="H157" s="2"/>
      <c r="I157" s="2"/>
      <c r="N157" s="223">
        <v>0.25</v>
      </c>
      <c r="O157" s="300">
        <f t="shared" ref="O157:P160" si="22">+SUMIF(J$2:J$153,$N157,$A$2:$A$153)</f>
        <v>6</v>
      </c>
      <c r="P157" s="301">
        <f t="shared" si="22"/>
        <v>0</v>
      </c>
      <c r="Q157" s="302">
        <f t="shared" ref="Q157:Q159" si="23">+O157+P157</f>
        <v>6</v>
      </c>
      <c r="R157" s="302">
        <f t="shared" ref="R157:U160" si="24">+SUMIF(L$2:L$153,$N157,$A$2:$A$153)</f>
        <v>5</v>
      </c>
      <c r="S157" s="302">
        <f t="shared" si="24"/>
        <v>14</v>
      </c>
      <c r="T157" s="302">
        <f t="shared" si="24"/>
        <v>12</v>
      </c>
      <c r="U157" s="302">
        <f t="shared" si="24"/>
        <v>14</v>
      </c>
      <c r="V157" s="73"/>
      <c r="X157" s="46"/>
      <c r="Y157" s="2"/>
      <c r="Z157" s="10"/>
      <c r="AA157" s="2"/>
      <c r="AB157" s="2"/>
      <c r="AC157" s="2"/>
      <c r="AD157" s="2"/>
      <c r="AE157" s="2"/>
      <c r="AF157" s="2"/>
      <c r="AG157" s="2"/>
    </row>
    <row r="158" spans="1:34" ht="21">
      <c r="A158" s="215" t="s">
        <v>192</v>
      </c>
      <c r="B158" s="312">
        <f>+Q154</f>
        <v>686</v>
      </c>
      <c r="C158" s="217"/>
      <c r="D158" s="318">
        <f t="shared" ref="D158:D163" si="25">B158/$E$154</f>
        <v>2.3694390715667313E-2</v>
      </c>
      <c r="E158" s="2"/>
      <c r="F158" s="2"/>
      <c r="G158" s="2"/>
      <c r="H158" s="2"/>
      <c r="I158" s="2"/>
      <c r="N158" s="223">
        <v>0.5</v>
      </c>
      <c r="O158" s="300">
        <f t="shared" si="22"/>
        <v>85</v>
      </c>
      <c r="P158" s="301">
        <f t="shared" si="22"/>
        <v>4</v>
      </c>
      <c r="Q158" s="302">
        <f t="shared" si="23"/>
        <v>89</v>
      </c>
      <c r="R158" s="302">
        <f t="shared" si="24"/>
        <v>10</v>
      </c>
      <c r="S158" s="302">
        <f t="shared" si="24"/>
        <v>25</v>
      </c>
      <c r="T158" s="302">
        <f t="shared" si="24"/>
        <v>18</v>
      </c>
      <c r="U158" s="302">
        <f t="shared" si="24"/>
        <v>69</v>
      </c>
      <c r="V158" s="73"/>
      <c r="X158" s="44"/>
      <c r="Y158" s="175"/>
      <c r="Z158" s="24"/>
      <c r="AA158" s="24"/>
      <c r="AB158" s="24"/>
      <c r="AC158" s="24"/>
      <c r="AD158" s="24"/>
      <c r="AE158" s="24"/>
      <c r="AF158" s="24"/>
      <c r="AG158" s="24"/>
    </row>
    <row r="159" spans="1:34" ht="21">
      <c r="A159" s="7" t="s">
        <v>2</v>
      </c>
      <c r="B159" s="313">
        <f>B157+B158</f>
        <v>12656</v>
      </c>
      <c r="C159" s="47"/>
      <c r="D159" s="286">
        <f>B159/$E$154</f>
        <v>0.43713733075435202</v>
      </c>
      <c r="E159" s="316">
        <f>+D159-Q164</f>
        <v>1.2999399719869298E-2</v>
      </c>
      <c r="F159" s="225"/>
      <c r="G159" s="225"/>
      <c r="H159" s="257"/>
      <c r="I159" s="257"/>
      <c r="N159" s="223">
        <v>0.75</v>
      </c>
      <c r="O159" s="300">
        <f t="shared" si="22"/>
        <v>6</v>
      </c>
      <c r="P159" s="301">
        <f t="shared" si="22"/>
        <v>0</v>
      </c>
      <c r="Q159" s="302">
        <f t="shared" si="23"/>
        <v>6</v>
      </c>
      <c r="R159" s="302">
        <f t="shared" si="24"/>
        <v>1</v>
      </c>
      <c r="S159" s="302">
        <f t="shared" si="24"/>
        <v>0</v>
      </c>
      <c r="T159" s="302">
        <f t="shared" si="24"/>
        <v>0</v>
      </c>
      <c r="U159" s="302">
        <f t="shared" si="24"/>
        <v>2</v>
      </c>
      <c r="V159" s="73"/>
      <c r="X159" s="46"/>
      <c r="Y159" s="46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7" t="s">
        <v>3</v>
      </c>
      <c r="B160" s="313">
        <f>R154</f>
        <v>1326.5</v>
      </c>
      <c r="C160" s="47"/>
      <c r="D160" s="286">
        <f t="shared" si="25"/>
        <v>4.5817214700193426E-2</v>
      </c>
      <c r="E160" s="316">
        <f>+D160-R164</f>
        <v>-1.6251750817047952E-2</v>
      </c>
      <c r="F160" s="225"/>
      <c r="G160" s="225"/>
      <c r="H160" s="257"/>
      <c r="I160" s="257"/>
      <c r="N160" s="223">
        <v>1</v>
      </c>
      <c r="O160" s="300">
        <f t="shared" si="22"/>
        <v>10</v>
      </c>
      <c r="P160" s="301">
        <f t="shared" si="22"/>
        <v>1</v>
      </c>
      <c r="Q160" s="302">
        <f>+O160+P160</f>
        <v>11</v>
      </c>
      <c r="R160" s="302">
        <f t="shared" si="24"/>
        <v>2</v>
      </c>
      <c r="S160" s="302">
        <f t="shared" si="24"/>
        <v>1</v>
      </c>
      <c r="T160" s="302">
        <f t="shared" si="24"/>
        <v>2</v>
      </c>
      <c r="U160" s="302">
        <f t="shared" si="24"/>
        <v>4</v>
      </c>
      <c r="V160" s="73"/>
      <c r="X160" s="164"/>
      <c r="Y160" s="44"/>
      <c r="Z160" s="2"/>
      <c r="AA160" s="82"/>
      <c r="AB160" s="2"/>
      <c r="AC160" s="2"/>
      <c r="AD160" s="2"/>
      <c r="AE160" s="2"/>
      <c r="AF160" s="2"/>
      <c r="AG160" s="82"/>
      <c r="AH160" s="2"/>
    </row>
    <row r="161" spans="1:34" ht="21">
      <c r="A161" s="325" t="s">
        <v>4</v>
      </c>
      <c r="B161" s="313">
        <f>S154</f>
        <v>3718.75</v>
      </c>
      <c r="C161" s="47"/>
      <c r="D161" s="286">
        <f t="shared" si="25"/>
        <v>0.12844535783365571</v>
      </c>
      <c r="E161" s="316">
        <f>+D161-S164</f>
        <v>1.1203978523310884E-2</v>
      </c>
      <c r="F161" s="225"/>
      <c r="G161" s="225"/>
      <c r="H161" s="257"/>
      <c r="I161" s="257"/>
      <c r="N161" s="224" t="s">
        <v>294</v>
      </c>
      <c r="O161" s="303">
        <f>+SUMPRODUCT($N$157:$N$160,O157:O160)/O163</f>
        <v>0.54672897196261683</v>
      </c>
      <c r="P161" s="304">
        <f t="shared" ref="P161:U161" si="26">+SUMPRODUCT($N$157:$N$160,P157:P160)/P163</f>
        <v>0.6</v>
      </c>
      <c r="Q161" s="305">
        <f t="shared" si="26"/>
        <v>0.5491071428571429</v>
      </c>
      <c r="R161" s="305">
        <f>+SUMPRODUCT($N$157:$N$160,R157:R160)/R163</f>
        <v>0.5</v>
      </c>
      <c r="S161" s="305">
        <f t="shared" si="26"/>
        <v>0.42499999999999999</v>
      </c>
      <c r="T161" s="305">
        <f t="shared" si="26"/>
        <v>0.4375</v>
      </c>
      <c r="U161" s="305">
        <f t="shared" si="26"/>
        <v>0.4887640449438202</v>
      </c>
      <c r="V161" s="186"/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6</v>
      </c>
      <c r="B162" s="313">
        <f>T154</f>
        <v>2759.75</v>
      </c>
      <c r="C162" s="48"/>
      <c r="D162" s="286">
        <f t="shared" si="25"/>
        <v>9.53215667311412E-2</v>
      </c>
      <c r="E162" s="316">
        <f>+D162-T164</f>
        <v>-1.2301574067898335E-3</v>
      </c>
      <c r="F162" s="225"/>
      <c r="G162" s="225"/>
      <c r="H162" s="257"/>
      <c r="I162" s="257"/>
      <c r="N162" s="224"/>
      <c r="O162" s="306">
        <f>+J154</f>
        <v>0.54672897196261683</v>
      </c>
      <c r="P162" s="307">
        <f>+K154</f>
        <v>0.6</v>
      </c>
      <c r="Q162" s="308">
        <f>+(O162*O163+P162*P163)/Q163</f>
        <v>0.5491071428571429</v>
      </c>
      <c r="R162" s="308">
        <f>+L154</f>
        <v>0.5</v>
      </c>
      <c r="S162" s="308">
        <f>+M154</f>
        <v>0.42499999999999999</v>
      </c>
      <c r="T162" s="308">
        <f>+N154</f>
        <v>0.4375</v>
      </c>
      <c r="U162" s="308">
        <f>+O154</f>
        <v>0.4887640449438202</v>
      </c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5</v>
      </c>
      <c r="B163" s="313">
        <f>U154</f>
        <v>8522.5</v>
      </c>
      <c r="C163" s="48"/>
      <c r="D163" s="286">
        <f t="shared" si="25"/>
        <v>0.29436653771760157</v>
      </c>
      <c r="E163" s="316">
        <f>+D163-U164</f>
        <v>-5.633462282398416E-3</v>
      </c>
      <c r="F163" s="225"/>
      <c r="G163" s="225"/>
      <c r="H163" s="257"/>
      <c r="I163" s="257"/>
      <c r="M163" s="278">
        <f>+A154</f>
        <v>145</v>
      </c>
      <c r="N163" s="185" t="s">
        <v>191</v>
      </c>
      <c r="O163" s="309">
        <f>SUM(O157:O160)</f>
        <v>107</v>
      </c>
      <c r="P163" s="309">
        <f>SUM(P157:P160)</f>
        <v>5</v>
      </c>
      <c r="Q163" s="310">
        <f>SUM(Q157:Q160)</f>
        <v>112</v>
      </c>
      <c r="R163" s="309">
        <f>SUM(R157:R160)</f>
        <v>18</v>
      </c>
      <c r="S163" s="309">
        <f t="shared" ref="S163:U163" si="27">SUM(S157:S160)</f>
        <v>40</v>
      </c>
      <c r="T163" s="309">
        <f t="shared" si="27"/>
        <v>32</v>
      </c>
      <c r="U163" s="309">
        <f t="shared" si="27"/>
        <v>89</v>
      </c>
      <c r="V163" s="18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62" t="s">
        <v>16</v>
      </c>
      <c r="B164" s="314">
        <f>SUM(B159:B163)</f>
        <v>28983.5</v>
      </c>
      <c r="C164" s="192"/>
      <c r="D164" s="315">
        <f>SUM(D159:D163)</f>
        <v>1.001088007736944</v>
      </c>
      <c r="E164" s="2"/>
      <c r="F164" s="2"/>
      <c r="G164" s="2"/>
      <c r="H164" s="2"/>
      <c r="I164" s="2"/>
      <c r="M164" s="282"/>
      <c r="N164" s="283" t="s">
        <v>272</v>
      </c>
      <c r="O164" s="284">
        <f>+(O162*O163)/$M$163</f>
        <v>0.40344827586206894</v>
      </c>
      <c r="P164" s="285">
        <f t="shared" ref="P164:U164" si="28">+(P162*P163)/$M$163</f>
        <v>2.0689655172413793E-2</v>
      </c>
      <c r="Q164" s="286">
        <f>+P164+O164</f>
        <v>0.42413793103448272</v>
      </c>
      <c r="R164" s="286">
        <f t="shared" si="28"/>
        <v>6.2068965517241378E-2</v>
      </c>
      <c r="S164" s="286">
        <f t="shared" si="28"/>
        <v>0.11724137931034483</v>
      </c>
      <c r="T164" s="286">
        <f t="shared" si="28"/>
        <v>9.6551724137931033E-2</v>
      </c>
      <c r="U164" s="286">
        <f t="shared" si="28"/>
        <v>0.3</v>
      </c>
      <c r="V164" s="17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227"/>
      <c r="D165" s="2"/>
      <c r="E165" s="2"/>
      <c r="F165" s="2"/>
      <c r="G165" s="2"/>
      <c r="H165" s="2"/>
      <c r="I165" s="2"/>
      <c r="X165" s="164"/>
      <c r="Y165" s="17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177"/>
      <c r="Z166" s="2"/>
      <c r="AA166" s="2"/>
      <c r="AB166" s="2"/>
      <c r="AC166" s="2"/>
      <c r="AD166" s="2"/>
      <c r="AE166" s="2"/>
      <c r="AF166" s="2"/>
      <c r="AG166" s="2"/>
      <c r="AH166" s="7"/>
    </row>
    <row r="167" spans="1:34" ht="18.75">
      <c r="A167" s="177"/>
      <c r="B167" s="177"/>
      <c r="C167" s="2"/>
      <c r="D167" s="2"/>
      <c r="Y167" s="177"/>
      <c r="Z167" s="7"/>
      <c r="AA167" s="7"/>
      <c r="AB167" s="7"/>
      <c r="AC167" s="7"/>
      <c r="AD167" s="7"/>
      <c r="AE167" s="7"/>
      <c r="AF167" s="7"/>
      <c r="AG167" s="7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287" priority="6" operator="lessThan">
      <formula>7</formula>
    </cfRule>
    <cfRule type="cellIs" dxfId="286" priority="7" operator="between">
      <formula>14</formula>
      <formula>7</formula>
    </cfRule>
    <cfRule type="cellIs" dxfId="285" priority="8" operator="greaterThan">
      <formula>14</formula>
    </cfRule>
  </conditionalFormatting>
  <conditionalFormatting sqref="G154">
    <cfRule type="cellIs" dxfId="284" priority="3" operator="lessThan">
      <formula>7</formula>
    </cfRule>
    <cfRule type="cellIs" dxfId="283" priority="4" operator="between">
      <formula>14</formula>
      <formula>7</formula>
    </cfRule>
    <cfRule type="cellIs" dxfId="282" priority="5" operator="greaterThan">
      <formula>14</formula>
    </cfRule>
  </conditionalFormatting>
  <conditionalFormatting sqref="AC7:AG7">
    <cfRule type="cellIs" dxfId="281" priority="1" operator="greaterThan">
      <formula>0</formula>
    </cfRule>
    <cfRule type="cellIs" dxfId="280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0657-5A62-41D8-8A61-11059EE47023}">
  <sheetPr codeName="Feuil15"/>
  <dimension ref="A1:AI169"/>
  <sheetViews>
    <sheetView workbookViewId="0">
      <pane xSplit="5" ySplit="1" topLeftCell="W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46060</v>
      </c>
      <c r="G2" s="245">
        <f ca="1">+IF(A2=1,(+TODAY())-F2,"Sans objet")</f>
        <v>248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322">
        <v>3</v>
      </c>
      <c r="AA2" s="324">
        <v>0.41</v>
      </c>
      <c r="AB2" s="324">
        <v>0.02</v>
      </c>
      <c r="AC2" s="323">
        <v>0.432</v>
      </c>
      <c r="AD2" s="323">
        <v>6.2E-2</v>
      </c>
      <c r="AE2" s="323">
        <v>8.8999999999999996E-2</v>
      </c>
      <c r="AF2" s="323">
        <v>9.7000000000000003E-2</v>
      </c>
      <c r="AG2" s="323">
        <v>0.31900000000000001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62</v>
      </c>
      <c r="E3" s="166">
        <f t="shared" si="0"/>
        <v>434</v>
      </c>
      <c r="F3" s="319">
        <v>46066</v>
      </c>
      <c r="G3" s="245">
        <f t="shared" ref="G3:G66" ca="1" si="4">+IF(A3=1,(+TODAY())-F3,"Sans objet")</f>
        <v>242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217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217</v>
      </c>
      <c r="V3" s="167">
        <f t="shared" ref="V3:V66" si="6">SUM(P3:U3)</f>
        <v>434</v>
      </c>
      <c r="W3" s="147" t="s">
        <v>201</v>
      </c>
      <c r="X3" s="85">
        <f t="shared" si="2"/>
        <v>0</v>
      </c>
      <c r="Z3" s="322">
        <v>4</v>
      </c>
      <c r="AA3" s="324">
        <v>0.4</v>
      </c>
      <c r="AB3" s="324">
        <v>0.02</v>
      </c>
      <c r="AC3" s="323">
        <v>0.42</v>
      </c>
      <c r="AD3" s="323">
        <v>5.8000000000000003E-2</v>
      </c>
      <c r="AE3" s="323">
        <v>9.0999999999999998E-2</v>
      </c>
      <c r="AF3" s="323">
        <v>0.11700000000000001</v>
      </c>
      <c r="AG3" s="323">
        <v>0.314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46062</v>
      </c>
      <c r="G4" s="245">
        <f t="shared" ca="1" si="4"/>
        <v>246</v>
      </c>
      <c r="H4" s="253">
        <v>2</v>
      </c>
      <c r="I4" s="253" t="str">
        <f>VLOOKUP(H4,Secteurs!$A$4:$C$6,3)</f>
        <v>Prince MBOUSSA</v>
      </c>
      <c r="J4" s="195"/>
      <c r="K4" s="196"/>
      <c r="L4" s="196"/>
      <c r="M4" s="196">
        <v>0.25</v>
      </c>
      <c r="N4" s="196">
        <v>0.5</v>
      </c>
      <c r="O4" s="197">
        <v>0.25</v>
      </c>
      <c r="P4" s="178">
        <f t="shared" si="5"/>
        <v>0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168</v>
      </c>
      <c r="U4" s="180">
        <f t="shared" si="1"/>
        <v>84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5</v>
      </c>
      <c r="AA4" s="324">
        <v>0.39</v>
      </c>
      <c r="AB4" s="324">
        <v>0.02</v>
      </c>
      <c r="AC4" s="323">
        <v>0.41299999999999998</v>
      </c>
      <c r="AD4" s="323">
        <v>7.8E-2</v>
      </c>
      <c r="AE4" s="323">
        <v>9.0999999999999998E-2</v>
      </c>
      <c r="AF4" s="323">
        <v>0.111</v>
      </c>
      <c r="AG4" s="323">
        <v>0.308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50</v>
      </c>
      <c r="E5" s="166">
        <f t="shared" si="0"/>
        <v>350</v>
      </c>
      <c r="F5" s="319">
        <v>46066</v>
      </c>
      <c r="G5" s="245">
        <f t="shared" ca="1" si="4"/>
        <v>242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350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350</v>
      </c>
      <c r="W5" s="147" t="s">
        <v>201</v>
      </c>
      <c r="X5" s="85">
        <f t="shared" si="2"/>
        <v>0</v>
      </c>
      <c r="Z5" s="322">
        <v>6</v>
      </c>
      <c r="AA5" s="324">
        <v>0.40400000000000003</v>
      </c>
      <c r="AB5" s="324">
        <v>2.1000000000000001E-2</v>
      </c>
      <c r="AC5" s="323">
        <v>0.42399999999999999</v>
      </c>
      <c r="AD5" s="323">
        <v>6.2E-2</v>
      </c>
      <c r="AE5" s="323">
        <v>0.11700000000000001</v>
      </c>
      <c r="AF5" s="323">
        <v>9.7000000000000003E-2</v>
      </c>
      <c r="AG5" s="323">
        <v>0.3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46062</v>
      </c>
      <c r="G6" s="245">
        <f t="shared" ca="1" si="4"/>
        <v>246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175</v>
      </c>
      <c r="T6" s="179">
        <f t="shared" si="1"/>
        <v>0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7</v>
      </c>
      <c r="AA6" s="324">
        <v>0.40899999999999997</v>
      </c>
      <c r="AB6" s="324">
        <v>1.4E-2</v>
      </c>
      <c r="AC6" s="323">
        <v>0.42199999999999999</v>
      </c>
      <c r="AD6" s="323">
        <v>6.6000000000000003E-2</v>
      </c>
      <c r="AE6" s="323">
        <v>0.122</v>
      </c>
      <c r="AF6" s="323">
        <v>8.1000000000000003E-2</v>
      </c>
      <c r="AG6" s="323">
        <v>0.309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46064</v>
      </c>
      <c r="G7" s="245">
        <f t="shared" ca="1" si="4"/>
        <v>244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-2.0000000000000018E-3</v>
      </c>
      <c r="AD7" s="194">
        <f>+AD6-AD5</f>
        <v>4.0000000000000036E-3</v>
      </c>
      <c r="AE7" s="194">
        <f t="shared" ref="AE7:AG7" si="7">+AE6-AE5</f>
        <v>4.9999999999999906E-3</v>
      </c>
      <c r="AF7" s="194">
        <f t="shared" si="7"/>
        <v>-1.6E-2</v>
      </c>
      <c r="AG7" s="194">
        <f t="shared" si="7"/>
        <v>9.000000000000008E-3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46060</v>
      </c>
      <c r="G8" s="245">
        <f t="shared" ca="1" si="4"/>
        <v>248</v>
      </c>
      <c r="H8" s="253">
        <v>1</v>
      </c>
      <c r="I8" s="253" t="str">
        <f>VLOOKUP(H8,Secteurs!$A$4:$C$6,3)</f>
        <v>Frisca MPASSI</v>
      </c>
      <c r="J8" s="195"/>
      <c r="K8" s="196"/>
      <c r="L8" s="196"/>
      <c r="M8" s="196">
        <v>0.25</v>
      </c>
      <c r="N8" s="196">
        <v>0.25</v>
      </c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0</v>
      </c>
      <c r="S8" s="179">
        <f t="shared" si="1"/>
        <v>70</v>
      </c>
      <c r="T8" s="179">
        <f t="shared" si="1"/>
        <v>70</v>
      </c>
      <c r="U8" s="180">
        <f t="shared" si="1"/>
        <v>140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28</v>
      </c>
      <c r="E9" s="166">
        <f t="shared" si="0"/>
        <v>196</v>
      </c>
      <c r="F9" s="319">
        <v>46063</v>
      </c>
      <c r="G9" s="245">
        <f t="shared" ca="1" si="4"/>
        <v>245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0.5</v>
      </c>
      <c r="N9" s="196"/>
      <c r="O9" s="197"/>
      <c r="P9" s="178">
        <f t="shared" si="5"/>
        <v>98</v>
      </c>
      <c r="Q9" s="179">
        <f t="shared" si="1"/>
        <v>0</v>
      </c>
      <c r="R9" s="179">
        <f t="shared" si="1"/>
        <v>0</v>
      </c>
      <c r="S9" s="179">
        <f t="shared" si="1"/>
        <v>98</v>
      </c>
      <c r="T9" s="179">
        <f t="shared" si="1"/>
        <v>0</v>
      </c>
      <c r="U9" s="180">
        <f t="shared" si="1"/>
        <v>0</v>
      </c>
      <c r="V9" s="167">
        <f t="shared" si="6"/>
        <v>196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46063</v>
      </c>
      <c r="G10" s="245">
        <f t="shared" ca="1" si="4"/>
        <v>245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30</v>
      </c>
      <c r="E11" s="166">
        <f t="shared" si="0"/>
        <v>210</v>
      </c>
      <c r="F11" s="319">
        <v>46063</v>
      </c>
      <c r="G11" s="245">
        <f t="shared" ca="1" si="4"/>
        <v>245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105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105</v>
      </c>
      <c r="V11" s="167">
        <f t="shared" si="6"/>
        <v>210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46062</v>
      </c>
      <c r="G12" s="245">
        <f t="shared" ca="1" si="4"/>
        <v>246</v>
      </c>
      <c r="H12" s="253">
        <v>2</v>
      </c>
      <c r="I12" s="253" t="str">
        <f>VLOOKUP(H12,Secteurs!$A$4:$C$6,3)</f>
        <v>Prince MBOUSSA</v>
      </c>
      <c r="J12" s="195">
        <v>0.75</v>
      </c>
      <c r="K12" s="196"/>
      <c r="L12" s="196"/>
      <c r="M12" s="196"/>
      <c r="N12" s="196">
        <v>0.25</v>
      </c>
      <c r="O12" s="197"/>
      <c r="P12" s="178">
        <f t="shared" si="5"/>
        <v>126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42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46062</v>
      </c>
      <c r="G13" s="245">
        <f t="shared" ca="1" si="4"/>
        <v>246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46062</v>
      </c>
      <c r="G14" s="245">
        <f t="shared" ca="1" si="4"/>
        <v>246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/>
      <c r="N14" s="196">
        <v>0.5</v>
      </c>
      <c r="O14" s="197"/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0</v>
      </c>
      <c r="T14" s="179">
        <f t="shared" si="1"/>
        <v>168</v>
      </c>
      <c r="U14" s="180">
        <f t="shared" si="1"/>
        <v>0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66</v>
      </c>
      <c r="E15" s="166">
        <f>D15*7</f>
        <v>462</v>
      </c>
      <c r="F15" s="319">
        <v>46066</v>
      </c>
      <c r="G15" s="245">
        <f t="shared" ca="1" si="4"/>
        <v>242</v>
      </c>
      <c r="H15" s="253">
        <v>2</v>
      </c>
      <c r="I15" s="253" t="str">
        <f>VLOOKUP(H15,Secteurs!$A$4:$C$6,3)</f>
        <v>Prince MBOUSSA</v>
      </c>
      <c r="J15" s="195"/>
      <c r="K15" s="196"/>
      <c r="L15" s="196"/>
      <c r="M15" s="196">
        <v>0.25</v>
      </c>
      <c r="N15" s="196">
        <v>0.25</v>
      </c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0</v>
      </c>
      <c r="S15" s="179">
        <f t="shared" si="1"/>
        <v>115.5</v>
      </c>
      <c r="T15" s="179">
        <f t="shared" si="1"/>
        <v>115.5</v>
      </c>
      <c r="U15" s="180">
        <f t="shared" si="1"/>
        <v>231</v>
      </c>
      <c r="V15" s="167">
        <f t="shared" si="6"/>
        <v>462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46063</v>
      </c>
      <c r="G16" s="245">
        <f t="shared" ca="1" si="4"/>
        <v>245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>
        <v>0.25</v>
      </c>
      <c r="N16" s="196"/>
      <c r="O16" s="197">
        <v>0.25</v>
      </c>
      <c r="P16" s="178">
        <f t="shared" si="5"/>
        <v>168</v>
      </c>
      <c r="Q16" s="179">
        <f t="shared" si="1"/>
        <v>0</v>
      </c>
      <c r="R16" s="179">
        <f t="shared" si="1"/>
        <v>0</v>
      </c>
      <c r="S16" s="179">
        <f t="shared" si="1"/>
        <v>84</v>
      </c>
      <c r="T16" s="179">
        <f t="shared" si="1"/>
        <v>0</v>
      </c>
      <c r="U16" s="180">
        <f t="shared" si="1"/>
        <v>84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46060</v>
      </c>
      <c r="G17" s="245">
        <f t="shared" ca="1" si="4"/>
        <v>248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>
        <v>0.25</v>
      </c>
      <c r="N17" s="196"/>
      <c r="O17" s="197">
        <v>0.25</v>
      </c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70</v>
      </c>
      <c r="T17" s="179">
        <f t="shared" si="1"/>
        <v>0</v>
      </c>
      <c r="U17" s="180">
        <f t="shared" si="1"/>
        <v>70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30</v>
      </c>
      <c r="E18" s="166">
        <f t="shared" si="0"/>
        <v>210</v>
      </c>
      <c r="F18" s="319">
        <v>46063</v>
      </c>
      <c r="G18" s="245">
        <f t="shared" ca="1" si="4"/>
        <v>245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>
        <v>0.5</v>
      </c>
      <c r="N18" s="196"/>
      <c r="O18" s="197"/>
      <c r="P18" s="178">
        <f t="shared" si="5"/>
        <v>105</v>
      </c>
      <c r="Q18" s="179">
        <f t="shared" si="5"/>
        <v>0</v>
      </c>
      <c r="R18" s="179">
        <f t="shared" si="5"/>
        <v>0</v>
      </c>
      <c r="S18" s="179">
        <f t="shared" si="5"/>
        <v>105</v>
      </c>
      <c r="T18" s="179">
        <f t="shared" si="5"/>
        <v>0</v>
      </c>
      <c r="U18" s="180">
        <f t="shared" si="5"/>
        <v>0</v>
      </c>
      <c r="V18" s="167">
        <f t="shared" si="6"/>
        <v>210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28</v>
      </c>
      <c r="E19" s="166">
        <f t="shared" si="0"/>
        <v>196</v>
      </c>
      <c r="F19" s="319">
        <v>46060</v>
      </c>
      <c r="G19" s="245">
        <f t="shared" ca="1" si="4"/>
        <v>248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98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98</v>
      </c>
      <c r="V19" s="167">
        <f t="shared" si="6"/>
        <v>196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40</v>
      </c>
      <c r="E20" s="166">
        <f t="shared" si="0"/>
        <v>280</v>
      </c>
      <c r="F20" s="319">
        <v>46060</v>
      </c>
      <c r="G20" s="245">
        <f t="shared" ca="1" si="4"/>
        <v>248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>
        <v>0.5</v>
      </c>
      <c r="N20" s="196"/>
      <c r="O20" s="197"/>
      <c r="P20" s="178">
        <f t="shared" si="5"/>
        <v>140</v>
      </c>
      <c r="Q20" s="179">
        <f t="shared" si="5"/>
        <v>0</v>
      </c>
      <c r="R20" s="179">
        <f t="shared" si="5"/>
        <v>0</v>
      </c>
      <c r="S20" s="179">
        <f t="shared" si="5"/>
        <v>140</v>
      </c>
      <c r="T20" s="179">
        <f t="shared" si="5"/>
        <v>0</v>
      </c>
      <c r="U20" s="180">
        <f t="shared" si="5"/>
        <v>0</v>
      </c>
      <c r="V20" s="167">
        <f t="shared" si="6"/>
        <v>280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46</v>
      </c>
      <c r="E21" s="166">
        <f t="shared" si="0"/>
        <v>322</v>
      </c>
      <c r="F21" s="319">
        <v>46063</v>
      </c>
      <c r="G21" s="245">
        <f t="shared" ca="1" si="4"/>
        <v>245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>
        <v>0.25</v>
      </c>
      <c r="N21" s="196"/>
      <c r="O21" s="197">
        <v>0.25</v>
      </c>
      <c r="P21" s="178">
        <f t="shared" si="5"/>
        <v>161</v>
      </c>
      <c r="Q21" s="179">
        <f t="shared" si="5"/>
        <v>0</v>
      </c>
      <c r="R21" s="179">
        <f t="shared" si="5"/>
        <v>0</v>
      </c>
      <c r="S21" s="179">
        <f t="shared" si="5"/>
        <v>80.5</v>
      </c>
      <c r="T21" s="179">
        <f t="shared" si="5"/>
        <v>0</v>
      </c>
      <c r="U21" s="180">
        <f t="shared" si="5"/>
        <v>80.5</v>
      </c>
      <c r="V21" s="167">
        <f t="shared" si="6"/>
        <v>322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46060</v>
      </c>
      <c r="G22" s="245">
        <f t="shared" ca="1" si="4"/>
        <v>248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>
        <v>0.25</v>
      </c>
      <c r="N22" s="196"/>
      <c r="O22" s="197">
        <v>0.25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56</v>
      </c>
      <c r="T22" s="179">
        <f t="shared" si="5"/>
        <v>0</v>
      </c>
      <c r="U22" s="180">
        <f t="shared" si="5"/>
        <v>56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46062</v>
      </c>
      <c r="G23" s="245">
        <f t="shared" ca="1" si="4"/>
        <v>246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38</v>
      </c>
      <c r="E24" s="166">
        <f t="shared" si="0"/>
        <v>266</v>
      </c>
      <c r="F24" s="319">
        <v>46063</v>
      </c>
      <c r="G24" s="245">
        <f t="shared" ca="1" si="4"/>
        <v>245</v>
      </c>
      <c r="H24" s="253">
        <v>2</v>
      </c>
      <c r="I24" s="253" t="str">
        <f>VLOOKUP(H24,Secteurs!$A$4:$C$6,3)</f>
        <v>Prince MBOUSSA</v>
      </c>
      <c r="J24" s="195"/>
      <c r="K24" s="196"/>
      <c r="L24" s="196"/>
      <c r="M24" s="196">
        <v>0.25</v>
      </c>
      <c r="N24" s="196">
        <v>0.5</v>
      </c>
      <c r="O24" s="197">
        <v>0.25</v>
      </c>
      <c r="P24" s="178">
        <f t="shared" si="5"/>
        <v>0</v>
      </c>
      <c r="Q24" s="179">
        <f t="shared" si="5"/>
        <v>0</v>
      </c>
      <c r="R24" s="179">
        <f t="shared" si="5"/>
        <v>0</v>
      </c>
      <c r="S24" s="179">
        <f t="shared" si="5"/>
        <v>66.5</v>
      </c>
      <c r="T24" s="179">
        <f t="shared" si="5"/>
        <v>133</v>
      </c>
      <c r="U24" s="180">
        <f t="shared" si="5"/>
        <v>66.5</v>
      </c>
      <c r="V24" s="167">
        <f t="shared" si="6"/>
        <v>266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46062</v>
      </c>
      <c r="G25" s="245">
        <f t="shared" ca="1" si="4"/>
        <v>246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46063</v>
      </c>
      <c r="G26" s="245">
        <f t="shared" ca="1" si="4"/>
        <v>245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18000</v>
      </c>
      <c r="AE26" s="346">
        <v>18000</v>
      </c>
      <c r="AF26" s="346">
        <v>18000</v>
      </c>
      <c r="AG26" s="346">
        <v>18000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46062</v>
      </c>
      <c r="G27" s="245">
        <f t="shared" ca="1" si="4"/>
        <v>246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v>105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17750</v>
      </c>
      <c r="AE27" s="346">
        <v>17600</v>
      </c>
      <c r="AF27" s="346">
        <v>17750</v>
      </c>
      <c r="AG27" s="346">
        <v>17750</v>
      </c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36</v>
      </c>
      <c r="E28" s="166">
        <f t="shared" si="0"/>
        <v>252</v>
      </c>
      <c r="F28" s="319">
        <v>46060</v>
      </c>
      <c r="G28" s="245">
        <f t="shared" ca="1" si="4"/>
        <v>248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126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126</v>
      </c>
      <c r="V28" s="167">
        <f t="shared" si="6"/>
        <v>252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</row>
    <row r="29" spans="1:35" ht="18.75">
      <c r="A29" s="157">
        <f t="shared" si="3"/>
        <v>1</v>
      </c>
      <c r="B29" s="142" t="s">
        <v>62</v>
      </c>
      <c r="C29" s="142"/>
      <c r="D29" s="199">
        <v>30</v>
      </c>
      <c r="E29" s="166">
        <f t="shared" si="0"/>
        <v>210</v>
      </c>
      <c r="F29" s="319">
        <v>46063</v>
      </c>
      <c r="G29" s="245">
        <f t="shared" ca="1" si="4"/>
        <v>245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>
        <v>0.25</v>
      </c>
      <c r="M29" s="196"/>
      <c r="N29" s="196"/>
      <c r="O29" s="197">
        <v>0.25</v>
      </c>
      <c r="P29" s="178">
        <f t="shared" si="5"/>
        <v>0</v>
      </c>
      <c r="Q29" s="179">
        <f t="shared" si="5"/>
        <v>105</v>
      </c>
      <c r="R29" s="179">
        <f t="shared" si="5"/>
        <v>52.5</v>
      </c>
      <c r="S29" s="179">
        <f t="shared" si="5"/>
        <v>0</v>
      </c>
      <c r="T29" s="179">
        <f t="shared" si="5"/>
        <v>0</v>
      </c>
      <c r="U29" s="180">
        <f t="shared" si="5"/>
        <v>52.5</v>
      </c>
      <c r="V29" s="167">
        <f t="shared" si="6"/>
        <v>210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46062</v>
      </c>
      <c r="G30" s="291">
        <f t="shared" ca="1" si="4"/>
        <v>246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>
        <v>0.25</v>
      </c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70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46063</v>
      </c>
      <c r="G31" s="245">
        <f t="shared" ca="1" si="4"/>
        <v>245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32</v>
      </c>
      <c r="E32" s="166">
        <f t="shared" si="0"/>
        <v>224</v>
      </c>
      <c r="F32" s="319">
        <v>46062</v>
      </c>
      <c r="G32" s="245">
        <f t="shared" ca="1" si="4"/>
        <v>246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112</v>
      </c>
      <c r="U32" s="180">
        <f t="shared" si="5"/>
        <v>112</v>
      </c>
      <c r="V32" s="167">
        <f t="shared" si="6"/>
        <v>224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46062</v>
      </c>
      <c r="G33" s="245">
        <f t="shared" ca="1" si="4"/>
        <v>246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>
        <v>0.25</v>
      </c>
      <c r="M33" s="196"/>
      <c r="N33" s="196">
        <v>0.25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73.5</v>
      </c>
      <c r="S33" s="179">
        <f t="shared" si="5"/>
        <v>0</v>
      </c>
      <c r="T33" s="179">
        <f t="shared" si="5"/>
        <v>73.5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46060</v>
      </c>
      <c r="G34" s="245">
        <f t="shared" ca="1" si="4"/>
        <v>248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46</v>
      </c>
      <c r="E35" s="166">
        <f t="shared" si="0"/>
        <v>322</v>
      </c>
      <c r="F35" s="319">
        <v>46062</v>
      </c>
      <c r="G35" s="245">
        <f t="shared" ca="1" si="4"/>
        <v>246</v>
      </c>
      <c r="H35" s="253">
        <v>2</v>
      </c>
      <c r="I35" s="253" t="str">
        <f>VLOOKUP(H35,Secteurs!$A$4:$C$6,3)</f>
        <v>Prince MBOUSSA</v>
      </c>
      <c r="J35" s="195">
        <v>0.25</v>
      </c>
      <c r="K35" s="196"/>
      <c r="L35" s="196"/>
      <c r="M35" s="196"/>
      <c r="N35" s="196">
        <v>0.25</v>
      </c>
      <c r="O35" s="197">
        <v>0.5</v>
      </c>
      <c r="P35" s="178">
        <f t="shared" si="5"/>
        <v>80.5</v>
      </c>
      <c r="Q35" s="179">
        <f t="shared" si="5"/>
        <v>0</v>
      </c>
      <c r="R35" s="179">
        <f t="shared" si="5"/>
        <v>0</v>
      </c>
      <c r="S35" s="179">
        <f t="shared" si="5"/>
        <v>0</v>
      </c>
      <c r="T35" s="179">
        <f t="shared" si="5"/>
        <v>80.5</v>
      </c>
      <c r="U35" s="180">
        <f t="shared" si="5"/>
        <v>161</v>
      </c>
      <c r="V35" s="167">
        <f t="shared" si="6"/>
        <v>322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46060</v>
      </c>
      <c r="G36" s="245">
        <f t="shared" ca="1" si="4"/>
        <v>248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30</v>
      </c>
      <c r="E37" s="166">
        <f t="shared" si="0"/>
        <v>210</v>
      </c>
      <c r="F37" s="319">
        <v>46060</v>
      </c>
      <c r="G37" s="245">
        <f t="shared" ca="1" si="4"/>
        <v>248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105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105</v>
      </c>
      <c r="V37" s="167">
        <f t="shared" si="6"/>
        <v>210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28</v>
      </c>
      <c r="E38" s="166">
        <f t="shared" si="0"/>
        <v>196</v>
      </c>
      <c r="F38" s="319">
        <v>46060</v>
      </c>
      <c r="G38" s="245">
        <f t="shared" ca="1" si="4"/>
        <v>248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98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98</v>
      </c>
      <c r="V38" s="167">
        <f t="shared" si="6"/>
        <v>196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42</v>
      </c>
      <c r="E39" s="166">
        <f t="shared" si="0"/>
        <v>294</v>
      </c>
      <c r="F39" s="319">
        <v>46062</v>
      </c>
      <c r="G39" s="245">
        <f t="shared" ca="1" si="4"/>
        <v>246</v>
      </c>
      <c r="H39" s="253">
        <v>2</v>
      </c>
      <c r="I39" s="253" t="str">
        <f>VLOOKUP(H39,Secteurs!$A$4:$C$6,3)</f>
        <v>Prince MBOUSSA</v>
      </c>
      <c r="J39" s="195">
        <v>0.25</v>
      </c>
      <c r="K39" s="196"/>
      <c r="L39" s="196"/>
      <c r="M39" s="196"/>
      <c r="N39" s="196">
        <v>0.25</v>
      </c>
      <c r="O39" s="197">
        <v>0.5</v>
      </c>
      <c r="P39" s="178">
        <f t="shared" si="5"/>
        <v>73.5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73.5</v>
      </c>
      <c r="U39" s="180">
        <f t="shared" si="5"/>
        <v>147</v>
      </c>
      <c r="V39" s="167">
        <f t="shared" si="6"/>
        <v>294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46062</v>
      </c>
      <c r="G40" s="245">
        <f t="shared" ca="1" si="4"/>
        <v>246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46062</v>
      </c>
      <c r="G41" s="245">
        <f t="shared" ca="1" si="4"/>
        <v>246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46060</v>
      </c>
      <c r="G42" s="245">
        <f t="shared" ca="1" si="4"/>
        <v>248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32</v>
      </c>
      <c r="E43" s="166">
        <f t="shared" si="0"/>
        <v>224</v>
      </c>
      <c r="F43" s="319">
        <v>46063</v>
      </c>
      <c r="G43" s="245">
        <f t="shared" ca="1" si="4"/>
        <v>245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112</v>
      </c>
      <c r="Q43" s="179">
        <f t="shared" si="5"/>
        <v>0</v>
      </c>
      <c r="R43" s="179">
        <f t="shared" si="5"/>
        <v>0</v>
      </c>
      <c r="S43" s="179">
        <f t="shared" si="5"/>
        <v>112</v>
      </c>
      <c r="T43" s="179">
        <f t="shared" si="5"/>
        <v>0</v>
      </c>
      <c r="U43" s="180">
        <f t="shared" si="5"/>
        <v>0</v>
      </c>
      <c r="V43" s="167">
        <f t="shared" si="6"/>
        <v>224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46062</v>
      </c>
      <c r="G44" s="245">
        <f t="shared" ca="1" si="4"/>
        <v>246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46060</v>
      </c>
      <c r="G45" s="245">
        <f t="shared" ca="1" si="4"/>
        <v>248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46060</v>
      </c>
      <c r="G46" s="245">
        <f t="shared" ca="1" si="4"/>
        <v>248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>
        <v>0.5</v>
      </c>
      <c r="O46" s="197"/>
      <c r="P46" s="178">
        <f t="shared" si="5"/>
        <v>0</v>
      </c>
      <c r="Q46" s="179">
        <f t="shared" si="5"/>
        <v>0</v>
      </c>
      <c r="R46" s="179">
        <f t="shared" si="5"/>
        <v>87.5</v>
      </c>
      <c r="S46" s="179">
        <f t="shared" si="5"/>
        <v>0</v>
      </c>
      <c r="T46" s="179">
        <f t="shared" si="5"/>
        <v>87.5</v>
      </c>
      <c r="U46" s="180">
        <f t="shared" si="5"/>
        <v>0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46060</v>
      </c>
      <c r="G47" s="245">
        <f t="shared" ca="1" si="4"/>
        <v>248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28</v>
      </c>
      <c r="E48" s="166">
        <f t="shared" si="0"/>
        <v>196</v>
      </c>
      <c r="F48" s="319">
        <v>46060</v>
      </c>
      <c r="G48" s="245">
        <f t="shared" ca="1" si="4"/>
        <v>248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>
        <v>0.25</v>
      </c>
      <c r="M48" s="196"/>
      <c r="N48" s="196"/>
      <c r="O48" s="197">
        <v>0.25</v>
      </c>
      <c r="P48" s="178">
        <f t="shared" si="5"/>
        <v>98</v>
      </c>
      <c r="Q48" s="179">
        <f t="shared" si="5"/>
        <v>0</v>
      </c>
      <c r="R48" s="179">
        <f t="shared" si="5"/>
        <v>49</v>
      </c>
      <c r="S48" s="179">
        <f t="shared" si="5"/>
        <v>0</v>
      </c>
      <c r="T48" s="179">
        <f t="shared" si="5"/>
        <v>0</v>
      </c>
      <c r="U48" s="180">
        <f t="shared" si="5"/>
        <v>49</v>
      </c>
      <c r="V48" s="167">
        <f t="shared" si="6"/>
        <v>196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46062</v>
      </c>
      <c r="G49" s="245">
        <f t="shared" ca="1" si="4"/>
        <v>246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24</v>
      </c>
      <c r="E50" s="166">
        <f t="shared" si="0"/>
        <v>168</v>
      </c>
      <c r="F50" s="319">
        <v>46060</v>
      </c>
      <c r="G50" s="245">
        <f t="shared" ca="1" si="4"/>
        <v>248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>
        <v>0.25</v>
      </c>
      <c r="N50" s="196">
        <v>0.25</v>
      </c>
      <c r="O50" s="197"/>
      <c r="P50" s="178">
        <f t="shared" si="5"/>
        <v>84</v>
      </c>
      <c r="Q50" s="179">
        <f t="shared" si="5"/>
        <v>0</v>
      </c>
      <c r="R50" s="179">
        <f t="shared" si="5"/>
        <v>0</v>
      </c>
      <c r="S50" s="179">
        <f t="shared" si="5"/>
        <v>42</v>
      </c>
      <c r="T50" s="179">
        <f t="shared" si="5"/>
        <v>42</v>
      </c>
      <c r="U50" s="180">
        <f t="shared" si="5"/>
        <v>0</v>
      </c>
      <c r="V50" s="167">
        <f t="shared" si="6"/>
        <v>168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46062</v>
      </c>
      <c r="G51" s="245">
        <f t="shared" ca="1" si="4"/>
        <v>246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>
        <v>0.25</v>
      </c>
      <c r="O51" s="197">
        <v>0.25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84</v>
      </c>
      <c r="U51" s="180">
        <f t="shared" si="5"/>
        <v>84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319">
        <v>46062</v>
      </c>
      <c r="G52" s="245">
        <f t="shared" ca="1" si="4"/>
        <v>246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98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98</v>
      </c>
      <c r="U52" s="180">
        <f t="shared" si="5"/>
        <v>0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26</v>
      </c>
      <c r="E53" s="166">
        <f t="shared" si="0"/>
        <v>182</v>
      </c>
      <c r="F53" s="319">
        <v>46064</v>
      </c>
      <c r="G53" s="245">
        <f t="shared" ca="1" si="4"/>
        <v>244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>
        <v>0.5</v>
      </c>
      <c r="N53" s="196"/>
      <c r="O53" s="197"/>
      <c r="P53" s="178">
        <f t="shared" si="5"/>
        <v>91</v>
      </c>
      <c r="Q53" s="179">
        <f t="shared" si="5"/>
        <v>0</v>
      </c>
      <c r="R53" s="179">
        <f t="shared" si="5"/>
        <v>0</v>
      </c>
      <c r="S53" s="179">
        <f t="shared" si="5"/>
        <v>91</v>
      </c>
      <c r="T53" s="179">
        <f t="shared" si="5"/>
        <v>0</v>
      </c>
      <c r="U53" s="180">
        <f t="shared" si="5"/>
        <v>0</v>
      </c>
      <c r="V53" s="167">
        <f t="shared" si="6"/>
        <v>182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26</v>
      </c>
      <c r="E54" s="166">
        <f t="shared" si="0"/>
        <v>182</v>
      </c>
      <c r="F54" s="319">
        <v>46060</v>
      </c>
      <c r="G54" s="245">
        <f t="shared" ca="1" si="4"/>
        <v>248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91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46064</v>
      </c>
      <c r="G55" s="245">
        <f t="shared" ca="1" si="4"/>
        <v>244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24</v>
      </c>
      <c r="E56" s="166">
        <f t="shared" si="0"/>
        <v>168</v>
      </c>
      <c r="F56" s="319">
        <v>46062</v>
      </c>
      <c r="G56" s="245">
        <f t="shared" ca="1" si="4"/>
        <v>246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84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84</v>
      </c>
      <c r="V56" s="167">
        <f t="shared" si="6"/>
        <v>168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34</v>
      </c>
      <c r="E57" s="166">
        <f t="shared" si="0"/>
        <v>238</v>
      </c>
      <c r="F57" s="319">
        <v>46064</v>
      </c>
      <c r="G57" s="245">
        <f t="shared" ca="1" si="4"/>
        <v>244</v>
      </c>
      <c r="H57" s="253">
        <v>2</v>
      </c>
      <c r="I57" s="253" t="str">
        <f>VLOOKUP(H57,Secteurs!$A$4:$C$6,3)</f>
        <v>Prince MBOUSSA</v>
      </c>
      <c r="J57" s="195"/>
      <c r="K57" s="196"/>
      <c r="L57" s="196"/>
      <c r="M57" s="196">
        <v>0.25</v>
      </c>
      <c r="N57" s="196">
        <v>0.75</v>
      </c>
      <c r="O57" s="197"/>
      <c r="P57" s="178">
        <f t="shared" si="5"/>
        <v>0</v>
      </c>
      <c r="Q57" s="179">
        <f t="shared" si="5"/>
        <v>0</v>
      </c>
      <c r="R57" s="179">
        <f t="shared" si="5"/>
        <v>0</v>
      </c>
      <c r="S57" s="179">
        <f t="shared" si="5"/>
        <v>59.5</v>
      </c>
      <c r="T57" s="179">
        <f t="shared" si="5"/>
        <v>178.5</v>
      </c>
      <c r="U57" s="180">
        <f t="shared" si="5"/>
        <v>0</v>
      </c>
      <c r="V57" s="167">
        <f t="shared" si="6"/>
        <v>238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46060</v>
      </c>
      <c r="G58" s="245">
        <f t="shared" ca="1" si="4"/>
        <v>248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46060</v>
      </c>
      <c r="G59" s="245">
        <f t="shared" ca="1" si="4"/>
        <v>248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30</v>
      </c>
      <c r="E60" s="166">
        <f t="shared" si="0"/>
        <v>210</v>
      </c>
      <c r="F60" s="319">
        <v>46066</v>
      </c>
      <c r="G60" s="245">
        <f t="shared" ca="1" si="4"/>
        <v>242</v>
      </c>
      <c r="H60" s="253">
        <v>2</v>
      </c>
      <c r="I60" s="253" t="str">
        <f>VLOOKUP(H60,Secteurs!$A$4:$C$6,3)</f>
        <v>Prince MBOUSSA</v>
      </c>
      <c r="J60" s="195"/>
      <c r="K60" s="196"/>
      <c r="L60" s="196"/>
      <c r="M60" s="196">
        <v>0.5</v>
      </c>
      <c r="N60" s="196"/>
      <c r="O60" s="197">
        <v>0.5</v>
      </c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105</v>
      </c>
      <c r="T60" s="179">
        <f t="shared" si="8"/>
        <v>0</v>
      </c>
      <c r="U60" s="180">
        <f t="shared" si="8"/>
        <v>105</v>
      </c>
      <c r="V60" s="167">
        <f t="shared" si="6"/>
        <v>210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26</v>
      </c>
      <c r="E61" s="166">
        <f t="shared" si="0"/>
        <v>182</v>
      </c>
      <c r="F61" s="319">
        <v>46060</v>
      </c>
      <c r="G61" s="245">
        <f t="shared" ca="1" si="4"/>
        <v>248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/>
      <c r="N61" s="196"/>
      <c r="O61" s="197">
        <v>0.5</v>
      </c>
      <c r="P61" s="178">
        <f t="shared" si="8"/>
        <v>91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0</v>
      </c>
      <c r="U61" s="180">
        <f t="shared" si="8"/>
        <v>91</v>
      </c>
      <c r="V61" s="167">
        <f t="shared" si="6"/>
        <v>182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46060</v>
      </c>
      <c r="G62" s="245">
        <f t="shared" ca="1" si="4"/>
        <v>248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46060</v>
      </c>
      <c r="G63" s="245">
        <f t="shared" ca="1" si="4"/>
        <v>248</v>
      </c>
      <c r="H63" s="254">
        <v>1</v>
      </c>
      <c r="I63" s="253" t="str">
        <f>VLOOKUP(H63,Secteurs!$A$4:$C$6,3)</f>
        <v>Frisca MPASSI</v>
      </c>
      <c r="J63" s="195"/>
      <c r="K63" s="196"/>
      <c r="L63" s="196">
        <v>1</v>
      </c>
      <c r="M63" s="196"/>
      <c r="N63" s="196"/>
      <c r="O63" s="197"/>
      <c r="P63" s="178">
        <f t="shared" si="8"/>
        <v>0</v>
      </c>
      <c r="Q63" s="179">
        <f t="shared" si="8"/>
        <v>0</v>
      </c>
      <c r="R63" s="179">
        <f t="shared" si="8"/>
        <v>196</v>
      </c>
      <c r="S63" s="179">
        <f t="shared" si="8"/>
        <v>0</v>
      </c>
      <c r="T63" s="179">
        <f t="shared" si="8"/>
        <v>0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46060</v>
      </c>
      <c r="G64" s="245">
        <f t="shared" ca="1" si="4"/>
        <v>248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46060</v>
      </c>
      <c r="G65" s="245">
        <f t="shared" ca="1" si="4"/>
        <v>248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/>
      <c r="N65" s="196"/>
      <c r="O65" s="197">
        <v>0.5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0</v>
      </c>
      <c r="U65" s="180">
        <f t="shared" si="8"/>
        <v>87.5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46060</v>
      </c>
      <c r="G66" s="245">
        <f t="shared" ca="1" si="4"/>
        <v>248</v>
      </c>
      <c r="H66" s="253">
        <v>1</v>
      </c>
      <c r="I66" s="253" t="str">
        <f>VLOOKUP(H66,Secteurs!$A$4:$C$6,3)</f>
        <v>Frisca MPASSI</v>
      </c>
      <c r="J66" s="195">
        <v>0.25</v>
      </c>
      <c r="K66" s="196"/>
      <c r="L66" s="196"/>
      <c r="M66" s="196"/>
      <c r="N66" s="196"/>
      <c r="O66" s="197">
        <v>0.75</v>
      </c>
      <c r="P66" s="178">
        <f t="shared" si="8"/>
        <v>49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147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46060</v>
      </c>
      <c r="G67" s="245">
        <f t="shared" ref="G67:G130" ca="1" si="12">+IF(A67=1,(+TODAY())-F67,"Sans objet")</f>
        <v>248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46064</v>
      </c>
      <c r="G68" s="245">
        <f t="shared" ca="1" si="12"/>
        <v>244</v>
      </c>
      <c r="H68" s="253">
        <v>2</v>
      </c>
      <c r="I68" s="253" t="str">
        <f>VLOOKUP(H68,Secteurs!$A$4:$C$6,3)</f>
        <v>Prince MBOUSSA</v>
      </c>
      <c r="J68" s="195">
        <v>0.5</v>
      </c>
      <c r="K68" s="196"/>
      <c r="L68" s="196"/>
      <c r="M68" s="196">
        <v>0.25</v>
      </c>
      <c r="N68" s="196"/>
      <c r="O68" s="197">
        <v>0.25</v>
      </c>
      <c r="P68" s="178">
        <f t="shared" si="8"/>
        <v>168</v>
      </c>
      <c r="Q68" s="179">
        <f t="shared" si="8"/>
        <v>0</v>
      </c>
      <c r="R68" s="179">
        <f t="shared" si="8"/>
        <v>0</v>
      </c>
      <c r="S68" s="179">
        <f t="shared" si="8"/>
        <v>84</v>
      </c>
      <c r="T68" s="179">
        <f t="shared" si="8"/>
        <v>0</v>
      </c>
      <c r="U68" s="180">
        <f t="shared" si="8"/>
        <v>84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22</v>
      </c>
      <c r="E69" s="166">
        <f t="shared" si="9"/>
        <v>154</v>
      </c>
      <c r="F69" s="319">
        <v>46066</v>
      </c>
      <c r="G69" s="245">
        <f t="shared" ca="1" si="12"/>
        <v>242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154</v>
      </c>
      <c r="V69" s="167">
        <f t="shared" si="13"/>
        <v>154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46060</v>
      </c>
      <c r="G70" s="245">
        <f t="shared" ca="1" si="12"/>
        <v>248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98</v>
      </c>
      <c r="T70" s="179">
        <f t="shared" si="8"/>
        <v>0</v>
      </c>
      <c r="U70" s="180">
        <f t="shared" si="8"/>
        <v>98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46060</v>
      </c>
      <c r="G71" s="245">
        <f t="shared" ca="1" si="12"/>
        <v>248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>
        <v>0.5</v>
      </c>
      <c r="N71" s="196"/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77</v>
      </c>
      <c r="T71" s="179">
        <f t="shared" si="8"/>
        <v>0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46062</v>
      </c>
      <c r="G72" s="245">
        <f t="shared" ca="1" si="12"/>
        <v>246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52">
        <v>46060</v>
      </c>
      <c r="G73" s="245">
        <f t="shared" ca="1" si="12"/>
        <v>248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0.5</v>
      </c>
      <c r="N73" s="196"/>
      <c r="O73" s="197"/>
      <c r="P73" s="178">
        <f t="shared" si="8"/>
        <v>98</v>
      </c>
      <c r="Q73" s="179">
        <f t="shared" si="8"/>
        <v>0</v>
      </c>
      <c r="R73" s="179">
        <f t="shared" si="8"/>
        <v>0</v>
      </c>
      <c r="S73" s="179">
        <f t="shared" si="8"/>
        <v>98</v>
      </c>
      <c r="T73" s="179">
        <f t="shared" si="8"/>
        <v>0</v>
      </c>
      <c r="U73" s="180">
        <f t="shared" si="8"/>
        <v>0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46060</v>
      </c>
      <c r="G74" s="245">
        <f t="shared" ca="1" si="12"/>
        <v>248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>
        <v>0.5</v>
      </c>
      <c r="N74" s="196"/>
      <c r="O74" s="197"/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87.5</v>
      </c>
      <c r="T74" s="179">
        <f t="shared" si="8"/>
        <v>0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20</v>
      </c>
      <c r="E75" s="166">
        <f t="shared" si="9"/>
        <v>140</v>
      </c>
      <c r="F75" s="319">
        <v>46063</v>
      </c>
      <c r="G75" s="245">
        <f t="shared" ca="1" si="12"/>
        <v>245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/>
      <c r="M75" s="196"/>
      <c r="N75" s="196">
        <v>0.5</v>
      </c>
      <c r="O75" s="197"/>
      <c r="P75" s="178">
        <f t="shared" si="8"/>
        <v>70</v>
      </c>
      <c r="Q75" s="179">
        <f t="shared" si="8"/>
        <v>0</v>
      </c>
      <c r="R75" s="179">
        <f t="shared" si="8"/>
        <v>0</v>
      </c>
      <c r="S75" s="179">
        <f t="shared" si="8"/>
        <v>0</v>
      </c>
      <c r="T75" s="179">
        <f t="shared" si="8"/>
        <v>70</v>
      </c>
      <c r="U75" s="180">
        <f t="shared" si="8"/>
        <v>0</v>
      </c>
      <c r="V75" s="167">
        <f t="shared" si="13"/>
        <v>140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32</v>
      </c>
      <c r="E76" s="166">
        <f t="shared" si="9"/>
        <v>224</v>
      </c>
      <c r="F76" s="319">
        <v>46066</v>
      </c>
      <c r="G76" s="245">
        <f t="shared" ca="1" si="12"/>
        <v>242</v>
      </c>
      <c r="H76" s="253">
        <v>2</v>
      </c>
      <c r="I76" s="253" t="str">
        <f>VLOOKUP(H76,Secteurs!$A$4:$C$6,3)</f>
        <v>Prince MBOUSSA</v>
      </c>
      <c r="J76" s="195"/>
      <c r="K76" s="196"/>
      <c r="L76" s="196">
        <v>0.5</v>
      </c>
      <c r="M76" s="196"/>
      <c r="N76" s="196"/>
      <c r="O76" s="197">
        <v>0.5</v>
      </c>
      <c r="P76" s="178">
        <f t="shared" si="8"/>
        <v>0</v>
      </c>
      <c r="Q76" s="179">
        <f t="shared" si="8"/>
        <v>0</v>
      </c>
      <c r="R76" s="179">
        <f t="shared" si="8"/>
        <v>112</v>
      </c>
      <c r="S76" s="179">
        <f t="shared" si="8"/>
        <v>0</v>
      </c>
      <c r="T76" s="179">
        <f t="shared" si="8"/>
        <v>0</v>
      </c>
      <c r="U76" s="180">
        <f t="shared" si="8"/>
        <v>112</v>
      </c>
      <c r="V76" s="167">
        <f t="shared" si="13"/>
        <v>224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40</v>
      </c>
      <c r="E77" s="166">
        <f t="shared" si="9"/>
        <v>280</v>
      </c>
      <c r="F77" s="319">
        <v>46062</v>
      </c>
      <c r="G77" s="245">
        <f t="shared" ca="1" si="12"/>
        <v>246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>
        <v>0.25</v>
      </c>
      <c r="N77" s="196"/>
      <c r="O77" s="197">
        <v>0.25</v>
      </c>
      <c r="P77" s="178">
        <f t="shared" si="8"/>
        <v>140</v>
      </c>
      <c r="Q77" s="179">
        <f t="shared" si="8"/>
        <v>0</v>
      </c>
      <c r="R77" s="179">
        <f t="shared" si="8"/>
        <v>0</v>
      </c>
      <c r="S77" s="179">
        <f t="shared" si="8"/>
        <v>70</v>
      </c>
      <c r="T77" s="179">
        <f t="shared" si="8"/>
        <v>0</v>
      </c>
      <c r="U77" s="180">
        <f t="shared" si="8"/>
        <v>70</v>
      </c>
      <c r="V77" s="167">
        <f t="shared" si="13"/>
        <v>280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46060</v>
      </c>
      <c r="G78" s="245">
        <f t="shared" ca="1" si="12"/>
        <v>248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46060</v>
      </c>
      <c r="G79" s="245">
        <f t="shared" ca="1" si="12"/>
        <v>248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49</v>
      </c>
      <c r="T79" s="179">
        <f t="shared" si="8"/>
        <v>0</v>
      </c>
      <c r="U79" s="180">
        <f t="shared" si="8"/>
        <v>49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46060</v>
      </c>
      <c r="G80" s="245">
        <f t="shared" ca="1" si="12"/>
        <v>248</v>
      </c>
      <c r="H80" s="253">
        <v>1</v>
      </c>
      <c r="I80" s="253" t="str">
        <f>VLOOKUP(H80,Secteurs!$A$4:$C$6,3)</f>
        <v>Frisca MPASSI</v>
      </c>
      <c r="J80" s="195"/>
      <c r="K80" s="196"/>
      <c r="L80" s="196"/>
      <c r="M80" s="196">
        <v>0.5</v>
      </c>
      <c r="N80" s="196"/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0</v>
      </c>
      <c r="S80" s="179">
        <f t="shared" si="8"/>
        <v>98</v>
      </c>
      <c r="T80" s="179">
        <f t="shared" si="8"/>
        <v>0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46060</v>
      </c>
      <c r="G81" s="245">
        <f t="shared" ca="1" si="12"/>
        <v>248</v>
      </c>
      <c r="H81" s="253">
        <v>1</v>
      </c>
      <c r="I81" s="253" t="str">
        <f>VLOOKUP(H81,Secteurs!$A$4:$C$6,3)</f>
        <v>Frisca MPASSI</v>
      </c>
      <c r="J81" s="195">
        <v>1</v>
      </c>
      <c r="K81" s="196"/>
      <c r="L81" s="196"/>
      <c r="M81" s="196"/>
      <c r="N81" s="196"/>
      <c r="O81" s="197"/>
      <c r="P81" s="178">
        <f t="shared" si="8"/>
        <v>196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0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46060</v>
      </c>
      <c r="G82" s="245">
        <f t="shared" ca="1" si="12"/>
        <v>248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319">
        <v>46062</v>
      </c>
      <c r="G83" s="245">
        <f t="shared" ca="1" si="12"/>
        <v>246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98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46060</v>
      </c>
      <c r="G84" s="245">
        <f t="shared" ca="1" si="12"/>
        <v>248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46060</v>
      </c>
      <c r="G85" s="245">
        <f t="shared" ca="1" si="12"/>
        <v>248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46060</v>
      </c>
      <c r="G86" s="245">
        <f t="shared" ca="1" si="12"/>
        <v>248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46062</v>
      </c>
      <c r="G87" s="245">
        <f t="shared" ca="1" si="12"/>
        <v>246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46063</v>
      </c>
      <c r="G88" s="245">
        <f t="shared" ca="1" si="12"/>
        <v>245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46062</v>
      </c>
      <c r="G89" s="245">
        <f t="shared" ca="1" si="12"/>
        <v>246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/>
      <c r="N89" s="196"/>
      <c r="O89" s="197">
        <v>0.5</v>
      </c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0</v>
      </c>
      <c r="T89" s="179">
        <f t="shared" si="8"/>
        <v>0</v>
      </c>
      <c r="U89" s="180">
        <f t="shared" si="8"/>
        <v>98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319">
        <v>46060</v>
      </c>
      <c r="G90" s="245">
        <f t="shared" ca="1" si="12"/>
        <v>248</v>
      </c>
      <c r="H90" s="253">
        <v>3</v>
      </c>
      <c r="I90" s="253" t="str">
        <f>VLOOKUP(H90,Secteurs!$A$4:$C$6,3)</f>
        <v>Arnaud ITOUA</v>
      </c>
      <c r="J90" s="195">
        <v>0.25</v>
      </c>
      <c r="K90" s="196"/>
      <c r="L90" s="196">
        <v>0.25</v>
      </c>
      <c r="M90" s="196"/>
      <c r="N90" s="196"/>
      <c r="O90" s="197">
        <v>0.5</v>
      </c>
      <c r="P90" s="178">
        <f t="shared" si="8"/>
        <v>59.5</v>
      </c>
      <c r="Q90" s="179">
        <f t="shared" si="8"/>
        <v>0</v>
      </c>
      <c r="R90" s="179">
        <f t="shared" si="8"/>
        <v>59.5</v>
      </c>
      <c r="S90" s="179">
        <f t="shared" si="8"/>
        <v>0</v>
      </c>
      <c r="T90" s="179">
        <f t="shared" si="8"/>
        <v>0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36</v>
      </c>
      <c r="E91" s="166">
        <v>308</v>
      </c>
      <c r="F91" s="319">
        <v>46063</v>
      </c>
      <c r="G91" s="245">
        <f t="shared" ca="1" si="12"/>
        <v>245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154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154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14</v>
      </c>
      <c r="E92" s="166">
        <f t="shared" si="9"/>
        <v>98</v>
      </c>
      <c r="F92" s="319">
        <v>46064</v>
      </c>
      <c r="G92" s="245">
        <f t="shared" ca="1" si="12"/>
        <v>244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1</v>
      </c>
      <c r="O92" s="197"/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98</v>
      </c>
      <c r="U92" s="180">
        <f t="shared" si="8"/>
        <v>0</v>
      </c>
      <c r="V92" s="167">
        <f t="shared" si="13"/>
        <v>98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46060</v>
      </c>
      <c r="G93" s="245">
        <f t="shared" ca="1" si="12"/>
        <v>248</v>
      </c>
      <c r="H93" s="253">
        <v>1</v>
      </c>
      <c r="I93" s="253" t="str">
        <f>VLOOKUP(H93,Secteurs!$A$4:$C$6,3)</f>
        <v>Frisca MPASSI</v>
      </c>
      <c r="J93" s="195">
        <v>0.75</v>
      </c>
      <c r="K93" s="196"/>
      <c r="L93" s="196">
        <v>0.25</v>
      </c>
      <c r="M93" s="196"/>
      <c r="N93" s="196"/>
      <c r="O93" s="197"/>
      <c r="P93" s="178">
        <f t="shared" si="8"/>
        <v>147</v>
      </c>
      <c r="Q93" s="179">
        <f t="shared" si="8"/>
        <v>0</v>
      </c>
      <c r="R93" s="179">
        <f t="shared" si="8"/>
        <v>49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22</v>
      </c>
      <c r="E94" s="166">
        <f t="shared" si="9"/>
        <v>154</v>
      </c>
      <c r="F94" s="319">
        <v>46063</v>
      </c>
      <c r="G94" s="245">
        <f t="shared" ca="1" si="12"/>
        <v>245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77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77</v>
      </c>
      <c r="V94" s="167">
        <f t="shared" si="13"/>
        <v>154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40</v>
      </c>
      <c r="E95" s="166">
        <f t="shared" si="9"/>
        <v>280</v>
      </c>
      <c r="F95" s="319">
        <v>46064</v>
      </c>
      <c r="G95" s="245">
        <f t="shared" ca="1" si="12"/>
        <v>244</v>
      </c>
      <c r="H95" s="253">
        <v>2</v>
      </c>
      <c r="I95" s="253" t="str">
        <f>VLOOKUP(H95,Secteurs!$A$4:$C$6,3)</f>
        <v>Prince MBOUSSA</v>
      </c>
      <c r="J95" s="195">
        <v>1</v>
      </c>
      <c r="K95" s="196"/>
      <c r="L95" s="196"/>
      <c r="M95" s="196"/>
      <c r="N95" s="196"/>
      <c r="O95" s="197"/>
      <c r="P95" s="178">
        <f t="shared" si="8"/>
        <v>280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280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46062</v>
      </c>
      <c r="G96" s="245">
        <f t="shared" ca="1" si="12"/>
        <v>246</v>
      </c>
      <c r="H96" s="254">
        <v>1</v>
      </c>
      <c r="I96" s="253" t="str">
        <f>VLOOKUP(H96,Secteurs!$A$4:$C$6,3)</f>
        <v>Frisca MPASSI</v>
      </c>
      <c r="J96" s="195"/>
      <c r="K96" s="196"/>
      <c r="L96" s="196"/>
      <c r="M96" s="196">
        <v>0.5</v>
      </c>
      <c r="N96" s="196"/>
      <c r="O96" s="197">
        <v>0.5</v>
      </c>
      <c r="P96" s="178">
        <f t="shared" si="8"/>
        <v>0</v>
      </c>
      <c r="Q96" s="179">
        <f t="shared" si="8"/>
        <v>0</v>
      </c>
      <c r="R96" s="179">
        <f t="shared" si="8"/>
        <v>0</v>
      </c>
      <c r="S96" s="179">
        <f t="shared" si="8"/>
        <v>87.5</v>
      </c>
      <c r="T96" s="179">
        <f t="shared" si="8"/>
        <v>0</v>
      </c>
      <c r="U96" s="180">
        <f t="shared" si="8"/>
        <v>87.5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22</v>
      </c>
      <c r="E97" s="166">
        <f t="shared" si="9"/>
        <v>154</v>
      </c>
      <c r="F97" s="319">
        <v>46062</v>
      </c>
      <c r="G97" s="245">
        <f t="shared" ca="1" si="12"/>
        <v>246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77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77</v>
      </c>
      <c r="U97" s="180">
        <f t="shared" si="8"/>
        <v>0</v>
      </c>
      <c r="V97" s="167">
        <f t="shared" si="13"/>
        <v>154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38</v>
      </c>
      <c r="E98" s="166">
        <f t="shared" si="9"/>
        <v>266</v>
      </c>
      <c r="F98" s="319">
        <v>46062</v>
      </c>
      <c r="G98" s="245">
        <f t="shared" ca="1" si="12"/>
        <v>246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>
        <v>0.25</v>
      </c>
      <c r="N98" s="196"/>
      <c r="O98" s="197">
        <v>0.25</v>
      </c>
      <c r="P98" s="178">
        <f t="shared" si="8"/>
        <v>133</v>
      </c>
      <c r="Q98" s="179">
        <f t="shared" si="8"/>
        <v>0</v>
      </c>
      <c r="R98" s="179">
        <f t="shared" si="8"/>
        <v>0</v>
      </c>
      <c r="S98" s="179">
        <f t="shared" si="8"/>
        <v>66.5</v>
      </c>
      <c r="T98" s="179">
        <f t="shared" si="8"/>
        <v>0</v>
      </c>
      <c r="U98" s="180">
        <f t="shared" si="8"/>
        <v>66.5</v>
      </c>
      <c r="V98" s="167">
        <f t="shared" si="13"/>
        <v>266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46060</v>
      </c>
      <c r="G99" s="245">
        <f t="shared" ca="1" si="12"/>
        <v>248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7</v>
      </c>
      <c r="E100" s="166">
        <f t="shared" si="9"/>
        <v>49</v>
      </c>
      <c r="F100" s="319">
        <v>46063</v>
      </c>
      <c r="G100" s="245">
        <f t="shared" ca="1" si="12"/>
        <v>245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24.5</v>
      </c>
      <c r="Q100" s="179">
        <f t="shared" si="8"/>
        <v>0</v>
      </c>
      <c r="R100" s="179">
        <f t="shared" si="8"/>
        <v>0</v>
      </c>
      <c r="S100" s="179">
        <f t="shared" ref="S100:U152" si="14">+$E100*M100</f>
        <v>0</v>
      </c>
      <c r="T100" s="179">
        <f t="shared" si="14"/>
        <v>0</v>
      </c>
      <c r="U100" s="180">
        <f t="shared" si="14"/>
        <v>24.5</v>
      </c>
      <c r="V100" s="167">
        <f t="shared" si="13"/>
        <v>49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36</v>
      </c>
      <c r="E101" s="166">
        <f t="shared" si="9"/>
        <v>252</v>
      </c>
      <c r="F101" s="319">
        <v>46063</v>
      </c>
      <c r="G101" s="245">
        <f t="shared" ca="1" si="12"/>
        <v>245</v>
      </c>
      <c r="H101" s="253">
        <v>2</v>
      </c>
      <c r="I101" s="253" t="str">
        <f>VLOOKUP(H101,Secteurs!$A$4:$C$6,3)</f>
        <v>Prince MBOUSSA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2" si="15">+$E101*J101</f>
        <v>126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126</v>
      </c>
      <c r="V101" s="167">
        <f t="shared" si="13"/>
        <v>252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15</v>
      </c>
      <c r="E102" s="166">
        <f t="shared" si="9"/>
        <v>105</v>
      </c>
      <c r="F102" s="319">
        <v>46064</v>
      </c>
      <c r="G102" s="245">
        <f t="shared" ca="1" si="12"/>
        <v>244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>
        <v>0.5</v>
      </c>
      <c r="N102" s="196"/>
      <c r="O102" s="197"/>
      <c r="P102" s="178">
        <f t="shared" si="15"/>
        <v>52.5</v>
      </c>
      <c r="Q102" s="179">
        <f t="shared" si="15"/>
        <v>0</v>
      </c>
      <c r="R102" s="179">
        <f t="shared" si="15"/>
        <v>0</v>
      </c>
      <c r="S102" s="179">
        <f t="shared" si="14"/>
        <v>52.5</v>
      </c>
      <c r="T102" s="179">
        <f t="shared" si="14"/>
        <v>0</v>
      </c>
      <c r="U102" s="180">
        <f t="shared" si="14"/>
        <v>0</v>
      </c>
      <c r="V102" s="167">
        <f t="shared" si="13"/>
        <v>105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46062</v>
      </c>
      <c r="G104" s="245">
        <f t="shared" ca="1" si="12"/>
        <v>246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22</v>
      </c>
      <c r="E105" s="166">
        <f t="shared" si="9"/>
        <v>154</v>
      </c>
      <c r="F105" s="319">
        <v>46060</v>
      </c>
      <c r="G105" s="245">
        <f t="shared" ca="1" si="12"/>
        <v>248</v>
      </c>
      <c r="H105" s="254">
        <v>1</v>
      </c>
      <c r="I105" s="253" t="str">
        <f>VLOOKUP(H105,Secteurs!$A$4:$C$6,3)</f>
        <v>Frisca MPASSI</v>
      </c>
      <c r="J105" s="195"/>
      <c r="K105" s="196"/>
      <c r="L105" s="196"/>
      <c r="M105" s="196">
        <v>0.5</v>
      </c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0</v>
      </c>
      <c r="S105" s="179">
        <f t="shared" si="14"/>
        <v>77</v>
      </c>
      <c r="T105" s="179">
        <f t="shared" si="14"/>
        <v>0</v>
      </c>
      <c r="U105" s="180">
        <f t="shared" si="14"/>
        <v>77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46064</v>
      </c>
      <c r="G106" s="245">
        <f t="shared" ca="1" si="12"/>
        <v>244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0.5</v>
      </c>
      <c r="N106" s="196"/>
      <c r="O106" s="197"/>
      <c r="P106" s="178">
        <f t="shared" si="15"/>
        <v>84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0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46060</v>
      </c>
      <c r="G107" s="245">
        <f t="shared" ca="1" si="12"/>
        <v>248</v>
      </c>
      <c r="H107" s="253">
        <v>3</v>
      </c>
      <c r="I107" s="253" t="str">
        <f>VLOOKUP(H107,Secteurs!$A$4:$C$6,3)</f>
        <v>Arnaud ITOUA</v>
      </c>
      <c r="J107" s="195"/>
      <c r="K107" s="196"/>
      <c r="L107" s="196">
        <v>0.5</v>
      </c>
      <c r="M107" s="196">
        <v>0.5</v>
      </c>
      <c r="N107" s="196"/>
      <c r="O107" s="197"/>
      <c r="P107" s="178">
        <f t="shared" si="15"/>
        <v>0</v>
      </c>
      <c r="Q107" s="179">
        <f t="shared" si="15"/>
        <v>0</v>
      </c>
      <c r="R107" s="179">
        <f t="shared" si="15"/>
        <v>70</v>
      </c>
      <c r="S107" s="179">
        <f t="shared" si="14"/>
        <v>70</v>
      </c>
      <c r="T107" s="179">
        <f t="shared" si="14"/>
        <v>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46064</v>
      </c>
      <c r="G108" s="245">
        <f t="shared" ca="1" si="12"/>
        <v>244</v>
      </c>
      <c r="H108" s="253">
        <v>2</v>
      </c>
      <c r="I108" s="253" t="str">
        <f>VLOOKUP(H108,Secteurs!$A$4:$C$6,3)</f>
        <v>Prince MBOUSSA</v>
      </c>
      <c r="J108" s="341">
        <v>0.25</v>
      </c>
      <c r="K108" s="196"/>
      <c r="L108" s="196">
        <v>0.25</v>
      </c>
      <c r="M108" s="196"/>
      <c r="N108" s="196"/>
      <c r="O108" s="197">
        <v>0.5</v>
      </c>
      <c r="P108" s="178">
        <v>63</v>
      </c>
      <c r="Q108" s="179">
        <f t="shared" si="15"/>
        <v>0</v>
      </c>
      <c r="R108" s="179"/>
      <c r="S108" s="179">
        <f t="shared" si="14"/>
        <v>0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46062</v>
      </c>
      <c r="G109" s="245">
        <f t="shared" ca="1" si="12"/>
        <v>246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/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f t="shared" si="15"/>
        <v>0</v>
      </c>
      <c r="S109" s="179">
        <f t="shared" si="14"/>
        <v>0</v>
      </c>
      <c r="T109" s="179">
        <f t="shared" si="14"/>
        <v>0</v>
      </c>
      <c r="U109" s="180">
        <f t="shared" si="14"/>
        <v>77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12</v>
      </c>
      <c r="E110" s="166">
        <f t="shared" si="9"/>
        <v>84</v>
      </c>
      <c r="F110" s="319">
        <v>46063</v>
      </c>
      <c r="G110" s="245">
        <f t="shared" ca="1" si="12"/>
        <v>245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84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46060</v>
      </c>
      <c r="G111" s="245">
        <f t="shared" ca="1" si="12"/>
        <v>248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25</v>
      </c>
      <c r="E112" s="166">
        <f t="shared" si="9"/>
        <v>175</v>
      </c>
      <c r="F112" s="319">
        <v>46065</v>
      </c>
      <c r="G112" s="245">
        <f t="shared" ca="1" si="12"/>
        <v>243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>
        <v>0.5</v>
      </c>
      <c r="M112" s="196"/>
      <c r="N112" s="196"/>
      <c r="O112" s="197"/>
      <c r="P112" s="178">
        <f t="shared" si="15"/>
        <v>87.5</v>
      </c>
      <c r="Q112" s="179">
        <f t="shared" si="15"/>
        <v>0</v>
      </c>
      <c r="R112" s="179">
        <f t="shared" si="15"/>
        <v>87.5</v>
      </c>
      <c r="S112" s="179">
        <f t="shared" si="14"/>
        <v>0</v>
      </c>
      <c r="T112" s="179">
        <f t="shared" si="14"/>
        <v>0</v>
      </c>
      <c r="U112" s="180">
        <f t="shared" si="14"/>
        <v>0</v>
      </c>
      <c r="V112" s="167">
        <f t="shared" si="13"/>
        <v>175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46063</v>
      </c>
      <c r="G113" s="245">
        <f t="shared" ca="1" si="12"/>
        <v>245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46064</v>
      </c>
      <c r="G114" s="245">
        <f t="shared" ca="1" si="12"/>
        <v>244</v>
      </c>
      <c r="H114" s="253">
        <v>2</v>
      </c>
      <c r="I114" s="253" t="str">
        <f>VLOOKUP(H114,Secteurs!$A$4:$C$6,3)</f>
        <v>Prince MBOUSSA</v>
      </c>
      <c r="J114" s="195">
        <v>0.5</v>
      </c>
      <c r="K114" s="196"/>
      <c r="L114" s="196">
        <v>0.25</v>
      </c>
      <c r="M114" s="196"/>
      <c r="N114" s="196"/>
      <c r="O114" s="197">
        <v>0.25</v>
      </c>
      <c r="P114" s="178">
        <f t="shared" si="15"/>
        <v>56</v>
      </c>
      <c r="Q114" s="179">
        <f t="shared" si="15"/>
        <v>0</v>
      </c>
      <c r="R114" s="179">
        <f t="shared" si="15"/>
        <v>28</v>
      </c>
      <c r="S114" s="179">
        <f t="shared" si="14"/>
        <v>0</v>
      </c>
      <c r="T114" s="179">
        <f t="shared" si="14"/>
        <v>0</v>
      </c>
      <c r="U114" s="180">
        <f t="shared" si="14"/>
        <v>28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46060</v>
      </c>
      <c r="G115" s="245">
        <f t="shared" ca="1" si="12"/>
        <v>248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46063</v>
      </c>
      <c r="G116" s="245">
        <f t="shared" ca="1" si="12"/>
        <v>245</v>
      </c>
      <c r="H116" s="253">
        <v>3</v>
      </c>
      <c r="I116" s="253" t="str">
        <f>VLOOKUP(H116,Secteurs!$A$4:$C$6,3)</f>
        <v>Arnaud ITOUA</v>
      </c>
      <c r="J116" s="195">
        <v>1</v>
      </c>
      <c r="K116" s="196"/>
      <c r="L116" s="196"/>
      <c r="M116" s="196"/>
      <c r="N116" s="196"/>
      <c r="O116" s="197"/>
      <c r="P116" s="178">
        <f t="shared" si="15"/>
        <v>140</v>
      </c>
      <c r="Q116" s="179">
        <f t="shared" si="15"/>
        <v>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20</v>
      </c>
      <c r="E117" s="166">
        <f t="shared" si="9"/>
        <v>140</v>
      </c>
      <c r="F117" s="319">
        <v>46063</v>
      </c>
      <c r="G117" s="245">
        <f ca="1">+IF(A117=1,(+TODAY())-F117,"Sans objet")</f>
        <v>245</v>
      </c>
      <c r="H117" s="253">
        <v>3</v>
      </c>
      <c r="I117" s="253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178">
        <f t="shared" si="15"/>
        <v>70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70</v>
      </c>
      <c r="V117" s="167">
        <f t="shared" si="13"/>
        <v>140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46062</v>
      </c>
      <c r="G119" s="245">
        <f t="shared" ca="1" si="12"/>
        <v>246</v>
      </c>
      <c r="H119" s="255">
        <v>3</v>
      </c>
      <c r="I119" s="152" t="str">
        <f>VLOOKUP(H119,Secteurs!$A$4:$C$6,3)</f>
        <v>Arnaud ITOUA</v>
      </c>
      <c r="J119" s="195"/>
      <c r="K119" s="196"/>
      <c r="L119" s="196">
        <v>0.5</v>
      </c>
      <c r="M119" s="196"/>
      <c r="N119" s="196">
        <v>0.5</v>
      </c>
      <c r="O119" s="197"/>
      <c r="P119" s="178">
        <f t="shared" si="15"/>
        <v>0</v>
      </c>
      <c r="Q119" s="179">
        <f t="shared" si="15"/>
        <v>0</v>
      </c>
      <c r="R119" s="179">
        <f t="shared" si="15"/>
        <v>42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22</v>
      </c>
      <c r="E120" s="166">
        <f t="shared" si="9"/>
        <v>154</v>
      </c>
      <c r="F120" s="319">
        <v>46063</v>
      </c>
      <c r="G120" s="245">
        <f t="shared" ca="1" si="12"/>
        <v>245</v>
      </c>
      <c r="H120" s="253">
        <v>2</v>
      </c>
      <c r="I120" s="253" t="str">
        <f>VLOOKUP(H120,Secteurs!$A$4:$C$6,3)</f>
        <v>Prince MBOUSSA</v>
      </c>
      <c r="J120" s="195">
        <v>0.25</v>
      </c>
      <c r="K120" s="196"/>
      <c r="L120" s="196">
        <v>0.25</v>
      </c>
      <c r="M120" s="196"/>
      <c r="N120" s="196"/>
      <c r="O120" s="197">
        <v>0.5</v>
      </c>
      <c r="P120" s="178">
        <f t="shared" si="15"/>
        <v>38.5</v>
      </c>
      <c r="Q120" s="179">
        <f t="shared" si="15"/>
        <v>0</v>
      </c>
      <c r="R120" s="179">
        <f t="shared" si="15"/>
        <v>38.5</v>
      </c>
      <c r="S120" s="179">
        <f t="shared" si="14"/>
        <v>0</v>
      </c>
      <c r="T120" s="179">
        <f t="shared" si="14"/>
        <v>0</v>
      </c>
      <c r="U120" s="180">
        <f t="shared" si="14"/>
        <v>77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42</v>
      </c>
      <c r="E121" s="166">
        <f t="shared" si="9"/>
        <v>294</v>
      </c>
      <c r="F121" s="319">
        <v>46064</v>
      </c>
      <c r="G121" s="245">
        <f t="shared" ca="1" si="12"/>
        <v>244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>
        <v>0.5</v>
      </c>
      <c r="N121" s="196"/>
      <c r="O121" s="197"/>
      <c r="P121" s="178">
        <f t="shared" si="15"/>
        <v>147</v>
      </c>
      <c r="Q121" s="179">
        <f t="shared" si="15"/>
        <v>0</v>
      </c>
      <c r="R121" s="179">
        <f t="shared" si="15"/>
        <v>0</v>
      </c>
      <c r="S121" s="179">
        <f t="shared" si="14"/>
        <v>147</v>
      </c>
      <c r="T121" s="179">
        <f t="shared" si="14"/>
        <v>0</v>
      </c>
      <c r="U121" s="180">
        <f t="shared" si="14"/>
        <v>0</v>
      </c>
      <c r="V121" s="167">
        <f t="shared" si="13"/>
        <v>294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12</v>
      </c>
      <c r="E122" s="166">
        <f t="shared" si="9"/>
        <v>84</v>
      </c>
      <c r="F122" s="319">
        <v>46063</v>
      </c>
      <c r="G122" s="245">
        <f t="shared" ca="1" si="12"/>
        <v>245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84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84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10</v>
      </c>
      <c r="E123" s="166">
        <f t="shared" si="9"/>
        <v>70</v>
      </c>
      <c r="F123" s="319">
        <v>46062</v>
      </c>
      <c r="G123" s="245">
        <f t="shared" ca="1" si="12"/>
        <v>246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>
        <v>0.25</v>
      </c>
      <c r="O123" s="197">
        <v>0.25</v>
      </c>
      <c r="P123" s="178">
        <f t="shared" si="15"/>
        <v>35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17.5</v>
      </c>
      <c r="U123" s="180">
        <f t="shared" si="14"/>
        <v>17.5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46064</v>
      </c>
      <c r="G124" s="245">
        <f t="shared" ca="1" si="12"/>
        <v>244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16</v>
      </c>
      <c r="E125" s="166">
        <f t="shared" si="9"/>
        <v>112</v>
      </c>
      <c r="F125" s="319">
        <v>46060</v>
      </c>
      <c r="G125" s="245">
        <f t="shared" ca="1" si="12"/>
        <v>248</v>
      </c>
      <c r="H125" s="253">
        <v>2</v>
      </c>
      <c r="I125" s="253" t="str">
        <f>VLOOKUP(H125,Secteurs!$A$4:$C$6,3)</f>
        <v>Prince MBOUSSA</v>
      </c>
      <c r="J125" s="195">
        <v>0.75</v>
      </c>
      <c r="K125" s="196"/>
      <c r="L125" s="196"/>
      <c r="M125" s="196">
        <v>0.25</v>
      </c>
      <c r="N125" s="196"/>
      <c r="O125" s="197"/>
      <c r="P125" s="178">
        <f t="shared" si="15"/>
        <v>84</v>
      </c>
      <c r="Q125" s="179">
        <f t="shared" si="15"/>
        <v>0</v>
      </c>
      <c r="R125" s="179">
        <f t="shared" si="15"/>
        <v>0</v>
      </c>
      <c r="S125" s="179">
        <f t="shared" si="14"/>
        <v>28</v>
      </c>
      <c r="T125" s="179">
        <f t="shared" si="14"/>
        <v>0</v>
      </c>
      <c r="U125" s="180">
        <f t="shared" si="14"/>
        <v>0</v>
      </c>
      <c r="V125" s="167">
        <f t="shared" si="13"/>
        <v>112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46064</v>
      </c>
      <c r="G126" s="245">
        <f t="shared" ca="1" si="12"/>
        <v>244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46060</v>
      </c>
      <c r="G128" s="245">
        <f t="shared" ca="1" si="12"/>
        <v>248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42</v>
      </c>
      <c r="T128" s="179">
        <f t="shared" si="14"/>
        <v>42</v>
      </c>
      <c r="U128" s="180">
        <f t="shared" si="14"/>
        <v>0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46064</v>
      </c>
      <c r="G129" s="245">
        <f t="shared" ca="1" si="12"/>
        <v>244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2" si="16">D130*7</f>
        <v>168</v>
      </c>
      <c r="F130" s="319">
        <v>46063</v>
      </c>
      <c r="G130" s="245">
        <f t="shared" ca="1" si="12"/>
        <v>245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8">+IF(D131&gt;0,1,0)</f>
        <v>1</v>
      </c>
      <c r="B131" s="142" t="s">
        <v>308</v>
      </c>
      <c r="C131" s="209"/>
      <c r="D131" s="201">
        <v>8</v>
      </c>
      <c r="E131" s="166">
        <f t="shared" si="16"/>
        <v>56</v>
      </c>
      <c r="F131" s="319">
        <v>46063</v>
      </c>
      <c r="G131" s="245">
        <f t="shared" ref="G131:G152" ca="1" si="19">+IF(A131=1,(+TODAY())-F131,"Sans objet")</f>
        <v>245</v>
      </c>
      <c r="H131" s="254">
        <v>3</v>
      </c>
      <c r="I131" s="253" t="str">
        <f>VLOOKUP(H131,Secteurs!$A$4:$C$6,3)</f>
        <v>Arnaud ITOUA</v>
      </c>
      <c r="J131" s="195">
        <v>0.5</v>
      </c>
      <c r="K131" s="196"/>
      <c r="L131" s="196"/>
      <c r="M131" s="196">
        <v>0.5</v>
      </c>
      <c r="N131" s="196"/>
      <c r="O131" s="197"/>
      <c r="P131" s="178">
        <f t="shared" si="15"/>
        <v>28</v>
      </c>
      <c r="Q131" s="179">
        <f t="shared" si="15"/>
        <v>0</v>
      </c>
      <c r="R131" s="179">
        <f t="shared" si="15"/>
        <v>0</v>
      </c>
      <c r="S131" s="179">
        <f t="shared" si="14"/>
        <v>28</v>
      </c>
      <c r="T131" s="179">
        <f t="shared" si="14"/>
        <v>0</v>
      </c>
      <c r="U131" s="180">
        <f t="shared" si="14"/>
        <v>0</v>
      </c>
      <c r="V131" s="167">
        <f t="shared" ref="V131:V151" si="20">SUM(P131:U131)</f>
        <v>56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46062</v>
      </c>
      <c r="G133" s="245">
        <f t="shared" ca="1" si="19"/>
        <v>246</v>
      </c>
      <c r="H133" s="254">
        <v>1</v>
      </c>
      <c r="I133" s="253" t="str">
        <f>VLOOKUP(H133,Secteurs!$A$4:$C$6,3)</f>
        <v>Frisca MPASSI</v>
      </c>
      <c r="J133" s="195"/>
      <c r="K133" s="196"/>
      <c r="L133" s="196">
        <v>0.5</v>
      </c>
      <c r="M133" s="196"/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42</v>
      </c>
      <c r="S133" s="179">
        <f t="shared" si="14"/>
        <v>0</v>
      </c>
      <c r="T133" s="179">
        <f t="shared" si="14"/>
        <v>0</v>
      </c>
      <c r="U133" s="180">
        <f t="shared" si="14"/>
        <v>42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46062</v>
      </c>
      <c r="G134" s="245">
        <f t="shared" ca="1" si="19"/>
        <v>246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46062</v>
      </c>
      <c r="G135" s="245">
        <f t="shared" ca="1" si="19"/>
        <v>246</v>
      </c>
      <c r="H135" s="254">
        <v>1</v>
      </c>
      <c r="I135" s="253" t="str">
        <f>VLOOKUP(H135,Secteurs!$A$4:$C$6,3)</f>
        <v>Frisca MPASSI</v>
      </c>
      <c r="J135" s="195">
        <v>0.5</v>
      </c>
      <c r="K135" s="196"/>
      <c r="L135" s="196">
        <v>0.5</v>
      </c>
      <c r="M135" s="196"/>
      <c r="N135" s="196"/>
      <c r="O135" s="197"/>
      <c r="P135" s="178">
        <f t="shared" si="15"/>
        <v>77</v>
      </c>
      <c r="Q135" s="179">
        <f t="shared" si="15"/>
        <v>0</v>
      </c>
      <c r="R135" s="179">
        <f t="shared" si="15"/>
        <v>77</v>
      </c>
      <c r="S135" s="179">
        <f t="shared" si="14"/>
        <v>0</v>
      </c>
      <c r="T135" s="179">
        <f t="shared" si="14"/>
        <v>0</v>
      </c>
      <c r="U135" s="180">
        <f t="shared" si="14"/>
        <v>0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46064</v>
      </c>
      <c r="G136" s="245">
        <f t="shared" ca="1" si="19"/>
        <v>244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>
        <v>1</v>
      </c>
      <c r="N136" s="196"/>
      <c r="O136" s="197"/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63</v>
      </c>
      <c r="T136" s="179">
        <f t="shared" si="14"/>
        <v>0</v>
      </c>
      <c r="U136" s="180">
        <f t="shared" si="14"/>
        <v>0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46060</v>
      </c>
      <c r="G137" s="245">
        <f t="shared" ca="1" si="19"/>
        <v>248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46060</v>
      </c>
      <c r="G138" s="245">
        <f t="shared" ca="1" si="19"/>
        <v>248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0.5</v>
      </c>
      <c r="M138" s="196"/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24.5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46060</v>
      </c>
      <c r="G139" s="245">
        <f t="shared" ca="1" si="19"/>
        <v>248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46060</v>
      </c>
      <c r="G140" s="245">
        <f t="shared" ca="1" si="19"/>
        <v>248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1</v>
      </c>
      <c r="M140" s="196"/>
      <c r="N140" s="196"/>
      <c r="O140" s="197"/>
      <c r="P140" s="178">
        <f t="shared" si="15"/>
        <v>0</v>
      </c>
      <c r="Q140" s="179">
        <f t="shared" si="15"/>
        <v>0</v>
      </c>
      <c r="R140" s="179">
        <f t="shared" si="15"/>
        <v>56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46060</v>
      </c>
      <c r="G141" s="245">
        <f t="shared" ca="1" si="19"/>
        <v>248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21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0</v>
      </c>
      <c r="B142" s="163" t="s">
        <v>179</v>
      </c>
      <c r="C142" s="155" t="s">
        <v>281</v>
      </c>
      <c r="D142" s="198"/>
      <c r="E142" s="166">
        <f t="shared" si="16"/>
        <v>0</v>
      </c>
      <c r="F142" s="319">
        <v>46043</v>
      </c>
      <c r="G142" s="245" t="str">
        <f t="shared" ca="1" si="19"/>
        <v>Sans objet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22</v>
      </c>
      <c r="E143" s="166">
        <f t="shared" si="16"/>
        <v>154</v>
      </c>
      <c r="F143" s="319">
        <v>46060</v>
      </c>
      <c r="G143" s="245">
        <f t="shared" ca="1" si="19"/>
        <v>248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1</v>
      </c>
      <c r="N143" s="196"/>
      <c r="O143" s="197"/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154</v>
      </c>
      <c r="T143" s="179">
        <f t="shared" si="14"/>
        <v>0</v>
      </c>
      <c r="U143" s="180">
        <f t="shared" si="14"/>
        <v>0</v>
      </c>
      <c r="V143" s="167">
        <f t="shared" si="20"/>
        <v>154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32</v>
      </c>
      <c r="E144" s="166">
        <f t="shared" si="16"/>
        <v>224</v>
      </c>
      <c r="F144" s="319">
        <v>46062</v>
      </c>
      <c r="G144" s="245">
        <f t="shared" ca="1" si="19"/>
        <v>246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0.25</v>
      </c>
      <c r="N144" s="196">
        <v>0.25</v>
      </c>
      <c r="O144" s="197"/>
      <c r="P144" s="178">
        <f t="shared" si="15"/>
        <v>112</v>
      </c>
      <c r="Q144" s="179">
        <f t="shared" si="15"/>
        <v>0</v>
      </c>
      <c r="R144" s="179">
        <f t="shared" si="15"/>
        <v>0</v>
      </c>
      <c r="S144" s="179">
        <f t="shared" si="14"/>
        <v>56</v>
      </c>
      <c r="T144" s="179">
        <f t="shared" si="14"/>
        <v>56</v>
      </c>
      <c r="U144" s="180">
        <f t="shared" si="14"/>
        <v>0</v>
      </c>
      <c r="V144" s="167">
        <f t="shared" si="20"/>
        <v>224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46064</v>
      </c>
      <c r="G145" s="245">
        <f t="shared" ca="1" si="19"/>
        <v>244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>
        <v>0.5</v>
      </c>
      <c r="O145" s="197"/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63</v>
      </c>
      <c r="U145" s="180">
        <f t="shared" si="14"/>
        <v>0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22</v>
      </c>
      <c r="E146" s="166">
        <f t="shared" si="16"/>
        <v>154</v>
      </c>
      <c r="F146" s="319">
        <v>46060</v>
      </c>
      <c r="G146" s="245">
        <f t="shared" ca="1" si="19"/>
        <v>248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77</v>
      </c>
      <c r="U146" s="180">
        <f t="shared" si="14"/>
        <v>77</v>
      </c>
      <c r="V146" s="167">
        <f t="shared" si="20"/>
        <v>154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12</v>
      </c>
      <c r="E147" s="166">
        <f t="shared" si="16"/>
        <v>84</v>
      </c>
      <c r="F147" s="319">
        <v>46063</v>
      </c>
      <c r="G147" s="245">
        <f t="shared" ca="1" si="19"/>
        <v>245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5</v>
      </c>
      <c r="E148" s="166">
        <f t="shared" si="16"/>
        <v>35</v>
      </c>
      <c r="F148" s="319">
        <v>46062</v>
      </c>
      <c r="G148" s="245">
        <f t="shared" ca="1" si="19"/>
        <v>246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35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35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12</v>
      </c>
      <c r="E149" s="166">
        <v>126</v>
      </c>
      <c r="F149" s="319">
        <v>46060</v>
      </c>
      <c r="G149" s="245">
        <f t="shared" ca="1" si="19"/>
        <v>248</v>
      </c>
      <c r="H149" s="253">
        <v>1</v>
      </c>
      <c r="I149" s="253" t="s">
        <v>276</v>
      </c>
      <c r="J149" s="195"/>
      <c r="K149" s="196"/>
      <c r="L149" s="196">
        <v>0.75</v>
      </c>
      <c r="M149" s="196"/>
      <c r="N149" s="196"/>
      <c r="O149" s="197">
        <v>0.25</v>
      </c>
      <c r="P149" s="178">
        <f t="shared" si="15"/>
        <v>0</v>
      </c>
      <c r="Q149" s="297">
        <f t="shared" si="15"/>
        <v>0</v>
      </c>
      <c r="R149" s="297">
        <f t="shared" si="15"/>
        <v>94.5</v>
      </c>
      <c r="S149" s="297">
        <f t="shared" si="14"/>
        <v>0</v>
      </c>
      <c r="T149" s="297">
        <f t="shared" si="14"/>
        <v>0</v>
      </c>
      <c r="U149" s="298">
        <f t="shared" si="14"/>
        <v>31.5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>D150*7</f>
        <v>42</v>
      </c>
      <c r="F150" s="319">
        <v>46060</v>
      </c>
      <c r="G150" s="245">
        <f t="shared" ca="1" si="19"/>
        <v>248</v>
      </c>
      <c r="H150" s="253">
        <v>1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0"/>
        <v>42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1</v>
      </c>
      <c r="B151" s="163" t="s">
        <v>317</v>
      </c>
      <c r="C151" s="163" t="s">
        <v>316</v>
      </c>
      <c r="D151" s="198">
        <v>7</v>
      </c>
      <c r="E151" s="166">
        <f t="shared" si="16"/>
        <v>49</v>
      </c>
      <c r="F151" s="319">
        <v>46062</v>
      </c>
      <c r="G151" s="245">
        <f t="shared" ca="1" si="19"/>
        <v>246</v>
      </c>
      <c r="H151" s="253">
        <v>1</v>
      </c>
      <c r="I151" s="253" t="s">
        <v>280</v>
      </c>
      <c r="J151" s="195">
        <v>0.5</v>
      </c>
      <c r="K151" s="196"/>
      <c r="L151" s="196"/>
      <c r="M151" s="196">
        <v>0.5</v>
      </c>
      <c r="N151" s="196"/>
      <c r="O151" s="197"/>
      <c r="P151" s="178">
        <f t="shared" si="15"/>
        <v>24.5</v>
      </c>
      <c r="Q151" s="297">
        <f t="shared" si="15"/>
        <v>0</v>
      </c>
      <c r="R151" s="297">
        <f t="shared" si="15"/>
        <v>0</v>
      </c>
      <c r="S151" s="297">
        <f t="shared" si="14"/>
        <v>24.5</v>
      </c>
      <c r="T151" s="297">
        <f t="shared" si="14"/>
        <v>0</v>
      </c>
      <c r="U151" s="298">
        <f t="shared" si="14"/>
        <v>0</v>
      </c>
      <c r="V151" s="167">
        <f t="shared" si="20"/>
        <v>49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49">
        <v>1</v>
      </c>
      <c r="B152" s="348" t="s">
        <v>315</v>
      </c>
      <c r="C152" s="163"/>
      <c r="D152" s="198">
        <v>5</v>
      </c>
      <c r="E152" s="166">
        <f t="shared" si="16"/>
        <v>35</v>
      </c>
      <c r="F152" s="319">
        <v>46060</v>
      </c>
      <c r="G152" s="245">
        <f t="shared" ca="1" si="19"/>
        <v>248</v>
      </c>
      <c r="H152" s="253">
        <v>1</v>
      </c>
      <c r="I152" s="253" t="s">
        <v>276</v>
      </c>
      <c r="J152" s="195"/>
      <c r="K152" s="196"/>
      <c r="L152" s="196"/>
      <c r="M152" s="196"/>
      <c r="N152" s="196"/>
      <c r="O152" s="197">
        <v>1</v>
      </c>
      <c r="P152" s="178"/>
      <c r="Q152" s="297">
        <f t="shared" si="15"/>
        <v>0</v>
      </c>
      <c r="R152" s="297">
        <f t="shared" si="15"/>
        <v>0</v>
      </c>
      <c r="S152" s="297">
        <f t="shared" si="14"/>
        <v>0</v>
      </c>
      <c r="T152" s="297">
        <f t="shared" si="14"/>
        <v>0</v>
      </c>
      <c r="U152" s="298">
        <f t="shared" si="14"/>
        <v>35</v>
      </c>
      <c r="V152" s="167">
        <v>35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258"/>
      <c r="B153" s="259"/>
      <c r="C153" s="260"/>
      <c r="D153" s="261"/>
      <c r="E153" s="262"/>
      <c r="F153" s="263"/>
      <c r="G153" s="263"/>
      <c r="H153" s="264"/>
      <c r="I153" s="264"/>
      <c r="J153" s="265"/>
      <c r="K153" s="266"/>
      <c r="L153" s="266"/>
      <c r="M153" s="266"/>
      <c r="N153" s="266"/>
      <c r="O153" s="267"/>
      <c r="P153" s="268"/>
      <c r="Q153" s="269"/>
      <c r="R153" s="269"/>
      <c r="S153" s="269"/>
      <c r="T153" s="269"/>
      <c r="U153" s="270"/>
      <c r="V153" s="271"/>
      <c r="W153" s="272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181">
        <f>SUBTOTAL(9,A2:A153)</f>
        <v>146</v>
      </c>
      <c r="B154" s="181"/>
      <c r="C154" s="326">
        <f>+D154/A154</f>
        <v>28.164383561643834</v>
      </c>
      <c r="D154" s="182">
        <f>SUBTOTAL(9,D2:D153)</f>
        <v>4112</v>
      </c>
      <c r="E154" s="183">
        <f>SUBTOTAL(9,E2:E153)</f>
        <v>28903</v>
      </c>
      <c r="F154" s="327">
        <f>+E154/A154</f>
        <v>197.96575342465752</v>
      </c>
      <c r="G154" s="245">
        <f ca="1">(SUBTOTAL(9,G2:G153))/A154</f>
        <v>246.19863013698631</v>
      </c>
      <c r="H154" s="256"/>
      <c r="I154" s="256"/>
      <c r="J154" s="273">
        <f>(SUBTOTAL(9,J2:J153))/O$163</f>
        <v>0.54054054054054057</v>
      </c>
      <c r="K154" s="274">
        <f>(SUBTOTAL(9,K2:K153))/P$163</f>
        <v>0.66666666666666663</v>
      </c>
      <c r="L154" s="274">
        <f>(SUBTOTAL(9,L2:L153))/R$163</f>
        <v>0.46052631578947367</v>
      </c>
      <c r="M154" s="274">
        <f>(SUBTOTAL(9,M2:M153))/S$163</f>
        <v>0.41847826086956524</v>
      </c>
      <c r="N154" s="274">
        <f>(SUBTOTAL(9,N2:N153))/T$163</f>
        <v>0.41379310344827586</v>
      </c>
      <c r="O154" s="275">
        <f>(SUBTOTAL(9,O2:O153))/U$163</f>
        <v>0.46808510638297873</v>
      </c>
      <c r="P154" s="184">
        <f t="shared" ref="P154:V154" si="21">SUBTOTAL(9,P2:P153)</f>
        <v>11977</v>
      </c>
      <c r="Q154" s="184">
        <f t="shared" si="21"/>
        <v>518</v>
      </c>
      <c r="R154" s="184">
        <f t="shared" si="21"/>
        <v>1239</v>
      </c>
      <c r="S154" s="184">
        <f t="shared" si="21"/>
        <v>3820.25</v>
      </c>
      <c r="T154" s="184">
        <f t="shared" si="21"/>
        <v>2369.5</v>
      </c>
      <c r="U154" s="184">
        <f t="shared" si="21"/>
        <v>8979.25</v>
      </c>
      <c r="V154" s="182">
        <f t="shared" si="21"/>
        <v>28903</v>
      </c>
      <c r="W154" s="182"/>
      <c r="X154" s="48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42"/>
      <c r="C155" s="42"/>
      <c r="D155" s="2"/>
      <c r="E155" s="2"/>
      <c r="F155" s="2"/>
      <c r="G155" s="2"/>
      <c r="H155" s="2"/>
      <c r="I155" s="2"/>
      <c r="J155" s="45"/>
      <c r="K155" s="45"/>
      <c r="L155" s="45"/>
      <c r="M155" s="45"/>
      <c r="O155" s="45"/>
      <c r="P155" s="45"/>
      <c r="Q155" s="45"/>
      <c r="R155" s="45"/>
      <c r="S155" s="45"/>
      <c r="T155" s="45"/>
      <c r="U155" s="45"/>
      <c r="V155" s="45"/>
      <c r="W155" s="45"/>
      <c r="X155" s="172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185</v>
      </c>
      <c r="B156" s="173" t="s">
        <v>186</v>
      </c>
      <c r="C156" s="173"/>
      <c r="D156" s="173" t="s">
        <v>187</v>
      </c>
      <c r="E156" s="24"/>
      <c r="F156" s="24"/>
      <c r="G156" s="24"/>
      <c r="H156" s="24"/>
      <c r="I156" s="24"/>
      <c r="N156" s="222" t="s">
        <v>188</v>
      </c>
      <c r="O156" s="279" t="s">
        <v>289</v>
      </c>
      <c r="P156" s="220" t="s">
        <v>192</v>
      </c>
      <c r="Q156" s="24" t="s">
        <v>2</v>
      </c>
      <c r="R156" s="24" t="s">
        <v>3</v>
      </c>
      <c r="S156" s="24" t="s">
        <v>4</v>
      </c>
      <c r="T156" s="174" t="s">
        <v>6</v>
      </c>
      <c r="U156" s="174" t="s">
        <v>5</v>
      </c>
      <c r="X156" s="175"/>
      <c r="Y156" s="48"/>
      <c r="Z156" s="10"/>
      <c r="AA156" s="2"/>
      <c r="AB156" s="2"/>
      <c r="AC156" s="2"/>
      <c r="AD156" s="2"/>
      <c r="AE156" s="2"/>
      <c r="AF156" s="2"/>
      <c r="AG156" s="2"/>
    </row>
    <row r="157" spans="1:34" ht="18.75">
      <c r="A157" s="141" t="s">
        <v>287</v>
      </c>
      <c r="B157" s="311">
        <f>+P154</f>
        <v>11977</v>
      </c>
      <c r="C157" s="213"/>
      <c r="D157" s="317">
        <f>B157/$E$154</f>
        <v>0.4143860498910148</v>
      </c>
      <c r="E157" s="2"/>
      <c r="F157" s="2"/>
      <c r="G157" s="2"/>
      <c r="H157" s="2"/>
      <c r="I157" s="2"/>
      <c r="N157" s="223">
        <v>0.25</v>
      </c>
      <c r="O157" s="300">
        <f t="shared" ref="O157:P160" si="22">+SUMIF(J$2:J$153,$N157,$A$2:$A$153)</f>
        <v>6</v>
      </c>
      <c r="P157" s="301">
        <f t="shared" si="22"/>
        <v>0</v>
      </c>
      <c r="Q157" s="302">
        <f t="shared" ref="Q157:Q159" si="23">+O157+P157</f>
        <v>6</v>
      </c>
      <c r="R157" s="302">
        <f t="shared" ref="R157:U160" si="24">+SUMIF(L$2:L$153,$N157,$A$2:$A$153)</f>
        <v>8</v>
      </c>
      <c r="S157" s="302">
        <f t="shared" si="24"/>
        <v>19</v>
      </c>
      <c r="T157" s="302">
        <f t="shared" si="24"/>
        <v>13</v>
      </c>
      <c r="U157" s="302">
        <f t="shared" si="24"/>
        <v>20</v>
      </c>
      <c r="V157" s="73"/>
      <c r="X157" s="46"/>
      <c r="Y157" s="2"/>
      <c r="Z157" s="10"/>
      <c r="AA157" s="2"/>
      <c r="AB157" s="2"/>
      <c r="AC157" s="2"/>
      <c r="AD157" s="2"/>
      <c r="AE157" s="2"/>
      <c r="AF157" s="2"/>
      <c r="AG157" s="2"/>
    </row>
    <row r="158" spans="1:34" ht="21">
      <c r="A158" s="215" t="s">
        <v>192</v>
      </c>
      <c r="B158" s="312">
        <f>+Q154</f>
        <v>518</v>
      </c>
      <c r="C158" s="217"/>
      <c r="D158" s="318">
        <f t="shared" ref="D158:D163" si="25">B158/$E$154</f>
        <v>1.792201501574231E-2</v>
      </c>
      <c r="E158" s="2"/>
      <c r="F158" s="2"/>
      <c r="G158" s="2"/>
      <c r="H158" s="2"/>
      <c r="I158" s="2"/>
      <c r="N158" s="223">
        <v>0.5</v>
      </c>
      <c r="O158" s="300">
        <f t="shared" si="22"/>
        <v>90</v>
      </c>
      <c r="P158" s="301">
        <f t="shared" si="22"/>
        <v>2</v>
      </c>
      <c r="Q158" s="302">
        <f t="shared" si="23"/>
        <v>92</v>
      </c>
      <c r="R158" s="302">
        <f t="shared" si="24"/>
        <v>8</v>
      </c>
      <c r="S158" s="302">
        <f t="shared" si="24"/>
        <v>25</v>
      </c>
      <c r="T158" s="302">
        <f t="shared" si="24"/>
        <v>14</v>
      </c>
      <c r="U158" s="302">
        <f t="shared" si="24"/>
        <v>69</v>
      </c>
      <c r="V158" s="73"/>
      <c r="X158" s="44"/>
      <c r="Y158" s="175"/>
      <c r="Z158" s="24"/>
      <c r="AA158" s="24"/>
      <c r="AB158" s="24"/>
      <c r="AC158" s="24"/>
      <c r="AD158" s="24"/>
      <c r="AE158" s="24"/>
      <c r="AF158" s="24"/>
      <c r="AG158" s="24"/>
    </row>
    <row r="159" spans="1:34" ht="21">
      <c r="A159" s="7" t="s">
        <v>2</v>
      </c>
      <c r="B159" s="313">
        <v>12607</v>
      </c>
      <c r="C159" s="47"/>
      <c r="D159" s="286">
        <f>B159/$E$154</f>
        <v>0.43618309518043108</v>
      </c>
      <c r="E159" s="316">
        <f>+D159-Q164</f>
        <v>1.1525560933855761E-2</v>
      </c>
      <c r="F159" s="225"/>
      <c r="G159" s="225"/>
      <c r="H159" s="257"/>
      <c r="I159" s="257"/>
      <c r="N159" s="223">
        <v>0.75</v>
      </c>
      <c r="O159" s="300">
        <f t="shared" si="22"/>
        <v>6</v>
      </c>
      <c r="P159" s="301">
        <f t="shared" si="22"/>
        <v>0</v>
      </c>
      <c r="Q159" s="302">
        <f t="shared" si="23"/>
        <v>6</v>
      </c>
      <c r="R159" s="302">
        <f t="shared" si="24"/>
        <v>1</v>
      </c>
      <c r="S159" s="302">
        <f t="shared" si="24"/>
        <v>0</v>
      </c>
      <c r="T159" s="302">
        <f t="shared" si="24"/>
        <v>1</v>
      </c>
      <c r="U159" s="302">
        <f t="shared" si="24"/>
        <v>2</v>
      </c>
      <c r="V159" s="73"/>
      <c r="X159" s="46"/>
      <c r="Y159" s="46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7" t="s">
        <v>3</v>
      </c>
      <c r="B160" s="313">
        <f>R154</f>
        <v>1239</v>
      </c>
      <c r="C160" s="47"/>
      <c r="D160" s="286">
        <f t="shared" si="25"/>
        <v>4.2867522402518767E-2</v>
      </c>
      <c r="E160" s="316">
        <f>+D160-R164</f>
        <v>-1.7063984446796299E-2</v>
      </c>
      <c r="F160" s="225"/>
      <c r="G160" s="225"/>
      <c r="H160" s="257"/>
      <c r="I160" s="257"/>
      <c r="N160" s="223">
        <v>1</v>
      </c>
      <c r="O160" s="300">
        <f t="shared" si="22"/>
        <v>9</v>
      </c>
      <c r="P160" s="301">
        <f t="shared" si="22"/>
        <v>1</v>
      </c>
      <c r="Q160" s="302">
        <f>+O160+P160</f>
        <v>10</v>
      </c>
      <c r="R160" s="302">
        <f t="shared" si="24"/>
        <v>2</v>
      </c>
      <c r="S160" s="302">
        <f t="shared" si="24"/>
        <v>2</v>
      </c>
      <c r="T160" s="302">
        <f t="shared" si="24"/>
        <v>1</v>
      </c>
      <c r="U160" s="302">
        <f t="shared" si="24"/>
        <v>3</v>
      </c>
      <c r="V160" s="73"/>
      <c r="X160" s="164"/>
      <c r="Y160" s="44"/>
      <c r="Z160" s="2"/>
      <c r="AA160" s="82"/>
      <c r="AB160" s="2"/>
      <c r="AC160" s="2"/>
      <c r="AD160" s="2"/>
      <c r="AE160" s="2"/>
      <c r="AF160" s="2"/>
      <c r="AG160" s="82"/>
      <c r="AH160" s="2"/>
    </row>
    <row r="161" spans="1:34" ht="21">
      <c r="A161" s="325" t="s">
        <v>4</v>
      </c>
      <c r="B161" s="313">
        <f>S154</f>
        <v>3820.25</v>
      </c>
      <c r="C161" s="47"/>
      <c r="D161" s="286">
        <f t="shared" si="25"/>
        <v>0.13217486074109955</v>
      </c>
      <c r="E161" s="316">
        <f>+D161-S164</f>
        <v>3.2554567260639766E-4</v>
      </c>
      <c r="F161" s="225"/>
      <c r="G161" s="225"/>
      <c r="H161" s="257"/>
      <c r="I161" s="257"/>
      <c r="N161" s="224" t="s">
        <v>294</v>
      </c>
      <c r="O161" s="303">
        <f>+SUMPRODUCT($N$157:$N$160,O157:O160)/O163</f>
        <v>0.54054054054054057</v>
      </c>
      <c r="P161" s="304">
        <f t="shared" ref="P161:U161" si="26">+SUMPRODUCT($N$157:$N$160,P157:P160)/P163</f>
        <v>0.66666666666666663</v>
      </c>
      <c r="Q161" s="305">
        <f t="shared" si="26"/>
        <v>0.54385964912280704</v>
      </c>
      <c r="R161" s="305">
        <f>+SUMPRODUCT($N$157:$N$160,R157:R160)/R163</f>
        <v>0.46052631578947367</v>
      </c>
      <c r="S161" s="305">
        <f t="shared" si="26"/>
        <v>0.41847826086956524</v>
      </c>
      <c r="T161" s="305">
        <f t="shared" si="26"/>
        <v>0.41379310344827586</v>
      </c>
      <c r="U161" s="305">
        <f t="shared" si="26"/>
        <v>0.46808510638297873</v>
      </c>
      <c r="V161" s="186"/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6</v>
      </c>
      <c r="B162" s="313">
        <f>T154</f>
        <v>2369.5</v>
      </c>
      <c r="C162" s="48"/>
      <c r="D162" s="286">
        <f t="shared" si="25"/>
        <v>8.1981109227415833E-2</v>
      </c>
      <c r="E162" s="316">
        <f>+D162-T164</f>
        <v>-2.1067159450197104E-4</v>
      </c>
      <c r="F162" s="225"/>
      <c r="G162" s="225"/>
      <c r="H162" s="257"/>
      <c r="I162" s="257"/>
      <c r="N162" s="224"/>
      <c r="O162" s="306">
        <f>+J154</f>
        <v>0.54054054054054057</v>
      </c>
      <c r="P162" s="307">
        <f>+K154</f>
        <v>0.66666666666666663</v>
      </c>
      <c r="Q162" s="308">
        <f>+(O162*O163+P162*P163)/Q163</f>
        <v>0.54385964912280704</v>
      </c>
      <c r="R162" s="308">
        <f>+L154</f>
        <v>0.46052631578947367</v>
      </c>
      <c r="S162" s="308">
        <f>+M154</f>
        <v>0.41847826086956524</v>
      </c>
      <c r="T162" s="308">
        <f>+N154</f>
        <v>0.41379310344827586</v>
      </c>
      <c r="U162" s="308">
        <f>+O154</f>
        <v>0.46808510638297873</v>
      </c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5</v>
      </c>
      <c r="B163" s="313">
        <f>U154</f>
        <v>8979.25</v>
      </c>
      <c r="C163" s="48"/>
      <c r="D163" s="286">
        <f t="shared" si="25"/>
        <v>0.31066844272220878</v>
      </c>
      <c r="E163" s="316">
        <f>+D163-U164</f>
        <v>9.2985797085101685E-3</v>
      </c>
      <c r="F163" s="225"/>
      <c r="G163" s="225"/>
      <c r="H163" s="257"/>
      <c r="I163" s="257"/>
      <c r="M163" s="278">
        <f>+A154</f>
        <v>146</v>
      </c>
      <c r="N163" s="185" t="s">
        <v>191</v>
      </c>
      <c r="O163" s="309">
        <f>SUM(O157:O160)</f>
        <v>111</v>
      </c>
      <c r="P163" s="309">
        <f>SUM(P157:P160)</f>
        <v>3</v>
      </c>
      <c r="Q163" s="310">
        <f>SUM(Q157:Q160)</f>
        <v>114</v>
      </c>
      <c r="R163" s="309">
        <f>SUM(R157:R160)</f>
        <v>19</v>
      </c>
      <c r="S163" s="309">
        <f t="shared" ref="S163:U163" si="27">SUM(S157:S160)</f>
        <v>46</v>
      </c>
      <c r="T163" s="309">
        <f t="shared" si="27"/>
        <v>29</v>
      </c>
      <c r="U163" s="309">
        <f t="shared" si="27"/>
        <v>94</v>
      </c>
      <c r="V163" s="18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62" t="s">
        <v>16</v>
      </c>
      <c r="B164" s="314">
        <f>SUM(B159:B163)</f>
        <v>29015</v>
      </c>
      <c r="C164" s="192"/>
      <c r="D164" s="315">
        <f>SUM(D159:D163)</f>
        <v>1.0038750302736741</v>
      </c>
      <c r="E164" s="2"/>
      <c r="F164" s="2"/>
      <c r="G164" s="2"/>
      <c r="H164" s="2"/>
      <c r="I164" s="2"/>
      <c r="M164" s="282"/>
      <c r="N164" s="283" t="s">
        <v>272</v>
      </c>
      <c r="O164" s="284">
        <f>+(O162*O163)/$M$163</f>
        <v>0.41095890410958902</v>
      </c>
      <c r="P164" s="285">
        <f t="shared" ref="P164:U164" si="28">+(P162*P163)/$M$163</f>
        <v>1.3698630136986301E-2</v>
      </c>
      <c r="Q164" s="286">
        <f>+P164+O164</f>
        <v>0.42465753424657532</v>
      </c>
      <c r="R164" s="286">
        <f t="shared" si="28"/>
        <v>5.9931506849315065E-2</v>
      </c>
      <c r="S164" s="286">
        <f t="shared" si="28"/>
        <v>0.13184931506849315</v>
      </c>
      <c r="T164" s="286">
        <f t="shared" si="28"/>
        <v>8.2191780821917804E-2</v>
      </c>
      <c r="U164" s="286">
        <f t="shared" si="28"/>
        <v>0.30136986301369861</v>
      </c>
      <c r="V164" s="17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227"/>
      <c r="D165" s="2"/>
      <c r="E165" s="2"/>
      <c r="F165" s="2"/>
      <c r="G165" s="2"/>
      <c r="H165" s="2"/>
      <c r="I165" s="2"/>
      <c r="X165" s="164"/>
      <c r="Y165" s="17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177"/>
      <c r="Z166" s="2"/>
      <c r="AA166" s="2"/>
      <c r="AB166" s="2"/>
      <c r="AC166" s="2"/>
      <c r="AD166" s="2"/>
      <c r="AE166" s="2"/>
      <c r="AF166" s="2"/>
      <c r="AG166" s="2"/>
      <c r="AH166" s="7"/>
    </row>
    <row r="167" spans="1:34" ht="18.75">
      <c r="A167" s="177"/>
      <c r="B167" s="177"/>
      <c r="C167" s="2"/>
      <c r="D167" s="2"/>
      <c r="Y167" s="177"/>
      <c r="Z167" s="7"/>
      <c r="AA167" s="7"/>
      <c r="AB167" s="7"/>
      <c r="AC167" s="7"/>
      <c r="AD167" s="7"/>
      <c r="AE167" s="7"/>
      <c r="AF167" s="7"/>
      <c r="AG167" s="7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279" priority="6" operator="lessThan">
      <formula>7</formula>
    </cfRule>
    <cfRule type="cellIs" dxfId="278" priority="7" operator="between">
      <formula>14</formula>
      <formula>7</formula>
    </cfRule>
    <cfRule type="cellIs" dxfId="277" priority="8" operator="greaterThan">
      <formula>14</formula>
    </cfRule>
  </conditionalFormatting>
  <conditionalFormatting sqref="G154">
    <cfRule type="cellIs" dxfId="276" priority="3" operator="lessThan">
      <formula>7</formula>
    </cfRule>
    <cfRule type="cellIs" dxfId="275" priority="4" operator="between">
      <formula>14</formula>
      <formula>7</formula>
    </cfRule>
    <cfRule type="cellIs" dxfId="274" priority="5" operator="greaterThan">
      <formula>14</formula>
    </cfRule>
  </conditionalFormatting>
  <conditionalFormatting sqref="AC7:AG7">
    <cfRule type="cellIs" dxfId="273" priority="1" operator="greaterThan">
      <formula>0</formula>
    </cfRule>
    <cfRule type="cellIs" dxfId="272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A9C8C-B49A-4D14-A986-0D4686D33504}">
  <sheetPr codeName="Feuil16">
    <tabColor rgb="FFFF0000"/>
  </sheetPr>
  <dimension ref="A1:AI169"/>
  <sheetViews>
    <sheetView workbookViewId="0">
      <pane xSplit="5" ySplit="1" topLeftCell="W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46060</v>
      </c>
      <c r="G2" s="245">
        <f ca="1">+IF(A2=1,(+TODAY())-F2,"Sans objet")</f>
        <v>248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322">
        <v>3</v>
      </c>
      <c r="AA2" s="324">
        <v>0.41</v>
      </c>
      <c r="AB2" s="324">
        <v>0.02</v>
      </c>
      <c r="AC2" s="323">
        <v>0.432</v>
      </c>
      <c r="AD2" s="323">
        <v>6.2E-2</v>
      </c>
      <c r="AE2" s="323">
        <v>8.8999999999999996E-2</v>
      </c>
      <c r="AF2" s="323">
        <v>9.7000000000000003E-2</v>
      </c>
      <c r="AG2" s="323">
        <v>0.31900000000000001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62</v>
      </c>
      <c r="E3" s="166">
        <f t="shared" si="0"/>
        <v>434</v>
      </c>
      <c r="F3" s="319">
        <v>46066</v>
      </c>
      <c r="G3" s="245">
        <f t="shared" ref="G3:G66" ca="1" si="4">+IF(A3=1,(+TODAY())-F3,"Sans objet")</f>
        <v>242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217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217</v>
      </c>
      <c r="V3" s="167">
        <f t="shared" ref="V3:V66" si="6">SUM(P3:U3)</f>
        <v>434</v>
      </c>
      <c r="W3" s="147" t="s">
        <v>201</v>
      </c>
      <c r="X3" s="85">
        <f t="shared" si="2"/>
        <v>0</v>
      </c>
      <c r="Z3" s="322">
        <v>4</v>
      </c>
      <c r="AA3" s="324">
        <v>0.4</v>
      </c>
      <c r="AB3" s="324">
        <v>0.02</v>
      </c>
      <c r="AC3" s="323">
        <v>0.42</v>
      </c>
      <c r="AD3" s="323">
        <v>5.8000000000000003E-2</v>
      </c>
      <c r="AE3" s="323">
        <v>9.0999999999999998E-2</v>
      </c>
      <c r="AF3" s="323">
        <v>0.11700000000000001</v>
      </c>
      <c r="AG3" s="323">
        <v>0.314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46062</v>
      </c>
      <c r="G4" s="245">
        <f t="shared" ca="1" si="4"/>
        <v>246</v>
      </c>
      <c r="H4" s="253">
        <v>2</v>
      </c>
      <c r="I4" s="253" t="str">
        <f>VLOOKUP(H4,Secteurs!$A$4:$C$6,3)</f>
        <v>Prince MBOUSSA</v>
      </c>
      <c r="J4" s="195"/>
      <c r="K4" s="196"/>
      <c r="L4" s="196"/>
      <c r="M4" s="196">
        <v>0.25</v>
      </c>
      <c r="N4" s="196">
        <v>0.5</v>
      </c>
      <c r="O4" s="197">
        <v>0.25</v>
      </c>
      <c r="P4" s="178">
        <f t="shared" si="5"/>
        <v>0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168</v>
      </c>
      <c r="U4" s="180">
        <f t="shared" si="1"/>
        <v>84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5</v>
      </c>
      <c r="AA4" s="324">
        <v>0.39</v>
      </c>
      <c r="AB4" s="324">
        <v>0.02</v>
      </c>
      <c r="AC4" s="323">
        <v>0.41299999999999998</v>
      </c>
      <c r="AD4" s="323">
        <v>7.8E-2</v>
      </c>
      <c r="AE4" s="323">
        <v>9.0999999999999998E-2</v>
      </c>
      <c r="AF4" s="323">
        <v>0.111</v>
      </c>
      <c r="AG4" s="323">
        <v>0.308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50</v>
      </c>
      <c r="E5" s="166">
        <f t="shared" si="0"/>
        <v>350</v>
      </c>
      <c r="F5" s="319">
        <v>46066</v>
      </c>
      <c r="G5" s="245">
        <f t="shared" ca="1" si="4"/>
        <v>242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350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350</v>
      </c>
      <c r="W5" s="147" t="s">
        <v>201</v>
      </c>
      <c r="X5" s="85">
        <f t="shared" si="2"/>
        <v>0</v>
      </c>
      <c r="Z5" s="322">
        <v>6</v>
      </c>
      <c r="AA5" s="324">
        <v>0.40400000000000003</v>
      </c>
      <c r="AB5" s="324">
        <v>2.1000000000000001E-2</v>
      </c>
      <c r="AC5" s="323">
        <v>0.42399999999999999</v>
      </c>
      <c r="AD5" s="323">
        <v>6.2E-2</v>
      </c>
      <c r="AE5" s="323">
        <v>0.11700000000000001</v>
      </c>
      <c r="AF5" s="323">
        <v>9.7000000000000003E-2</v>
      </c>
      <c r="AG5" s="323">
        <v>0.3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46062</v>
      </c>
      <c r="G6" s="245">
        <f t="shared" ca="1" si="4"/>
        <v>246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175</v>
      </c>
      <c r="T6" s="179">
        <f t="shared" si="1"/>
        <v>0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7</v>
      </c>
      <c r="AA6" s="324">
        <v>0.40899999999999997</v>
      </c>
      <c r="AB6" s="324">
        <v>1.4E-2</v>
      </c>
      <c r="AC6" s="323">
        <v>0.42199999999999999</v>
      </c>
      <c r="AD6" s="323">
        <v>6.6000000000000003E-2</v>
      </c>
      <c r="AE6" s="323">
        <v>0.122</v>
      </c>
      <c r="AF6" s="323">
        <v>8.1000000000000003E-2</v>
      </c>
      <c r="AG6" s="323">
        <v>0.309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46064</v>
      </c>
      <c r="G7" s="245">
        <f t="shared" ca="1" si="4"/>
        <v>244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-2.0000000000000018E-3</v>
      </c>
      <c r="AD7" s="194">
        <f>+AD6-AD5</f>
        <v>4.0000000000000036E-3</v>
      </c>
      <c r="AE7" s="194">
        <f t="shared" ref="AE7:AG7" si="7">+AE6-AE5</f>
        <v>4.9999999999999906E-3</v>
      </c>
      <c r="AF7" s="194">
        <f t="shared" si="7"/>
        <v>-1.6E-2</v>
      </c>
      <c r="AG7" s="194">
        <f t="shared" si="7"/>
        <v>9.000000000000008E-3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46060</v>
      </c>
      <c r="G8" s="245">
        <f t="shared" ca="1" si="4"/>
        <v>248</v>
      </c>
      <c r="H8" s="253">
        <v>1</v>
      </c>
      <c r="I8" s="253" t="str">
        <f>VLOOKUP(H8,Secteurs!$A$4:$C$6,3)</f>
        <v>Frisca MPASSI</v>
      </c>
      <c r="J8" s="195"/>
      <c r="K8" s="196"/>
      <c r="L8" s="196"/>
      <c r="M8" s="196">
        <v>0.25</v>
      </c>
      <c r="N8" s="196">
        <v>0.25</v>
      </c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0</v>
      </c>
      <c r="S8" s="179">
        <f t="shared" si="1"/>
        <v>70</v>
      </c>
      <c r="T8" s="179">
        <f t="shared" si="1"/>
        <v>70</v>
      </c>
      <c r="U8" s="180">
        <f t="shared" si="1"/>
        <v>140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28</v>
      </c>
      <c r="E9" s="166">
        <f t="shared" si="0"/>
        <v>196</v>
      </c>
      <c r="F9" s="319">
        <v>46063</v>
      </c>
      <c r="G9" s="245">
        <f t="shared" ca="1" si="4"/>
        <v>245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0.5</v>
      </c>
      <c r="N9" s="196"/>
      <c r="O9" s="197"/>
      <c r="P9" s="178">
        <f t="shared" si="5"/>
        <v>98</v>
      </c>
      <c r="Q9" s="179">
        <f t="shared" si="1"/>
        <v>0</v>
      </c>
      <c r="R9" s="179">
        <f t="shared" si="1"/>
        <v>0</v>
      </c>
      <c r="S9" s="179">
        <f t="shared" si="1"/>
        <v>98</v>
      </c>
      <c r="T9" s="179">
        <f t="shared" si="1"/>
        <v>0</v>
      </c>
      <c r="U9" s="180">
        <f t="shared" si="1"/>
        <v>0</v>
      </c>
      <c r="V9" s="167">
        <f t="shared" si="6"/>
        <v>196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46063</v>
      </c>
      <c r="G10" s="245">
        <f t="shared" ca="1" si="4"/>
        <v>245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30</v>
      </c>
      <c r="E11" s="166">
        <f t="shared" si="0"/>
        <v>210</v>
      </c>
      <c r="F11" s="319">
        <v>46063</v>
      </c>
      <c r="G11" s="245">
        <f t="shared" ca="1" si="4"/>
        <v>245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105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105</v>
      </c>
      <c r="V11" s="167">
        <f t="shared" si="6"/>
        <v>210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46062</v>
      </c>
      <c r="G12" s="245">
        <f t="shared" ca="1" si="4"/>
        <v>246</v>
      </c>
      <c r="H12" s="253">
        <v>2</v>
      </c>
      <c r="I12" s="253" t="str">
        <f>VLOOKUP(H12,Secteurs!$A$4:$C$6,3)</f>
        <v>Prince MBOUSSA</v>
      </c>
      <c r="J12" s="195">
        <v>0.75</v>
      </c>
      <c r="K12" s="196"/>
      <c r="L12" s="196"/>
      <c r="M12" s="196"/>
      <c r="N12" s="196">
        <v>0.25</v>
      </c>
      <c r="O12" s="197"/>
      <c r="P12" s="178">
        <f t="shared" si="5"/>
        <v>126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42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46062</v>
      </c>
      <c r="G13" s="245">
        <f t="shared" ca="1" si="4"/>
        <v>246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46062</v>
      </c>
      <c r="G14" s="245">
        <f t="shared" ca="1" si="4"/>
        <v>246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/>
      <c r="N14" s="196">
        <v>0.5</v>
      </c>
      <c r="O14" s="197"/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0</v>
      </c>
      <c r="T14" s="179">
        <f t="shared" si="1"/>
        <v>168</v>
      </c>
      <c r="U14" s="180">
        <f t="shared" si="1"/>
        <v>0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66</v>
      </c>
      <c r="E15" s="166">
        <f>D15*7</f>
        <v>462</v>
      </c>
      <c r="F15" s="319">
        <v>46066</v>
      </c>
      <c r="G15" s="245">
        <f t="shared" ca="1" si="4"/>
        <v>242</v>
      </c>
      <c r="H15" s="253">
        <v>2</v>
      </c>
      <c r="I15" s="253" t="str">
        <f>VLOOKUP(H15,Secteurs!$A$4:$C$6,3)</f>
        <v>Prince MBOUSSA</v>
      </c>
      <c r="J15" s="195"/>
      <c r="K15" s="196"/>
      <c r="L15" s="196"/>
      <c r="M15" s="196">
        <v>0.25</v>
      </c>
      <c r="N15" s="196">
        <v>0.25</v>
      </c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0</v>
      </c>
      <c r="S15" s="179">
        <f t="shared" si="1"/>
        <v>115.5</v>
      </c>
      <c r="T15" s="179">
        <f t="shared" si="1"/>
        <v>115.5</v>
      </c>
      <c r="U15" s="180">
        <f t="shared" si="1"/>
        <v>231</v>
      </c>
      <c r="V15" s="167">
        <f t="shared" si="6"/>
        <v>462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46063</v>
      </c>
      <c r="G16" s="245">
        <f t="shared" ca="1" si="4"/>
        <v>245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>
        <v>0.25</v>
      </c>
      <c r="N16" s="196"/>
      <c r="O16" s="197">
        <v>0.25</v>
      </c>
      <c r="P16" s="178">
        <f t="shared" si="5"/>
        <v>168</v>
      </c>
      <c r="Q16" s="179">
        <f t="shared" si="1"/>
        <v>0</v>
      </c>
      <c r="R16" s="179">
        <f t="shared" si="1"/>
        <v>0</v>
      </c>
      <c r="S16" s="179">
        <f t="shared" si="1"/>
        <v>84</v>
      </c>
      <c r="T16" s="179">
        <f t="shared" si="1"/>
        <v>0</v>
      </c>
      <c r="U16" s="180">
        <f t="shared" si="1"/>
        <v>84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46060</v>
      </c>
      <c r="G17" s="245">
        <f t="shared" ca="1" si="4"/>
        <v>248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>
        <v>0.25</v>
      </c>
      <c r="N17" s="196"/>
      <c r="O17" s="197">
        <v>0.25</v>
      </c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70</v>
      </c>
      <c r="T17" s="179">
        <f t="shared" si="1"/>
        <v>0</v>
      </c>
      <c r="U17" s="180">
        <f t="shared" si="1"/>
        <v>70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30</v>
      </c>
      <c r="E18" s="166">
        <f t="shared" si="0"/>
        <v>210</v>
      </c>
      <c r="F18" s="319">
        <v>46063</v>
      </c>
      <c r="G18" s="245">
        <f t="shared" ca="1" si="4"/>
        <v>245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>
        <v>0.5</v>
      </c>
      <c r="N18" s="196"/>
      <c r="O18" s="197"/>
      <c r="P18" s="178">
        <f t="shared" si="5"/>
        <v>105</v>
      </c>
      <c r="Q18" s="179">
        <f t="shared" si="5"/>
        <v>0</v>
      </c>
      <c r="R18" s="179">
        <f t="shared" si="5"/>
        <v>0</v>
      </c>
      <c r="S18" s="179">
        <f t="shared" si="5"/>
        <v>105</v>
      </c>
      <c r="T18" s="179">
        <f t="shared" si="5"/>
        <v>0</v>
      </c>
      <c r="U18" s="180">
        <f t="shared" si="5"/>
        <v>0</v>
      </c>
      <c r="V18" s="167">
        <f t="shared" si="6"/>
        <v>210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28</v>
      </c>
      <c r="E19" s="166">
        <f t="shared" si="0"/>
        <v>196</v>
      </c>
      <c r="F19" s="319">
        <v>46060</v>
      </c>
      <c r="G19" s="245">
        <f t="shared" ca="1" si="4"/>
        <v>248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98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98</v>
      </c>
      <c r="V19" s="167">
        <f t="shared" si="6"/>
        <v>196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40</v>
      </c>
      <c r="E20" s="166">
        <f t="shared" si="0"/>
        <v>280</v>
      </c>
      <c r="F20" s="319">
        <v>46060</v>
      </c>
      <c r="G20" s="245">
        <f t="shared" ca="1" si="4"/>
        <v>248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>
        <v>0.5</v>
      </c>
      <c r="N20" s="196"/>
      <c r="O20" s="197"/>
      <c r="P20" s="178">
        <f t="shared" si="5"/>
        <v>140</v>
      </c>
      <c r="Q20" s="179">
        <f t="shared" si="5"/>
        <v>0</v>
      </c>
      <c r="R20" s="179">
        <f t="shared" si="5"/>
        <v>0</v>
      </c>
      <c r="S20" s="179">
        <f t="shared" si="5"/>
        <v>140</v>
      </c>
      <c r="T20" s="179">
        <f t="shared" si="5"/>
        <v>0</v>
      </c>
      <c r="U20" s="180">
        <f t="shared" si="5"/>
        <v>0</v>
      </c>
      <c r="V20" s="167">
        <f t="shared" si="6"/>
        <v>280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46</v>
      </c>
      <c r="E21" s="166">
        <f t="shared" si="0"/>
        <v>322</v>
      </c>
      <c r="F21" s="319">
        <v>46063</v>
      </c>
      <c r="G21" s="245">
        <f t="shared" ca="1" si="4"/>
        <v>245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>
        <v>0.25</v>
      </c>
      <c r="N21" s="196"/>
      <c r="O21" s="197">
        <v>0.25</v>
      </c>
      <c r="P21" s="178">
        <f t="shared" si="5"/>
        <v>161</v>
      </c>
      <c r="Q21" s="179">
        <f t="shared" si="5"/>
        <v>0</v>
      </c>
      <c r="R21" s="179">
        <f t="shared" si="5"/>
        <v>0</v>
      </c>
      <c r="S21" s="179">
        <f t="shared" si="5"/>
        <v>80.5</v>
      </c>
      <c r="T21" s="179">
        <f t="shared" si="5"/>
        <v>0</v>
      </c>
      <c r="U21" s="180">
        <f t="shared" si="5"/>
        <v>80.5</v>
      </c>
      <c r="V21" s="167">
        <f t="shared" si="6"/>
        <v>322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46060</v>
      </c>
      <c r="G22" s="245">
        <f t="shared" ca="1" si="4"/>
        <v>248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>
        <v>0.25</v>
      </c>
      <c r="N22" s="196"/>
      <c r="O22" s="197">
        <v>0.25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56</v>
      </c>
      <c r="T22" s="179">
        <f t="shared" si="5"/>
        <v>0</v>
      </c>
      <c r="U22" s="180">
        <f t="shared" si="5"/>
        <v>56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46062</v>
      </c>
      <c r="G23" s="245">
        <f t="shared" ca="1" si="4"/>
        <v>246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38</v>
      </c>
      <c r="E24" s="166">
        <f t="shared" si="0"/>
        <v>266</v>
      </c>
      <c r="F24" s="319">
        <v>46063</v>
      </c>
      <c r="G24" s="245">
        <f t="shared" ca="1" si="4"/>
        <v>245</v>
      </c>
      <c r="H24" s="253">
        <v>2</v>
      </c>
      <c r="I24" s="253" t="str">
        <f>VLOOKUP(H24,Secteurs!$A$4:$C$6,3)</f>
        <v>Prince MBOUSSA</v>
      </c>
      <c r="J24" s="195"/>
      <c r="K24" s="196"/>
      <c r="L24" s="196"/>
      <c r="M24" s="196">
        <v>0.25</v>
      </c>
      <c r="N24" s="196">
        <v>0.5</v>
      </c>
      <c r="O24" s="197">
        <v>0.25</v>
      </c>
      <c r="P24" s="178">
        <f t="shared" si="5"/>
        <v>0</v>
      </c>
      <c r="Q24" s="179">
        <f t="shared" si="5"/>
        <v>0</v>
      </c>
      <c r="R24" s="179">
        <f t="shared" si="5"/>
        <v>0</v>
      </c>
      <c r="S24" s="179">
        <f t="shared" si="5"/>
        <v>66.5</v>
      </c>
      <c r="T24" s="179">
        <f t="shared" si="5"/>
        <v>133</v>
      </c>
      <c r="U24" s="180">
        <f t="shared" si="5"/>
        <v>66.5</v>
      </c>
      <c r="V24" s="167">
        <f t="shared" si="6"/>
        <v>266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46062</v>
      </c>
      <c r="G25" s="245">
        <f t="shared" ca="1" si="4"/>
        <v>246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46063</v>
      </c>
      <c r="G26" s="245">
        <f t="shared" ca="1" si="4"/>
        <v>245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18000</v>
      </c>
      <c r="AE26" s="346">
        <v>18000</v>
      </c>
      <c r="AF26" s="346">
        <v>18000</v>
      </c>
      <c r="AG26" s="346">
        <v>18000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46062</v>
      </c>
      <c r="G27" s="245">
        <f t="shared" ca="1" si="4"/>
        <v>246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v>105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17750</v>
      </c>
      <c r="AE27" s="346">
        <v>17600</v>
      </c>
      <c r="AF27" s="346">
        <v>17750</v>
      </c>
      <c r="AG27" s="346">
        <v>17750</v>
      </c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36</v>
      </c>
      <c r="E28" s="166">
        <f t="shared" si="0"/>
        <v>252</v>
      </c>
      <c r="F28" s="319">
        <v>46060</v>
      </c>
      <c r="G28" s="245">
        <f t="shared" ca="1" si="4"/>
        <v>248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126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126</v>
      </c>
      <c r="V28" s="167">
        <f t="shared" si="6"/>
        <v>252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</row>
    <row r="29" spans="1:35" ht="18.75">
      <c r="A29" s="157">
        <f t="shared" si="3"/>
        <v>1</v>
      </c>
      <c r="B29" s="142" t="s">
        <v>62</v>
      </c>
      <c r="C29" s="142"/>
      <c r="D29" s="199">
        <v>30</v>
      </c>
      <c r="E29" s="166">
        <f t="shared" si="0"/>
        <v>210</v>
      </c>
      <c r="F29" s="319">
        <v>46063</v>
      </c>
      <c r="G29" s="245">
        <f t="shared" ca="1" si="4"/>
        <v>245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>
        <v>0.25</v>
      </c>
      <c r="M29" s="196"/>
      <c r="N29" s="196"/>
      <c r="O29" s="197">
        <v>0.25</v>
      </c>
      <c r="P29" s="178">
        <f t="shared" si="5"/>
        <v>0</v>
      </c>
      <c r="Q29" s="179">
        <f t="shared" si="5"/>
        <v>105</v>
      </c>
      <c r="R29" s="179">
        <f t="shared" si="5"/>
        <v>52.5</v>
      </c>
      <c r="S29" s="179">
        <f t="shared" si="5"/>
        <v>0</v>
      </c>
      <c r="T29" s="179">
        <f t="shared" si="5"/>
        <v>0</v>
      </c>
      <c r="U29" s="180">
        <f t="shared" si="5"/>
        <v>52.5</v>
      </c>
      <c r="V29" s="167">
        <f t="shared" si="6"/>
        <v>210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46062</v>
      </c>
      <c r="G30" s="291">
        <f t="shared" ca="1" si="4"/>
        <v>246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>
        <v>0.25</v>
      </c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70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46063</v>
      </c>
      <c r="G31" s="245">
        <f t="shared" ca="1" si="4"/>
        <v>245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32</v>
      </c>
      <c r="E32" s="166">
        <f t="shared" si="0"/>
        <v>224</v>
      </c>
      <c r="F32" s="319">
        <v>46062</v>
      </c>
      <c r="G32" s="245">
        <f t="shared" ca="1" si="4"/>
        <v>246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112</v>
      </c>
      <c r="U32" s="180">
        <f t="shared" si="5"/>
        <v>112</v>
      </c>
      <c r="V32" s="167">
        <f t="shared" si="6"/>
        <v>224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46062</v>
      </c>
      <c r="G33" s="245">
        <f t="shared" ca="1" si="4"/>
        <v>246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>
        <v>0.25</v>
      </c>
      <c r="M33" s="196"/>
      <c r="N33" s="196">
        <v>0.25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73.5</v>
      </c>
      <c r="S33" s="179">
        <f t="shared" si="5"/>
        <v>0</v>
      </c>
      <c r="T33" s="179">
        <f t="shared" si="5"/>
        <v>73.5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46060</v>
      </c>
      <c r="G34" s="245">
        <f t="shared" ca="1" si="4"/>
        <v>248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46</v>
      </c>
      <c r="E35" s="166">
        <f t="shared" si="0"/>
        <v>322</v>
      </c>
      <c r="F35" s="319">
        <v>46062</v>
      </c>
      <c r="G35" s="245">
        <f t="shared" ca="1" si="4"/>
        <v>246</v>
      </c>
      <c r="H35" s="253">
        <v>2</v>
      </c>
      <c r="I35" s="253" t="str">
        <f>VLOOKUP(H35,Secteurs!$A$4:$C$6,3)</f>
        <v>Prince MBOUSSA</v>
      </c>
      <c r="J35" s="195">
        <v>0.25</v>
      </c>
      <c r="K35" s="196"/>
      <c r="L35" s="196"/>
      <c r="M35" s="196"/>
      <c r="N35" s="196">
        <v>0.25</v>
      </c>
      <c r="O35" s="197">
        <v>0.5</v>
      </c>
      <c r="P35" s="178">
        <f t="shared" si="5"/>
        <v>80.5</v>
      </c>
      <c r="Q35" s="179">
        <f t="shared" si="5"/>
        <v>0</v>
      </c>
      <c r="R35" s="179">
        <f t="shared" si="5"/>
        <v>0</v>
      </c>
      <c r="S35" s="179">
        <f t="shared" si="5"/>
        <v>0</v>
      </c>
      <c r="T35" s="179">
        <f t="shared" si="5"/>
        <v>80.5</v>
      </c>
      <c r="U35" s="180">
        <f t="shared" si="5"/>
        <v>161</v>
      </c>
      <c r="V35" s="167">
        <f t="shared" si="6"/>
        <v>322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46060</v>
      </c>
      <c r="G36" s="245">
        <f t="shared" ca="1" si="4"/>
        <v>248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30</v>
      </c>
      <c r="E37" s="166">
        <f t="shared" si="0"/>
        <v>210</v>
      </c>
      <c r="F37" s="319">
        <v>46060</v>
      </c>
      <c r="G37" s="245">
        <f t="shared" ca="1" si="4"/>
        <v>248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105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105</v>
      </c>
      <c r="V37" s="167">
        <f t="shared" si="6"/>
        <v>210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28</v>
      </c>
      <c r="E38" s="166">
        <f t="shared" si="0"/>
        <v>196</v>
      </c>
      <c r="F38" s="319">
        <v>46060</v>
      </c>
      <c r="G38" s="245">
        <f t="shared" ca="1" si="4"/>
        <v>248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98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98</v>
      </c>
      <c r="V38" s="167">
        <f t="shared" si="6"/>
        <v>196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42</v>
      </c>
      <c r="E39" s="166">
        <f t="shared" si="0"/>
        <v>294</v>
      </c>
      <c r="F39" s="319">
        <v>46062</v>
      </c>
      <c r="G39" s="245">
        <f t="shared" ca="1" si="4"/>
        <v>246</v>
      </c>
      <c r="H39" s="253">
        <v>2</v>
      </c>
      <c r="I39" s="253" t="str">
        <f>VLOOKUP(H39,Secteurs!$A$4:$C$6,3)</f>
        <v>Prince MBOUSSA</v>
      </c>
      <c r="J39" s="195">
        <v>0.25</v>
      </c>
      <c r="K39" s="196"/>
      <c r="L39" s="196"/>
      <c r="M39" s="196"/>
      <c r="N39" s="196">
        <v>0.25</v>
      </c>
      <c r="O39" s="197">
        <v>0.5</v>
      </c>
      <c r="P39" s="178">
        <f t="shared" si="5"/>
        <v>73.5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73.5</v>
      </c>
      <c r="U39" s="180">
        <f t="shared" si="5"/>
        <v>147</v>
      </c>
      <c r="V39" s="167">
        <f t="shared" si="6"/>
        <v>294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46062</v>
      </c>
      <c r="G40" s="245">
        <f t="shared" ca="1" si="4"/>
        <v>246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46062</v>
      </c>
      <c r="G41" s="245">
        <f t="shared" ca="1" si="4"/>
        <v>246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46060</v>
      </c>
      <c r="G42" s="245">
        <f t="shared" ca="1" si="4"/>
        <v>248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32</v>
      </c>
      <c r="E43" s="166">
        <f t="shared" si="0"/>
        <v>224</v>
      </c>
      <c r="F43" s="319">
        <v>46063</v>
      </c>
      <c r="G43" s="245">
        <f t="shared" ca="1" si="4"/>
        <v>245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112</v>
      </c>
      <c r="Q43" s="179">
        <f t="shared" si="5"/>
        <v>0</v>
      </c>
      <c r="R43" s="179">
        <f t="shared" si="5"/>
        <v>0</v>
      </c>
      <c r="S43" s="179">
        <f t="shared" si="5"/>
        <v>112</v>
      </c>
      <c r="T43" s="179">
        <f t="shared" si="5"/>
        <v>0</v>
      </c>
      <c r="U43" s="180">
        <f t="shared" si="5"/>
        <v>0</v>
      </c>
      <c r="V43" s="167">
        <f t="shared" si="6"/>
        <v>224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46062</v>
      </c>
      <c r="G44" s="245">
        <f t="shared" ca="1" si="4"/>
        <v>246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46060</v>
      </c>
      <c r="G45" s="245">
        <f t="shared" ca="1" si="4"/>
        <v>248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46060</v>
      </c>
      <c r="G46" s="245">
        <f t="shared" ca="1" si="4"/>
        <v>248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>
        <v>0.5</v>
      </c>
      <c r="O46" s="197"/>
      <c r="P46" s="178">
        <f t="shared" si="5"/>
        <v>0</v>
      </c>
      <c r="Q46" s="179">
        <f t="shared" si="5"/>
        <v>0</v>
      </c>
      <c r="R46" s="179">
        <f t="shared" si="5"/>
        <v>87.5</v>
      </c>
      <c r="S46" s="179">
        <f t="shared" si="5"/>
        <v>0</v>
      </c>
      <c r="T46" s="179">
        <f t="shared" si="5"/>
        <v>87.5</v>
      </c>
      <c r="U46" s="180">
        <f t="shared" si="5"/>
        <v>0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46060</v>
      </c>
      <c r="G47" s="245">
        <f t="shared" ca="1" si="4"/>
        <v>248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28</v>
      </c>
      <c r="E48" s="166">
        <f t="shared" si="0"/>
        <v>196</v>
      </c>
      <c r="F48" s="319">
        <v>46060</v>
      </c>
      <c r="G48" s="245">
        <f t="shared" ca="1" si="4"/>
        <v>248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>
        <v>0.25</v>
      </c>
      <c r="M48" s="196"/>
      <c r="N48" s="196"/>
      <c r="O48" s="197">
        <v>0.25</v>
      </c>
      <c r="P48" s="178">
        <f t="shared" si="5"/>
        <v>98</v>
      </c>
      <c r="Q48" s="179">
        <f t="shared" si="5"/>
        <v>0</v>
      </c>
      <c r="R48" s="179">
        <f t="shared" si="5"/>
        <v>49</v>
      </c>
      <c r="S48" s="179">
        <f t="shared" si="5"/>
        <v>0</v>
      </c>
      <c r="T48" s="179">
        <f t="shared" si="5"/>
        <v>0</v>
      </c>
      <c r="U48" s="180">
        <f t="shared" si="5"/>
        <v>49</v>
      </c>
      <c r="V48" s="167">
        <f t="shared" si="6"/>
        <v>196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46062</v>
      </c>
      <c r="G49" s="245">
        <f t="shared" ca="1" si="4"/>
        <v>246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24</v>
      </c>
      <c r="E50" s="166">
        <f t="shared" si="0"/>
        <v>168</v>
      </c>
      <c r="F50" s="319">
        <v>46060</v>
      </c>
      <c r="G50" s="245">
        <f t="shared" ca="1" si="4"/>
        <v>248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>
        <v>0.25</v>
      </c>
      <c r="N50" s="196">
        <v>0.25</v>
      </c>
      <c r="O50" s="197"/>
      <c r="P50" s="178">
        <f t="shared" si="5"/>
        <v>84</v>
      </c>
      <c r="Q50" s="179">
        <f t="shared" si="5"/>
        <v>0</v>
      </c>
      <c r="R50" s="179">
        <f t="shared" si="5"/>
        <v>0</v>
      </c>
      <c r="S50" s="179">
        <f t="shared" si="5"/>
        <v>42</v>
      </c>
      <c r="T50" s="179">
        <f t="shared" si="5"/>
        <v>42</v>
      </c>
      <c r="U50" s="180">
        <f t="shared" si="5"/>
        <v>0</v>
      </c>
      <c r="V50" s="167">
        <f t="shared" si="6"/>
        <v>168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46062</v>
      </c>
      <c r="G51" s="245">
        <f t="shared" ca="1" si="4"/>
        <v>246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>
        <v>0.25</v>
      </c>
      <c r="O51" s="197">
        <v>0.25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84</v>
      </c>
      <c r="U51" s="180">
        <f t="shared" si="5"/>
        <v>84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319">
        <v>46062</v>
      </c>
      <c r="G52" s="245">
        <f t="shared" ca="1" si="4"/>
        <v>246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98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98</v>
      </c>
      <c r="U52" s="180">
        <f t="shared" si="5"/>
        <v>0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26</v>
      </c>
      <c r="E53" s="166">
        <f t="shared" si="0"/>
        <v>182</v>
      </c>
      <c r="F53" s="319">
        <v>46064</v>
      </c>
      <c r="G53" s="245">
        <f t="shared" ca="1" si="4"/>
        <v>244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>
        <v>0.5</v>
      </c>
      <c r="N53" s="196"/>
      <c r="O53" s="197"/>
      <c r="P53" s="178">
        <f t="shared" si="5"/>
        <v>91</v>
      </c>
      <c r="Q53" s="179">
        <f t="shared" si="5"/>
        <v>0</v>
      </c>
      <c r="R53" s="179">
        <f t="shared" si="5"/>
        <v>0</v>
      </c>
      <c r="S53" s="179">
        <f t="shared" si="5"/>
        <v>91</v>
      </c>
      <c r="T53" s="179">
        <f t="shared" si="5"/>
        <v>0</v>
      </c>
      <c r="U53" s="180">
        <f t="shared" si="5"/>
        <v>0</v>
      </c>
      <c r="V53" s="167">
        <f t="shared" si="6"/>
        <v>182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26</v>
      </c>
      <c r="E54" s="166">
        <f t="shared" si="0"/>
        <v>182</v>
      </c>
      <c r="F54" s="319">
        <v>46060</v>
      </c>
      <c r="G54" s="245">
        <f t="shared" ca="1" si="4"/>
        <v>248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91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46064</v>
      </c>
      <c r="G55" s="245">
        <f t="shared" ca="1" si="4"/>
        <v>244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24</v>
      </c>
      <c r="E56" s="166">
        <f t="shared" si="0"/>
        <v>168</v>
      </c>
      <c r="F56" s="319">
        <v>46062</v>
      </c>
      <c r="G56" s="245">
        <f t="shared" ca="1" si="4"/>
        <v>246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84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84</v>
      </c>
      <c r="V56" s="167">
        <f t="shared" si="6"/>
        <v>168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34</v>
      </c>
      <c r="E57" s="166">
        <f t="shared" si="0"/>
        <v>238</v>
      </c>
      <c r="F57" s="319">
        <v>46064</v>
      </c>
      <c r="G57" s="245">
        <f t="shared" ca="1" si="4"/>
        <v>244</v>
      </c>
      <c r="H57" s="253">
        <v>2</v>
      </c>
      <c r="I57" s="253" t="str">
        <f>VLOOKUP(H57,Secteurs!$A$4:$C$6,3)</f>
        <v>Prince MBOUSSA</v>
      </c>
      <c r="J57" s="195"/>
      <c r="K57" s="196"/>
      <c r="L57" s="196"/>
      <c r="M57" s="196">
        <v>0.25</v>
      </c>
      <c r="N57" s="196">
        <v>0.75</v>
      </c>
      <c r="O57" s="197"/>
      <c r="P57" s="178">
        <f t="shared" si="5"/>
        <v>0</v>
      </c>
      <c r="Q57" s="179">
        <f t="shared" si="5"/>
        <v>0</v>
      </c>
      <c r="R57" s="179">
        <f t="shared" si="5"/>
        <v>0</v>
      </c>
      <c r="S57" s="179">
        <f t="shared" si="5"/>
        <v>59.5</v>
      </c>
      <c r="T57" s="179">
        <f t="shared" si="5"/>
        <v>178.5</v>
      </c>
      <c r="U57" s="180">
        <f t="shared" si="5"/>
        <v>0</v>
      </c>
      <c r="V57" s="167">
        <f t="shared" si="6"/>
        <v>238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46060</v>
      </c>
      <c r="G58" s="245">
        <f t="shared" ca="1" si="4"/>
        <v>248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46060</v>
      </c>
      <c r="G59" s="245">
        <f t="shared" ca="1" si="4"/>
        <v>248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30</v>
      </c>
      <c r="E60" s="166">
        <f t="shared" si="0"/>
        <v>210</v>
      </c>
      <c r="F60" s="319">
        <v>46066</v>
      </c>
      <c r="G60" s="245">
        <f t="shared" ca="1" si="4"/>
        <v>242</v>
      </c>
      <c r="H60" s="253">
        <v>2</v>
      </c>
      <c r="I60" s="253" t="str">
        <f>VLOOKUP(H60,Secteurs!$A$4:$C$6,3)</f>
        <v>Prince MBOUSSA</v>
      </c>
      <c r="J60" s="195"/>
      <c r="K60" s="196"/>
      <c r="L60" s="196"/>
      <c r="M60" s="196">
        <v>0.5</v>
      </c>
      <c r="N60" s="196"/>
      <c r="O60" s="197">
        <v>0.5</v>
      </c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105</v>
      </c>
      <c r="T60" s="179">
        <f t="shared" si="8"/>
        <v>0</v>
      </c>
      <c r="U60" s="180">
        <f t="shared" si="8"/>
        <v>105</v>
      </c>
      <c r="V60" s="167">
        <f t="shared" si="6"/>
        <v>210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26</v>
      </c>
      <c r="E61" s="166">
        <f t="shared" si="0"/>
        <v>182</v>
      </c>
      <c r="F61" s="319">
        <v>46060</v>
      </c>
      <c r="G61" s="245">
        <f t="shared" ca="1" si="4"/>
        <v>248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/>
      <c r="N61" s="196"/>
      <c r="O61" s="197">
        <v>0.5</v>
      </c>
      <c r="P61" s="178">
        <f t="shared" si="8"/>
        <v>91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0</v>
      </c>
      <c r="U61" s="180">
        <f t="shared" si="8"/>
        <v>91</v>
      </c>
      <c r="V61" s="167">
        <f t="shared" si="6"/>
        <v>182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46060</v>
      </c>
      <c r="G62" s="245">
        <f t="shared" ca="1" si="4"/>
        <v>248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46060</v>
      </c>
      <c r="G63" s="245">
        <f t="shared" ca="1" si="4"/>
        <v>248</v>
      </c>
      <c r="H63" s="254">
        <v>1</v>
      </c>
      <c r="I63" s="253" t="str">
        <f>VLOOKUP(H63,Secteurs!$A$4:$C$6,3)</f>
        <v>Frisca MPASSI</v>
      </c>
      <c r="J63" s="195"/>
      <c r="K63" s="196"/>
      <c r="L63" s="196">
        <v>1</v>
      </c>
      <c r="M63" s="196"/>
      <c r="N63" s="196"/>
      <c r="O63" s="197"/>
      <c r="P63" s="178">
        <f t="shared" si="8"/>
        <v>0</v>
      </c>
      <c r="Q63" s="179">
        <f t="shared" si="8"/>
        <v>0</v>
      </c>
      <c r="R63" s="179">
        <f t="shared" si="8"/>
        <v>196</v>
      </c>
      <c r="S63" s="179">
        <f t="shared" si="8"/>
        <v>0</v>
      </c>
      <c r="T63" s="179">
        <f t="shared" si="8"/>
        <v>0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46060</v>
      </c>
      <c r="G64" s="245">
        <f t="shared" ca="1" si="4"/>
        <v>248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46060</v>
      </c>
      <c r="G65" s="245">
        <f t="shared" ca="1" si="4"/>
        <v>248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/>
      <c r="N65" s="196"/>
      <c r="O65" s="197">
        <v>0.5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0</v>
      </c>
      <c r="U65" s="180">
        <f t="shared" si="8"/>
        <v>87.5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46060</v>
      </c>
      <c r="G66" s="245">
        <f t="shared" ca="1" si="4"/>
        <v>248</v>
      </c>
      <c r="H66" s="253">
        <v>1</v>
      </c>
      <c r="I66" s="253" t="str">
        <f>VLOOKUP(H66,Secteurs!$A$4:$C$6,3)</f>
        <v>Frisca MPASSI</v>
      </c>
      <c r="J66" s="195">
        <v>0.25</v>
      </c>
      <c r="K66" s="196"/>
      <c r="L66" s="196"/>
      <c r="M66" s="196"/>
      <c r="N66" s="196"/>
      <c r="O66" s="197">
        <v>0.75</v>
      </c>
      <c r="P66" s="178">
        <f t="shared" si="8"/>
        <v>49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147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46060</v>
      </c>
      <c r="G67" s="245">
        <f t="shared" ref="G67:G130" ca="1" si="12">+IF(A67=1,(+TODAY())-F67,"Sans objet")</f>
        <v>248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46064</v>
      </c>
      <c r="G68" s="245">
        <f t="shared" ca="1" si="12"/>
        <v>244</v>
      </c>
      <c r="H68" s="253">
        <v>2</v>
      </c>
      <c r="I68" s="253" t="str">
        <f>VLOOKUP(H68,Secteurs!$A$4:$C$6,3)</f>
        <v>Prince MBOUSSA</v>
      </c>
      <c r="J68" s="195">
        <v>0.5</v>
      </c>
      <c r="K68" s="196"/>
      <c r="L68" s="196"/>
      <c r="M68" s="196">
        <v>0.25</v>
      </c>
      <c r="N68" s="196"/>
      <c r="O68" s="197">
        <v>0.25</v>
      </c>
      <c r="P68" s="178">
        <f t="shared" si="8"/>
        <v>168</v>
      </c>
      <c r="Q68" s="179">
        <f t="shared" si="8"/>
        <v>0</v>
      </c>
      <c r="R68" s="179">
        <f t="shared" si="8"/>
        <v>0</v>
      </c>
      <c r="S68" s="179">
        <f t="shared" si="8"/>
        <v>84</v>
      </c>
      <c r="T68" s="179">
        <f t="shared" si="8"/>
        <v>0</v>
      </c>
      <c r="U68" s="180">
        <f t="shared" si="8"/>
        <v>84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22</v>
      </c>
      <c r="E69" s="166">
        <f t="shared" si="9"/>
        <v>154</v>
      </c>
      <c r="F69" s="319">
        <v>46066</v>
      </c>
      <c r="G69" s="245">
        <f t="shared" ca="1" si="12"/>
        <v>242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154</v>
      </c>
      <c r="V69" s="167">
        <f t="shared" si="13"/>
        <v>154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46060</v>
      </c>
      <c r="G70" s="245">
        <f t="shared" ca="1" si="12"/>
        <v>248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98</v>
      </c>
      <c r="T70" s="179">
        <f t="shared" si="8"/>
        <v>0</v>
      </c>
      <c r="U70" s="180">
        <f t="shared" si="8"/>
        <v>98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46060</v>
      </c>
      <c r="G71" s="245">
        <f t="shared" ca="1" si="12"/>
        <v>248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>
        <v>0.5</v>
      </c>
      <c r="N71" s="196"/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77</v>
      </c>
      <c r="T71" s="179">
        <f t="shared" si="8"/>
        <v>0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46062</v>
      </c>
      <c r="G72" s="245">
        <f t="shared" ca="1" si="12"/>
        <v>246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52">
        <v>46060</v>
      </c>
      <c r="G73" s="245">
        <f t="shared" ca="1" si="12"/>
        <v>248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0.5</v>
      </c>
      <c r="N73" s="196"/>
      <c r="O73" s="197"/>
      <c r="P73" s="178">
        <f t="shared" si="8"/>
        <v>98</v>
      </c>
      <c r="Q73" s="179">
        <f t="shared" si="8"/>
        <v>0</v>
      </c>
      <c r="R73" s="179">
        <f t="shared" si="8"/>
        <v>0</v>
      </c>
      <c r="S73" s="179">
        <f t="shared" si="8"/>
        <v>98</v>
      </c>
      <c r="T73" s="179">
        <f t="shared" si="8"/>
        <v>0</v>
      </c>
      <c r="U73" s="180">
        <f t="shared" si="8"/>
        <v>0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46060</v>
      </c>
      <c r="G74" s="245">
        <f t="shared" ca="1" si="12"/>
        <v>248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>
        <v>0.5</v>
      </c>
      <c r="N74" s="196"/>
      <c r="O74" s="197"/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87.5</v>
      </c>
      <c r="T74" s="179">
        <f t="shared" si="8"/>
        <v>0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20</v>
      </c>
      <c r="E75" s="166">
        <f t="shared" si="9"/>
        <v>140</v>
      </c>
      <c r="F75" s="319">
        <v>46063</v>
      </c>
      <c r="G75" s="245">
        <f t="shared" ca="1" si="12"/>
        <v>245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/>
      <c r="M75" s="196"/>
      <c r="N75" s="196">
        <v>0.5</v>
      </c>
      <c r="O75" s="197"/>
      <c r="P75" s="178">
        <f t="shared" si="8"/>
        <v>70</v>
      </c>
      <c r="Q75" s="179">
        <f t="shared" si="8"/>
        <v>0</v>
      </c>
      <c r="R75" s="179">
        <f t="shared" si="8"/>
        <v>0</v>
      </c>
      <c r="S75" s="179">
        <f t="shared" si="8"/>
        <v>0</v>
      </c>
      <c r="T75" s="179">
        <f t="shared" si="8"/>
        <v>70</v>
      </c>
      <c r="U75" s="180">
        <f t="shared" si="8"/>
        <v>0</v>
      </c>
      <c r="V75" s="167">
        <f t="shared" si="13"/>
        <v>140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32</v>
      </c>
      <c r="E76" s="166">
        <f t="shared" si="9"/>
        <v>224</v>
      </c>
      <c r="F76" s="319">
        <v>46066</v>
      </c>
      <c r="G76" s="245">
        <f t="shared" ca="1" si="12"/>
        <v>242</v>
      </c>
      <c r="H76" s="253">
        <v>2</v>
      </c>
      <c r="I76" s="253" t="str">
        <f>VLOOKUP(H76,Secteurs!$A$4:$C$6,3)</f>
        <v>Prince MBOUSSA</v>
      </c>
      <c r="J76" s="195"/>
      <c r="K76" s="196"/>
      <c r="L76" s="196">
        <v>0.5</v>
      </c>
      <c r="M76" s="196"/>
      <c r="N76" s="196"/>
      <c r="O76" s="197">
        <v>0.5</v>
      </c>
      <c r="P76" s="178">
        <f t="shared" si="8"/>
        <v>0</v>
      </c>
      <c r="Q76" s="179">
        <f t="shared" si="8"/>
        <v>0</v>
      </c>
      <c r="R76" s="179">
        <f t="shared" si="8"/>
        <v>112</v>
      </c>
      <c r="S76" s="179">
        <f t="shared" si="8"/>
        <v>0</v>
      </c>
      <c r="T76" s="179">
        <f t="shared" si="8"/>
        <v>0</v>
      </c>
      <c r="U76" s="180">
        <f t="shared" si="8"/>
        <v>112</v>
      </c>
      <c r="V76" s="167">
        <f t="shared" si="13"/>
        <v>224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40</v>
      </c>
      <c r="E77" s="166">
        <f t="shared" si="9"/>
        <v>280</v>
      </c>
      <c r="F77" s="319">
        <v>46062</v>
      </c>
      <c r="G77" s="245">
        <f t="shared" ca="1" si="12"/>
        <v>246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>
        <v>0.25</v>
      </c>
      <c r="N77" s="196"/>
      <c r="O77" s="197">
        <v>0.25</v>
      </c>
      <c r="P77" s="178">
        <f t="shared" si="8"/>
        <v>140</v>
      </c>
      <c r="Q77" s="179">
        <f t="shared" si="8"/>
        <v>0</v>
      </c>
      <c r="R77" s="179">
        <f t="shared" si="8"/>
        <v>0</v>
      </c>
      <c r="S77" s="179">
        <f t="shared" si="8"/>
        <v>70</v>
      </c>
      <c r="T77" s="179">
        <f t="shared" si="8"/>
        <v>0</v>
      </c>
      <c r="U77" s="180">
        <f t="shared" si="8"/>
        <v>70</v>
      </c>
      <c r="V77" s="167">
        <f t="shared" si="13"/>
        <v>280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46060</v>
      </c>
      <c r="G78" s="245">
        <f t="shared" ca="1" si="12"/>
        <v>248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46060</v>
      </c>
      <c r="G79" s="245">
        <f t="shared" ca="1" si="12"/>
        <v>248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49</v>
      </c>
      <c r="T79" s="179">
        <f t="shared" si="8"/>
        <v>0</v>
      </c>
      <c r="U79" s="180">
        <f t="shared" si="8"/>
        <v>49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46060</v>
      </c>
      <c r="G80" s="245">
        <f t="shared" ca="1" si="12"/>
        <v>248</v>
      </c>
      <c r="H80" s="253">
        <v>1</v>
      </c>
      <c r="I80" s="253" t="str">
        <f>VLOOKUP(H80,Secteurs!$A$4:$C$6,3)</f>
        <v>Frisca MPASSI</v>
      </c>
      <c r="J80" s="195"/>
      <c r="K80" s="196"/>
      <c r="L80" s="196"/>
      <c r="M80" s="196">
        <v>0.5</v>
      </c>
      <c r="N80" s="196"/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0</v>
      </c>
      <c r="S80" s="179">
        <f t="shared" si="8"/>
        <v>98</v>
      </c>
      <c r="T80" s="179">
        <f t="shared" si="8"/>
        <v>0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46060</v>
      </c>
      <c r="G81" s="245">
        <f t="shared" ca="1" si="12"/>
        <v>248</v>
      </c>
      <c r="H81" s="253">
        <v>1</v>
      </c>
      <c r="I81" s="253" t="str">
        <f>VLOOKUP(H81,Secteurs!$A$4:$C$6,3)</f>
        <v>Frisca MPASSI</v>
      </c>
      <c r="J81" s="195">
        <v>1</v>
      </c>
      <c r="K81" s="196"/>
      <c r="L81" s="196"/>
      <c r="M81" s="196"/>
      <c r="N81" s="196"/>
      <c r="O81" s="197"/>
      <c r="P81" s="178">
        <f t="shared" si="8"/>
        <v>196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0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46060</v>
      </c>
      <c r="G82" s="245">
        <f t="shared" ca="1" si="12"/>
        <v>248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319">
        <v>46062</v>
      </c>
      <c r="G83" s="245">
        <f t="shared" ca="1" si="12"/>
        <v>246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98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46060</v>
      </c>
      <c r="G84" s="245">
        <f t="shared" ca="1" si="12"/>
        <v>248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46060</v>
      </c>
      <c r="G85" s="245">
        <f t="shared" ca="1" si="12"/>
        <v>248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46060</v>
      </c>
      <c r="G86" s="245">
        <f t="shared" ca="1" si="12"/>
        <v>248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46062</v>
      </c>
      <c r="G87" s="245">
        <f t="shared" ca="1" si="12"/>
        <v>246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46063</v>
      </c>
      <c r="G88" s="245">
        <f t="shared" ca="1" si="12"/>
        <v>245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46062</v>
      </c>
      <c r="G89" s="245">
        <f t="shared" ca="1" si="12"/>
        <v>246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/>
      <c r="N89" s="196"/>
      <c r="O89" s="197">
        <v>0.5</v>
      </c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0</v>
      </c>
      <c r="T89" s="179">
        <f t="shared" si="8"/>
        <v>0</v>
      </c>
      <c r="U89" s="180">
        <f t="shared" si="8"/>
        <v>98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319">
        <v>46060</v>
      </c>
      <c r="G90" s="245">
        <f t="shared" ca="1" si="12"/>
        <v>248</v>
      </c>
      <c r="H90" s="253">
        <v>3</v>
      </c>
      <c r="I90" s="253" t="str">
        <f>VLOOKUP(H90,Secteurs!$A$4:$C$6,3)</f>
        <v>Arnaud ITOUA</v>
      </c>
      <c r="J90" s="195">
        <v>0.25</v>
      </c>
      <c r="K90" s="196"/>
      <c r="L90" s="196">
        <v>0.25</v>
      </c>
      <c r="M90" s="196"/>
      <c r="N90" s="196"/>
      <c r="O90" s="197">
        <v>0.5</v>
      </c>
      <c r="P90" s="178">
        <f t="shared" si="8"/>
        <v>59.5</v>
      </c>
      <c r="Q90" s="179">
        <f t="shared" si="8"/>
        <v>0</v>
      </c>
      <c r="R90" s="179">
        <f t="shared" si="8"/>
        <v>59.5</v>
      </c>
      <c r="S90" s="179">
        <f t="shared" si="8"/>
        <v>0</v>
      </c>
      <c r="T90" s="179">
        <f t="shared" si="8"/>
        <v>0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36</v>
      </c>
      <c r="E91" s="166">
        <v>308</v>
      </c>
      <c r="F91" s="319">
        <v>46063</v>
      </c>
      <c r="G91" s="245">
        <f t="shared" ca="1" si="12"/>
        <v>245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154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154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14</v>
      </c>
      <c r="E92" s="166">
        <f t="shared" si="9"/>
        <v>98</v>
      </c>
      <c r="F92" s="319">
        <v>46064</v>
      </c>
      <c r="G92" s="245">
        <f t="shared" ca="1" si="12"/>
        <v>244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1</v>
      </c>
      <c r="O92" s="197"/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98</v>
      </c>
      <c r="U92" s="180">
        <f t="shared" si="8"/>
        <v>0</v>
      </c>
      <c r="V92" s="167">
        <f t="shared" si="13"/>
        <v>98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46060</v>
      </c>
      <c r="G93" s="245">
        <f t="shared" ca="1" si="12"/>
        <v>248</v>
      </c>
      <c r="H93" s="253">
        <v>1</v>
      </c>
      <c r="I93" s="253" t="str">
        <f>VLOOKUP(H93,Secteurs!$A$4:$C$6,3)</f>
        <v>Frisca MPASSI</v>
      </c>
      <c r="J93" s="195">
        <v>0.75</v>
      </c>
      <c r="K93" s="196"/>
      <c r="L93" s="196">
        <v>0.25</v>
      </c>
      <c r="M93" s="196"/>
      <c r="N93" s="196"/>
      <c r="O93" s="197"/>
      <c r="P93" s="178">
        <f t="shared" si="8"/>
        <v>147</v>
      </c>
      <c r="Q93" s="179">
        <f t="shared" si="8"/>
        <v>0</v>
      </c>
      <c r="R93" s="179">
        <f t="shared" si="8"/>
        <v>49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22</v>
      </c>
      <c r="E94" s="166">
        <f t="shared" si="9"/>
        <v>154</v>
      </c>
      <c r="F94" s="319">
        <v>46063</v>
      </c>
      <c r="G94" s="245">
        <f t="shared" ca="1" si="12"/>
        <v>245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77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77</v>
      </c>
      <c r="V94" s="167">
        <f t="shared" si="13"/>
        <v>154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40</v>
      </c>
      <c r="E95" s="166">
        <f t="shared" si="9"/>
        <v>280</v>
      </c>
      <c r="F95" s="319">
        <v>46064</v>
      </c>
      <c r="G95" s="245">
        <f t="shared" ca="1" si="12"/>
        <v>244</v>
      </c>
      <c r="H95" s="253">
        <v>2</v>
      </c>
      <c r="I95" s="253" t="str">
        <f>VLOOKUP(H95,Secteurs!$A$4:$C$6,3)</f>
        <v>Prince MBOUSSA</v>
      </c>
      <c r="J95" s="195">
        <v>1</v>
      </c>
      <c r="K95" s="196"/>
      <c r="L95" s="196"/>
      <c r="M95" s="196"/>
      <c r="N95" s="196"/>
      <c r="O95" s="197"/>
      <c r="P95" s="178">
        <f t="shared" si="8"/>
        <v>280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280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46062</v>
      </c>
      <c r="G96" s="245">
        <f t="shared" ca="1" si="12"/>
        <v>246</v>
      </c>
      <c r="H96" s="254">
        <v>1</v>
      </c>
      <c r="I96" s="253" t="str">
        <f>VLOOKUP(H96,Secteurs!$A$4:$C$6,3)</f>
        <v>Frisca MPASSI</v>
      </c>
      <c r="J96" s="195"/>
      <c r="K96" s="196"/>
      <c r="L96" s="196"/>
      <c r="M96" s="196">
        <v>0.5</v>
      </c>
      <c r="N96" s="196"/>
      <c r="O96" s="197">
        <v>0.5</v>
      </c>
      <c r="P96" s="178">
        <f t="shared" si="8"/>
        <v>0</v>
      </c>
      <c r="Q96" s="179">
        <f t="shared" si="8"/>
        <v>0</v>
      </c>
      <c r="R96" s="179">
        <f t="shared" si="8"/>
        <v>0</v>
      </c>
      <c r="S96" s="179">
        <f t="shared" si="8"/>
        <v>87.5</v>
      </c>
      <c r="T96" s="179">
        <f t="shared" si="8"/>
        <v>0</v>
      </c>
      <c r="U96" s="180">
        <f t="shared" si="8"/>
        <v>87.5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22</v>
      </c>
      <c r="E97" s="166">
        <f t="shared" si="9"/>
        <v>154</v>
      </c>
      <c r="F97" s="319">
        <v>46062</v>
      </c>
      <c r="G97" s="245">
        <f t="shared" ca="1" si="12"/>
        <v>246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77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77</v>
      </c>
      <c r="U97" s="180">
        <f t="shared" si="8"/>
        <v>0</v>
      </c>
      <c r="V97" s="167">
        <f t="shared" si="13"/>
        <v>154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38</v>
      </c>
      <c r="E98" s="166">
        <f t="shared" si="9"/>
        <v>266</v>
      </c>
      <c r="F98" s="319">
        <v>46062</v>
      </c>
      <c r="G98" s="245">
        <f t="shared" ca="1" si="12"/>
        <v>246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>
        <v>0.25</v>
      </c>
      <c r="N98" s="196"/>
      <c r="O98" s="197">
        <v>0.25</v>
      </c>
      <c r="P98" s="178">
        <f t="shared" si="8"/>
        <v>133</v>
      </c>
      <c r="Q98" s="179">
        <f t="shared" si="8"/>
        <v>0</v>
      </c>
      <c r="R98" s="179">
        <f t="shared" si="8"/>
        <v>0</v>
      </c>
      <c r="S98" s="179">
        <f t="shared" si="8"/>
        <v>66.5</v>
      </c>
      <c r="T98" s="179">
        <f t="shared" si="8"/>
        <v>0</v>
      </c>
      <c r="U98" s="180">
        <f t="shared" si="8"/>
        <v>66.5</v>
      </c>
      <c r="V98" s="167">
        <f t="shared" si="13"/>
        <v>266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46060</v>
      </c>
      <c r="G99" s="245">
        <f t="shared" ca="1" si="12"/>
        <v>248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7</v>
      </c>
      <c r="E100" s="166">
        <f t="shared" si="9"/>
        <v>49</v>
      </c>
      <c r="F100" s="319">
        <v>46063</v>
      </c>
      <c r="G100" s="245">
        <f t="shared" ca="1" si="12"/>
        <v>245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24.5</v>
      </c>
      <c r="Q100" s="179">
        <f t="shared" si="8"/>
        <v>0</v>
      </c>
      <c r="R100" s="179">
        <f t="shared" si="8"/>
        <v>0</v>
      </c>
      <c r="S100" s="179">
        <f t="shared" ref="S100:U152" si="14">+$E100*M100</f>
        <v>0</v>
      </c>
      <c r="T100" s="179">
        <f t="shared" si="14"/>
        <v>0</v>
      </c>
      <c r="U100" s="180">
        <f t="shared" si="14"/>
        <v>24.5</v>
      </c>
      <c r="V100" s="167">
        <f t="shared" si="13"/>
        <v>49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36</v>
      </c>
      <c r="E101" s="166">
        <f t="shared" si="9"/>
        <v>252</v>
      </c>
      <c r="F101" s="319">
        <v>46063</v>
      </c>
      <c r="G101" s="245">
        <f t="shared" ca="1" si="12"/>
        <v>245</v>
      </c>
      <c r="H101" s="253">
        <v>2</v>
      </c>
      <c r="I101" s="253" t="str">
        <f>VLOOKUP(H101,Secteurs!$A$4:$C$6,3)</f>
        <v>Prince MBOUSSA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2" si="15">+$E101*J101</f>
        <v>126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126</v>
      </c>
      <c r="V101" s="167">
        <f t="shared" si="13"/>
        <v>252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15</v>
      </c>
      <c r="E102" s="166">
        <f t="shared" si="9"/>
        <v>105</v>
      </c>
      <c r="F102" s="319">
        <v>46064</v>
      </c>
      <c r="G102" s="245">
        <f t="shared" ca="1" si="12"/>
        <v>244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>
        <v>0.5</v>
      </c>
      <c r="N102" s="196"/>
      <c r="O102" s="197"/>
      <c r="P102" s="178">
        <f t="shared" si="15"/>
        <v>52.5</v>
      </c>
      <c r="Q102" s="179">
        <f t="shared" si="15"/>
        <v>0</v>
      </c>
      <c r="R102" s="179">
        <f t="shared" si="15"/>
        <v>0</v>
      </c>
      <c r="S102" s="179">
        <f t="shared" si="14"/>
        <v>52.5</v>
      </c>
      <c r="T102" s="179">
        <f t="shared" si="14"/>
        <v>0</v>
      </c>
      <c r="U102" s="180">
        <f t="shared" si="14"/>
        <v>0</v>
      </c>
      <c r="V102" s="167">
        <f t="shared" si="13"/>
        <v>105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46062</v>
      </c>
      <c r="G104" s="245">
        <f t="shared" ca="1" si="12"/>
        <v>246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22</v>
      </c>
      <c r="E105" s="166">
        <f t="shared" si="9"/>
        <v>154</v>
      </c>
      <c r="F105" s="319">
        <v>46060</v>
      </c>
      <c r="G105" s="245">
        <f t="shared" ca="1" si="12"/>
        <v>248</v>
      </c>
      <c r="H105" s="254">
        <v>1</v>
      </c>
      <c r="I105" s="253" t="str">
        <f>VLOOKUP(H105,Secteurs!$A$4:$C$6,3)</f>
        <v>Frisca MPASSI</v>
      </c>
      <c r="J105" s="195"/>
      <c r="K105" s="196"/>
      <c r="L105" s="196"/>
      <c r="M105" s="196">
        <v>0.5</v>
      </c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0</v>
      </c>
      <c r="S105" s="179">
        <f t="shared" si="14"/>
        <v>77</v>
      </c>
      <c r="T105" s="179">
        <f t="shared" si="14"/>
        <v>0</v>
      </c>
      <c r="U105" s="180">
        <f t="shared" si="14"/>
        <v>77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46064</v>
      </c>
      <c r="G106" s="245">
        <f t="shared" ca="1" si="12"/>
        <v>244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0.5</v>
      </c>
      <c r="N106" s="196"/>
      <c r="O106" s="197"/>
      <c r="P106" s="178">
        <f t="shared" si="15"/>
        <v>84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0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46060</v>
      </c>
      <c r="G107" s="245">
        <f t="shared" ca="1" si="12"/>
        <v>248</v>
      </c>
      <c r="H107" s="253">
        <v>3</v>
      </c>
      <c r="I107" s="253" t="str">
        <f>VLOOKUP(H107,Secteurs!$A$4:$C$6,3)</f>
        <v>Arnaud ITOUA</v>
      </c>
      <c r="J107" s="195"/>
      <c r="K107" s="196"/>
      <c r="L107" s="196">
        <v>0.5</v>
      </c>
      <c r="M107" s="196">
        <v>0.5</v>
      </c>
      <c r="N107" s="196"/>
      <c r="O107" s="197"/>
      <c r="P107" s="178">
        <f t="shared" si="15"/>
        <v>0</v>
      </c>
      <c r="Q107" s="179">
        <f t="shared" si="15"/>
        <v>0</v>
      </c>
      <c r="R107" s="179">
        <f t="shared" si="15"/>
        <v>70</v>
      </c>
      <c r="S107" s="179">
        <f t="shared" si="14"/>
        <v>70</v>
      </c>
      <c r="T107" s="179">
        <f t="shared" si="14"/>
        <v>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46064</v>
      </c>
      <c r="G108" s="245">
        <f t="shared" ca="1" si="12"/>
        <v>244</v>
      </c>
      <c r="H108" s="253">
        <v>2</v>
      </c>
      <c r="I108" s="253" t="str">
        <f>VLOOKUP(H108,Secteurs!$A$4:$C$6,3)</f>
        <v>Prince MBOUSSA</v>
      </c>
      <c r="J108" s="341">
        <v>0.25</v>
      </c>
      <c r="K108" s="196"/>
      <c r="L108" s="196">
        <v>0.25</v>
      </c>
      <c r="M108" s="196"/>
      <c r="N108" s="196"/>
      <c r="O108" s="197">
        <v>0.5</v>
      </c>
      <c r="P108" s="178">
        <v>63</v>
      </c>
      <c r="Q108" s="179">
        <f t="shared" si="15"/>
        <v>0</v>
      </c>
      <c r="R108" s="179"/>
      <c r="S108" s="179">
        <f t="shared" si="14"/>
        <v>0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46062</v>
      </c>
      <c r="G109" s="245">
        <f t="shared" ca="1" si="12"/>
        <v>246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/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f t="shared" si="15"/>
        <v>0</v>
      </c>
      <c r="S109" s="179">
        <f t="shared" si="14"/>
        <v>0</v>
      </c>
      <c r="T109" s="179">
        <f t="shared" si="14"/>
        <v>0</v>
      </c>
      <c r="U109" s="180">
        <f t="shared" si="14"/>
        <v>77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12</v>
      </c>
      <c r="E110" s="166">
        <f t="shared" si="9"/>
        <v>84</v>
      </c>
      <c r="F110" s="319">
        <v>46063</v>
      </c>
      <c r="G110" s="245">
        <f t="shared" ca="1" si="12"/>
        <v>245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84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46060</v>
      </c>
      <c r="G111" s="245">
        <f t="shared" ca="1" si="12"/>
        <v>248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25</v>
      </c>
      <c r="E112" s="166">
        <f t="shared" si="9"/>
        <v>175</v>
      </c>
      <c r="F112" s="319">
        <v>46065</v>
      </c>
      <c r="G112" s="245">
        <f t="shared" ca="1" si="12"/>
        <v>243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>
        <v>0.5</v>
      </c>
      <c r="M112" s="196"/>
      <c r="N112" s="196"/>
      <c r="O112" s="197"/>
      <c r="P112" s="178">
        <f t="shared" si="15"/>
        <v>87.5</v>
      </c>
      <c r="Q112" s="179">
        <f t="shared" si="15"/>
        <v>0</v>
      </c>
      <c r="R112" s="179">
        <f t="shared" si="15"/>
        <v>87.5</v>
      </c>
      <c r="S112" s="179">
        <f t="shared" si="14"/>
        <v>0</v>
      </c>
      <c r="T112" s="179">
        <f t="shared" si="14"/>
        <v>0</v>
      </c>
      <c r="U112" s="180">
        <f t="shared" si="14"/>
        <v>0</v>
      </c>
      <c r="V112" s="167">
        <f t="shared" si="13"/>
        <v>175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46063</v>
      </c>
      <c r="G113" s="245">
        <f t="shared" ca="1" si="12"/>
        <v>245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46064</v>
      </c>
      <c r="G114" s="245">
        <f t="shared" ca="1" si="12"/>
        <v>244</v>
      </c>
      <c r="H114" s="253">
        <v>2</v>
      </c>
      <c r="I114" s="253" t="str">
        <f>VLOOKUP(H114,Secteurs!$A$4:$C$6,3)</f>
        <v>Prince MBOUSSA</v>
      </c>
      <c r="J114" s="195">
        <v>0.5</v>
      </c>
      <c r="K114" s="196"/>
      <c r="L114" s="196">
        <v>0.25</v>
      </c>
      <c r="M114" s="196"/>
      <c r="N114" s="196"/>
      <c r="O114" s="197">
        <v>0.25</v>
      </c>
      <c r="P114" s="178">
        <f t="shared" si="15"/>
        <v>56</v>
      </c>
      <c r="Q114" s="179">
        <f t="shared" si="15"/>
        <v>0</v>
      </c>
      <c r="R114" s="179">
        <f t="shared" si="15"/>
        <v>28</v>
      </c>
      <c r="S114" s="179">
        <f t="shared" si="14"/>
        <v>0</v>
      </c>
      <c r="T114" s="179">
        <f t="shared" si="14"/>
        <v>0</v>
      </c>
      <c r="U114" s="180">
        <f t="shared" si="14"/>
        <v>28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46060</v>
      </c>
      <c r="G115" s="245">
        <f t="shared" ca="1" si="12"/>
        <v>248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46063</v>
      </c>
      <c r="G116" s="245">
        <f t="shared" ca="1" si="12"/>
        <v>245</v>
      </c>
      <c r="H116" s="253">
        <v>3</v>
      </c>
      <c r="I116" s="253" t="str">
        <f>VLOOKUP(H116,Secteurs!$A$4:$C$6,3)</f>
        <v>Arnaud ITOUA</v>
      </c>
      <c r="J116" s="195">
        <v>1</v>
      </c>
      <c r="K116" s="196"/>
      <c r="L116" s="196"/>
      <c r="M116" s="196"/>
      <c r="N116" s="196"/>
      <c r="O116" s="197"/>
      <c r="P116" s="178">
        <f t="shared" si="15"/>
        <v>140</v>
      </c>
      <c r="Q116" s="179">
        <f t="shared" si="15"/>
        <v>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20</v>
      </c>
      <c r="E117" s="166">
        <f t="shared" si="9"/>
        <v>140</v>
      </c>
      <c r="F117" s="319">
        <v>46063</v>
      </c>
      <c r="G117" s="245">
        <f ca="1">+IF(A117=1,(+TODAY())-F117,"Sans objet")</f>
        <v>245</v>
      </c>
      <c r="H117" s="253">
        <v>3</v>
      </c>
      <c r="I117" s="253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178">
        <f t="shared" si="15"/>
        <v>70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70</v>
      </c>
      <c r="V117" s="167">
        <f t="shared" si="13"/>
        <v>140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46062</v>
      </c>
      <c r="G119" s="245">
        <f t="shared" ca="1" si="12"/>
        <v>246</v>
      </c>
      <c r="H119" s="255">
        <v>3</v>
      </c>
      <c r="I119" s="152" t="str">
        <f>VLOOKUP(H119,Secteurs!$A$4:$C$6,3)</f>
        <v>Arnaud ITOUA</v>
      </c>
      <c r="J119" s="195"/>
      <c r="K119" s="196"/>
      <c r="L119" s="196">
        <v>0.5</v>
      </c>
      <c r="M119" s="196"/>
      <c r="N119" s="196">
        <v>0.5</v>
      </c>
      <c r="O119" s="197"/>
      <c r="P119" s="178">
        <f t="shared" si="15"/>
        <v>0</v>
      </c>
      <c r="Q119" s="179">
        <f t="shared" si="15"/>
        <v>0</v>
      </c>
      <c r="R119" s="179">
        <f t="shared" si="15"/>
        <v>42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22</v>
      </c>
      <c r="E120" s="166">
        <f t="shared" si="9"/>
        <v>154</v>
      </c>
      <c r="F120" s="319">
        <v>46063</v>
      </c>
      <c r="G120" s="245">
        <f t="shared" ca="1" si="12"/>
        <v>245</v>
      </c>
      <c r="H120" s="253">
        <v>2</v>
      </c>
      <c r="I120" s="253" t="str">
        <f>VLOOKUP(H120,Secteurs!$A$4:$C$6,3)</f>
        <v>Prince MBOUSSA</v>
      </c>
      <c r="J120" s="195">
        <v>0.25</v>
      </c>
      <c r="K120" s="196"/>
      <c r="L120" s="196">
        <v>0.25</v>
      </c>
      <c r="M120" s="196"/>
      <c r="N120" s="196"/>
      <c r="O120" s="197">
        <v>0.5</v>
      </c>
      <c r="P120" s="178">
        <f t="shared" si="15"/>
        <v>38.5</v>
      </c>
      <c r="Q120" s="179">
        <f t="shared" si="15"/>
        <v>0</v>
      </c>
      <c r="R120" s="179">
        <f t="shared" si="15"/>
        <v>38.5</v>
      </c>
      <c r="S120" s="179">
        <f t="shared" si="14"/>
        <v>0</v>
      </c>
      <c r="T120" s="179">
        <f t="shared" si="14"/>
        <v>0</v>
      </c>
      <c r="U120" s="180">
        <f t="shared" si="14"/>
        <v>77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42</v>
      </c>
      <c r="E121" s="166">
        <f t="shared" si="9"/>
        <v>294</v>
      </c>
      <c r="F121" s="319">
        <v>46064</v>
      </c>
      <c r="G121" s="245">
        <f t="shared" ca="1" si="12"/>
        <v>244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>
        <v>0.5</v>
      </c>
      <c r="N121" s="196"/>
      <c r="O121" s="197"/>
      <c r="P121" s="178">
        <f t="shared" si="15"/>
        <v>147</v>
      </c>
      <c r="Q121" s="179">
        <f t="shared" si="15"/>
        <v>0</v>
      </c>
      <c r="R121" s="179">
        <f t="shared" si="15"/>
        <v>0</v>
      </c>
      <c r="S121" s="179">
        <f t="shared" si="14"/>
        <v>147</v>
      </c>
      <c r="T121" s="179">
        <f t="shared" si="14"/>
        <v>0</v>
      </c>
      <c r="U121" s="180">
        <f t="shared" si="14"/>
        <v>0</v>
      </c>
      <c r="V121" s="167">
        <f t="shared" si="13"/>
        <v>294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12</v>
      </c>
      <c r="E122" s="166">
        <f t="shared" si="9"/>
        <v>84</v>
      </c>
      <c r="F122" s="319">
        <v>46063</v>
      </c>
      <c r="G122" s="245">
        <f t="shared" ca="1" si="12"/>
        <v>245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84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84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10</v>
      </c>
      <c r="E123" s="166">
        <f t="shared" si="9"/>
        <v>70</v>
      </c>
      <c r="F123" s="319">
        <v>46062</v>
      </c>
      <c r="G123" s="245">
        <f t="shared" ca="1" si="12"/>
        <v>246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>
        <v>0.25</v>
      </c>
      <c r="O123" s="197">
        <v>0.25</v>
      </c>
      <c r="P123" s="178">
        <f t="shared" si="15"/>
        <v>35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17.5</v>
      </c>
      <c r="U123" s="180">
        <f t="shared" si="14"/>
        <v>17.5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46064</v>
      </c>
      <c r="G124" s="245">
        <f t="shared" ca="1" si="12"/>
        <v>244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16</v>
      </c>
      <c r="E125" s="166">
        <f t="shared" si="9"/>
        <v>112</v>
      </c>
      <c r="F125" s="319">
        <v>46060</v>
      </c>
      <c r="G125" s="245">
        <f t="shared" ca="1" si="12"/>
        <v>248</v>
      </c>
      <c r="H125" s="253">
        <v>2</v>
      </c>
      <c r="I125" s="253" t="str">
        <f>VLOOKUP(H125,Secteurs!$A$4:$C$6,3)</f>
        <v>Prince MBOUSSA</v>
      </c>
      <c r="J125" s="195">
        <v>0.75</v>
      </c>
      <c r="K125" s="196"/>
      <c r="L125" s="196"/>
      <c r="M125" s="196">
        <v>0.25</v>
      </c>
      <c r="N125" s="196"/>
      <c r="O125" s="197"/>
      <c r="P125" s="178">
        <f t="shared" si="15"/>
        <v>84</v>
      </c>
      <c r="Q125" s="179">
        <f t="shared" si="15"/>
        <v>0</v>
      </c>
      <c r="R125" s="179">
        <f t="shared" si="15"/>
        <v>0</v>
      </c>
      <c r="S125" s="179">
        <f t="shared" si="14"/>
        <v>28</v>
      </c>
      <c r="T125" s="179">
        <f t="shared" si="14"/>
        <v>0</v>
      </c>
      <c r="U125" s="180">
        <f t="shared" si="14"/>
        <v>0</v>
      </c>
      <c r="V125" s="167">
        <f t="shared" si="13"/>
        <v>112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46064</v>
      </c>
      <c r="G126" s="245">
        <f t="shared" ca="1" si="12"/>
        <v>244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46060</v>
      </c>
      <c r="G128" s="245">
        <f t="shared" ca="1" si="12"/>
        <v>248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42</v>
      </c>
      <c r="T128" s="179">
        <f t="shared" si="14"/>
        <v>42</v>
      </c>
      <c r="U128" s="180">
        <f t="shared" si="14"/>
        <v>0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46064</v>
      </c>
      <c r="G129" s="245">
        <f t="shared" ca="1" si="12"/>
        <v>244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2" si="16">D130*7</f>
        <v>168</v>
      </c>
      <c r="F130" s="319">
        <v>46063</v>
      </c>
      <c r="G130" s="245">
        <f t="shared" ca="1" si="12"/>
        <v>245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8">+IF(D131&gt;0,1,0)</f>
        <v>1</v>
      </c>
      <c r="B131" s="142" t="s">
        <v>308</v>
      </c>
      <c r="C131" s="209"/>
      <c r="D131" s="201">
        <v>8</v>
      </c>
      <c r="E131" s="166">
        <f t="shared" si="16"/>
        <v>56</v>
      </c>
      <c r="F131" s="319">
        <v>46063</v>
      </c>
      <c r="G131" s="245">
        <f t="shared" ref="G131:G152" ca="1" si="19">+IF(A131=1,(+TODAY())-F131,"Sans objet")</f>
        <v>245</v>
      </c>
      <c r="H131" s="254">
        <v>3</v>
      </c>
      <c r="I131" s="253" t="str">
        <f>VLOOKUP(H131,Secteurs!$A$4:$C$6,3)</f>
        <v>Arnaud ITOUA</v>
      </c>
      <c r="J131" s="195">
        <v>0.5</v>
      </c>
      <c r="K131" s="196"/>
      <c r="L131" s="196"/>
      <c r="M131" s="196">
        <v>0.5</v>
      </c>
      <c r="N131" s="196"/>
      <c r="O131" s="197"/>
      <c r="P131" s="178">
        <f t="shared" si="15"/>
        <v>28</v>
      </c>
      <c r="Q131" s="179">
        <f t="shared" si="15"/>
        <v>0</v>
      </c>
      <c r="R131" s="179">
        <f t="shared" si="15"/>
        <v>0</v>
      </c>
      <c r="S131" s="179">
        <f t="shared" si="14"/>
        <v>28</v>
      </c>
      <c r="T131" s="179">
        <f t="shared" si="14"/>
        <v>0</v>
      </c>
      <c r="U131" s="180">
        <f t="shared" si="14"/>
        <v>0</v>
      </c>
      <c r="V131" s="167">
        <f t="shared" ref="V131:V151" si="20">SUM(P131:U131)</f>
        <v>56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46062</v>
      </c>
      <c r="G133" s="245">
        <f t="shared" ca="1" si="19"/>
        <v>246</v>
      </c>
      <c r="H133" s="254">
        <v>1</v>
      </c>
      <c r="I133" s="253" t="str">
        <f>VLOOKUP(H133,Secteurs!$A$4:$C$6,3)</f>
        <v>Frisca MPASSI</v>
      </c>
      <c r="J133" s="195"/>
      <c r="K133" s="196"/>
      <c r="L133" s="196">
        <v>0.5</v>
      </c>
      <c r="M133" s="196"/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42</v>
      </c>
      <c r="S133" s="179">
        <f t="shared" si="14"/>
        <v>0</v>
      </c>
      <c r="T133" s="179">
        <f t="shared" si="14"/>
        <v>0</v>
      </c>
      <c r="U133" s="180">
        <f t="shared" si="14"/>
        <v>42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46062</v>
      </c>
      <c r="G134" s="245">
        <f t="shared" ca="1" si="19"/>
        <v>246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46062</v>
      </c>
      <c r="G135" s="245">
        <f t="shared" ca="1" si="19"/>
        <v>246</v>
      </c>
      <c r="H135" s="254">
        <v>1</v>
      </c>
      <c r="I135" s="253" t="str">
        <f>VLOOKUP(H135,Secteurs!$A$4:$C$6,3)</f>
        <v>Frisca MPASSI</v>
      </c>
      <c r="J135" s="195">
        <v>0.5</v>
      </c>
      <c r="K135" s="196"/>
      <c r="L135" s="196">
        <v>0.5</v>
      </c>
      <c r="M135" s="196"/>
      <c r="N135" s="196"/>
      <c r="O135" s="197"/>
      <c r="P135" s="178">
        <f t="shared" si="15"/>
        <v>77</v>
      </c>
      <c r="Q135" s="179">
        <f t="shared" si="15"/>
        <v>0</v>
      </c>
      <c r="R135" s="179">
        <f t="shared" si="15"/>
        <v>77</v>
      </c>
      <c r="S135" s="179">
        <f t="shared" si="14"/>
        <v>0</v>
      </c>
      <c r="T135" s="179">
        <f t="shared" si="14"/>
        <v>0</v>
      </c>
      <c r="U135" s="180">
        <f t="shared" si="14"/>
        <v>0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46064</v>
      </c>
      <c r="G136" s="245">
        <f t="shared" ca="1" si="19"/>
        <v>244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>
        <v>1</v>
      </c>
      <c r="N136" s="196"/>
      <c r="O136" s="197"/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63</v>
      </c>
      <c r="T136" s="179">
        <f t="shared" si="14"/>
        <v>0</v>
      </c>
      <c r="U136" s="180">
        <f t="shared" si="14"/>
        <v>0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46060</v>
      </c>
      <c r="G137" s="245">
        <f t="shared" ca="1" si="19"/>
        <v>248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46060</v>
      </c>
      <c r="G138" s="245">
        <f t="shared" ca="1" si="19"/>
        <v>248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0.5</v>
      </c>
      <c r="M138" s="196"/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24.5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46060</v>
      </c>
      <c r="G139" s="245">
        <f t="shared" ca="1" si="19"/>
        <v>248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46060</v>
      </c>
      <c r="G140" s="245">
        <f t="shared" ca="1" si="19"/>
        <v>248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1</v>
      </c>
      <c r="M140" s="196"/>
      <c r="N140" s="196"/>
      <c r="O140" s="197"/>
      <c r="P140" s="178">
        <f t="shared" si="15"/>
        <v>0</v>
      </c>
      <c r="Q140" s="179">
        <f t="shared" si="15"/>
        <v>0</v>
      </c>
      <c r="R140" s="179">
        <f t="shared" si="15"/>
        <v>56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46060</v>
      </c>
      <c r="G141" s="245">
        <f t="shared" ca="1" si="19"/>
        <v>248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21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0</v>
      </c>
      <c r="B142" s="163" t="s">
        <v>179</v>
      </c>
      <c r="C142" s="155" t="s">
        <v>281</v>
      </c>
      <c r="D142" s="198"/>
      <c r="E142" s="166">
        <f t="shared" si="16"/>
        <v>0</v>
      </c>
      <c r="F142" s="319">
        <v>46043</v>
      </c>
      <c r="G142" s="245" t="str">
        <f t="shared" ca="1" si="19"/>
        <v>Sans objet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22</v>
      </c>
      <c r="E143" s="166">
        <f t="shared" si="16"/>
        <v>154</v>
      </c>
      <c r="F143" s="319">
        <v>46060</v>
      </c>
      <c r="G143" s="245">
        <f t="shared" ca="1" si="19"/>
        <v>248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1</v>
      </c>
      <c r="N143" s="196"/>
      <c r="O143" s="197"/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154</v>
      </c>
      <c r="T143" s="179">
        <f t="shared" si="14"/>
        <v>0</v>
      </c>
      <c r="U143" s="180">
        <f t="shared" si="14"/>
        <v>0</v>
      </c>
      <c r="V143" s="167">
        <f t="shared" si="20"/>
        <v>154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32</v>
      </c>
      <c r="E144" s="166">
        <f t="shared" si="16"/>
        <v>224</v>
      </c>
      <c r="F144" s="319">
        <v>46062</v>
      </c>
      <c r="G144" s="245">
        <f t="shared" ca="1" si="19"/>
        <v>246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0.25</v>
      </c>
      <c r="N144" s="196">
        <v>0.25</v>
      </c>
      <c r="O144" s="197"/>
      <c r="P144" s="178">
        <f t="shared" si="15"/>
        <v>112</v>
      </c>
      <c r="Q144" s="179">
        <f t="shared" si="15"/>
        <v>0</v>
      </c>
      <c r="R144" s="179">
        <f t="shared" si="15"/>
        <v>0</v>
      </c>
      <c r="S144" s="179">
        <f t="shared" si="14"/>
        <v>56</v>
      </c>
      <c r="T144" s="179">
        <f t="shared" si="14"/>
        <v>56</v>
      </c>
      <c r="U144" s="180">
        <f t="shared" si="14"/>
        <v>0</v>
      </c>
      <c r="V144" s="167">
        <f t="shared" si="20"/>
        <v>224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46064</v>
      </c>
      <c r="G145" s="245">
        <f t="shared" ca="1" si="19"/>
        <v>244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>
        <v>0.5</v>
      </c>
      <c r="O145" s="197"/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63</v>
      </c>
      <c r="U145" s="180">
        <f t="shared" si="14"/>
        <v>0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22</v>
      </c>
      <c r="E146" s="166">
        <f t="shared" si="16"/>
        <v>154</v>
      </c>
      <c r="F146" s="319">
        <v>46060</v>
      </c>
      <c r="G146" s="245">
        <f t="shared" ca="1" si="19"/>
        <v>248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77</v>
      </c>
      <c r="U146" s="180">
        <f t="shared" si="14"/>
        <v>77</v>
      </c>
      <c r="V146" s="167">
        <f t="shared" si="20"/>
        <v>154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12</v>
      </c>
      <c r="E147" s="166">
        <f t="shared" si="16"/>
        <v>84</v>
      </c>
      <c r="F147" s="319">
        <v>46063</v>
      </c>
      <c r="G147" s="245">
        <f t="shared" ca="1" si="19"/>
        <v>245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5</v>
      </c>
      <c r="E148" s="166">
        <f t="shared" si="16"/>
        <v>35</v>
      </c>
      <c r="F148" s="319">
        <v>46062</v>
      </c>
      <c r="G148" s="245">
        <f t="shared" ca="1" si="19"/>
        <v>246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35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35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12</v>
      </c>
      <c r="E149" s="166">
        <v>126</v>
      </c>
      <c r="F149" s="319">
        <v>46060</v>
      </c>
      <c r="G149" s="245">
        <f t="shared" ca="1" si="19"/>
        <v>248</v>
      </c>
      <c r="H149" s="253">
        <v>1</v>
      </c>
      <c r="I149" s="253" t="s">
        <v>276</v>
      </c>
      <c r="J149" s="195"/>
      <c r="K149" s="196"/>
      <c r="L149" s="196">
        <v>0.75</v>
      </c>
      <c r="M149" s="196"/>
      <c r="N149" s="196"/>
      <c r="O149" s="197">
        <v>0.25</v>
      </c>
      <c r="P149" s="178">
        <f t="shared" si="15"/>
        <v>0</v>
      </c>
      <c r="Q149" s="297">
        <f t="shared" si="15"/>
        <v>0</v>
      </c>
      <c r="R149" s="297">
        <f t="shared" si="15"/>
        <v>94.5</v>
      </c>
      <c r="S149" s="297">
        <f t="shared" si="14"/>
        <v>0</v>
      </c>
      <c r="T149" s="297">
        <f t="shared" si="14"/>
        <v>0</v>
      </c>
      <c r="U149" s="298">
        <f t="shared" si="14"/>
        <v>31.5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>D150*7</f>
        <v>42</v>
      </c>
      <c r="F150" s="319">
        <v>46060</v>
      </c>
      <c r="G150" s="245">
        <f t="shared" ca="1" si="19"/>
        <v>248</v>
      </c>
      <c r="H150" s="253">
        <v>1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0"/>
        <v>42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1</v>
      </c>
      <c r="B151" s="163" t="s">
        <v>317</v>
      </c>
      <c r="C151" s="163" t="s">
        <v>316</v>
      </c>
      <c r="D151" s="198">
        <v>7</v>
      </c>
      <c r="E151" s="166">
        <f t="shared" si="16"/>
        <v>49</v>
      </c>
      <c r="F151" s="319">
        <v>46062</v>
      </c>
      <c r="G151" s="245">
        <f t="shared" ca="1" si="19"/>
        <v>246</v>
      </c>
      <c r="H151" s="253">
        <v>1</v>
      </c>
      <c r="I151" s="253" t="s">
        <v>280</v>
      </c>
      <c r="J151" s="195">
        <v>0.5</v>
      </c>
      <c r="K151" s="196"/>
      <c r="L151" s="196"/>
      <c r="M151" s="196">
        <v>0.5</v>
      </c>
      <c r="N151" s="196"/>
      <c r="O151" s="197"/>
      <c r="P151" s="178">
        <f t="shared" si="15"/>
        <v>24.5</v>
      </c>
      <c r="Q151" s="297">
        <f t="shared" si="15"/>
        <v>0</v>
      </c>
      <c r="R151" s="297">
        <f t="shared" si="15"/>
        <v>0</v>
      </c>
      <c r="S151" s="297">
        <f t="shared" si="14"/>
        <v>24.5</v>
      </c>
      <c r="T151" s="297">
        <f t="shared" si="14"/>
        <v>0</v>
      </c>
      <c r="U151" s="298">
        <f t="shared" si="14"/>
        <v>0</v>
      </c>
      <c r="V151" s="167">
        <f t="shared" si="20"/>
        <v>49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49">
        <v>1</v>
      </c>
      <c r="B152" s="348" t="s">
        <v>315</v>
      </c>
      <c r="C152" s="163"/>
      <c r="D152" s="198">
        <v>5</v>
      </c>
      <c r="E152" s="166">
        <f t="shared" si="16"/>
        <v>35</v>
      </c>
      <c r="F152" s="319">
        <v>46060</v>
      </c>
      <c r="G152" s="245">
        <f t="shared" ca="1" si="19"/>
        <v>248</v>
      </c>
      <c r="H152" s="253">
        <v>1</v>
      </c>
      <c r="I152" s="253" t="s">
        <v>276</v>
      </c>
      <c r="J152" s="195"/>
      <c r="K152" s="196"/>
      <c r="L152" s="196"/>
      <c r="M152" s="196"/>
      <c r="N152" s="196"/>
      <c r="O152" s="197">
        <v>1</v>
      </c>
      <c r="P152" s="178"/>
      <c r="Q152" s="297">
        <f t="shared" si="15"/>
        <v>0</v>
      </c>
      <c r="R152" s="297">
        <f t="shared" si="15"/>
        <v>0</v>
      </c>
      <c r="S152" s="297">
        <f t="shared" si="14"/>
        <v>0</v>
      </c>
      <c r="T152" s="297">
        <f t="shared" si="14"/>
        <v>0</v>
      </c>
      <c r="U152" s="298">
        <f t="shared" si="14"/>
        <v>35</v>
      </c>
      <c r="V152" s="167">
        <v>35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258"/>
      <c r="B153" s="259"/>
      <c r="C153" s="260"/>
      <c r="D153" s="261"/>
      <c r="E153" s="262"/>
      <c r="F153" s="263"/>
      <c r="G153" s="263"/>
      <c r="H153" s="264"/>
      <c r="I153" s="264"/>
      <c r="J153" s="265"/>
      <c r="K153" s="266"/>
      <c r="L153" s="266"/>
      <c r="M153" s="266"/>
      <c r="N153" s="266"/>
      <c r="O153" s="267"/>
      <c r="P153" s="268"/>
      <c r="Q153" s="269"/>
      <c r="R153" s="269"/>
      <c r="S153" s="269"/>
      <c r="T153" s="269"/>
      <c r="U153" s="270"/>
      <c r="V153" s="271"/>
      <c r="W153" s="272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181">
        <f>SUBTOTAL(9,A2:A153)</f>
        <v>146</v>
      </c>
      <c r="B154" s="181"/>
      <c r="C154" s="326">
        <f>+D154/A154</f>
        <v>28.164383561643834</v>
      </c>
      <c r="D154" s="182">
        <f>SUBTOTAL(9,D2:D153)</f>
        <v>4112</v>
      </c>
      <c r="E154" s="183">
        <f>SUBTOTAL(9,E2:E153)</f>
        <v>28903</v>
      </c>
      <c r="F154" s="327">
        <f>+E154/A154</f>
        <v>197.96575342465752</v>
      </c>
      <c r="G154" s="245">
        <f ca="1">(SUBTOTAL(9,G2:G153))/A154</f>
        <v>246.19863013698631</v>
      </c>
      <c r="H154" s="256"/>
      <c r="I154" s="256"/>
      <c r="J154" s="273">
        <f>(SUBTOTAL(9,J2:J153))/O$163</f>
        <v>0.54054054054054057</v>
      </c>
      <c r="K154" s="274">
        <f>(SUBTOTAL(9,K2:K153))/P$163</f>
        <v>0.66666666666666663</v>
      </c>
      <c r="L154" s="274">
        <f>(SUBTOTAL(9,L2:L153))/R$163</f>
        <v>0.46052631578947367</v>
      </c>
      <c r="M154" s="274">
        <f>(SUBTOTAL(9,M2:M153))/S$163</f>
        <v>0.41847826086956524</v>
      </c>
      <c r="N154" s="274">
        <f>(SUBTOTAL(9,N2:N153))/T$163</f>
        <v>0.41379310344827586</v>
      </c>
      <c r="O154" s="275">
        <f>(SUBTOTAL(9,O2:O153))/U$163</f>
        <v>0.46808510638297873</v>
      </c>
      <c r="P154" s="184">
        <f t="shared" ref="P154:V154" si="21">SUBTOTAL(9,P2:P153)</f>
        <v>11977</v>
      </c>
      <c r="Q154" s="184">
        <f t="shared" si="21"/>
        <v>518</v>
      </c>
      <c r="R154" s="184">
        <f t="shared" si="21"/>
        <v>1239</v>
      </c>
      <c r="S154" s="184">
        <f t="shared" si="21"/>
        <v>3820.25</v>
      </c>
      <c r="T154" s="184">
        <f t="shared" si="21"/>
        <v>2369.5</v>
      </c>
      <c r="U154" s="184">
        <f t="shared" si="21"/>
        <v>8979.25</v>
      </c>
      <c r="V154" s="182">
        <f t="shared" si="21"/>
        <v>28903</v>
      </c>
      <c r="W154" s="182"/>
      <c r="X154" s="48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42"/>
      <c r="C155" s="42"/>
      <c r="D155" s="2"/>
      <c r="E155" s="2"/>
      <c r="F155" s="2"/>
      <c r="G155" s="2"/>
      <c r="H155" s="2"/>
      <c r="I155" s="2"/>
      <c r="J155" s="45"/>
      <c r="K155" s="45"/>
      <c r="L155" s="45"/>
      <c r="M155" s="45"/>
      <c r="O155" s="45"/>
      <c r="P155" s="45"/>
      <c r="Q155" s="45"/>
      <c r="R155" s="45"/>
      <c r="S155" s="45"/>
      <c r="T155" s="45"/>
      <c r="U155" s="45"/>
      <c r="V155" s="45"/>
      <c r="W155" s="45"/>
      <c r="X155" s="172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185</v>
      </c>
      <c r="B156" s="173" t="s">
        <v>186</v>
      </c>
      <c r="C156" s="173"/>
      <c r="D156" s="173" t="s">
        <v>187</v>
      </c>
      <c r="E156" s="24"/>
      <c r="F156" s="24"/>
      <c r="G156" s="24"/>
      <c r="H156" s="24"/>
      <c r="I156" s="24"/>
      <c r="N156" s="222" t="s">
        <v>188</v>
      </c>
      <c r="O156" s="279" t="s">
        <v>289</v>
      </c>
      <c r="P156" s="220" t="s">
        <v>192</v>
      </c>
      <c r="Q156" s="24" t="s">
        <v>2</v>
      </c>
      <c r="R156" s="24" t="s">
        <v>3</v>
      </c>
      <c r="S156" s="24" t="s">
        <v>4</v>
      </c>
      <c r="T156" s="174" t="s">
        <v>6</v>
      </c>
      <c r="U156" s="174" t="s">
        <v>5</v>
      </c>
      <c r="X156" s="175"/>
      <c r="Y156" s="48"/>
      <c r="Z156" s="10"/>
      <c r="AA156" s="2"/>
      <c r="AB156" s="2"/>
      <c r="AC156" s="2"/>
      <c r="AD156" s="2"/>
      <c r="AE156" s="2"/>
      <c r="AF156" s="2"/>
      <c r="AG156" s="2"/>
    </row>
    <row r="157" spans="1:34" ht="18.75">
      <c r="A157" s="141" t="s">
        <v>287</v>
      </c>
      <c r="B157" s="311">
        <f>+P154</f>
        <v>11977</v>
      </c>
      <c r="C157" s="213"/>
      <c r="D157" s="317">
        <f>B157/$E$154</f>
        <v>0.4143860498910148</v>
      </c>
      <c r="E157" s="2"/>
      <c r="F157" s="2"/>
      <c r="G157" s="2"/>
      <c r="H157" s="2"/>
      <c r="I157" s="2"/>
      <c r="N157" s="223">
        <v>0.25</v>
      </c>
      <c r="O157" s="300">
        <f t="shared" ref="O157:P160" si="22">+SUMIF(J$2:J$153,$N157,$A$2:$A$153)</f>
        <v>6</v>
      </c>
      <c r="P157" s="301">
        <f t="shared" si="22"/>
        <v>0</v>
      </c>
      <c r="Q157" s="302">
        <f t="shared" ref="Q157:Q159" si="23">+O157+P157</f>
        <v>6</v>
      </c>
      <c r="R157" s="302">
        <f t="shared" ref="R157:U160" si="24">+SUMIF(L$2:L$153,$N157,$A$2:$A$153)</f>
        <v>8</v>
      </c>
      <c r="S157" s="302">
        <f t="shared" si="24"/>
        <v>19</v>
      </c>
      <c r="T157" s="302">
        <f t="shared" si="24"/>
        <v>13</v>
      </c>
      <c r="U157" s="302">
        <f t="shared" si="24"/>
        <v>20</v>
      </c>
      <c r="V157" s="73"/>
      <c r="X157" s="46"/>
      <c r="Y157" s="2"/>
      <c r="Z157" s="10"/>
      <c r="AA157" s="2"/>
      <c r="AB157" s="2"/>
      <c r="AC157" s="2"/>
      <c r="AD157" s="2"/>
      <c r="AE157" s="2"/>
      <c r="AF157" s="2"/>
      <c r="AG157" s="2"/>
    </row>
    <row r="158" spans="1:34" ht="21">
      <c r="A158" s="215" t="s">
        <v>192</v>
      </c>
      <c r="B158" s="312">
        <f>+Q154</f>
        <v>518</v>
      </c>
      <c r="C158" s="217"/>
      <c r="D158" s="318">
        <f t="shared" ref="D158:D163" si="25">B158/$E$154</f>
        <v>1.792201501574231E-2</v>
      </c>
      <c r="E158" s="2"/>
      <c r="F158" s="2"/>
      <c r="G158" s="2"/>
      <c r="H158" s="2"/>
      <c r="I158" s="2"/>
      <c r="N158" s="223">
        <v>0.5</v>
      </c>
      <c r="O158" s="300">
        <f t="shared" si="22"/>
        <v>90</v>
      </c>
      <c r="P158" s="301">
        <f t="shared" si="22"/>
        <v>2</v>
      </c>
      <c r="Q158" s="302">
        <f t="shared" si="23"/>
        <v>92</v>
      </c>
      <c r="R158" s="302">
        <f t="shared" si="24"/>
        <v>8</v>
      </c>
      <c r="S158" s="302">
        <f t="shared" si="24"/>
        <v>25</v>
      </c>
      <c r="T158" s="302">
        <f t="shared" si="24"/>
        <v>14</v>
      </c>
      <c r="U158" s="302">
        <f t="shared" si="24"/>
        <v>69</v>
      </c>
      <c r="V158" s="73"/>
      <c r="X158" s="44"/>
      <c r="Y158" s="175"/>
      <c r="Z158" s="24"/>
      <c r="AA158" s="24"/>
      <c r="AB158" s="24"/>
      <c r="AC158" s="24"/>
      <c r="AD158" s="24"/>
      <c r="AE158" s="24"/>
      <c r="AF158" s="24"/>
      <c r="AG158" s="24"/>
    </row>
    <row r="159" spans="1:34" ht="21">
      <c r="A159" s="7" t="s">
        <v>2</v>
      </c>
      <c r="B159" s="313">
        <v>12607</v>
      </c>
      <c r="C159" s="47"/>
      <c r="D159" s="286">
        <f>B159/$E$154</f>
        <v>0.43618309518043108</v>
      </c>
      <c r="E159" s="316">
        <f>+D159-Q164</f>
        <v>1.1525560933855761E-2</v>
      </c>
      <c r="F159" s="225"/>
      <c r="G159" s="225"/>
      <c r="H159" s="257"/>
      <c r="I159" s="257"/>
      <c r="N159" s="223">
        <v>0.75</v>
      </c>
      <c r="O159" s="300">
        <f t="shared" si="22"/>
        <v>6</v>
      </c>
      <c r="P159" s="301">
        <f t="shared" si="22"/>
        <v>0</v>
      </c>
      <c r="Q159" s="302">
        <f t="shared" si="23"/>
        <v>6</v>
      </c>
      <c r="R159" s="302">
        <f t="shared" si="24"/>
        <v>1</v>
      </c>
      <c r="S159" s="302">
        <f t="shared" si="24"/>
        <v>0</v>
      </c>
      <c r="T159" s="302">
        <f t="shared" si="24"/>
        <v>1</v>
      </c>
      <c r="U159" s="302">
        <f t="shared" si="24"/>
        <v>2</v>
      </c>
      <c r="V159" s="73"/>
      <c r="X159" s="46"/>
      <c r="Y159" s="46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7" t="s">
        <v>3</v>
      </c>
      <c r="B160" s="313">
        <f>R154</f>
        <v>1239</v>
      </c>
      <c r="C160" s="47"/>
      <c r="D160" s="286">
        <f t="shared" si="25"/>
        <v>4.2867522402518767E-2</v>
      </c>
      <c r="E160" s="316">
        <f>+D160-R164</f>
        <v>-1.7063984446796299E-2</v>
      </c>
      <c r="F160" s="225"/>
      <c r="G160" s="225"/>
      <c r="H160" s="257"/>
      <c r="I160" s="257"/>
      <c r="N160" s="223">
        <v>1</v>
      </c>
      <c r="O160" s="300">
        <f t="shared" si="22"/>
        <v>9</v>
      </c>
      <c r="P160" s="301">
        <f t="shared" si="22"/>
        <v>1</v>
      </c>
      <c r="Q160" s="302">
        <f>+O160+P160</f>
        <v>10</v>
      </c>
      <c r="R160" s="302">
        <f t="shared" si="24"/>
        <v>2</v>
      </c>
      <c r="S160" s="302">
        <f t="shared" si="24"/>
        <v>2</v>
      </c>
      <c r="T160" s="302">
        <f t="shared" si="24"/>
        <v>1</v>
      </c>
      <c r="U160" s="302">
        <f t="shared" si="24"/>
        <v>3</v>
      </c>
      <c r="V160" s="73"/>
      <c r="X160" s="164"/>
      <c r="Y160" s="44"/>
      <c r="Z160" s="2"/>
      <c r="AA160" s="82"/>
      <c r="AB160" s="2"/>
      <c r="AC160" s="2"/>
      <c r="AD160" s="2"/>
      <c r="AE160" s="2"/>
      <c r="AF160" s="2"/>
      <c r="AG160" s="82"/>
      <c r="AH160" s="2"/>
    </row>
    <row r="161" spans="1:34" ht="21">
      <c r="A161" s="325" t="s">
        <v>4</v>
      </c>
      <c r="B161" s="313">
        <f>S154</f>
        <v>3820.25</v>
      </c>
      <c r="C161" s="47"/>
      <c r="D161" s="286">
        <f t="shared" si="25"/>
        <v>0.13217486074109955</v>
      </c>
      <c r="E161" s="316">
        <f>+D161-S164</f>
        <v>3.2554567260639766E-4</v>
      </c>
      <c r="F161" s="225"/>
      <c r="G161" s="225"/>
      <c r="H161" s="257"/>
      <c r="I161" s="257"/>
      <c r="N161" s="224" t="s">
        <v>294</v>
      </c>
      <c r="O161" s="303">
        <f>+SUMPRODUCT($N$157:$N$160,O157:O160)/O163</f>
        <v>0.54054054054054057</v>
      </c>
      <c r="P161" s="304">
        <f t="shared" ref="P161:U161" si="26">+SUMPRODUCT($N$157:$N$160,P157:P160)/P163</f>
        <v>0.66666666666666663</v>
      </c>
      <c r="Q161" s="305">
        <f t="shared" si="26"/>
        <v>0.54385964912280704</v>
      </c>
      <c r="R161" s="305">
        <f>+SUMPRODUCT($N$157:$N$160,R157:R160)/R163</f>
        <v>0.46052631578947367</v>
      </c>
      <c r="S161" s="305">
        <f t="shared" si="26"/>
        <v>0.41847826086956524</v>
      </c>
      <c r="T161" s="305">
        <f t="shared" si="26"/>
        <v>0.41379310344827586</v>
      </c>
      <c r="U161" s="305">
        <f t="shared" si="26"/>
        <v>0.46808510638297873</v>
      </c>
      <c r="V161" s="186"/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6</v>
      </c>
      <c r="B162" s="313">
        <f>T154</f>
        <v>2369.5</v>
      </c>
      <c r="C162" s="48"/>
      <c r="D162" s="286">
        <f t="shared" si="25"/>
        <v>8.1981109227415833E-2</v>
      </c>
      <c r="E162" s="316">
        <f>+D162-T164</f>
        <v>-2.1067159450197104E-4</v>
      </c>
      <c r="F162" s="225"/>
      <c r="G162" s="225"/>
      <c r="H162" s="257"/>
      <c r="I162" s="257"/>
      <c r="N162" s="224"/>
      <c r="O162" s="306">
        <f>+J154</f>
        <v>0.54054054054054057</v>
      </c>
      <c r="P162" s="307">
        <f>+K154</f>
        <v>0.66666666666666663</v>
      </c>
      <c r="Q162" s="308">
        <f>+(O162*O163+P162*P163)/Q163</f>
        <v>0.54385964912280704</v>
      </c>
      <c r="R162" s="308">
        <f>+L154</f>
        <v>0.46052631578947367</v>
      </c>
      <c r="S162" s="308">
        <f>+M154</f>
        <v>0.41847826086956524</v>
      </c>
      <c r="T162" s="308">
        <f>+N154</f>
        <v>0.41379310344827586</v>
      </c>
      <c r="U162" s="308">
        <f>+O154</f>
        <v>0.46808510638297873</v>
      </c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5</v>
      </c>
      <c r="B163" s="313">
        <f>U154</f>
        <v>8979.25</v>
      </c>
      <c r="C163" s="48"/>
      <c r="D163" s="286">
        <f t="shared" si="25"/>
        <v>0.31066844272220878</v>
      </c>
      <c r="E163" s="316">
        <f>+D163-U164</f>
        <v>9.2985797085101685E-3</v>
      </c>
      <c r="F163" s="225"/>
      <c r="G163" s="225"/>
      <c r="H163" s="257"/>
      <c r="I163" s="257"/>
      <c r="M163" s="278">
        <f>+A154</f>
        <v>146</v>
      </c>
      <c r="N163" s="185" t="s">
        <v>191</v>
      </c>
      <c r="O163" s="309">
        <f>SUM(O157:O160)</f>
        <v>111</v>
      </c>
      <c r="P163" s="309">
        <f>SUM(P157:P160)</f>
        <v>3</v>
      </c>
      <c r="Q163" s="310">
        <f>SUM(Q157:Q160)</f>
        <v>114</v>
      </c>
      <c r="R163" s="309">
        <f>SUM(R157:R160)</f>
        <v>19</v>
      </c>
      <c r="S163" s="309">
        <f t="shared" ref="S163:U163" si="27">SUM(S157:S160)</f>
        <v>46</v>
      </c>
      <c r="T163" s="309">
        <f t="shared" si="27"/>
        <v>29</v>
      </c>
      <c r="U163" s="309">
        <f t="shared" si="27"/>
        <v>94</v>
      </c>
      <c r="V163" s="18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62" t="s">
        <v>16</v>
      </c>
      <c r="B164" s="314">
        <f>SUM(B159:B163)</f>
        <v>29015</v>
      </c>
      <c r="C164" s="192"/>
      <c r="D164" s="315">
        <f>SUM(D159:D163)</f>
        <v>1.0038750302736741</v>
      </c>
      <c r="E164" s="2"/>
      <c r="F164" s="2"/>
      <c r="G164" s="2"/>
      <c r="H164" s="2"/>
      <c r="I164" s="2"/>
      <c r="M164" s="282"/>
      <c r="N164" s="283" t="s">
        <v>272</v>
      </c>
      <c r="O164" s="284">
        <f>+(O162*O163)/$M$163</f>
        <v>0.41095890410958902</v>
      </c>
      <c r="P164" s="285">
        <f t="shared" ref="P164:U164" si="28">+(P162*P163)/$M$163</f>
        <v>1.3698630136986301E-2</v>
      </c>
      <c r="Q164" s="286">
        <f>+P164+O164</f>
        <v>0.42465753424657532</v>
      </c>
      <c r="R164" s="286">
        <f t="shared" si="28"/>
        <v>5.9931506849315065E-2</v>
      </c>
      <c r="S164" s="286">
        <f t="shared" si="28"/>
        <v>0.13184931506849315</v>
      </c>
      <c r="T164" s="286">
        <f t="shared" si="28"/>
        <v>8.2191780821917804E-2</v>
      </c>
      <c r="U164" s="286">
        <f t="shared" si="28"/>
        <v>0.30136986301369861</v>
      </c>
      <c r="V164" s="17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227"/>
      <c r="D165" s="2"/>
      <c r="E165" s="2"/>
      <c r="F165" s="2"/>
      <c r="G165" s="2"/>
      <c r="H165" s="2"/>
      <c r="I165" s="2"/>
      <c r="X165" s="164"/>
      <c r="Y165" s="17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177"/>
      <c r="Z166" s="2"/>
      <c r="AA166" s="2"/>
      <c r="AB166" s="2"/>
      <c r="AC166" s="2"/>
      <c r="AD166" s="2"/>
      <c r="AE166" s="2"/>
      <c r="AF166" s="2"/>
      <c r="AG166" s="2"/>
      <c r="AH166" s="7"/>
    </row>
    <row r="167" spans="1:34" ht="18.75">
      <c r="A167" s="177"/>
      <c r="B167" s="177"/>
      <c r="C167" s="2"/>
      <c r="D167" s="2"/>
      <c r="Y167" s="177"/>
      <c r="Z167" s="7"/>
      <c r="AA167" s="7"/>
      <c r="AB167" s="7"/>
      <c r="AC167" s="7"/>
      <c r="AD167" s="7"/>
      <c r="AE167" s="7"/>
      <c r="AF167" s="7"/>
      <c r="AG167" s="7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271" priority="6" operator="lessThan">
      <formula>7</formula>
    </cfRule>
    <cfRule type="cellIs" dxfId="270" priority="7" operator="between">
      <formula>14</formula>
      <formula>7</formula>
    </cfRule>
    <cfRule type="cellIs" dxfId="269" priority="8" operator="greaterThan">
      <formula>14</formula>
    </cfRule>
  </conditionalFormatting>
  <conditionalFormatting sqref="G154">
    <cfRule type="cellIs" dxfId="268" priority="3" operator="lessThan">
      <formula>7</formula>
    </cfRule>
    <cfRule type="cellIs" dxfId="267" priority="4" operator="between">
      <formula>14</formula>
      <formula>7</formula>
    </cfRule>
    <cfRule type="cellIs" dxfId="266" priority="5" operator="greaterThan">
      <formula>14</formula>
    </cfRule>
  </conditionalFormatting>
  <conditionalFormatting sqref="AC7:AG7">
    <cfRule type="cellIs" dxfId="265" priority="1" operator="greaterThan">
      <formula>0</formula>
    </cfRule>
    <cfRule type="cellIs" dxfId="264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0333-7D5F-4B94-BD89-CBC39F8F4A74}">
  <sheetPr codeName="Feuil17"/>
  <dimension ref="A1:AI170"/>
  <sheetViews>
    <sheetView workbookViewId="0">
      <pane xSplit="5" ySplit="1" topLeftCell="R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46080</v>
      </c>
      <c r="G2" s="245">
        <f ca="1">+IF(A2=1,(+TODAY())-F2,"Sans objet")</f>
        <v>228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322">
        <v>4</v>
      </c>
      <c r="AA2" s="324">
        <v>0.4</v>
      </c>
      <c r="AB2" s="324">
        <v>0.02</v>
      </c>
      <c r="AC2" s="323">
        <v>0.42</v>
      </c>
      <c r="AD2" s="323">
        <v>5.8000000000000003E-2</v>
      </c>
      <c r="AE2" s="323">
        <v>9.0999999999999998E-2</v>
      </c>
      <c r="AF2" s="323">
        <v>0.11700000000000001</v>
      </c>
      <c r="AG2" s="323">
        <v>0.314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60</v>
      </c>
      <c r="E3" s="166">
        <f t="shared" si="0"/>
        <v>420</v>
      </c>
      <c r="F3" s="319">
        <v>46076</v>
      </c>
      <c r="G3" s="245">
        <f t="shared" ref="G3:G66" ca="1" si="4">+IF(A3=1,(+TODAY())-F3,"Sans objet")</f>
        <v>232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>
        <v>0.25</v>
      </c>
      <c r="N3" s="196"/>
      <c r="O3" s="197">
        <v>0.25</v>
      </c>
      <c r="P3" s="178">
        <f t="shared" ref="P3:U57" si="5">+$E3*J3</f>
        <v>210</v>
      </c>
      <c r="Q3" s="179">
        <f t="shared" si="1"/>
        <v>0</v>
      </c>
      <c r="R3" s="179">
        <f t="shared" si="1"/>
        <v>0</v>
      </c>
      <c r="S3" s="179">
        <f t="shared" si="1"/>
        <v>105</v>
      </c>
      <c r="T3" s="179">
        <f t="shared" si="1"/>
        <v>0</v>
      </c>
      <c r="U3" s="180">
        <f t="shared" si="1"/>
        <v>105</v>
      </c>
      <c r="V3" s="167">
        <f t="shared" ref="V3:V66" si="6">SUM(P3:U3)</f>
        <v>420</v>
      </c>
      <c r="W3" s="147" t="s">
        <v>201</v>
      </c>
      <c r="X3" s="85">
        <f t="shared" si="2"/>
        <v>0</v>
      </c>
      <c r="Z3" s="322">
        <v>5</v>
      </c>
      <c r="AA3" s="324">
        <v>0.39</v>
      </c>
      <c r="AB3" s="324">
        <v>0.02</v>
      </c>
      <c r="AC3" s="323">
        <v>0.41299999999999998</v>
      </c>
      <c r="AD3" s="323">
        <v>7.8E-2</v>
      </c>
      <c r="AE3" s="323">
        <v>9.0999999999999998E-2</v>
      </c>
      <c r="AF3" s="323">
        <v>0.111</v>
      </c>
      <c r="AG3" s="323">
        <v>0.308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46079</v>
      </c>
      <c r="G4" s="245">
        <f t="shared" ca="1" si="4"/>
        <v>229</v>
      </c>
      <c r="H4" s="253">
        <v>2</v>
      </c>
      <c r="I4" s="253" t="str">
        <f>VLOOKUP(H4,Secteurs!$A$4:$C$6,3)</f>
        <v>Prince MBOUSSA</v>
      </c>
      <c r="J4" s="195"/>
      <c r="K4" s="196"/>
      <c r="L4" s="196"/>
      <c r="M4" s="196">
        <v>0.25</v>
      </c>
      <c r="N4" s="196">
        <v>0.5</v>
      </c>
      <c r="O4" s="197">
        <v>0.25</v>
      </c>
      <c r="P4" s="178">
        <f t="shared" si="5"/>
        <v>0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168</v>
      </c>
      <c r="U4" s="180">
        <f t="shared" si="1"/>
        <v>84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6</v>
      </c>
      <c r="AA4" s="324">
        <v>0.40400000000000003</v>
      </c>
      <c r="AB4" s="324">
        <v>2.1000000000000001E-2</v>
      </c>
      <c r="AC4" s="323">
        <v>0.42399999999999999</v>
      </c>
      <c r="AD4" s="323">
        <v>6.2E-2</v>
      </c>
      <c r="AE4" s="323">
        <v>0.11700000000000001</v>
      </c>
      <c r="AF4" s="323">
        <v>9.7000000000000003E-2</v>
      </c>
      <c r="AG4" s="323">
        <v>0.3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46</v>
      </c>
      <c r="E5" s="166">
        <f t="shared" si="0"/>
        <v>322</v>
      </c>
      <c r="F5" s="319">
        <v>46077</v>
      </c>
      <c r="G5" s="245">
        <f t="shared" ca="1" si="4"/>
        <v>231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322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322</v>
      </c>
      <c r="W5" s="147" t="s">
        <v>201</v>
      </c>
      <c r="X5" s="85">
        <f t="shared" si="2"/>
        <v>0</v>
      </c>
      <c r="Z5" s="322">
        <v>7</v>
      </c>
      <c r="AA5" s="324">
        <v>0.40899999999999997</v>
      </c>
      <c r="AB5" s="324">
        <v>1.4E-2</v>
      </c>
      <c r="AC5" s="323">
        <v>0.42199999999999999</v>
      </c>
      <c r="AD5" s="323">
        <v>6.6000000000000003E-2</v>
      </c>
      <c r="AE5" s="323">
        <v>0.122</v>
      </c>
      <c r="AF5" s="323">
        <v>8.1000000000000003E-2</v>
      </c>
      <c r="AG5" s="323">
        <v>0.309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46079</v>
      </c>
      <c r="G6" s="245">
        <f t="shared" ca="1" si="4"/>
        <v>229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/>
      <c r="N6" s="196"/>
      <c r="O6" s="197">
        <v>0.5</v>
      </c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0</v>
      </c>
      <c r="T6" s="179">
        <f t="shared" si="1"/>
        <v>0</v>
      </c>
      <c r="U6" s="180">
        <f t="shared" si="1"/>
        <v>175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9</v>
      </c>
      <c r="AA6" s="324">
        <v>0.39600000000000002</v>
      </c>
      <c r="AB6" s="324">
        <v>1.4E-2</v>
      </c>
      <c r="AC6" s="323">
        <v>0.41</v>
      </c>
      <c r="AD6" s="323">
        <v>3.9E-2</v>
      </c>
      <c r="AE6" s="323">
        <v>0.13100000000000001</v>
      </c>
      <c r="AF6" s="323">
        <v>9.7000000000000003E-2</v>
      </c>
      <c r="AG6" s="323">
        <v>0.32300000000000001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48</v>
      </c>
      <c r="E7" s="166">
        <f t="shared" si="0"/>
        <v>336</v>
      </c>
      <c r="F7" s="319">
        <v>46077</v>
      </c>
      <c r="G7" s="245">
        <f t="shared" ca="1" si="4"/>
        <v>231</v>
      </c>
      <c r="H7" s="253">
        <v>2</v>
      </c>
      <c r="I7" s="253" t="str">
        <f>VLOOKUP(H7,Secteurs!$A$4:$C$6,3)</f>
        <v>Prince MBOUSSA</v>
      </c>
      <c r="J7" s="195">
        <v>0.5</v>
      </c>
      <c r="K7" s="196">
        <v>0.5</v>
      </c>
      <c r="L7" s="196"/>
      <c r="M7" s="196"/>
      <c r="N7" s="196"/>
      <c r="O7" s="197"/>
      <c r="P7" s="178">
        <f>+$E7*J7</f>
        <v>168</v>
      </c>
      <c r="Q7" s="179">
        <f t="shared" si="1"/>
        <v>168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336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-1.2000000000000011E-2</v>
      </c>
      <c r="AD7" s="194">
        <f>+AD6-AD5</f>
        <v>-2.7000000000000003E-2</v>
      </c>
      <c r="AE7" s="194">
        <f t="shared" ref="AE7:AG7" si="7">+AE6-AE5</f>
        <v>9.000000000000008E-3</v>
      </c>
      <c r="AF7" s="194">
        <f t="shared" si="7"/>
        <v>1.6E-2</v>
      </c>
      <c r="AG7" s="194">
        <f t="shared" si="7"/>
        <v>1.4000000000000012E-2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46076</v>
      </c>
      <c r="G8" s="245">
        <f t="shared" ca="1" si="4"/>
        <v>232</v>
      </c>
      <c r="H8" s="253">
        <v>1</v>
      </c>
      <c r="I8" s="253" t="str">
        <f>VLOOKUP(H8,Secteurs!$A$4:$C$6,3)</f>
        <v>Frisca MPASSI</v>
      </c>
      <c r="J8" s="195"/>
      <c r="K8" s="196"/>
      <c r="L8" s="196"/>
      <c r="M8" s="196">
        <v>0.5</v>
      </c>
      <c r="N8" s="196">
        <v>0.5</v>
      </c>
      <c r="O8" s="197"/>
      <c r="P8" s="178">
        <f t="shared" si="5"/>
        <v>0</v>
      </c>
      <c r="Q8" s="179">
        <f t="shared" si="1"/>
        <v>0</v>
      </c>
      <c r="R8" s="179">
        <f t="shared" si="1"/>
        <v>0</v>
      </c>
      <c r="S8" s="179">
        <f t="shared" si="1"/>
        <v>140</v>
      </c>
      <c r="T8" s="179">
        <f t="shared" si="1"/>
        <v>140</v>
      </c>
      <c r="U8" s="180">
        <f t="shared" si="1"/>
        <v>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46076</v>
      </c>
      <c r="G9" s="245">
        <f t="shared" ca="1" si="4"/>
        <v>232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0.5</v>
      </c>
      <c r="N9" s="196"/>
      <c r="O9" s="197"/>
      <c r="P9" s="178">
        <f t="shared" si="5"/>
        <v>105</v>
      </c>
      <c r="Q9" s="179">
        <f t="shared" si="1"/>
        <v>0</v>
      </c>
      <c r="R9" s="179">
        <f t="shared" si="1"/>
        <v>0</v>
      </c>
      <c r="S9" s="179">
        <f t="shared" si="1"/>
        <v>105</v>
      </c>
      <c r="T9" s="179">
        <f t="shared" si="1"/>
        <v>0</v>
      </c>
      <c r="U9" s="180">
        <f t="shared" si="1"/>
        <v>0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46077</v>
      </c>
      <c r="G10" s="245">
        <f t="shared" ca="1" si="4"/>
        <v>231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30</v>
      </c>
      <c r="E11" s="166">
        <f t="shared" si="0"/>
        <v>210</v>
      </c>
      <c r="F11" s="319">
        <v>46079</v>
      </c>
      <c r="G11" s="245">
        <f t="shared" ca="1" si="4"/>
        <v>229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105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105</v>
      </c>
      <c r="V11" s="167">
        <f t="shared" si="6"/>
        <v>210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46079</v>
      </c>
      <c r="G12" s="245">
        <f t="shared" ca="1" si="4"/>
        <v>229</v>
      </c>
      <c r="H12" s="253">
        <v>2</v>
      </c>
      <c r="I12" s="253" t="str">
        <f>VLOOKUP(H12,Secteurs!$A$4:$C$6,3)</f>
        <v>Prince MBOUSSA</v>
      </c>
      <c r="J12" s="195">
        <v>0.75</v>
      </c>
      <c r="K12" s="196"/>
      <c r="L12" s="196"/>
      <c r="M12" s="196"/>
      <c r="N12" s="196">
        <v>0.25</v>
      </c>
      <c r="O12" s="197"/>
      <c r="P12" s="178">
        <f t="shared" si="5"/>
        <v>126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42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46076</v>
      </c>
      <c r="G13" s="245">
        <f t="shared" ca="1" si="4"/>
        <v>232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46079</v>
      </c>
      <c r="G14" s="245">
        <f t="shared" ca="1" si="4"/>
        <v>229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/>
      <c r="N14" s="196">
        <v>0.25</v>
      </c>
      <c r="O14" s="197">
        <v>0.25</v>
      </c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0</v>
      </c>
      <c r="T14" s="179">
        <f t="shared" si="1"/>
        <v>84</v>
      </c>
      <c r="U14" s="180">
        <f t="shared" si="1"/>
        <v>84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64</v>
      </c>
      <c r="E15" s="166">
        <f>D15*7</f>
        <v>448</v>
      </c>
      <c r="F15" s="319">
        <v>46076</v>
      </c>
      <c r="G15" s="245">
        <f t="shared" ca="1" si="4"/>
        <v>232</v>
      </c>
      <c r="H15" s="253">
        <v>2</v>
      </c>
      <c r="I15" s="253" t="str">
        <f>VLOOKUP(H15,Secteurs!$A$4:$C$6,3)</f>
        <v>Prince MBOUSSA</v>
      </c>
      <c r="J15" s="195"/>
      <c r="K15" s="196"/>
      <c r="L15" s="196"/>
      <c r="M15" s="196">
        <v>0.5</v>
      </c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0</v>
      </c>
      <c r="S15" s="179">
        <f t="shared" si="1"/>
        <v>224</v>
      </c>
      <c r="T15" s="179">
        <f t="shared" si="1"/>
        <v>0</v>
      </c>
      <c r="U15" s="180">
        <f t="shared" si="1"/>
        <v>224</v>
      </c>
      <c r="V15" s="167">
        <f t="shared" si="6"/>
        <v>448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46080</v>
      </c>
      <c r="G16" s="245">
        <f t="shared" ca="1" si="4"/>
        <v>228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>
        <v>0.5</v>
      </c>
      <c r="N16" s="196"/>
      <c r="O16" s="197"/>
      <c r="P16" s="178">
        <f t="shared" si="5"/>
        <v>168</v>
      </c>
      <c r="Q16" s="179">
        <f t="shared" si="1"/>
        <v>0</v>
      </c>
      <c r="R16" s="179">
        <f t="shared" si="1"/>
        <v>0</v>
      </c>
      <c r="S16" s="179">
        <f t="shared" si="1"/>
        <v>168</v>
      </c>
      <c r="T16" s="179">
        <f t="shared" si="1"/>
        <v>0</v>
      </c>
      <c r="U16" s="180">
        <f t="shared" si="1"/>
        <v>0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46077</v>
      </c>
      <c r="G17" s="245">
        <f t="shared" ca="1" si="4"/>
        <v>231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>
        <v>0.25</v>
      </c>
      <c r="N17" s="196"/>
      <c r="O17" s="197">
        <v>0.25</v>
      </c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70</v>
      </c>
      <c r="T17" s="179">
        <f t="shared" si="1"/>
        <v>0</v>
      </c>
      <c r="U17" s="180">
        <f t="shared" si="1"/>
        <v>70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32</v>
      </c>
      <c r="E18" s="166">
        <f t="shared" si="0"/>
        <v>224</v>
      </c>
      <c r="F18" s="319">
        <v>46079</v>
      </c>
      <c r="G18" s="245">
        <f t="shared" ca="1" si="4"/>
        <v>229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112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112</v>
      </c>
      <c r="V18" s="167">
        <f t="shared" si="6"/>
        <v>224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28</v>
      </c>
      <c r="E19" s="166">
        <f t="shared" si="0"/>
        <v>196</v>
      </c>
      <c r="F19" s="319">
        <v>46077</v>
      </c>
      <c r="G19" s="245">
        <f t="shared" ca="1" si="4"/>
        <v>231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98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98</v>
      </c>
      <c r="V19" s="167">
        <f t="shared" si="6"/>
        <v>196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42</v>
      </c>
      <c r="E20" s="166">
        <f t="shared" si="0"/>
        <v>294</v>
      </c>
      <c r="F20" s="319">
        <v>46076</v>
      </c>
      <c r="G20" s="245">
        <f t="shared" ca="1" si="4"/>
        <v>232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178">
        <f t="shared" si="5"/>
        <v>147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0</v>
      </c>
      <c r="U20" s="180">
        <f t="shared" si="5"/>
        <v>147</v>
      </c>
      <c r="V20" s="167">
        <f t="shared" si="6"/>
        <v>294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48</v>
      </c>
      <c r="E21" s="166">
        <f t="shared" si="0"/>
        <v>336</v>
      </c>
      <c r="F21" s="319">
        <v>46080</v>
      </c>
      <c r="G21" s="245">
        <f t="shared" ca="1" si="4"/>
        <v>228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>
        <v>0.5</v>
      </c>
      <c r="N21" s="196"/>
      <c r="O21" s="197"/>
      <c r="P21" s="178">
        <f t="shared" si="5"/>
        <v>168</v>
      </c>
      <c r="Q21" s="179">
        <f t="shared" si="5"/>
        <v>0</v>
      </c>
      <c r="R21" s="179">
        <f t="shared" si="5"/>
        <v>0</v>
      </c>
      <c r="S21" s="179">
        <f t="shared" si="5"/>
        <v>168</v>
      </c>
      <c r="T21" s="179">
        <f t="shared" si="5"/>
        <v>0</v>
      </c>
      <c r="U21" s="180">
        <f t="shared" si="5"/>
        <v>0</v>
      </c>
      <c r="V21" s="167">
        <f t="shared" si="6"/>
        <v>336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46076</v>
      </c>
      <c r="G22" s="245">
        <f t="shared" ca="1" si="4"/>
        <v>232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112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46079</v>
      </c>
      <c r="G23" s="245">
        <f t="shared" ca="1" si="4"/>
        <v>229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38</v>
      </c>
      <c r="E24" s="166">
        <f t="shared" si="0"/>
        <v>266</v>
      </c>
      <c r="F24" s="319">
        <v>46079</v>
      </c>
      <c r="G24" s="245">
        <f t="shared" ca="1" si="4"/>
        <v>229</v>
      </c>
      <c r="H24" s="253">
        <v>2</v>
      </c>
      <c r="I24" s="253" t="str">
        <f>VLOOKUP(H24,Secteurs!$A$4:$C$6,3)</f>
        <v>Prince MBOUSSA</v>
      </c>
      <c r="J24" s="195">
        <v>0.5</v>
      </c>
      <c r="K24" s="196"/>
      <c r="L24" s="196"/>
      <c r="M24" s="196">
        <v>0.25</v>
      </c>
      <c r="N24" s="196">
        <v>0.25</v>
      </c>
      <c r="O24" s="197"/>
      <c r="P24" s="178">
        <f t="shared" si="5"/>
        <v>133</v>
      </c>
      <c r="Q24" s="179">
        <f t="shared" si="5"/>
        <v>0</v>
      </c>
      <c r="R24" s="179">
        <f t="shared" si="5"/>
        <v>0</v>
      </c>
      <c r="S24" s="179">
        <f t="shared" si="5"/>
        <v>66.5</v>
      </c>
      <c r="T24" s="179">
        <f t="shared" si="5"/>
        <v>66.5</v>
      </c>
      <c r="U24" s="180">
        <f t="shared" si="5"/>
        <v>0</v>
      </c>
      <c r="V24" s="167">
        <f t="shared" si="6"/>
        <v>266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46077</v>
      </c>
      <c r="G25" s="245">
        <f t="shared" ca="1" si="4"/>
        <v>231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46079</v>
      </c>
      <c r="G26" s="245">
        <f t="shared" ca="1" si="4"/>
        <v>229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17500</v>
      </c>
      <c r="AE26" s="346">
        <v>17500</v>
      </c>
      <c r="AF26" s="346">
        <v>17500</v>
      </c>
      <c r="AG26" s="346">
        <v>17250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46080</v>
      </c>
      <c r="G27" s="245">
        <f t="shared" ca="1" si="4"/>
        <v>228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>
        <v>0.5</v>
      </c>
      <c r="N27" s="196"/>
      <c r="O27" s="197"/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105</v>
      </c>
      <c r="T27" s="179">
        <f t="shared" si="5"/>
        <v>0</v>
      </c>
      <c r="U27" s="180"/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17250</v>
      </c>
      <c r="AE27" s="346">
        <v>17250</v>
      </c>
      <c r="AF27" s="346">
        <v>17250</v>
      </c>
      <c r="AG27" s="346">
        <v>17000</v>
      </c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40</v>
      </c>
      <c r="E28" s="166">
        <f t="shared" si="0"/>
        <v>280</v>
      </c>
      <c r="F28" s="319">
        <v>46076</v>
      </c>
      <c r="G28" s="245">
        <f t="shared" ca="1" si="4"/>
        <v>232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140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140</v>
      </c>
      <c r="V28" s="167">
        <f t="shared" si="6"/>
        <v>280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</row>
    <row r="29" spans="1:35" ht="18.75">
      <c r="A29" s="157">
        <f t="shared" si="3"/>
        <v>1</v>
      </c>
      <c r="B29" s="142" t="s">
        <v>62</v>
      </c>
      <c r="C29" s="142"/>
      <c r="D29" s="199">
        <v>30</v>
      </c>
      <c r="E29" s="166">
        <f t="shared" si="0"/>
        <v>210</v>
      </c>
      <c r="F29" s="319">
        <v>46077</v>
      </c>
      <c r="G29" s="245">
        <f t="shared" ca="1" si="4"/>
        <v>231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/>
      <c r="M29" s="196"/>
      <c r="N29" s="196"/>
      <c r="O29" s="197">
        <v>0.5</v>
      </c>
      <c r="P29" s="178">
        <f t="shared" si="5"/>
        <v>0</v>
      </c>
      <c r="Q29" s="179">
        <f t="shared" si="5"/>
        <v>105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105</v>
      </c>
      <c r="V29" s="167">
        <f t="shared" si="6"/>
        <v>210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46079</v>
      </c>
      <c r="G30" s="291">
        <f t="shared" ca="1" si="4"/>
        <v>229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>
        <v>0.25</v>
      </c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70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46077</v>
      </c>
      <c r="G31" s="245">
        <f t="shared" ca="1" si="4"/>
        <v>231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26</v>
      </c>
      <c r="E32" s="166">
        <f t="shared" si="0"/>
        <v>182</v>
      </c>
      <c r="F32" s="319">
        <v>46079</v>
      </c>
      <c r="G32" s="245">
        <f t="shared" ca="1" si="4"/>
        <v>229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91</v>
      </c>
      <c r="U32" s="180">
        <f t="shared" si="5"/>
        <v>91</v>
      </c>
      <c r="V32" s="167">
        <f t="shared" si="6"/>
        <v>182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46076</v>
      </c>
      <c r="G33" s="245">
        <f t="shared" ca="1" si="4"/>
        <v>232</v>
      </c>
      <c r="H33" s="253">
        <v>3</v>
      </c>
      <c r="I33" s="253" t="str">
        <f>VLOOKUP(H33,Secteurs!$A$4:$C$6,3)</f>
        <v>Arnaud ITOUA</v>
      </c>
      <c r="J33" s="195">
        <v>0.25</v>
      </c>
      <c r="K33" s="196"/>
      <c r="L33" s="196"/>
      <c r="M33" s="196">
        <v>0.25</v>
      </c>
      <c r="N33" s="196">
        <v>0.5</v>
      </c>
      <c r="O33" s="197"/>
      <c r="P33" s="178">
        <f t="shared" si="5"/>
        <v>73.5</v>
      </c>
      <c r="Q33" s="179">
        <f t="shared" si="5"/>
        <v>0</v>
      </c>
      <c r="R33" s="179">
        <f t="shared" si="5"/>
        <v>0</v>
      </c>
      <c r="S33" s="179">
        <f t="shared" si="5"/>
        <v>73.5</v>
      </c>
      <c r="T33" s="179">
        <f t="shared" si="5"/>
        <v>147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46080</v>
      </c>
      <c r="G34" s="245">
        <f t="shared" ca="1" si="4"/>
        <v>228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42</v>
      </c>
      <c r="E35" s="166">
        <f t="shared" si="0"/>
        <v>294</v>
      </c>
      <c r="F35" s="319">
        <v>46079</v>
      </c>
      <c r="G35" s="245">
        <f t="shared" ca="1" si="4"/>
        <v>229</v>
      </c>
      <c r="H35" s="253">
        <v>2</v>
      </c>
      <c r="I35" s="253" t="str">
        <f>VLOOKUP(H35,Secteurs!$A$4:$C$6,3)</f>
        <v>Prince MBOUSSA</v>
      </c>
      <c r="J35" s="195"/>
      <c r="K35" s="196"/>
      <c r="L35" s="196"/>
      <c r="M35" s="196">
        <v>0.5</v>
      </c>
      <c r="N35" s="196"/>
      <c r="O35" s="197">
        <v>0.5</v>
      </c>
      <c r="P35" s="178">
        <f t="shared" si="5"/>
        <v>0</v>
      </c>
      <c r="Q35" s="179">
        <f t="shared" si="5"/>
        <v>0</v>
      </c>
      <c r="R35" s="179">
        <f t="shared" si="5"/>
        <v>0</v>
      </c>
      <c r="S35" s="179">
        <f t="shared" si="5"/>
        <v>147</v>
      </c>
      <c r="T35" s="179">
        <f t="shared" si="5"/>
        <v>0</v>
      </c>
      <c r="U35" s="180">
        <f t="shared" si="5"/>
        <v>147</v>
      </c>
      <c r="V35" s="167">
        <f t="shared" si="6"/>
        <v>294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46076</v>
      </c>
      <c r="G36" s="245">
        <f t="shared" ca="1" si="4"/>
        <v>232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28</v>
      </c>
      <c r="E37" s="166">
        <f t="shared" si="0"/>
        <v>196</v>
      </c>
      <c r="F37" s="319">
        <v>46077</v>
      </c>
      <c r="G37" s="245">
        <f t="shared" ca="1" si="4"/>
        <v>231</v>
      </c>
      <c r="H37" s="253">
        <v>3</v>
      </c>
      <c r="I37" s="253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178">
        <f t="shared" si="5"/>
        <v>0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196</v>
      </c>
      <c r="V37" s="167">
        <f t="shared" si="6"/>
        <v>196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46077</v>
      </c>
      <c r="G38" s="245">
        <f t="shared" ca="1" si="4"/>
        <v>231</v>
      </c>
      <c r="H38" s="253">
        <v>3</v>
      </c>
      <c r="I38" s="253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178">
        <f t="shared" si="5"/>
        <v>0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182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42</v>
      </c>
      <c r="E39" s="166">
        <f t="shared" si="0"/>
        <v>294</v>
      </c>
      <c r="F39" s="319">
        <v>46079</v>
      </c>
      <c r="G39" s="245">
        <f t="shared" ca="1" si="4"/>
        <v>229</v>
      </c>
      <c r="H39" s="253">
        <v>2</v>
      </c>
      <c r="I39" s="253" t="str">
        <f>VLOOKUP(H39,Secteurs!$A$4:$C$6,3)</f>
        <v>Prince MBOUSSA</v>
      </c>
      <c r="J39" s="195">
        <v>0.25</v>
      </c>
      <c r="K39" s="196"/>
      <c r="L39" s="196"/>
      <c r="M39" s="196"/>
      <c r="N39" s="196">
        <v>0.25</v>
      </c>
      <c r="O39" s="197">
        <v>0.5</v>
      </c>
      <c r="P39" s="178">
        <f t="shared" si="5"/>
        <v>73.5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73.5</v>
      </c>
      <c r="U39" s="180">
        <f t="shared" si="5"/>
        <v>147</v>
      </c>
      <c r="V39" s="167">
        <f t="shared" si="6"/>
        <v>294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46076</v>
      </c>
      <c r="G40" s="245">
        <f t="shared" ca="1" si="4"/>
        <v>232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46080</v>
      </c>
      <c r="G41" s="245">
        <f t="shared" ca="1" si="4"/>
        <v>228</v>
      </c>
      <c r="H41" s="253">
        <v>3</v>
      </c>
      <c r="I41" s="253" t="str">
        <f>VLOOKUP(H41,Secteurs!$A$4:$C$6,3)</f>
        <v>Arnaud ITOUA</v>
      </c>
      <c r="J41" s="195"/>
      <c r="K41" s="196"/>
      <c r="L41" s="196"/>
      <c r="M41" s="196">
        <v>0.5</v>
      </c>
      <c r="N41" s="196"/>
      <c r="O41" s="197">
        <v>0.5</v>
      </c>
      <c r="P41" s="178">
        <f t="shared" si="5"/>
        <v>0</v>
      </c>
      <c r="Q41" s="179">
        <f t="shared" si="5"/>
        <v>0</v>
      </c>
      <c r="R41" s="179">
        <f t="shared" si="5"/>
        <v>0</v>
      </c>
      <c r="S41" s="179">
        <f t="shared" si="5"/>
        <v>91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46077</v>
      </c>
      <c r="G42" s="245">
        <f t="shared" ca="1" si="4"/>
        <v>231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32</v>
      </c>
      <c r="E43" s="166">
        <f t="shared" si="0"/>
        <v>224</v>
      </c>
      <c r="F43" s="319">
        <v>46079</v>
      </c>
      <c r="G43" s="245">
        <f t="shared" ca="1" si="4"/>
        <v>229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>
        <v>0.5</v>
      </c>
      <c r="O43" s="197"/>
      <c r="P43" s="178">
        <f t="shared" si="5"/>
        <v>112</v>
      </c>
      <c r="Q43" s="179">
        <f t="shared" si="5"/>
        <v>0</v>
      </c>
      <c r="R43" s="179">
        <f t="shared" si="5"/>
        <v>0</v>
      </c>
      <c r="S43" s="179">
        <f t="shared" si="5"/>
        <v>0</v>
      </c>
      <c r="T43" s="179">
        <f t="shared" si="5"/>
        <v>112</v>
      </c>
      <c r="U43" s="180">
        <f t="shared" si="5"/>
        <v>0</v>
      </c>
      <c r="V43" s="167">
        <f t="shared" si="6"/>
        <v>224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46079</v>
      </c>
      <c r="G44" s="245">
        <f t="shared" ca="1" si="4"/>
        <v>229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46080</v>
      </c>
      <c r="G45" s="245">
        <f t="shared" ca="1" si="4"/>
        <v>228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46080</v>
      </c>
      <c r="G46" s="245">
        <f t="shared" ca="1" si="4"/>
        <v>228</v>
      </c>
      <c r="H46" s="253">
        <v>1</v>
      </c>
      <c r="I46" s="253" t="str">
        <f>VLOOKUP(H46,Secteurs!$A$4:$C$6,3)</f>
        <v>Frisca MPASSI</v>
      </c>
      <c r="J46" s="195"/>
      <c r="K46" s="196"/>
      <c r="L46" s="196"/>
      <c r="M46" s="196"/>
      <c r="N46" s="196">
        <v>0.5</v>
      </c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0</v>
      </c>
      <c r="S46" s="179">
        <f t="shared" si="5"/>
        <v>0</v>
      </c>
      <c r="T46" s="179">
        <f t="shared" si="5"/>
        <v>87.5</v>
      </c>
      <c r="U46" s="180">
        <f t="shared" si="5"/>
        <v>87.5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46079</v>
      </c>
      <c r="G47" s="245">
        <f t="shared" ca="1" si="4"/>
        <v>229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20</v>
      </c>
      <c r="E48" s="166">
        <f t="shared" si="0"/>
        <v>140</v>
      </c>
      <c r="F48" s="319">
        <v>46077</v>
      </c>
      <c r="G48" s="245">
        <f t="shared" ca="1" si="4"/>
        <v>231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/>
      <c r="M48" s="196"/>
      <c r="N48" s="196"/>
      <c r="O48" s="197">
        <v>0.5</v>
      </c>
      <c r="P48" s="178">
        <f t="shared" si="5"/>
        <v>70</v>
      </c>
      <c r="Q48" s="179">
        <f t="shared" si="5"/>
        <v>0</v>
      </c>
      <c r="R48" s="179">
        <f t="shared" si="5"/>
        <v>0</v>
      </c>
      <c r="S48" s="179">
        <f t="shared" si="5"/>
        <v>0</v>
      </c>
      <c r="T48" s="179">
        <f t="shared" si="5"/>
        <v>0</v>
      </c>
      <c r="U48" s="180">
        <f t="shared" si="5"/>
        <v>70</v>
      </c>
      <c r="V48" s="167">
        <f t="shared" si="6"/>
        <v>140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46079</v>
      </c>
      <c r="G49" s="245">
        <f t="shared" ca="1" si="4"/>
        <v>229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26</v>
      </c>
      <c r="E50" s="166">
        <f t="shared" si="0"/>
        <v>182</v>
      </c>
      <c r="F50" s="319">
        <v>46077</v>
      </c>
      <c r="G50" s="245">
        <f t="shared" ca="1" si="4"/>
        <v>231</v>
      </c>
      <c r="H50" s="253">
        <v>3</v>
      </c>
      <c r="I50" s="253" t="str">
        <f>VLOOKUP(H50,Secteurs!$A$4:$C$6,3)</f>
        <v>Arnaud ITOUA</v>
      </c>
      <c r="J50" s="195"/>
      <c r="K50" s="196"/>
      <c r="L50" s="196"/>
      <c r="M50" s="196"/>
      <c r="N50" s="196">
        <v>0.5</v>
      </c>
      <c r="O50" s="197">
        <v>0.5</v>
      </c>
      <c r="P50" s="178">
        <f t="shared" si="5"/>
        <v>0</v>
      </c>
      <c r="Q50" s="179">
        <f t="shared" si="5"/>
        <v>0</v>
      </c>
      <c r="R50" s="179">
        <f t="shared" si="5"/>
        <v>0</v>
      </c>
      <c r="S50" s="179">
        <f t="shared" si="5"/>
        <v>0</v>
      </c>
      <c r="T50" s="179">
        <f t="shared" si="5"/>
        <v>91</v>
      </c>
      <c r="U50" s="180">
        <f t="shared" si="5"/>
        <v>91</v>
      </c>
      <c r="V50" s="167">
        <f t="shared" si="6"/>
        <v>182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46079</v>
      </c>
      <c r="G51" s="245">
        <f t="shared" ca="1" si="4"/>
        <v>229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>
        <v>0.5</v>
      </c>
      <c r="O51" s="197"/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168</v>
      </c>
      <c r="U51" s="180">
        <f t="shared" si="5"/>
        <v>0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24</v>
      </c>
      <c r="E52" s="166">
        <f t="shared" si="0"/>
        <v>168</v>
      </c>
      <c r="F52" s="319">
        <v>46079</v>
      </c>
      <c r="G52" s="245">
        <f t="shared" ca="1" si="4"/>
        <v>229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84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84</v>
      </c>
      <c r="U52" s="180">
        <f t="shared" si="5"/>
        <v>0</v>
      </c>
      <c r="V52" s="167">
        <f t="shared" si="6"/>
        <v>168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26</v>
      </c>
      <c r="E53" s="166">
        <f t="shared" si="0"/>
        <v>182</v>
      </c>
      <c r="F53" s="319">
        <v>46079</v>
      </c>
      <c r="G53" s="245">
        <f t="shared" ca="1" si="4"/>
        <v>229</v>
      </c>
      <c r="H53" s="253">
        <v>3</v>
      </c>
      <c r="I53" s="253" t="str">
        <f>VLOOKUP(H53,Secteurs!$A$4:$C$6,3)</f>
        <v>Arnaud ITOUA</v>
      </c>
      <c r="J53" s="195"/>
      <c r="K53" s="196"/>
      <c r="L53" s="196"/>
      <c r="M53" s="196">
        <v>0.5</v>
      </c>
      <c r="N53" s="196"/>
      <c r="O53" s="197">
        <v>0.5</v>
      </c>
      <c r="P53" s="178">
        <f t="shared" si="5"/>
        <v>0</v>
      </c>
      <c r="Q53" s="179">
        <f t="shared" si="5"/>
        <v>0</v>
      </c>
      <c r="R53" s="179">
        <f t="shared" si="5"/>
        <v>0</v>
      </c>
      <c r="S53" s="179">
        <f t="shared" si="5"/>
        <v>91</v>
      </c>
      <c r="T53" s="179">
        <f t="shared" si="5"/>
        <v>0</v>
      </c>
      <c r="U53" s="180">
        <f t="shared" si="5"/>
        <v>91</v>
      </c>
      <c r="V53" s="167">
        <f t="shared" si="6"/>
        <v>182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24</v>
      </c>
      <c r="E54" s="166">
        <f t="shared" si="0"/>
        <v>168</v>
      </c>
      <c r="F54" s="319">
        <v>46077</v>
      </c>
      <c r="G54" s="245">
        <f t="shared" ca="1" si="4"/>
        <v>231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178">
        <f t="shared" si="5"/>
        <v>84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84</v>
      </c>
      <c r="U54" s="180">
        <f t="shared" si="5"/>
        <v>0</v>
      </c>
      <c r="V54" s="167">
        <f t="shared" si="6"/>
        <v>168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46077</v>
      </c>
      <c r="G55" s="245">
        <f t="shared" ca="1" si="4"/>
        <v>231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22</v>
      </c>
      <c r="E56" s="166">
        <f t="shared" si="0"/>
        <v>154</v>
      </c>
      <c r="F56" s="319">
        <v>46076</v>
      </c>
      <c r="G56" s="245">
        <f t="shared" ca="1" si="4"/>
        <v>232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77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77</v>
      </c>
      <c r="V56" s="167">
        <f t="shared" si="6"/>
        <v>154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36</v>
      </c>
      <c r="E57" s="166">
        <f t="shared" si="0"/>
        <v>252</v>
      </c>
      <c r="F57" s="319">
        <v>46076</v>
      </c>
      <c r="G57" s="245">
        <f t="shared" ca="1" si="4"/>
        <v>232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/>
      <c r="N57" s="196"/>
      <c r="O57" s="197">
        <v>0.5</v>
      </c>
      <c r="P57" s="178">
        <f t="shared" si="5"/>
        <v>126</v>
      </c>
      <c r="Q57" s="179">
        <f t="shared" si="5"/>
        <v>0</v>
      </c>
      <c r="R57" s="179">
        <f t="shared" si="5"/>
        <v>0</v>
      </c>
      <c r="S57" s="179">
        <f t="shared" si="5"/>
        <v>0</v>
      </c>
      <c r="T57" s="179">
        <f t="shared" si="5"/>
        <v>0</v>
      </c>
      <c r="U57" s="180">
        <f t="shared" si="5"/>
        <v>126</v>
      </c>
      <c r="V57" s="167">
        <f t="shared" si="6"/>
        <v>252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46077</v>
      </c>
      <c r="G58" s="245">
        <f t="shared" ca="1" si="4"/>
        <v>231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46077</v>
      </c>
      <c r="G59" s="245">
        <f t="shared" ca="1" si="4"/>
        <v>231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46076</v>
      </c>
      <c r="G60" s="245">
        <f t="shared" ca="1" si="4"/>
        <v>232</v>
      </c>
      <c r="H60" s="253">
        <v>2</v>
      </c>
      <c r="I60" s="253" t="str">
        <f>VLOOKUP(H60,Secteurs!$A$4:$C$6,3)</f>
        <v>Prince MBOUSSA</v>
      </c>
      <c r="J60" s="195">
        <v>0.5</v>
      </c>
      <c r="K60" s="196"/>
      <c r="L60" s="196"/>
      <c r="M60" s="196"/>
      <c r="N60" s="196">
        <v>0.5</v>
      </c>
      <c r="O60" s="197"/>
      <c r="P60" s="178">
        <f t="shared" si="8"/>
        <v>126</v>
      </c>
      <c r="Q60" s="179">
        <f t="shared" si="8"/>
        <v>0</v>
      </c>
      <c r="R60" s="179">
        <f t="shared" si="8"/>
        <v>0</v>
      </c>
      <c r="S60" s="179">
        <f t="shared" si="8"/>
        <v>0</v>
      </c>
      <c r="T60" s="179">
        <f t="shared" si="8"/>
        <v>126</v>
      </c>
      <c r="U60" s="180">
        <f t="shared" si="8"/>
        <v>0</v>
      </c>
      <c r="V60" s="167">
        <f t="shared" si="6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46079</v>
      </c>
      <c r="G61" s="245">
        <f t="shared" ca="1" si="4"/>
        <v>229</v>
      </c>
      <c r="H61" s="254">
        <v>1</v>
      </c>
      <c r="I61" s="253" t="str">
        <f>VLOOKUP(H61,Secteurs!$A$4:$C$6,3)</f>
        <v>Frisca MPASSI</v>
      </c>
      <c r="J61" s="195"/>
      <c r="K61" s="196"/>
      <c r="L61" s="196">
        <v>0.5</v>
      </c>
      <c r="M61" s="196">
        <v>0.25</v>
      </c>
      <c r="N61" s="196"/>
      <c r="O61" s="197">
        <v>0.25</v>
      </c>
      <c r="P61" s="178">
        <f t="shared" si="8"/>
        <v>0</v>
      </c>
      <c r="Q61" s="179">
        <f t="shared" si="8"/>
        <v>0</v>
      </c>
      <c r="R61" s="179">
        <f t="shared" si="8"/>
        <v>98</v>
      </c>
      <c r="S61" s="179">
        <f t="shared" si="8"/>
        <v>49</v>
      </c>
      <c r="T61" s="179">
        <f t="shared" si="8"/>
        <v>0</v>
      </c>
      <c r="U61" s="180">
        <f t="shared" si="8"/>
        <v>49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46080</v>
      </c>
      <c r="G62" s="245">
        <f t="shared" ca="1" si="4"/>
        <v>228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>
        <v>0.25</v>
      </c>
      <c r="M62" s="196"/>
      <c r="N62" s="196"/>
      <c r="O62" s="197">
        <v>0.25</v>
      </c>
      <c r="P62" s="178">
        <f t="shared" si="8"/>
        <v>98</v>
      </c>
      <c r="Q62" s="179">
        <f t="shared" si="8"/>
        <v>0</v>
      </c>
      <c r="R62" s="179">
        <f t="shared" si="8"/>
        <v>49</v>
      </c>
      <c r="S62" s="179">
        <f t="shared" si="8"/>
        <v>0</v>
      </c>
      <c r="T62" s="179">
        <f t="shared" si="8"/>
        <v>0</v>
      </c>
      <c r="U62" s="180">
        <f t="shared" si="8"/>
        <v>49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46080</v>
      </c>
      <c r="G63" s="245">
        <f t="shared" ca="1" si="4"/>
        <v>228</v>
      </c>
      <c r="H63" s="254">
        <v>1</v>
      </c>
      <c r="I63" s="253" t="str">
        <f>VLOOKUP(H63,Secteurs!$A$4:$C$6,3)</f>
        <v>Frisca MPASSI</v>
      </c>
      <c r="J63" s="195">
        <v>0.25</v>
      </c>
      <c r="K63" s="196"/>
      <c r="L63" s="196">
        <v>0.25</v>
      </c>
      <c r="M63" s="196"/>
      <c r="N63" s="196"/>
      <c r="O63" s="197">
        <v>0.5</v>
      </c>
      <c r="P63" s="178">
        <f t="shared" si="8"/>
        <v>49</v>
      </c>
      <c r="Q63" s="179">
        <f t="shared" si="8"/>
        <v>0</v>
      </c>
      <c r="R63" s="179">
        <f t="shared" si="8"/>
        <v>49</v>
      </c>
      <c r="S63" s="179">
        <f t="shared" si="8"/>
        <v>0</v>
      </c>
      <c r="T63" s="179">
        <f t="shared" si="8"/>
        <v>0</v>
      </c>
      <c r="U63" s="180">
        <f t="shared" si="8"/>
        <v>98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46076</v>
      </c>
      <c r="G64" s="245">
        <f t="shared" ca="1" si="4"/>
        <v>232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26</v>
      </c>
      <c r="E65" s="166">
        <f t="shared" si="0"/>
        <v>182</v>
      </c>
      <c r="F65" s="319">
        <v>46079</v>
      </c>
      <c r="G65" s="245">
        <f t="shared" ca="1" si="4"/>
        <v>229</v>
      </c>
      <c r="H65" s="254">
        <v>1</v>
      </c>
      <c r="I65" s="253" t="str">
        <f>VLOOKUP(H65,Secteurs!$A$4:$C$6,3)</f>
        <v>Frisca MPASSI</v>
      </c>
      <c r="J65" s="195"/>
      <c r="K65" s="196"/>
      <c r="L65" s="196"/>
      <c r="M65" s="196">
        <v>0.5</v>
      </c>
      <c r="N65" s="196"/>
      <c r="O65" s="197">
        <v>0.5</v>
      </c>
      <c r="P65" s="178">
        <f t="shared" si="8"/>
        <v>0</v>
      </c>
      <c r="Q65" s="179">
        <f t="shared" si="8"/>
        <v>0</v>
      </c>
      <c r="R65" s="179">
        <f t="shared" si="8"/>
        <v>0</v>
      </c>
      <c r="S65" s="179">
        <f t="shared" si="8"/>
        <v>91</v>
      </c>
      <c r="T65" s="179">
        <f t="shared" si="8"/>
        <v>0</v>
      </c>
      <c r="U65" s="180">
        <f t="shared" si="8"/>
        <v>91</v>
      </c>
      <c r="V65" s="167">
        <f t="shared" si="6"/>
        <v>182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46079</v>
      </c>
      <c r="G66" s="245">
        <f t="shared" ca="1" si="4"/>
        <v>229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46080</v>
      </c>
      <c r="G67" s="245">
        <f t="shared" ref="G67:G130" ca="1" si="12">+IF(A67=1,(+TODAY())-F67,"Sans objet")</f>
        <v>228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46077</v>
      </c>
      <c r="G68" s="245">
        <f t="shared" ca="1" si="12"/>
        <v>231</v>
      </c>
      <c r="H68" s="253">
        <v>2</v>
      </c>
      <c r="I68" s="253" t="str">
        <f>VLOOKUP(H68,Secteurs!$A$4:$C$6,3)</f>
        <v>Prince MBOUSSA</v>
      </c>
      <c r="J68" s="195"/>
      <c r="K68" s="196">
        <v>0.5</v>
      </c>
      <c r="L68" s="196"/>
      <c r="M68" s="196">
        <v>0.25</v>
      </c>
      <c r="N68" s="196"/>
      <c r="O68" s="197">
        <v>0.25</v>
      </c>
      <c r="P68" s="178">
        <f t="shared" si="8"/>
        <v>0</v>
      </c>
      <c r="Q68" s="179">
        <f t="shared" si="8"/>
        <v>168</v>
      </c>
      <c r="R68" s="179">
        <f t="shared" si="8"/>
        <v>0</v>
      </c>
      <c r="S68" s="179">
        <f t="shared" si="8"/>
        <v>84</v>
      </c>
      <c r="T68" s="179">
        <f t="shared" si="8"/>
        <v>0</v>
      </c>
      <c r="U68" s="180">
        <f t="shared" si="8"/>
        <v>84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20</v>
      </c>
      <c r="E69" s="166">
        <f t="shared" si="9"/>
        <v>140</v>
      </c>
      <c r="F69" s="319">
        <v>46076</v>
      </c>
      <c r="G69" s="245">
        <f t="shared" ca="1" si="12"/>
        <v>232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140</v>
      </c>
      <c r="V69" s="167">
        <f t="shared" si="13"/>
        <v>140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46079</v>
      </c>
      <c r="G70" s="245">
        <f t="shared" ca="1" si="12"/>
        <v>229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98</v>
      </c>
      <c r="T70" s="179">
        <f t="shared" si="8"/>
        <v>0</v>
      </c>
      <c r="U70" s="180">
        <f t="shared" si="8"/>
        <v>98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46079</v>
      </c>
      <c r="G71" s="245">
        <f t="shared" ca="1" si="12"/>
        <v>229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>
        <v>0.5</v>
      </c>
      <c r="N71" s="196"/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77</v>
      </c>
      <c r="T71" s="179">
        <f t="shared" si="8"/>
        <v>0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46079</v>
      </c>
      <c r="G72" s="245">
        <f t="shared" ca="1" si="12"/>
        <v>229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52">
        <v>46076</v>
      </c>
      <c r="G73" s="245">
        <f t="shared" ca="1" si="12"/>
        <v>232</v>
      </c>
      <c r="H73" s="255">
        <v>1</v>
      </c>
      <c r="I73" s="255" t="str">
        <f>VLOOKUP(H73,Secteurs!$A$4:$C$6,3)</f>
        <v>Frisca MPASSI</v>
      </c>
      <c r="J73" s="195"/>
      <c r="K73" s="196"/>
      <c r="L73" s="196"/>
      <c r="M73" s="196">
        <v>0.25</v>
      </c>
      <c r="N73" s="196">
        <v>0.5</v>
      </c>
      <c r="O73" s="197">
        <v>0.25</v>
      </c>
      <c r="P73" s="178">
        <f t="shared" si="8"/>
        <v>0</v>
      </c>
      <c r="Q73" s="179">
        <f t="shared" si="8"/>
        <v>0</v>
      </c>
      <c r="R73" s="179">
        <f t="shared" si="8"/>
        <v>0</v>
      </c>
      <c r="S73" s="179">
        <f t="shared" si="8"/>
        <v>49</v>
      </c>
      <c r="T73" s="179">
        <f t="shared" si="8"/>
        <v>98</v>
      </c>
      <c r="U73" s="180">
        <f t="shared" si="8"/>
        <v>49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46076</v>
      </c>
      <c r="G74" s="245">
        <f t="shared" ca="1" si="12"/>
        <v>232</v>
      </c>
      <c r="H74" s="253">
        <v>1</v>
      </c>
      <c r="I74" s="253" t="str">
        <f>VLOOKUP(H74,Secteurs!$A$4:$C$6,3)</f>
        <v>Frisca MPASSI</v>
      </c>
      <c r="J74" s="195"/>
      <c r="K74" s="196"/>
      <c r="L74" s="196"/>
      <c r="M74" s="196">
        <v>0.5</v>
      </c>
      <c r="N74" s="196">
        <v>0.25</v>
      </c>
      <c r="O74" s="197">
        <v>0.25</v>
      </c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87.5</v>
      </c>
      <c r="T74" s="179">
        <f t="shared" si="8"/>
        <v>43.75</v>
      </c>
      <c r="U74" s="180">
        <f t="shared" si="8"/>
        <v>43.75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22</v>
      </c>
      <c r="E75" s="166">
        <f t="shared" si="9"/>
        <v>154</v>
      </c>
      <c r="F75" s="319">
        <v>46079</v>
      </c>
      <c r="G75" s="245">
        <f t="shared" ca="1" si="12"/>
        <v>229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>
        <v>0.25</v>
      </c>
      <c r="O75" s="197"/>
      <c r="P75" s="178">
        <f t="shared" si="8"/>
        <v>77</v>
      </c>
      <c r="Q75" s="179">
        <f t="shared" si="8"/>
        <v>0</v>
      </c>
      <c r="R75" s="179">
        <f t="shared" si="8"/>
        <v>38.5</v>
      </c>
      <c r="S75" s="179">
        <f t="shared" si="8"/>
        <v>0</v>
      </c>
      <c r="T75" s="179">
        <f t="shared" si="8"/>
        <v>38.5</v>
      </c>
      <c r="U75" s="180">
        <f t="shared" si="8"/>
        <v>0</v>
      </c>
      <c r="V75" s="167">
        <f t="shared" si="13"/>
        <v>154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28</v>
      </c>
      <c r="E76" s="166">
        <f t="shared" si="9"/>
        <v>196</v>
      </c>
      <c r="F76" s="319">
        <v>46076</v>
      </c>
      <c r="G76" s="245">
        <f t="shared" ca="1" si="12"/>
        <v>232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>
        <v>0.25</v>
      </c>
      <c r="M76" s="196">
        <v>0.25</v>
      </c>
      <c r="N76" s="196"/>
      <c r="O76" s="197"/>
      <c r="P76" s="178">
        <f t="shared" si="8"/>
        <v>98</v>
      </c>
      <c r="Q76" s="179">
        <f t="shared" si="8"/>
        <v>0</v>
      </c>
      <c r="R76" s="179">
        <f t="shared" si="8"/>
        <v>49</v>
      </c>
      <c r="S76" s="179">
        <f t="shared" si="8"/>
        <v>49</v>
      </c>
      <c r="T76" s="179">
        <f t="shared" si="8"/>
        <v>0</v>
      </c>
      <c r="U76" s="180">
        <f t="shared" si="8"/>
        <v>0</v>
      </c>
      <c r="V76" s="167">
        <f t="shared" si="13"/>
        <v>196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38</v>
      </c>
      <c r="E77" s="166">
        <f t="shared" si="9"/>
        <v>266</v>
      </c>
      <c r="F77" s="319">
        <v>46080</v>
      </c>
      <c r="G77" s="245">
        <f t="shared" ca="1" si="12"/>
        <v>228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>
        <v>0.25</v>
      </c>
      <c r="M77" s="196"/>
      <c r="N77" s="196"/>
      <c r="O77" s="197">
        <v>0.25</v>
      </c>
      <c r="P77" s="178">
        <f t="shared" si="8"/>
        <v>133</v>
      </c>
      <c r="Q77" s="179">
        <f t="shared" si="8"/>
        <v>0</v>
      </c>
      <c r="R77" s="179">
        <f t="shared" si="8"/>
        <v>66.5</v>
      </c>
      <c r="S77" s="179">
        <f t="shared" si="8"/>
        <v>0</v>
      </c>
      <c r="T77" s="179">
        <f t="shared" si="8"/>
        <v>0</v>
      </c>
      <c r="U77" s="180">
        <f t="shared" si="8"/>
        <v>66.5</v>
      </c>
      <c r="V77" s="167">
        <f t="shared" si="13"/>
        <v>266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46079</v>
      </c>
      <c r="G78" s="245">
        <f t="shared" ca="1" si="12"/>
        <v>229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46077</v>
      </c>
      <c r="G79" s="245">
        <f t="shared" ca="1" si="12"/>
        <v>231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49</v>
      </c>
      <c r="T79" s="179">
        <f t="shared" si="8"/>
        <v>0</v>
      </c>
      <c r="U79" s="180">
        <f t="shared" si="8"/>
        <v>49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46076</v>
      </c>
      <c r="G80" s="245">
        <f t="shared" ca="1" si="12"/>
        <v>232</v>
      </c>
      <c r="H80" s="253">
        <v>1</v>
      </c>
      <c r="I80" s="253" t="str">
        <f>VLOOKUP(H80,Secteurs!$A$4:$C$6,3)</f>
        <v>Frisca MPASSI</v>
      </c>
      <c r="J80" s="195"/>
      <c r="K80" s="196"/>
      <c r="L80" s="196">
        <v>0.5</v>
      </c>
      <c r="M80" s="196"/>
      <c r="N80" s="196">
        <v>0.5</v>
      </c>
      <c r="O80" s="197"/>
      <c r="P80" s="178">
        <f t="shared" si="8"/>
        <v>0</v>
      </c>
      <c r="Q80" s="179">
        <f t="shared" si="8"/>
        <v>0</v>
      </c>
      <c r="R80" s="179">
        <f t="shared" si="8"/>
        <v>98</v>
      </c>
      <c r="S80" s="179">
        <f t="shared" si="8"/>
        <v>0</v>
      </c>
      <c r="T80" s="179">
        <f t="shared" si="8"/>
        <v>98</v>
      </c>
      <c r="U80" s="180">
        <f t="shared" si="8"/>
        <v>0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46078</v>
      </c>
      <c r="G81" s="245">
        <f t="shared" ca="1" si="12"/>
        <v>230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>
        <v>0.5</v>
      </c>
      <c r="N81" s="196"/>
      <c r="O81" s="197"/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98</v>
      </c>
      <c r="T81" s="179">
        <f t="shared" si="8"/>
        <v>0</v>
      </c>
      <c r="U81" s="180">
        <f t="shared" si="8"/>
        <v>0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46080</v>
      </c>
      <c r="G82" s="245">
        <f t="shared" ca="1" si="12"/>
        <v>228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46080</v>
      </c>
      <c r="G83" s="245">
        <f t="shared" ca="1" si="12"/>
        <v>228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91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91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46080</v>
      </c>
      <c r="G84" s="245">
        <f t="shared" ca="1" si="12"/>
        <v>228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46080</v>
      </c>
      <c r="G85" s="245">
        <f t="shared" ca="1" si="12"/>
        <v>228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46076</v>
      </c>
      <c r="G86" s="245">
        <f t="shared" ca="1" si="12"/>
        <v>232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46077</v>
      </c>
      <c r="G87" s="245">
        <f t="shared" ca="1" si="12"/>
        <v>231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46077</v>
      </c>
      <c r="G88" s="245">
        <f t="shared" ca="1" si="12"/>
        <v>231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46080</v>
      </c>
      <c r="G89" s="245">
        <f t="shared" ca="1" si="12"/>
        <v>228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46077</v>
      </c>
      <c r="G90" s="245">
        <f t="shared" ca="1" si="12"/>
        <v>231</v>
      </c>
      <c r="H90" s="253">
        <v>3</v>
      </c>
      <c r="I90" s="253" t="str">
        <f>VLOOKUP(H90,Secteurs!$A$4:$C$6,3)</f>
        <v>Arnaud ITOUA</v>
      </c>
      <c r="J90" s="195">
        <v>0.5</v>
      </c>
      <c r="K90" s="196"/>
      <c r="L90" s="196"/>
      <c r="M90" s="196"/>
      <c r="N90" s="196"/>
      <c r="O90" s="197">
        <v>0.5</v>
      </c>
      <c r="P90" s="178">
        <f t="shared" si="8"/>
        <v>112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v>308</v>
      </c>
      <c r="F91" s="319">
        <v>46079</v>
      </c>
      <c r="G91" s="245">
        <f t="shared" ca="1" si="12"/>
        <v>229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154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154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14</v>
      </c>
      <c r="E92" s="166">
        <f t="shared" si="9"/>
        <v>98</v>
      </c>
      <c r="F92" s="319">
        <v>46079</v>
      </c>
      <c r="G92" s="245">
        <f t="shared" ca="1" si="12"/>
        <v>229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1</v>
      </c>
      <c r="O92" s="197"/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98</v>
      </c>
      <c r="U92" s="180">
        <f t="shared" si="8"/>
        <v>0</v>
      </c>
      <c r="V92" s="167">
        <f t="shared" si="13"/>
        <v>98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46076</v>
      </c>
      <c r="G93" s="245">
        <f t="shared" ca="1" si="12"/>
        <v>232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>
        <v>0.5</v>
      </c>
      <c r="M93" s="196"/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98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22</v>
      </c>
      <c r="E94" s="166">
        <f t="shared" si="9"/>
        <v>154</v>
      </c>
      <c r="F94" s="319">
        <v>46077</v>
      </c>
      <c r="G94" s="245">
        <f t="shared" ca="1" si="12"/>
        <v>231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77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77</v>
      </c>
      <c r="V94" s="167">
        <f t="shared" si="13"/>
        <v>154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49</v>
      </c>
      <c r="E95" s="166">
        <f t="shared" si="9"/>
        <v>343</v>
      </c>
      <c r="F95" s="319">
        <v>46077</v>
      </c>
      <c r="G95" s="245">
        <f t="shared" ca="1" si="12"/>
        <v>231</v>
      </c>
      <c r="H95" s="253">
        <v>2</v>
      </c>
      <c r="I95" s="253" t="str">
        <f>VLOOKUP(H95,Secteurs!$A$4:$C$6,3)</f>
        <v>Prince MBOUSSA</v>
      </c>
      <c r="J95" s="195">
        <v>1</v>
      </c>
      <c r="K95" s="196"/>
      <c r="L95" s="196"/>
      <c r="M95" s="196"/>
      <c r="N95" s="196"/>
      <c r="O95" s="197"/>
      <c r="P95" s="178">
        <f t="shared" si="8"/>
        <v>343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343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22</v>
      </c>
      <c r="E96" s="166">
        <f t="shared" si="9"/>
        <v>154</v>
      </c>
      <c r="F96" s="319">
        <v>46079</v>
      </c>
      <c r="G96" s="245">
        <f t="shared" ca="1" si="12"/>
        <v>229</v>
      </c>
      <c r="H96" s="254">
        <v>1</v>
      </c>
      <c r="I96" s="253" t="str">
        <f>VLOOKUP(H96,Secteurs!$A$4:$C$6,3)</f>
        <v>Frisca MPASSI</v>
      </c>
      <c r="J96" s="195"/>
      <c r="K96" s="196"/>
      <c r="L96" s="196"/>
      <c r="M96" s="196">
        <v>1</v>
      </c>
      <c r="N96" s="196"/>
      <c r="O96" s="197"/>
      <c r="P96" s="178">
        <f t="shared" si="8"/>
        <v>0</v>
      </c>
      <c r="Q96" s="179">
        <f t="shared" si="8"/>
        <v>0</v>
      </c>
      <c r="R96" s="179">
        <f t="shared" si="8"/>
        <v>0</v>
      </c>
      <c r="S96" s="179">
        <f t="shared" si="8"/>
        <v>154</v>
      </c>
      <c r="T96" s="179">
        <f t="shared" si="8"/>
        <v>0</v>
      </c>
      <c r="U96" s="180">
        <f t="shared" si="8"/>
        <v>0</v>
      </c>
      <c r="V96" s="167">
        <f t="shared" si="13"/>
        <v>154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319">
        <v>46076</v>
      </c>
      <c r="G97" s="245">
        <f t="shared" ca="1" si="12"/>
        <v>232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84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84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46080</v>
      </c>
      <c r="G98" s="245">
        <f t="shared" ca="1" si="12"/>
        <v>228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126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46080</v>
      </c>
      <c r="G99" s="245">
        <f t="shared" ca="1" si="12"/>
        <v>228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6</v>
      </c>
      <c r="E100" s="166">
        <f t="shared" si="9"/>
        <v>42</v>
      </c>
      <c r="F100" s="319">
        <v>46080</v>
      </c>
      <c r="G100" s="245">
        <f t="shared" ca="1" si="12"/>
        <v>228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21</v>
      </c>
      <c r="Q100" s="179">
        <f t="shared" si="8"/>
        <v>0</v>
      </c>
      <c r="R100" s="179">
        <f t="shared" si="8"/>
        <v>0</v>
      </c>
      <c r="S100" s="179">
        <f t="shared" ref="S100:U153" si="14">+$E100*M100</f>
        <v>0</v>
      </c>
      <c r="T100" s="179">
        <f t="shared" si="14"/>
        <v>0</v>
      </c>
      <c r="U100" s="180">
        <f t="shared" si="14"/>
        <v>21</v>
      </c>
      <c r="V100" s="167">
        <f t="shared" si="13"/>
        <v>42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46077</v>
      </c>
      <c r="G101" s="245">
        <f t="shared" ca="1" si="12"/>
        <v>231</v>
      </c>
      <c r="H101" s="253">
        <v>2</v>
      </c>
      <c r="I101" s="253" t="str">
        <f>VLOOKUP(H101,Secteurs!$A$4:$C$6,3)</f>
        <v>Prince MBOUSSA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3" si="15">+$E101*J101</f>
        <v>119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119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15</v>
      </c>
      <c r="E102" s="166">
        <f t="shared" si="9"/>
        <v>105</v>
      </c>
      <c r="F102" s="319">
        <v>46076</v>
      </c>
      <c r="G102" s="245">
        <f t="shared" ca="1" si="12"/>
        <v>232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52.5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52.5</v>
      </c>
      <c r="U102" s="180">
        <f t="shared" si="14"/>
        <v>0</v>
      </c>
      <c r="V102" s="167">
        <f t="shared" si="13"/>
        <v>105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46079</v>
      </c>
      <c r="G104" s="245">
        <f t="shared" ca="1" si="12"/>
        <v>229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25</v>
      </c>
      <c r="E105" s="166">
        <f t="shared" si="9"/>
        <v>175</v>
      </c>
      <c r="F105" s="319">
        <v>46079</v>
      </c>
      <c r="G105" s="245">
        <f t="shared" ca="1" si="12"/>
        <v>229</v>
      </c>
      <c r="H105" s="254">
        <v>1</v>
      </c>
      <c r="I105" s="253" t="str">
        <f>VLOOKUP(H105,Secteurs!$A$4:$C$6,3)</f>
        <v>Frisca MPASSI</v>
      </c>
      <c r="J105" s="195"/>
      <c r="K105" s="196"/>
      <c r="L105" s="196"/>
      <c r="M105" s="196">
        <v>0.5</v>
      </c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0</v>
      </c>
      <c r="S105" s="179">
        <f t="shared" si="14"/>
        <v>87.5</v>
      </c>
      <c r="T105" s="179">
        <f t="shared" si="14"/>
        <v>0</v>
      </c>
      <c r="U105" s="180">
        <f t="shared" si="14"/>
        <v>87.5</v>
      </c>
      <c r="V105" s="167">
        <f t="shared" si="13"/>
        <v>175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25</v>
      </c>
      <c r="E106" s="166">
        <f t="shared" si="9"/>
        <v>175</v>
      </c>
      <c r="F106" s="319">
        <v>46075</v>
      </c>
      <c r="G106" s="245">
        <f t="shared" ca="1" si="12"/>
        <v>233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0.25</v>
      </c>
      <c r="N106" s="196"/>
      <c r="O106" s="197">
        <v>0.25</v>
      </c>
      <c r="P106" s="178">
        <f t="shared" si="15"/>
        <v>87.5</v>
      </c>
      <c r="Q106" s="179">
        <f t="shared" si="15"/>
        <v>0</v>
      </c>
      <c r="R106" s="179">
        <f t="shared" si="15"/>
        <v>0</v>
      </c>
      <c r="S106" s="179">
        <f t="shared" si="14"/>
        <v>43.75</v>
      </c>
      <c r="T106" s="179">
        <f t="shared" si="14"/>
        <v>0</v>
      </c>
      <c r="U106" s="180">
        <f t="shared" si="14"/>
        <v>43.75</v>
      </c>
      <c r="V106" s="167">
        <f t="shared" si="13"/>
        <v>175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46076</v>
      </c>
      <c r="G107" s="245">
        <f t="shared" ca="1" si="12"/>
        <v>232</v>
      </c>
      <c r="H107" s="253">
        <v>3</v>
      </c>
      <c r="I107" s="253" t="str">
        <f>VLOOKUP(H107,Secteurs!$A$4:$C$6,3)</f>
        <v>Arnaud ITOUA</v>
      </c>
      <c r="J107" s="195"/>
      <c r="K107" s="196"/>
      <c r="L107" s="196"/>
      <c r="M107" s="196">
        <v>0.5</v>
      </c>
      <c r="N107" s="196">
        <v>0.5</v>
      </c>
      <c r="O107" s="197"/>
      <c r="P107" s="178">
        <f t="shared" si="15"/>
        <v>0</v>
      </c>
      <c r="Q107" s="179">
        <f t="shared" si="15"/>
        <v>0</v>
      </c>
      <c r="R107" s="179">
        <f t="shared" si="15"/>
        <v>0</v>
      </c>
      <c r="S107" s="179">
        <f t="shared" si="14"/>
        <v>70</v>
      </c>
      <c r="T107" s="179">
        <f t="shared" si="14"/>
        <v>70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46076</v>
      </c>
      <c r="G108" s="245">
        <f t="shared" ca="1" si="12"/>
        <v>232</v>
      </c>
      <c r="H108" s="253">
        <v>2</v>
      </c>
      <c r="I108" s="253" t="str">
        <f>VLOOKUP(H108,Secteurs!$A$4:$C$6,3)</f>
        <v>Prince MBOUSSA</v>
      </c>
      <c r="J108" s="353">
        <v>0.5</v>
      </c>
      <c r="K108" s="196"/>
      <c r="L108" s="196">
        <v>0.5</v>
      </c>
      <c r="M108" s="196"/>
      <c r="N108" s="196"/>
      <c r="O108" s="197"/>
      <c r="P108" s="178">
        <v>63</v>
      </c>
      <c r="Q108" s="179">
        <f t="shared" si="15"/>
        <v>0</v>
      </c>
      <c r="R108" s="179"/>
      <c r="S108" s="179">
        <f t="shared" si="14"/>
        <v>0</v>
      </c>
      <c r="T108" s="179">
        <f t="shared" si="14"/>
        <v>0</v>
      </c>
      <c r="U108" s="180">
        <f t="shared" si="14"/>
        <v>0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25</v>
      </c>
      <c r="E109" s="166">
        <v>175</v>
      </c>
      <c r="F109" s="319">
        <v>46080</v>
      </c>
      <c r="G109" s="245">
        <f t="shared" ca="1" si="12"/>
        <v>228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/>
      <c r="M109" s="196"/>
      <c r="N109" s="196"/>
      <c r="O109" s="197">
        <v>0.5</v>
      </c>
      <c r="P109" s="178">
        <v>87.5</v>
      </c>
      <c r="Q109" s="179">
        <f t="shared" si="15"/>
        <v>0</v>
      </c>
      <c r="R109" s="179">
        <f t="shared" si="15"/>
        <v>0</v>
      </c>
      <c r="S109" s="179">
        <f t="shared" si="14"/>
        <v>0</v>
      </c>
      <c r="T109" s="179">
        <f t="shared" si="14"/>
        <v>0</v>
      </c>
      <c r="U109" s="180">
        <f t="shared" si="14"/>
        <v>87.5</v>
      </c>
      <c r="V109" s="167">
        <f t="shared" si="13"/>
        <v>175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318</v>
      </c>
      <c r="C110" s="142"/>
      <c r="D110" s="199">
        <v>12</v>
      </c>
      <c r="E110" s="166">
        <f t="shared" si="9"/>
        <v>84</v>
      </c>
      <c r="F110" s="319">
        <v>46076</v>
      </c>
      <c r="G110" s="245">
        <f t="shared" ca="1" si="12"/>
        <v>232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84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46079</v>
      </c>
      <c r="G111" s="245">
        <f t="shared" ca="1" si="12"/>
        <v>229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25</v>
      </c>
      <c r="E112" s="166">
        <f t="shared" si="9"/>
        <v>175</v>
      </c>
      <c r="F112" s="319">
        <v>46078</v>
      </c>
      <c r="G112" s="245">
        <f t="shared" ca="1" si="12"/>
        <v>230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>
        <v>0.5</v>
      </c>
      <c r="M112" s="196"/>
      <c r="N112" s="196"/>
      <c r="O112" s="197"/>
      <c r="P112" s="178">
        <f t="shared" si="15"/>
        <v>87.5</v>
      </c>
      <c r="Q112" s="179">
        <f t="shared" si="15"/>
        <v>0</v>
      </c>
      <c r="R112" s="179">
        <f t="shared" si="15"/>
        <v>87.5</v>
      </c>
      <c r="S112" s="179">
        <f t="shared" si="14"/>
        <v>0</v>
      </c>
      <c r="T112" s="179">
        <f t="shared" si="14"/>
        <v>0</v>
      </c>
      <c r="U112" s="180">
        <f t="shared" si="14"/>
        <v>0</v>
      </c>
      <c r="V112" s="167">
        <f t="shared" si="13"/>
        <v>175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46076</v>
      </c>
      <c r="G113" s="245">
        <f t="shared" ca="1" si="12"/>
        <v>232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46075</v>
      </c>
      <c r="G114" s="245">
        <f t="shared" ca="1" si="12"/>
        <v>233</v>
      </c>
      <c r="H114" s="253">
        <v>2</v>
      </c>
      <c r="I114" s="253" t="str">
        <f>VLOOKUP(H114,Secteurs!$A$4:$C$6,3)</f>
        <v>Prince MBOUSSA</v>
      </c>
      <c r="J114" s="195">
        <v>0.5</v>
      </c>
      <c r="K114" s="196"/>
      <c r="L114" s="196">
        <v>0.25</v>
      </c>
      <c r="M114" s="196"/>
      <c r="N114" s="196"/>
      <c r="O114" s="197">
        <v>0.25</v>
      </c>
      <c r="P114" s="178">
        <f t="shared" si="15"/>
        <v>56</v>
      </c>
      <c r="Q114" s="179">
        <f t="shared" si="15"/>
        <v>0</v>
      </c>
      <c r="R114" s="179">
        <f t="shared" si="15"/>
        <v>28</v>
      </c>
      <c r="S114" s="179">
        <f t="shared" si="14"/>
        <v>0</v>
      </c>
      <c r="T114" s="179">
        <f t="shared" si="14"/>
        <v>0</v>
      </c>
      <c r="U114" s="180">
        <f t="shared" si="14"/>
        <v>28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46079</v>
      </c>
      <c r="G115" s="245">
        <f t="shared" ca="1" si="12"/>
        <v>229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22</v>
      </c>
      <c r="E116" s="166">
        <f t="shared" si="9"/>
        <v>154</v>
      </c>
      <c r="F116" s="319">
        <v>46080</v>
      </c>
      <c r="G116" s="245">
        <f t="shared" ca="1" si="12"/>
        <v>228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>
        <v>0.5</v>
      </c>
      <c r="N116" s="196"/>
      <c r="O116" s="197"/>
      <c r="P116" s="178">
        <f t="shared" si="15"/>
        <v>77</v>
      </c>
      <c r="Q116" s="179">
        <f t="shared" si="15"/>
        <v>0</v>
      </c>
      <c r="R116" s="179">
        <f t="shared" si="15"/>
        <v>0</v>
      </c>
      <c r="S116" s="179">
        <f t="shared" si="14"/>
        <v>77</v>
      </c>
      <c r="T116" s="179">
        <f t="shared" si="14"/>
        <v>0</v>
      </c>
      <c r="U116" s="180">
        <f t="shared" si="14"/>
        <v>0</v>
      </c>
      <c r="V116" s="167">
        <f t="shared" si="13"/>
        <v>154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46076</v>
      </c>
      <c r="G117" s="245">
        <f ca="1">+IF(A117=1,(+TODAY())-F117,"Sans objet")</f>
        <v>232</v>
      </c>
      <c r="H117" s="253">
        <v>3</v>
      </c>
      <c r="I117" s="253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178">
        <f t="shared" si="15"/>
        <v>63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63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46079</v>
      </c>
      <c r="G119" s="245">
        <f t="shared" ca="1" si="12"/>
        <v>229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178">
        <f t="shared" si="15"/>
        <v>42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22</v>
      </c>
      <c r="E120" s="166">
        <f t="shared" si="9"/>
        <v>154</v>
      </c>
      <c r="F120" s="319">
        <v>46076</v>
      </c>
      <c r="G120" s="245">
        <f t="shared" ca="1" si="12"/>
        <v>232</v>
      </c>
      <c r="H120" s="253">
        <v>2</v>
      </c>
      <c r="I120" s="253" t="str">
        <f>VLOOKUP(H120,Secteurs!$A$4:$C$6,3)</f>
        <v>Prince MBOUSSA</v>
      </c>
      <c r="J120" s="195">
        <v>0.5</v>
      </c>
      <c r="K120" s="196"/>
      <c r="L120" s="196"/>
      <c r="M120" s="196">
        <v>0.5</v>
      </c>
      <c r="N120" s="196"/>
      <c r="O120" s="197"/>
      <c r="P120" s="178">
        <f t="shared" si="15"/>
        <v>77</v>
      </c>
      <c r="Q120" s="179">
        <f t="shared" si="15"/>
        <v>0</v>
      </c>
      <c r="R120" s="179">
        <f t="shared" si="15"/>
        <v>0</v>
      </c>
      <c r="S120" s="179">
        <f t="shared" si="14"/>
        <v>77</v>
      </c>
      <c r="T120" s="179">
        <f t="shared" si="14"/>
        <v>0</v>
      </c>
      <c r="U120" s="180">
        <f t="shared" si="14"/>
        <v>0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46076</v>
      </c>
      <c r="G121" s="245">
        <f t="shared" ca="1" si="12"/>
        <v>232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>
        <v>0.25</v>
      </c>
      <c r="N121" s="196"/>
      <c r="O121" s="197">
        <v>0.25</v>
      </c>
      <c r="P121" s="178">
        <f t="shared" si="15"/>
        <v>140</v>
      </c>
      <c r="Q121" s="179">
        <f t="shared" si="15"/>
        <v>0</v>
      </c>
      <c r="R121" s="179">
        <f t="shared" si="15"/>
        <v>0</v>
      </c>
      <c r="S121" s="179">
        <f t="shared" si="14"/>
        <v>70</v>
      </c>
      <c r="T121" s="179">
        <f t="shared" si="14"/>
        <v>0</v>
      </c>
      <c r="U121" s="180">
        <f t="shared" si="14"/>
        <v>70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46079</v>
      </c>
      <c r="G122" s="245">
        <f t="shared" ca="1" si="12"/>
        <v>229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319</v>
      </c>
      <c r="C123" s="150"/>
      <c r="D123" s="200">
        <v>12</v>
      </c>
      <c r="E123" s="166">
        <f t="shared" si="9"/>
        <v>84</v>
      </c>
      <c r="F123" s="319">
        <v>46079</v>
      </c>
      <c r="G123" s="245">
        <f t="shared" ca="1" si="12"/>
        <v>229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/>
      <c r="O123" s="197">
        <v>0.5</v>
      </c>
      <c r="P123" s="178">
        <f t="shared" si="15"/>
        <v>42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0</v>
      </c>
      <c r="U123" s="180">
        <f t="shared" si="14"/>
        <v>42</v>
      </c>
      <c r="V123" s="167">
        <f t="shared" si="13"/>
        <v>84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46077</v>
      </c>
      <c r="G124" s="245">
        <f t="shared" ca="1" si="12"/>
        <v>231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14</v>
      </c>
      <c r="E125" s="166">
        <f t="shared" si="9"/>
        <v>98</v>
      </c>
      <c r="F125" s="319">
        <v>46077</v>
      </c>
      <c r="G125" s="245">
        <f t="shared" ca="1" si="12"/>
        <v>231</v>
      </c>
      <c r="H125" s="253">
        <v>2</v>
      </c>
      <c r="I125" s="253" t="str">
        <f>VLOOKUP(H125,Secteurs!$A$4:$C$6,3)</f>
        <v>Prince MBOUSSA</v>
      </c>
      <c r="J125" s="195"/>
      <c r="K125" s="196"/>
      <c r="L125" s="196"/>
      <c r="M125" s="196">
        <v>0.5</v>
      </c>
      <c r="N125" s="196"/>
      <c r="O125" s="197">
        <v>0.5</v>
      </c>
      <c r="P125" s="178">
        <f t="shared" si="15"/>
        <v>0</v>
      </c>
      <c r="Q125" s="179">
        <f t="shared" si="15"/>
        <v>0</v>
      </c>
      <c r="R125" s="179">
        <f t="shared" si="15"/>
        <v>0</v>
      </c>
      <c r="S125" s="179">
        <f t="shared" si="14"/>
        <v>49</v>
      </c>
      <c r="T125" s="179">
        <f t="shared" si="14"/>
        <v>0</v>
      </c>
      <c r="U125" s="180">
        <f t="shared" si="14"/>
        <v>49</v>
      </c>
      <c r="V125" s="167">
        <f t="shared" si="13"/>
        <v>98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46077</v>
      </c>
      <c r="G126" s="245">
        <f t="shared" ca="1" si="12"/>
        <v>231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10</v>
      </c>
      <c r="E128" s="166">
        <f t="shared" si="9"/>
        <v>70</v>
      </c>
      <c r="F128" s="319">
        <v>46077</v>
      </c>
      <c r="G128" s="245">
        <f t="shared" ca="1" si="12"/>
        <v>231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/>
      <c r="N128" s="196">
        <v>1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0</v>
      </c>
      <c r="T128" s="179">
        <f t="shared" si="14"/>
        <v>70</v>
      </c>
      <c r="U128" s="180">
        <f t="shared" si="14"/>
        <v>0</v>
      </c>
      <c r="V128" s="167">
        <f t="shared" si="13"/>
        <v>70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46076</v>
      </c>
      <c r="G129" s="245">
        <f t="shared" ca="1" si="12"/>
        <v>232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3" si="16">D130*7</f>
        <v>168</v>
      </c>
      <c r="F130" s="319">
        <v>46077</v>
      </c>
      <c r="G130" s="245">
        <f t="shared" ca="1" si="12"/>
        <v>231</v>
      </c>
      <c r="H130" s="254">
        <v>2</v>
      </c>
      <c r="I130" s="253" t="str">
        <f>VLOOKUP(H130,Secteurs!$A$4:$C$6,3)</f>
        <v>Prince MBOUSSA</v>
      </c>
      <c r="J130" s="195">
        <v>0.5</v>
      </c>
      <c r="K130" s="196"/>
      <c r="L130" s="196"/>
      <c r="M130" s="196">
        <v>0.25</v>
      </c>
      <c r="N130" s="196">
        <v>0.25</v>
      </c>
      <c r="O130" s="197"/>
      <c r="P130" s="178">
        <f t="shared" si="15"/>
        <v>84</v>
      </c>
      <c r="Q130" s="179">
        <f t="shared" si="15"/>
        <v>0</v>
      </c>
      <c r="R130" s="179">
        <f t="shared" si="15"/>
        <v>0</v>
      </c>
      <c r="S130" s="179">
        <f t="shared" si="14"/>
        <v>42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8">+IF(D131&gt;0,1,0)</f>
        <v>1</v>
      </c>
      <c r="B131" s="142" t="s">
        <v>308</v>
      </c>
      <c r="C131" s="209"/>
      <c r="D131" s="201">
        <v>12</v>
      </c>
      <c r="E131" s="166">
        <f t="shared" si="16"/>
        <v>84</v>
      </c>
      <c r="F131" s="319">
        <v>46077</v>
      </c>
      <c r="G131" s="245">
        <f t="shared" ref="G131:G153" ca="1" si="19">+IF(A131=1,(+TODAY())-F131,"Sans objet")</f>
        <v>231</v>
      </c>
      <c r="H131" s="254">
        <v>3</v>
      </c>
      <c r="I131" s="253" t="str">
        <f>VLOOKUP(H131,Secteurs!$A$4:$C$6,3)</f>
        <v>Arnaud ITOUA</v>
      </c>
      <c r="J131" s="195">
        <v>0.5</v>
      </c>
      <c r="K131" s="196"/>
      <c r="L131" s="196"/>
      <c r="M131" s="196"/>
      <c r="N131" s="196">
        <v>0.5</v>
      </c>
      <c r="O131" s="197"/>
      <c r="P131" s="178">
        <f t="shared" si="15"/>
        <v>42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42</v>
      </c>
      <c r="U131" s="180">
        <f t="shared" si="14"/>
        <v>0</v>
      </c>
      <c r="V131" s="167">
        <f t="shared" ref="V131:V151" si="20">SUM(P131:U131)</f>
        <v>84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46079</v>
      </c>
      <c r="G133" s="245">
        <f t="shared" ca="1" si="19"/>
        <v>229</v>
      </c>
      <c r="H133" s="254">
        <v>1</v>
      </c>
      <c r="I133" s="253" t="str">
        <f>VLOOKUP(H133,Secteurs!$A$4:$C$6,3)</f>
        <v>Frisca MPASSI</v>
      </c>
      <c r="J133" s="195"/>
      <c r="K133" s="196"/>
      <c r="L133" s="196"/>
      <c r="M133" s="196">
        <v>1</v>
      </c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84</v>
      </c>
      <c r="T133" s="179">
        <f t="shared" si="14"/>
        <v>0</v>
      </c>
      <c r="U133" s="180">
        <f t="shared" si="14"/>
        <v>0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46077</v>
      </c>
      <c r="G134" s="245">
        <f t="shared" ca="1" si="19"/>
        <v>231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46080</v>
      </c>
      <c r="G135" s="245">
        <f t="shared" ca="1" si="19"/>
        <v>228</v>
      </c>
      <c r="H135" s="254">
        <v>1</v>
      </c>
      <c r="I135" s="253" t="str">
        <f>VLOOKUP(H135,Secteurs!$A$4:$C$6,3)</f>
        <v>Frisca MPASSI</v>
      </c>
      <c r="J135" s="195">
        <v>0.25</v>
      </c>
      <c r="K135" s="196"/>
      <c r="L135" s="196">
        <v>0.25</v>
      </c>
      <c r="M135" s="196"/>
      <c r="N135" s="196"/>
      <c r="O135" s="197">
        <v>0.5</v>
      </c>
      <c r="P135" s="178">
        <f t="shared" si="15"/>
        <v>38.5</v>
      </c>
      <c r="Q135" s="179">
        <f t="shared" si="15"/>
        <v>0</v>
      </c>
      <c r="R135" s="179">
        <f t="shared" si="15"/>
        <v>38.5</v>
      </c>
      <c r="S135" s="179">
        <f t="shared" si="14"/>
        <v>0</v>
      </c>
      <c r="T135" s="179">
        <f t="shared" si="14"/>
        <v>0</v>
      </c>
      <c r="U135" s="180">
        <f t="shared" si="14"/>
        <v>77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46077</v>
      </c>
      <c r="G136" s="245">
        <f t="shared" ca="1" si="19"/>
        <v>231</v>
      </c>
      <c r="H136" s="253">
        <v>2</v>
      </c>
      <c r="I136" s="253" t="str">
        <f>VLOOKUP(H136,Secteurs!$A$4:$C$6,3)</f>
        <v>Prince MBOUSSA</v>
      </c>
      <c r="J136" s="195">
        <v>0.5</v>
      </c>
      <c r="K136" s="196"/>
      <c r="L136" s="196">
        <v>0.5</v>
      </c>
      <c r="M136" s="196"/>
      <c r="N136" s="196"/>
      <c r="O136" s="197"/>
      <c r="P136" s="178">
        <f t="shared" si="15"/>
        <v>31.5</v>
      </c>
      <c r="Q136" s="179">
        <f t="shared" si="15"/>
        <v>0</v>
      </c>
      <c r="R136" s="179">
        <f t="shared" si="15"/>
        <v>31.5</v>
      </c>
      <c r="S136" s="179">
        <f t="shared" si="14"/>
        <v>0</v>
      </c>
      <c r="T136" s="179">
        <f t="shared" si="14"/>
        <v>0</v>
      </c>
      <c r="U136" s="180">
        <f t="shared" si="14"/>
        <v>0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46077</v>
      </c>
      <c r="G137" s="245">
        <f t="shared" ca="1" si="19"/>
        <v>231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46077</v>
      </c>
      <c r="G138" s="245">
        <f t="shared" ca="1" si="19"/>
        <v>231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0.5</v>
      </c>
      <c r="M138" s="196"/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24.5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46077</v>
      </c>
      <c r="G139" s="245">
        <f t="shared" ca="1" si="19"/>
        <v>231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46080</v>
      </c>
      <c r="G140" s="245">
        <f t="shared" ca="1" si="19"/>
        <v>228</v>
      </c>
      <c r="H140" s="253">
        <v>1</v>
      </c>
      <c r="I140" s="253" t="str">
        <f>VLOOKUP(H140,Secteurs!$A$4:$C$6,3)</f>
        <v>Frisca MPASSI</v>
      </c>
      <c r="J140" s="195">
        <v>1</v>
      </c>
      <c r="K140" s="196"/>
      <c r="L140" s="196"/>
      <c r="M140" s="196"/>
      <c r="N140" s="196"/>
      <c r="O140" s="197"/>
      <c r="P140" s="178">
        <f t="shared" si="15"/>
        <v>56</v>
      </c>
      <c r="Q140" s="179">
        <f t="shared" si="15"/>
        <v>0</v>
      </c>
      <c r="R140" s="179">
        <f t="shared" si="15"/>
        <v>0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46078</v>
      </c>
      <c r="G141" s="245">
        <f t="shared" ca="1" si="19"/>
        <v>230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21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0</v>
      </c>
      <c r="B142" s="163" t="s">
        <v>179</v>
      </c>
      <c r="C142" s="155" t="s">
        <v>281</v>
      </c>
      <c r="D142" s="198"/>
      <c r="E142" s="166">
        <f t="shared" si="16"/>
        <v>0</v>
      </c>
      <c r="F142" s="319">
        <v>46043</v>
      </c>
      <c r="G142" s="245" t="str">
        <f t="shared" ca="1" si="19"/>
        <v>Sans objet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319">
        <v>46079</v>
      </c>
      <c r="G143" s="245">
        <f t="shared" ca="1" si="19"/>
        <v>229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87.5</v>
      </c>
      <c r="T143" s="179">
        <f t="shared" si="14"/>
        <v>0</v>
      </c>
      <c r="U143" s="180">
        <f t="shared" si="14"/>
        <v>87.5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34</v>
      </c>
      <c r="E144" s="166">
        <f t="shared" si="16"/>
        <v>238</v>
      </c>
      <c r="F144" s="319">
        <v>46077</v>
      </c>
      <c r="G144" s="245">
        <f t="shared" ca="1" si="19"/>
        <v>231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0.25</v>
      </c>
      <c r="N144" s="196"/>
      <c r="O144" s="197">
        <v>0.25</v>
      </c>
      <c r="P144" s="178">
        <f t="shared" si="15"/>
        <v>119</v>
      </c>
      <c r="Q144" s="179">
        <f t="shared" si="15"/>
        <v>0</v>
      </c>
      <c r="R144" s="179">
        <f t="shared" si="15"/>
        <v>0</v>
      </c>
      <c r="S144" s="179">
        <f t="shared" si="14"/>
        <v>59.5</v>
      </c>
      <c r="T144" s="179">
        <f t="shared" si="14"/>
        <v>0</v>
      </c>
      <c r="U144" s="180">
        <f t="shared" si="14"/>
        <v>59.5</v>
      </c>
      <c r="V144" s="167">
        <f t="shared" si="20"/>
        <v>238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46079</v>
      </c>
      <c r="G145" s="245">
        <f t="shared" ca="1" si="19"/>
        <v>229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/>
      <c r="O145" s="197">
        <v>0.5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20</v>
      </c>
      <c r="E146" s="166">
        <f t="shared" si="16"/>
        <v>140</v>
      </c>
      <c r="F146" s="319">
        <v>46079</v>
      </c>
      <c r="G146" s="245">
        <f t="shared" ca="1" si="19"/>
        <v>229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>
        <v>0.5</v>
      </c>
      <c r="N146" s="196"/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70</v>
      </c>
      <c r="T146" s="179">
        <f t="shared" si="14"/>
        <v>0</v>
      </c>
      <c r="U146" s="180">
        <f t="shared" si="14"/>
        <v>70</v>
      </c>
      <c r="V146" s="167">
        <f t="shared" si="20"/>
        <v>140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12</v>
      </c>
      <c r="E147" s="166">
        <f t="shared" si="16"/>
        <v>84</v>
      </c>
      <c r="F147" s="319">
        <v>46077</v>
      </c>
      <c r="G147" s="245">
        <f t="shared" ca="1" si="19"/>
        <v>231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5</v>
      </c>
      <c r="E148" s="166">
        <f t="shared" si="16"/>
        <v>35</v>
      </c>
      <c r="F148" s="319">
        <v>46076</v>
      </c>
      <c r="G148" s="245">
        <f t="shared" ca="1" si="19"/>
        <v>232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35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35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18</v>
      </c>
      <c r="E149" s="166">
        <v>126</v>
      </c>
      <c r="F149" s="319">
        <v>46080</v>
      </c>
      <c r="G149" s="245">
        <f t="shared" ca="1" si="19"/>
        <v>228</v>
      </c>
      <c r="H149" s="253">
        <v>1</v>
      </c>
      <c r="I149" s="253" t="s">
        <v>276</v>
      </c>
      <c r="J149" s="195"/>
      <c r="K149" s="196"/>
      <c r="L149" s="196">
        <v>0.5</v>
      </c>
      <c r="M149" s="196"/>
      <c r="N149" s="196"/>
      <c r="O149" s="197">
        <v>0.5</v>
      </c>
      <c r="P149" s="178">
        <f t="shared" si="15"/>
        <v>0</v>
      </c>
      <c r="Q149" s="297">
        <f t="shared" si="15"/>
        <v>0</v>
      </c>
      <c r="R149" s="297">
        <f t="shared" si="15"/>
        <v>63</v>
      </c>
      <c r="S149" s="297">
        <f t="shared" si="14"/>
        <v>0</v>
      </c>
      <c r="T149" s="297">
        <f t="shared" si="14"/>
        <v>0</v>
      </c>
      <c r="U149" s="298">
        <f t="shared" si="14"/>
        <v>63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>D150*7</f>
        <v>42</v>
      </c>
      <c r="F150" s="319">
        <v>46076</v>
      </c>
      <c r="G150" s="245">
        <f t="shared" ca="1" si="19"/>
        <v>232</v>
      </c>
      <c r="H150" s="253">
        <v>2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0"/>
        <v>42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1</v>
      </c>
      <c r="B151" s="348" t="s">
        <v>317</v>
      </c>
      <c r="C151" s="163"/>
      <c r="D151" s="198">
        <v>22</v>
      </c>
      <c r="E151" s="166">
        <f t="shared" si="16"/>
        <v>154</v>
      </c>
      <c r="F151" s="319">
        <v>46079</v>
      </c>
      <c r="G151" s="245">
        <f t="shared" ca="1" si="19"/>
        <v>229</v>
      </c>
      <c r="H151" s="253">
        <v>1</v>
      </c>
      <c r="I151" s="253" t="s">
        <v>280</v>
      </c>
      <c r="J151" s="195">
        <v>0.5</v>
      </c>
      <c r="K151" s="196"/>
      <c r="L151" s="196"/>
      <c r="M151" s="196"/>
      <c r="N151" s="196">
        <v>0.5</v>
      </c>
      <c r="O151" s="197"/>
      <c r="P151" s="178">
        <f t="shared" si="15"/>
        <v>77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77</v>
      </c>
      <c r="U151" s="298">
        <f t="shared" si="14"/>
        <v>0</v>
      </c>
      <c r="V151" s="167">
        <f t="shared" si="20"/>
        <v>154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51">
        <v>1</v>
      </c>
      <c r="B152" s="163" t="s">
        <v>320</v>
      </c>
      <c r="C152" s="163"/>
      <c r="D152" s="198">
        <v>4</v>
      </c>
      <c r="E152" s="166">
        <f t="shared" si="16"/>
        <v>28</v>
      </c>
      <c r="F152" s="319">
        <v>46079</v>
      </c>
      <c r="G152" s="245">
        <f t="shared" ca="1" si="19"/>
        <v>229</v>
      </c>
      <c r="H152" s="253">
        <v>2</v>
      </c>
      <c r="I152" s="253" t="s">
        <v>278</v>
      </c>
      <c r="J152" s="195">
        <v>0.5</v>
      </c>
      <c r="K152" s="196"/>
      <c r="L152" s="196"/>
      <c r="M152" s="196"/>
      <c r="N152" s="196"/>
      <c r="O152" s="197">
        <v>0.5</v>
      </c>
      <c r="P152" s="178">
        <v>14</v>
      </c>
      <c r="Q152" s="297">
        <f t="shared" si="15"/>
        <v>0</v>
      </c>
      <c r="R152" s="297">
        <f t="shared" si="15"/>
        <v>0</v>
      </c>
      <c r="S152" s="297"/>
      <c r="T152" s="297">
        <f t="shared" si="14"/>
        <v>0</v>
      </c>
      <c r="U152" s="298">
        <v>14</v>
      </c>
      <c r="V152" s="167">
        <v>28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349">
        <v>1</v>
      </c>
      <c r="B153" s="348" t="s">
        <v>315</v>
      </c>
      <c r="C153" s="163"/>
      <c r="D153" s="198">
        <v>5</v>
      </c>
      <c r="E153" s="166">
        <f t="shared" si="16"/>
        <v>35</v>
      </c>
      <c r="F153" s="319">
        <v>46077</v>
      </c>
      <c r="G153" s="245">
        <f t="shared" ca="1" si="19"/>
        <v>231</v>
      </c>
      <c r="H153" s="253">
        <v>1</v>
      </c>
      <c r="I153" s="253" t="s">
        <v>276</v>
      </c>
      <c r="J153" s="195"/>
      <c r="K153" s="196"/>
      <c r="L153" s="196"/>
      <c r="M153" s="196"/>
      <c r="N153" s="196"/>
      <c r="O153" s="197">
        <v>1</v>
      </c>
      <c r="P153" s="178"/>
      <c r="Q153" s="297">
        <f t="shared" si="15"/>
        <v>0</v>
      </c>
      <c r="R153" s="297">
        <f t="shared" si="15"/>
        <v>0</v>
      </c>
      <c r="S153" s="297">
        <f t="shared" si="14"/>
        <v>0</v>
      </c>
      <c r="T153" s="297">
        <f t="shared" si="14"/>
        <v>0</v>
      </c>
      <c r="U153" s="298">
        <f t="shared" si="14"/>
        <v>35</v>
      </c>
      <c r="V153" s="167">
        <v>35</v>
      </c>
      <c r="W153" s="147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258"/>
      <c r="B154" s="259"/>
      <c r="C154" s="260"/>
      <c r="D154" s="261"/>
      <c r="E154" s="262"/>
      <c r="F154" s="263"/>
      <c r="G154" s="263"/>
      <c r="H154" s="264"/>
      <c r="I154" s="264"/>
      <c r="J154" s="265"/>
      <c r="K154" s="266"/>
      <c r="L154" s="266"/>
      <c r="M154" s="266"/>
      <c r="N154" s="266"/>
      <c r="O154" s="267"/>
      <c r="P154" s="268"/>
      <c r="Q154" s="269"/>
      <c r="R154" s="269"/>
      <c r="S154" s="269"/>
      <c r="T154" s="269"/>
      <c r="U154" s="270"/>
      <c r="V154" s="271"/>
      <c r="W154" s="272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18.75">
      <c r="A155" s="181">
        <f>SUBTOTAL(9,A2:A154)</f>
        <v>147</v>
      </c>
      <c r="B155" s="181"/>
      <c r="C155" s="326">
        <f>+D155/A155</f>
        <v>28.1156462585034</v>
      </c>
      <c r="D155" s="182">
        <f>SUBTOTAL(9,D2:D154)</f>
        <v>4133</v>
      </c>
      <c r="E155" s="183">
        <v>28931</v>
      </c>
      <c r="F155" s="327">
        <f>+E155/A155</f>
        <v>196.8095238095238</v>
      </c>
      <c r="G155" s="245">
        <f ca="1">(SUBTOTAL(9,G2:G154))/A155</f>
        <v>230.12925170068027</v>
      </c>
      <c r="H155" s="256"/>
      <c r="I155" s="256"/>
      <c r="J155" s="273">
        <f>(SUBTOTAL(9,J2:J154))/O$164</f>
        <v>0.5344036697247706</v>
      </c>
      <c r="K155" s="274">
        <f>(SUBTOTAL(9,K2:K154))/P$164</f>
        <v>0.5</v>
      </c>
      <c r="L155" s="274">
        <f>(SUBTOTAL(9,L2:L154))/R$164</f>
        <v>0.38333333333333336</v>
      </c>
      <c r="M155" s="274">
        <f>(SUBTOTAL(9,M2:M154))/S$164</f>
        <v>0.42777777777777776</v>
      </c>
      <c r="N155" s="274">
        <f>(SUBTOTAL(9,N2:N154))/T$164</f>
        <v>0.45967741935483869</v>
      </c>
      <c r="O155" s="275">
        <f>(SUBTOTAL(9,O2:O154))/U$164</f>
        <v>0.47979797979797978</v>
      </c>
      <c r="P155" s="184">
        <f t="shared" ref="P155:U155" si="21">SUBTOTAL(9,P2:P154)</f>
        <v>11550</v>
      </c>
      <c r="Q155" s="184">
        <f t="shared" si="21"/>
        <v>504</v>
      </c>
      <c r="R155" s="184">
        <f t="shared" si="21"/>
        <v>819</v>
      </c>
      <c r="S155" s="184">
        <f t="shared" si="21"/>
        <v>4063.5</v>
      </c>
      <c r="T155" s="184">
        <f t="shared" si="21"/>
        <v>2588.25</v>
      </c>
      <c r="U155" s="184">
        <f t="shared" si="21"/>
        <v>9406.25</v>
      </c>
      <c r="V155" s="182">
        <v>28931</v>
      </c>
      <c r="W155" s="182"/>
      <c r="X155" s="48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42"/>
      <c r="C156" s="42"/>
      <c r="D156" s="2"/>
      <c r="E156" s="2"/>
      <c r="F156" s="2"/>
      <c r="G156" s="2"/>
      <c r="H156" s="2"/>
      <c r="I156" s="2"/>
      <c r="J156" s="45"/>
      <c r="K156" s="45"/>
      <c r="L156" s="45"/>
      <c r="M156" s="45"/>
      <c r="O156" s="45"/>
      <c r="P156" s="45"/>
      <c r="Q156" s="45"/>
      <c r="R156" s="45"/>
      <c r="S156" s="45"/>
      <c r="T156" s="45"/>
      <c r="U156" s="45"/>
      <c r="V156" s="45"/>
      <c r="W156" s="45"/>
      <c r="X156" s="172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185</v>
      </c>
      <c r="B157" s="173" t="s">
        <v>186</v>
      </c>
      <c r="C157" s="173"/>
      <c r="D157" s="173" t="s">
        <v>187</v>
      </c>
      <c r="E157" s="24"/>
      <c r="F157" s="24"/>
      <c r="G157" s="24"/>
      <c r="H157" s="24"/>
      <c r="I157" s="24"/>
      <c r="N157" s="222" t="s">
        <v>188</v>
      </c>
      <c r="O157" s="279" t="s">
        <v>289</v>
      </c>
      <c r="P157" s="220" t="s">
        <v>192</v>
      </c>
      <c r="Q157" s="24" t="s">
        <v>2</v>
      </c>
      <c r="R157" s="24" t="s">
        <v>3</v>
      </c>
      <c r="S157" s="24" t="s">
        <v>4</v>
      </c>
      <c r="T157" s="174" t="s">
        <v>6</v>
      </c>
      <c r="U157" s="174" t="s">
        <v>5</v>
      </c>
      <c r="X157" s="175"/>
      <c r="Y157" s="48"/>
      <c r="Z157" s="10"/>
      <c r="AA157" s="2"/>
      <c r="AB157" s="2"/>
      <c r="AC157" s="2"/>
      <c r="AD157" s="2"/>
      <c r="AE157" s="2"/>
      <c r="AF157" s="2"/>
      <c r="AG157" s="2"/>
    </row>
    <row r="158" spans="1:34" ht="18.75">
      <c r="A158" s="141" t="s">
        <v>287</v>
      </c>
      <c r="B158" s="311">
        <f>+P155</f>
        <v>11550</v>
      </c>
      <c r="C158" s="213"/>
      <c r="D158" s="317">
        <f>B158/$E$155</f>
        <v>0.39922574401161381</v>
      </c>
      <c r="E158" s="2"/>
      <c r="F158" s="2"/>
      <c r="G158" s="2"/>
      <c r="H158" s="2"/>
      <c r="I158" s="2"/>
      <c r="N158" s="223">
        <v>0.25</v>
      </c>
      <c r="O158" s="300">
        <f t="shared" ref="O158:P161" si="22">+SUMIF(J$2:J$154,$N158,$A$2:$A$154)</f>
        <v>4</v>
      </c>
      <c r="P158" s="301">
        <f t="shared" si="22"/>
        <v>0</v>
      </c>
      <c r="Q158" s="302">
        <f t="shared" ref="Q158:Q160" si="23">+O158+P158</f>
        <v>4</v>
      </c>
      <c r="R158" s="302">
        <f t="shared" ref="R158:U161" si="24">+SUMIF(L$2:L$154,$N158,$A$2:$A$154)</f>
        <v>7</v>
      </c>
      <c r="S158" s="302">
        <f t="shared" si="24"/>
        <v>17</v>
      </c>
      <c r="T158" s="302">
        <f t="shared" si="24"/>
        <v>9</v>
      </c>
      <c r="U158" s="302">
        <f t="shared" si="24"/>
        <v>19</v>
      </c>
      <c r="V158" s="73"/>
      <c r="X158" s="46"/>
      <c r="Y158" s="2"/>
      <c r="Z158" s="10"/>
      <c r="AA158" s="2"/>
      <c r="AB158" s="2"/>
      <c r="AC158" s="2"/>
      <c r="AD158" s="2"/>
      <c r="AE158" s="2"/>
      <c r="AF158" s="2"/>
      <c r="AG158" s="2"/>
    </row>
    <row r="159" spans="1:34" ht="21">
      <c r="A159" s="215" t="s">
        <v>192</v>
      </c>
      <c r="B159" s="312">
        <f>+Q155</f>
        <v>504</v>
      </c>
      <c r="C159" s="217"/>
      <c r="D159" s="318">
        <f t="shared" ref="D159:D164" si="25">B159/$E$155</f>
        <v>1.7420759738688604E-2</v>
      </c>
      <c r="E159" s="2"/>
      <c r="F159" s="2"/>
      <c r="G159" s="2"/>
      <c r="H159" s="2"/>
      <c r="I159" s="2"/>
      <c r="N159" s="223">
        <v>0.5</v>
      </c>
      <c r="O159" s="300">
        <f t="shared" si="22"/>
        <v>94</v>
      </c>
      <c r="P159" s="301">
        <f t="shared" si="22"/>
        <v>4</v>
      </c>
      <c r="Q159" s="302">
        <f t="shared" si="23"/>
        <v>98</v>
      </c>
      <c r="R159" s="302">
        <f t="shared" si="24"/>
        <v>8</v>
      </c>
      <c r="S159" s="302">
        <f t="shared" si="24"/>
        <v>26</v>
      </c>
      <c r="T159" s="302">
        <f t="shared" si="24"/>
        <v>20</v>
      </c>
      <c r="U159" s="302">
        <f t="shared" si="24"/>
        <v>74</v>
      </c>
      <c r="V159" s="73"/>
      <c r="X159" s="44"/>
      <c r="Y159" s="175"/>
      <c r="Z159" s="24"/>
      <c r="AA159" s="24"/>
      <c r="AB159" s="24"/>
      <c r="AC159" s="24"/>
      <c r="AD159" s="24"/>
      <c r="AE159" s="24"/>
      <c r="AF159" s="24"/>
      <c r="AG159" s="24"/>
    </row>
    <row r="160" spans="1:34" ht="21">
      <c r="A160" s="7" t="s">
        <v>2</v>
      </c>
      <c r="B160" s="313">
        <v>12054</v>
      </c>
      <c r="C160" s="47"/>
      <c r="D160" s="286">
        <v>0.42</v>
      </c>
      <c r="E160" s="316">
        <f>+D160-Q165</f>
        <v>1.0136054421768736E-2</v>
      </c>
      <c r="F160" s="225"/>
      <c r="G160" s="225"/>
      <c r="H160" s="257"/>
      <c r="I160" s="257"/>
      <c r="N160" s="223">
        <v>0.75</v>
      </c>
      <c r="O160" s="300">
        <f t="shared" si="22"/>
        <v>3</v>
      </c>
      <c r="P160" s="301">
        <f t="shared" si="22"/>
        <v>0</v>
      </c>
      <c r="Q160" s="302">
        <f t="shared" si="23"/>
        <v>3</v>
      </c>
      <c r="R160" s="302">
        <f t="shared" si="24"/>
        <v>0</v>
      </c>
      <c r="S160" s="302">
        <f t="shared" si="24"/>
        <v>0</v>
      </c>
      <c r="T160" s="302">
        <f t="shared" si="24"/>
        <v>0</v>
      </c>
      <c r="U160" s="302">
        <f t="shared" si="24"/>
        <v>1</v>
      </c>
      <c r="V160" s="73"/>
      <c r="X160" s="46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7" t="s">
        <v>3</v>
      </c>
      <c r="B161" s="313">
        <f>R155</f>
        <v>819</v>
      </c>
      <c r="C161" s="47"/>
      <c r="D161" s="286">
        <f t="shared" si="25"/>
        <v>2.830873457536898E-2</v>
      </c>
      <c r="E161" s="316">
        <f>+D161-R165</f>
        <v>-1.0806911683134423E-2</v>
      </c>
      <c r="F161" s="225"/>
      <c r="G161" s="225"/>
      <c r="H161" s="257"/>
      <c r="I161" s="257"/>
      <c r="N161" s="223">
        <v>1</v>
      </c>
      <c r="O161" s="300">
        <f t="shared" si="22"/>
        <v>8</v>
      </c>
      <c r="P161" s="301">
        <f t="shared" si="22"/>
        <v>0</v>
      </c>
      <c r="Q161" s="302">
        <f>+O161+P161</f>
        <v>8</v>
      </c>
      <c r="R161" s="302">
        <f t="shared" si="24"/>
        <v>0</v>
      </c>
      <c r="S161" s="302">
        <f t="shared" si="24"/>
        <v>2</v>
      </c>
      <c r="T161" s="302">
        <f t="shared" si="24"/>
        <v>2</v>
      </c>
      <c r="U161" s="302">
        <f t="shared" si="24"/>
        <v>5</v>
      </c>
      <c r="V161" s="73"/>
      <c r="X161" s="164"/>
      <c r="Y161" s="44"/>
      <c r="Z161" s="2"/>
      <c r="AA161" s="82"/>
      <c r="AB161" s="2"/>
      <c r="AC161" s="2"/>
      <c r="AD161" s="2"/>
      <c r="AE161" s="2"/>
      <c r="AF161" s="2"/>
      <c r="AG161" s="82"/>
      <c r="AH161" s="2"/>
    </row>
    <row r="162" spans="1:34" ht="21">
      <c r="A162" s="325" t="s">
        <v>4</v>
      </c>
      <c r="B162" s="313">
        <f>S155</f>
        <v>4063.5</v>
      </c>
      <c r="C162" s="47"/>
      <c r="D162" s="286">
        <f t="shared" si="25"/>
        <v>0.14045487539317686</v>
      </c>
      <c r="E162" s="316">
        <f>+D162-S165</f>
        <v>9.5024944407959E-3</v>
      </c>
      <c r="F162" s="225"/>
      <c r="G162" s="225"/>
      <c r="H162" s="257"/>
      <c r="I162" s="257"/>
      <c r="N162" s="224" t="s">
        <v>294</v>
      </c>
      <c r="O162" s="303">
        <f>+SUMPRODUCT($N$158:$N$161,O158:O161)/O164</f>
        <v>0.5344036697247706</v>
      </c>
      <c r="P162" s="304">
        <f t="shared" ref="P162:U162" si="26">+SUMPRODUCT($N$158:$N$161,P158:P161)/P164</f>
        <v>0.5</v>
      </c>
      <c r="Q162" s="305">
        <f t="shared" si="26"/>
        <v>0.5331858407079646</v>
      </c>
      <c r="R162" s="305">
        <f>+SUMPRODUCT($N$158:$N$161,R158:R161)/R164</f>
        <v>0.38333333333333336</v>
      </c>
      <c r="S162" s="305">
        <f t="shared" si="26"/>
        <v>0.42777777777777776</v>
      </c>
      <c r="T162" s="305">
        <f t="shared" si="26"/>
        <v>0.45967741935483869</v>
      </c>
      <c r="U162" s="305">
        <f t="shared" si="26"/>
        <v>0.47979797979797978</v>
      </c>
      <c r="V162" s="186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6</v>
      </c>
      <c r="B163" s="313">
        <f>T155</f>
        <v>2588.25</v>
      </c>
      <c r="C163" s="48"/>
      <c r="D163" s="286">
        <f t="shared" si="25"/>
        <v>8.9462859908057107E-2</v>
      </c>
      <c r="E163" s="316">
        <f>+D163-T165</f>
        <v>-7.4759156021469708E-3</v>
      </c>
      <c r="F163" s="225"/>
      <c r="G163" s="225"/>
      <c r="H163" s="257"/>
      <c r="I163" s="257"/>
      <c r="N163" s="224"/>
      <c r="O163" s="306">
        <f>+J155</f>
        <v>0.5344036697247706</v>
      </c>
      <c r="P163" s="307">
        <f>+K155</f>
        <v>0.5</v>
      </c>
      <c r="Q163" s="308">
        <f>+(O163*O164+P163*P164)/Q164</f>
        <v>0.53318584070796449</v>
      </c>
      <c r="R163" s="308">
        <f>+L155</f>
        <v>0.38333333333333336</v>
      </c>
      <c r="S163" s="308">
        <f>+M155</f>
        <v>0.42777777777777776</v>
      </c>
      <c r="T163" s="308">
        <f>+N155</f>
        <v>0.45967741935483869</v>
      </c>
      <c r="U163" s="308">
        <f>+O155</f>
        <v>0.47979797979797978</v>
      </c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5</v>
      </c>
      <c r="B164" s="313">
        <f>U155</f>
        <v>9406.25</v>
      </c>
      <c r="C164" s="48"/>
      <c r="D164" s="286">
        <f t="shared" si="25"/>
        <v>0.3251270263730946</v>
      </c>
      <c r="E164" s="316">
        <f>+D164-U165</f>
        <v>1.9977746724142986E-3</v>
      </c>
      <c r="F164" s="225"/>
      <c r="G164" s="225"/>
      <c r="H164" s="257"/>
      <c r="I164" s="257"/>
      <c r="M164" s="278">
        <f>+A155</f>
        <v>147</v>
      </c>
      <c r="N164" s="185" t="s">
        <v>191</v>
      </c>
      <c r="O164" s="309">
        <f>SUM(O158:O161)</f>
        <v>109</v>
      </c>
      <c r="P164" s="309">
        <f>SUM(P158:P161)</f>
        <v>4</v>
      </c>
      <c r="Q164" s="310">
        <f>SUM(Q158:Q161)</f>
        <v>113</v>
      </c>
      <c r="R164" s="309">
        <f>SUM(R158:R161)</f>
        <v>15</v>
      </c>
      <c r="S164" s="309">
        <f t="shared" ref="S164:U164" si="27">SUM(S158:S161)</f>
        <v>45</v>
      </c>
      <c r="T164" s="309">
        <f t="shared" si="27"/>
        <v>31</v>
      </c>
      <c r="U164" s="309">
        <f t="shared" si="27"/>
        <v>99</v>
      </c>
      <c r="V164" s="18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62" t="s">
        <v>16</v>
      </c>
      <c r="B165" s="314">
        <f>SUM(B160:B164)</f>
        <v>28931</v>
      </c>
      <c r="C165" s="192"/>
      <c r="D165" s="315">
        <f>SUM(D160:D164)</f>
        <v>1.0033534962496975</v>
      </c>
      <c r="E165" s="2"/>
      <c r="F165" s="2"/>
      <c r="G165" s="2"/>
      <c r="H165" s="2"/>
      <c r="I165" s="2"/>
      <c r="M165" s="282"/>
      <c r="N165" s="283" t="s">
        <v>272</v>
      </c>
      <c r="O165" s="284">
        <f>+(O163*O164)/$M$164</f>
        <v>0.39625850340136048</v>
      </c>
      <c r="P165" s="285">
        <f t="shared" ref="P165:U165" si="28">+(P163*P164)/$M$164</f>
        <v>1.3605442176870748E-2</v>
      </c>
      <c r="Q165" s="286">
        <f>+P165+O165</f>
        <v>0.40986394557823125</v>
      </c>
      <c r="R165" s="286">
        <f t="shared" si="28"/>
        <v>3.9115646258503403E-2</v>
      </c>
      <c r="S165" s="286">
        <f t="shared" si="28"/>
        <v>0.13095238095238096</v>
      </c>
      <c r="T165" s="286">
        <f t="shared" si="28"/>
        <v>9.6938775510204078E-2</v>
      </c>
      <c r="U165" s="286">
        <f t="shared" si="28"/>
        <v>0.3231292517006803</v>
      </c>
      <c r="V165" s="17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227"/>
      <c r="D166" s="2"/>
      <c r="E166" s="2"/>
      <c r="F166" s="2"/>
      <c r="G166" s="2"/>
      <c r="H166" s="2"/>
      <c r="I166" s="2"/>
      <c r="X166" s="164"/>
      <c r="Y166" s="17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177"/>
      <c r="Z167" s="2"/>
      <c r="AA167" s="2"/>
      <c r="AB167" s="2"/>
      <c r="AC167" s="2"/>
      <c r="AD167" s="2"/>
      <c r="AE167" s="2"/>
      <c r="AF167" s="2"/>
      <c r="AG167" s="2"/>
      <c r="AH167" s="7"/>
    </row>
    <row r="168" spans="1:34" ht="18.75">
      <c r="A168" s="177"/>
      <c r="B168" s="177"/>
      <c r="C168" s="2"/>
      <c r="D168" s="2"/>
      <c r="Y168" s="177"/>
      <c r="Z168" s="7"/>
      <c r="AA168" s="7"/>
      <c r="AB168" s="7"/>
      <c r="AC168" s="7"/>
      <c r="AD168" s="7"/>
      <c r="AE168" s="7"/>
      <c r="AF168" s="7"/>
      <c r="AG168" s="7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/>
  <mergeCells count="4">
    <mergeCell ref="AA57:AB57"/>
    <mergeCell ref="Z139:AA139"/>
    <mergeCell ref="Z140:AA140"/>
    <mergeCell ref="Z141:AA141"/>
  </mergeCells>
  <conditionalFormatting sqref="G2:G153">
    <cfRule type="cellIs" dxfId="263" priority="6" operator="lessThan">
      <formula>7</formula>
    </cfRule>
    <cfRule type="cellIs" dxfId="262" priority="7" operator="between">
      <formula>14</formula>
      <formula>7</formula>
    </cfRule>
    <cfRule type="cellIs" dxfId="261" priority="8" operator="greaterThan">
      <formula>14</formula>
    </cfRule>
  </conditionalFormatting>
  <conditionalFormatting sqref="G155">
    <cfRule type="cellIs" dxfId="260" priority="3" operator="lessThan">
      <formula>7</formula>
    </cfRule>
    <cfRule type="cellIs" dxfId="259" priority="4" operator="between">
      <formula>14</formula>
      <formula>7</formula>
    </cfRule>
    <cfRule type="cellIs" dxfId="258" priority="5" operator="greaterThan">
      <formula>14</formula>
    </cfRule>
  </conditionalFormatting>
  <conditionalFormatting sqref="AC7:AG7">
    <cfRule type="cellIs" dxfId="257" priority="1" operator="greaterThan">
      <formula>0</formula>
    </cfRule>
    <cfRule type="cellIs" dxfId="256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97CC-8CB6-48B2-8918-CD095A215D2F}">
  <sheetPr codeName="Feuil18"/>
  <dimension ref="A1:AI170"/>
  <sheetViews>
    <sheetView zoomScale="112" zoomScaleNormal="112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46080</v>
      </c>
      <c r="G2" s="245">
        <f ca="1">+IF(A2=1,(+TODAY())-F2,"Sans objet")</f>
        <v>228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322">
        <v>5</v>
      </c>
      <c r="AA2" s="324">
        <v>0.39</v>
      </c>
      <c r="AB2" s="324">
        <v>0.02</v>
      </c>
      <c r="AC2" s="323">
        <v>0.41299999999999998</v>
      </c>
      <c r="AD2" s="323">
        <v>7.8E-2</v>
      </c>
      <c r="AE2" s="323">
        <v>9.0999999999999998E-2</v>
      </c>
      <c r="AF2" s="323">
        <v>0.111</v>
      </c>
      <c r="AG2" s="323">
        <v>0.308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60</v>
      </c>
      <c r="E3" s="166">
        <f t="shared" si="0"/>
        <v>420</v>
      </c>
      <c r="F3" s="319">
        <v>46085</v>
      </c>
      <c r="G3" s="245">
        <f t="shared" ref="G3:G66" ca="1" si="4">+IF(A3=1,(+TODAY())-F3,"Sans objet")</f>
        <v>223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>
        <v>0.25</v>
      </c>
      <c r="N3" s="196"/>
      <c r="O3" s="197">
        <v>0.25</v>
      </c>
      <c r="P3" s="178">
        <f t="shared" ref="P3:U57" si="5">+$E3*J3</f>
        <v>210</v>
      </c>
      <c r="Q3" s="179">
        <f t="shared" si="1"/>
        <v>0</v>
      </c>
      <c r="R3" s="179">
        <f t="shared" si="1"/>
        <v>0</v>
      </c>
      <c r="S3" s="179">
        <f t="shared" si="1"/>
        <v>105</v>
      </c>
      <c r="T3" s="179">
        <f t="shared" si="1"/>
        <v>0</v>
      </c>
      <c r="U3" s="180">
        <f t="shared" si="1"/>
        <v>105</v>
      </c>
      <c r="V3" s="167">
        <f t="shared" ref="V3:V66" si="6">SUM(P3:U3)</f>
        <v>420</v>
      </c>
      <c r="W3" s="147" t="s">
        <v>201</v>
      </c>
      <c r="X3" s="85">
        <f t="shared" si="2"/>
        <v>0</v>
      </c>
      <c r="Z3" s="322">
        <v>6</v>
      </c>
      <c r="AA3" s="324">
        <v>0.40400000000000003</v>
      </c>
      <c r="AB3" s="324">
        <v>2.1000000000000001E-2</v>
      </c>
      <c r="AC3" s="323">
        <v>0.42399999999999999</v>
      </c>
      <c r="AD3" s="323">
        <v>6.2E-2</v>
      </c>
      <c r="AE3" s="323">
        <v>0.11700000000000001</v>
      </c>
      <c r="AF3" s="323">
        <v>9.7000000000000003E-2</v>
      </c>
      <c r="AG3" s="323">
        <v>0.3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46083</v>
      </c>
      <c r="G4" s="245">
        <f t="shared" ca="1" si="4"/>
        <v>225</v>
      </c>
      <c r="H4" s="253">
        <v>2</v>
      </c>
      <c r="I4" s="253" t="str">
        <f>VLOOKUP(H4,Secteurs!$A$4:$C$6,3)</f>
        <v>Prince MBOUSSA</v>
      </c>
      <c r="J4" s="195">
        <v>0.5</v>
      </c>
      <c r="K4" s="196"/>
      <c r="L4" s="196"/>
      <c r="M4" s="196"/>
      <c r="N4" s="196"/>
      <c r="O4" s="197">
        <v>0.5</v>
      </c>
      <c r="P4" s="178">
        <f t="shared" si="5"/>
        <v>168</v>
      </c>
      <c r="Q4" s="179">
        <f t="shared" si="1"/>
        <v>0</v>
      </c>
      <c r="R4" s="179">
        <f t="shared" si="1"/>
        <v>0</v>
      </c>
      <c r="S4" s="179">
        <f t="shared" si="1"/>
        <v>0</v>
      </c>
      <c r="T4" s="179">
        <f t="shared" si="1"/>
        <v>0</v>
      </c>
      <c r="U4" s="180">
        <f t="shared" si="1"/>
        <v>168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7</v>
      </c>
      <c r="AA4" s="324">
        <v>0.40899999999999997</v>
      </c>
      <c r="AB4" s="324">
        <v>1.4E-2</v>
      </c>
      <c r="AC4" s="323">
        <v>0.42199999999999999</v>
      </c>
      <c r="AD4" s="323">
        <v>6.6000000000000003E-2</v>
      </c>
      <c r="AE4" s="323">
        <v>0.122</v>
      </c>
      <c r="AF4" s="323">
        <v>8.1000000000000003E-2</v>
      </c>
      <c r="AG4" s="323">
        <v>0.309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46</v>
      </c>
      <c r="E5" s="166">
        <f t="shared" si="0"/>
        <v>322</v>
      </c>
      <c r="F5" s="319">
        <v>46085</v>
      </c>
      <c r="G5" s="245">
        <f t="shared" ca="1" si="4"/>
        <v>223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322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322</v>
      </c>
      <c r="W5" s="147" t="s">
        <v>201</v>
      </c>
      <c r="X5" s="85">
        <f t="shared" si="2"/>
        <v>0</v>
      </c>
      <c r="Z5" s="322">
        <v>9</v>
      </c>
      <c r="AA5" s="324">
        <v>0.39600000000000002</v>
      </c>
      <c r="AB5" s="324">
        <v>1.4E-2</v>
      </c>
      <c r="AC5" s="323">
        <v>0.41</v>
      </c>
      <c r="AD5" s="323">
        <v>3.9E-2</v>
      </c>
      <c r="AE5" s="323">
        <v>0.13100000000000001</v>
      </c>
      <c r="AF5" s="323">
        <v>9.7000000000000003E-2</v>
      </c>
      <c r="AG5" s="323">
        <v>0.32300000000000001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46</v>
      </c>
      <c r="E6" s="166">
        <f t="shared" si="0"/>
        <v>322</v>
      </c>
      <c r="F6" s="319">
        <v>46084</v>
      </c>
      <c r="G6" s="245">
        <f t="shared" ca="1" si="4"/>
        <v>224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/>
      <c r="N6" s="196"/>
      <c r="O6" s="197">
        <v>0.5</v>
      </c>
      <c r="P6" s="178">
        <f t="shared" si="5"/>
        <v>161</v>
      </c>
      <c r="Q6" s="179">
        <f t="shared" si="1"/>
        <v>0</v>
      </c>
      <c r="R6" s="179">
        <f t="shared" si="1"/>
        <v>0</v>
      </c>
      <c r="S6" s="179">
        <f t="shared" si="1"/>
        <v>0</v>
      </c>
      <c r="T6" s="179">
        <f t="shared" si="1"/>
        <v>0</v>
      </c>
      <c r="U6" s="180">
        <f t="shared" si="1"/>
        <v>161</v>
      </c>
      <c r="V6" s="167">
        <f t="shared" si="6"/>
        <v>322</v>
      </c>
      <c r="W6" s="147" t="s">
        <v>201</v>
      </c>
      <c r="X6" s="85">
        <f t="shared" si="2"/>
        <v>0</v>
      </c>
      <c r="Y6" s="2"/>
      <c r="Z6" s="322">
        <v>10</v>
      </c>
      <c r="AA6" s="324">
        <v>0.41</v>
      </c>
      <c r="AB6" s="324">
        <v>1.4E-2</v>
      </c>
      <c r="AC6" s="323">
        <v>0.43</v>
      </c>
      <c r="AD6" s="323">
        <v>2.4E-2</v>
      </c>
      <c r="AE6" s="323">
        <v>0.13800000000000001</v>
      </c>
      <c r="AF6" s="323">
        <v>7.4999999999999997E-2</v>
      </c>
      <c r="AG6" s="323">
        <v>0.34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48</v>
      </c>
      <c r="E7" s="166">
        <f t="shared" si="0"/>
        <v>336</v>
      </c>
      <c r="F7" s="319">
        <v>46085</v>
      </c>
      <c r="G7" s="245">
        <f t="shared" ca="1" si="4"/>
        <v>223</v>
      </c>
      <c r="H7" s="253">
        <v>2</v>
      </c>
      <c r="I7" s="253" t="str">
        <f>VLOOKUP(H7,Secteurs!$A$4:$C$6,3)</f>
        <v>Prince MBOUSSA</v>
      </c>
      <c r="J7" s="195">
        <v>0.5</v>
      </c>
      <c r="K7" s="196">
        <v>0.5</v>
      </c>
      <c r="L7" s="196"/>
      <c r="M7" s="196"/>
      <c r="N7" s="196"/>
      <c r="O7" s="197"/>
      <c r="P7" s="178">
        <f>+$E7*J7</f>
        <v>168</v>
      </c>
      <c r="Q7" s="179">
        <f t="shared" si="1"/>
        <v>168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336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2.0000000000000018E-2</v>
      </c>
      <c r="AD7" s="194">
        <f>+AD6-AD5</f>
        <v>-1.4999999999999999E-2</v>
      </c>
      <c r="AE7" s="194">
        <f t="shared" ref="AE7:AG7" si="7">+AE6-AE5</f>
        <v>7.0000000000000062E-3</v>
      </c>
      <c r="AF7" s="194">
        <f t="shared" si="7"/>
        <v>-2.2000000000000006E-2</v>
      </c>
      <c r="AG7" s="194">
        <f t="shared" si="7"/>
        <v>1.7000000000000015E-2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46084</v>
      </c>
      <c r="G8" s="245">
        <f t="shared" ca="1" si="4"/>
        <v>224</v>
      </c>
      <c r="H8" s="253">
        <v>1</v>
      </c>
      <c r="I8" s="253" t="str">
        <f>VLOOKUP(H8,Secteurs!$A$4:$C$6,3)</f>
        <v>Frisca MPASSI</v>
      </c>
      <c r="J8" s="195"/>
      <c r="K8" s="196"/>
      <c r="L8" s="196"/>
      <c r="M8" s="196">
        <v>0.5</v>
      </c>
      <c r="N8" s="196">
        <v>0.5</v>
      </c>
      <c r="O8" s="197"/>
      <c r="P8" s="178">
        <f t="shared" si="5"/>
        <v>0</v>
      </c>
      <c r="Q8" s="179">
        <f t="shared" si="1"/>
        <v>0</v>
      </c>
      <c r="R8" s="179">
        <f t="shared" si="1"/>
        <v>0</v>
      </c>
      <c r="S8" s="179">
        <f t="shared" si="1"/>
        <v>140</v>
      </c>
      <c r="T8" s="179">
        <f t="shared" si="1"/>
        <v>140</v>
      </c>
      <c r="U8" s="180">
        <f t="shared" si="1"/>
        <v>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46084</v>
      </c>
      <c r="G9" s="245">
        <f t="shared" ca="1" si="4"/>
        <v>224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0.5</v>
      </c>
      <c r="N9" s="196"/>
      <c r="O9" s="197"/>
      <c r="P9" s="178">
        <f t="shared" si="5"/>
        <v>105</v>
      </c>
      <c r="Q9" s="179">
        <f t="shared" si="1"/>
        <v>0</v>
      </c>
      <c r="R9" s="179">
        <f t="shared" si="1"/>
        <v>0</v>
      </c>
      <c r="S9" s="179">
        <f t="shared" si="1"/>
        <v>105</v>
      </c>
      <c r="T9" s="179">
        <f t="shared" si="1"/>
        <v>0</v>
      </c>
      <c r="U9" s="180">
        <f t="shared" si="1"/>
        <v>0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46084</v>
      </c>
      <c r="G10" s="245">
        <f t="shared" ca="1" si="4"/>
        <v>224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30</v>
      </c>
      <c r="E11" s="166">
        <f t="shared" si="0"/>
        <v>210</v>
      </c>
      <c r="F11" s="319">
        <v>46085</v>
      </c>
      <c r="G11" s="245">
        <f t="shared" ca="1" si="4"/>
        <v>223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105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105</v>
      </c>
      <c r="V11" s="167">
        <f t="shared" si="6"/>
        <v>210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46083</v>
      </c>
      <c r="G12" s="245">
        <f t="shared" ca="1" si="4"/>
        <v>225</v>
      </c>
      <c r="H12" s="253">
        <v>2</v>
      </c>
      <c r="I12" s="253" t="str">
        <f>VLOOKUP(H12,Secteurs!$A$4:$C$6,3)</f>
        <v>Prince MBOUSSA</v>
      </c>
      <c r="J12" s="195">
        <v>1</v>
      </c>
      <c r="K12" s="196"/>
      <c r="L12" s="196"/>
      <c r="M12" s="196"/>
      <c r="N12" s="196"/>
      <c r="O12" s="197"/>
      <c r="P12" s="178">
        <f t="shared" si="5"/>
        <v>168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46083</v>
      </c>
      <c r="G13" s="245">
        <f t="shared" ca="1" si="4"/>
        <v>225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46084</v>
      </c>
      <c r="G14" s="245">
        <f t="shared" ca="1" si="4"/>
        <v>224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/>
      <c r="N14" s="196">
        <v>0.25</v>
      </c>
      <c r="O14" s="197">
        <v>0.25</v>
      </c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0</v>
      </c>
      <c r="T14" s="179">
        <f t="shared" si="1"/>
        <v>84</v>
      </c>
      <c r="U14" s="180">
        <f t="shared" si="1"/>
        <v>84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64</v>
      </c>
      <c r="E15" s="166">
        <f>D15*7</f>
        <v>448</v>
      </c>
      <c r="F15" s="319">
        <v>46085</v>
      </c>
      <c r="G15" s="245">
        <f t="shared" ca="1" si="4"/>
        <v>223</v>
      </c>
      <c r="H15" s="253">
        <v>2</v>
      </c>
      <c r="I15" s="253" t="str">
        <f>VLOOKUP(H15,Secteurs!$A$4:$C$6,3)</f>
        <v>Prince MBOUSSA</v>
      </c>
      <c r="J15" s="195"/>
      <c r="K15" s="196"/>
      <c r="L15" s="196"/>
      <c r="M15" s="196">
        <v>0.5</v>
      </c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0</v>
      </c>
      <c r="S15" s="179">
        <f t="shared" si="1"/>
        <v>224</v>
      </c>
      <c r="T15" s="179">
        <f t="shared" si="1"/>
        <v>0</v>
      </c>
      <c r="U15" s="180">
        <f t="shared" si="1"/>
        <v>224</v>
      </c>
      <c r="V15" s="167">
        <f t="shared" si="6"/>
        <v>448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46084</v>
      </c>
      <c r="G16" s="245">
        <f t="shared" ca="1" si="4"/>
        <v>224</v>
      </c>
      <c r="H16" s="253">
        <v>3</v>
      </c>
      <c r="I16" s="253" t="str">
        <f>VLOOKUP(H16,Secteurs!$A$4:$C$6,3)</f>
        <v>Arnaud ITOUA</v>
      </c>
      <c r="J16" s="195"/>
      <c r="K16" s="196"/>
      <c r="L16" s="196"/>
      <c r="M16" s="196">
        <v>0.5</v>
      </c>
      <c r="N16" s="196"/>
      <c r="O16" s="197">
        <v>0.5</v>
      </c>
      <c r="P16" s="178">
        <f t="shared" si="5"/>
        <v>0</v>
      </c>
      <c r="Q16" s="179">
        <f t="shared" si="1"/>
        <v>0</v>
      </c>
      <c r="R16" s="179">
        <f t="shared" si="1"/>
        <v>0</v>
      </c>
      <c r="S16" s="179">
        <f t="shared" si="1"/>
        <v>168</v>
      </c>
      <c r="T16" s="179">
        <f t="shared" si="1"/>
        <v>0</v>
      </c>
      <c r="U16" s="180">
        <f t="shared" si="1"/>
        <v>168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46083</v>
      </c>
      <c r="G17" s="245">
        <f t="shared" ca="1" si="4"/>
        <v>225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/>
      <c r="O17" s="197">
        <v>0.5</v>
      </c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140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30</v>
      </c>
      <c r="E18" s="166">
        <f t="shared" si="0"/>
        <v>210</v>
      </c>
      <c r="F18" s="319">
        <v>46084</v>
      </c>
      <c r="G18" s="245">
        <f t="shared" ca="1" si="4"/>
        <v>224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105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105</v>
      </c>
      <c r="V18" s="167">
        <f t="shared" si="6"/>
        <v>210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28</v>
      </c>
      <c r="E19" s="166">
        <f t="shared" si="0"/>
        <v>196</v>
      </c>
      <c r="F19" s="319">
        <v>46083</v>
      </c>
      <c r="G19" s="245">
        <f t="shared" ca="1" si="4"/>
        <v>225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98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98</v>
      </c>
      <c r="V19" s="167">
        <f t="shared" si="6"/>
        <v>196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48</v>
      </c>
      <c r="E20" s="166">
        <f t="shared" si="0"/>
        <v>336</v>
      </c>
      <c r="F20" s="319">
        <v>46083</v>
      </c>
      <c r="G20" s="245">
        <f t="shared" ca="1" si="4"/>
        <v>225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178">
        <f t="shared" si="5"/>
        <v>168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0</v>
      </c>
      <c r="U20" s="180">
        <f t="shared" si="5"/>
        <v>168</v>
      </c>
      <c r="V20" s="167">
        <f t="shared" si="6"/>
        <v>336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48</v>
      </c>
      <c r="E21" s="166">
        <f t="shared" si="0"/>
        <v>336</v>
      </c>
      <c r="F21" s="319">
        <v>46084</v>
      </c>
      <c r="G21" s="245">
        <f t="shared" ca="1" si="4"/>
        <v>224</v>
      </c>
      <c r="H21" s="253">
        <v>3</v>
      </c>
      <c r="I21" s="253" t="str">
        <f>VLOOKUP(H21,Secteurs!$A$4:$C$6,3)</f>
        <v>Arnaud ITOUA</v>
      </c>
      <c r="J21" s="195"/>
      <c r="K21" s="196"/>
      <c r="L21" s="196"/>
      <c r="M21" s="196">
        <v>0.5</v>
      </c>
      <c r="N21" s="196"/>
      <c r="O21" s="197">
        <v>0.5</v>
      </c>
      <c r="P21" s="178">
        <f t="shared" si="5"/>
        <v>0</v>
      </c>
      <c r="Q21" s="179">
        <f t="shared" si="5"/>
        <v>0</v>
      </c>
      <c r="R21" s="179">
        <f t="shared" si="5"/>
        <v>0</v>
      </c>
      <c r="S21" s="179">
        <f t="shared" si="5"/>
        <v>168</v>
      </c>
      <c r="T21" s="179">
        <f t="shared" si="5"/>
        <v>0</v>
      </c>
      <c r="U21" s="180">
        <f t="shared" si="5"/>
        <v>168</v>
      </c>
      <c r="V21" s="167">
        <f t="shared" si="6"/>
        <v>336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46084</v>
      </c>
      <c r="G22" s="245">
        <f t="shared" ca="1" si="4"/>
        <v>224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112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46083</v>
      </c>
      <c r="G23" s="245">
        <f t="shared" ca="1" si="4"/>
        <v>225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42</v>
      </c>
      <c r="E24" s="166">
        <f t="shared" si="0"/>
        <v>294</v>
      </c>
      <c r="F24" s="319">
        <v>46084</v>
      </c>
      <c r="G24" s="245">
        <f t="shared" ca="1" si="4"/>
        <v>224</v>
      </c>
      <c r="H24" s="253">
        <v>2</v>
      </c>
      <c r="I24" s="253" t="str">
        <f>VLOOKUP(H24,Secteurs!$A$4:$C$6,3)</f>
        <v>Prince MBOUSSA</v>
      </c>
      <c r="J24" s="195">
        <v>0.5</v>
      </c>
      <c r="K24" s="196"/>
      <c r="L24" s="196"/>
      <c r="M24" s="196">
        <v>0.25</v>
      </c>
      <c r="N24" s="196">
        <v>0.25</v>
      </c>
      <c r="O24" s="197"/>
      <c r="P24" s="178">
        <f t="shared" si="5"/>
        <v>147</v>
      </c>
      <c r="Q24" s="179">
        <f t="shared" si="5"/>
        <v>0</v>
      </c>
      <c r="R24" s="179">
        <f t="shared" si="5"/>
        <v>0</v>
      </c>
      <c r="S24" s="179">
        <f t="shared" si="5"/>
        <v>73.5</v>
      </c>
      <c r="T24" s="179">
        <f t="shared" si="5"/>
        <v>73.5</v>
      </c>
      <c r="U24" s="180">
        <f t="shared" si="5"/>
        <v>0</v>
      </c>
      <c r="V24" s="167">
        <f t="shared" si="6"/>
        <v>294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46083</v>
      </c>
      <c r="G25" s="245">
        <f t="shared" ca="1" si="4"/>
        <v>225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46084</v>
      </c>
      <c r="G26" s="245">
        <f t="shared" ca="1" si="4"/>
        <v>224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17500</v>
      </c>
      <c r="AE26" s="346">
        <v>17500</v>
      </c>
      <c r="AF26" s="346">
        <v>17500</v>
      </c>
      <c r="AG26" s="346">
        <v>17250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46080</v>
      </c>
      <c r="G27" s="245">
        <f t="shared" ca="1" si="4"/>
        <v>228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>
        <v>0.5</v>
      </c>
      <c r="N27" s="196"/>
      <c r="O27" s="197"/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105</v>
      </c>
      <c r="T27" s="179">
        <f t="shared" si="5"/>
        <v>0</v>
      </c>
      <c r="U27" s="180"/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17250</v>
      </c>
      <c r="AE27" s="346">
        <v>17250</v>
      </c>
      <c r="AF27" s="346">
        <v>17250</v>
      </c>
      <c r="AG27" s="346">
        <v>17000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46</v>
      </c>
      <c r="E28" s="166">
        <f t="shared" si="0"/>
        <v>322</v>
      </c>
      <c r="F28" s="319">
        <v>46083</v>
      </c>
      <c r="G28" s="245">
        <f t="shared" ca="1" si="4"/>
        <v>225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161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161</v>
      </c>
      <c r="V28" s="167">
        <f t="shared" si="6"/>
        <v>322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</row>
    <row r="29" spans="1:35" ht="18.75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 t="str">
        <f>VLOOKUP(H29,Secteurs!$A$4:$C$6,3)</f>
        <v>Prince MBOUSSA</v>
      </c>
      <c r="J29" s="195"/>
      <c r="K29" s="196"/>
      <c r="L29" s="196"/>
      <c r="M29" s="196"/>
      <c r="N29" s="196"/>
      <c r="O29" s="197"/>
      <c r="P29" s="178">
        <f t="shared" si="5"/>
        <v>0</v>
      </c>
      <c r="Q29" s="179">
        <f t="shared" si="5"/>
        <v>0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46084</v>
      </c>
      <c r="G30" s="291">
        <f t="shared" ca="1" si="4"/>
        <v>224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>
        <v>0.25</v>
      </c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70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46085</v>
      </c>
      <c r="G31" s="245">
        <f t="shared" ca="1" si="4"/>
        <v>223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26</v>
      </c>
      <c r="E32" s="166">
        <f t="shared" si="0"/>
        <v>182</v>
      </c>
      <c r="F32" s="319">
        <v>46084</v>
      </c>
      <c r="G32" s="245">
        <f t="shared" ca="1" si="4"/>
        <v>224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91</v>
      </c>
      <c r="U32" s="180">
        <f t="shared" si="5"/>
        <v>91</v>
      </c>
      <c r="V32" s="167">
        <f t="shared" si="6"/>
        <v>182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46083</v>
      </c>
      <c r="G33" s="245">
        <f t="shared" ca="1" si="4"/>
        <v>225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/>
      <c r="O33" s="197">
        <v>0.5</v>
      </c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0</v>
      </c>
      <c r="U33" s="180">
        <f t="shared" si="5"/>
        <v>147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46080</v>
      </c>
      <c r="G34" s="245">
        <f t="shared" ca="1" si="4"/>
        <v>228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44</v>
      </c>
      <c r="E35" s="166">
        <f t="shared" si="0"/>
        <v>308</v>
      </c>
      <c r="F35" s="319">
        <v>46084</v>
      </c>
      <c r="G35" s="245">
        <f t="shared" ca="1" si="4"/>
        <v>224</v>
      </c>
      <c r="H35" s="253">
        <v>2</v>
      </c>
      <c r="I35" s="253" t="str">
        <f>VLOOKUP(H35,Secteurs!$A$4:$C$6,3)</f>
        <v>Prince MBOUSSA</v>
      </c>
      <c r="J35" s="195">
        <v>0.5</v>
      </c>
      <c r="K35" s="196"/>
      <c r="L35" s="196"/>
      <c r="M35" s="196"/>
      <c r="N35" s="196"/>
      <c r="O35" s="197">
        <v>0.5</v>
      </c>
      <c r="P35" s="178">
        <f t="shared" si="5"/>
        <v>154</v>
      </c>
      <c r="Q35" s="179">
        <f t="shared" si="5"/>
        <v>0</v>
      </c>
      <c r="R35" s="179">
        <f t="shared" si="5"/>
        <v>0</v>
      </c>
      <c r="S35" s="179">
        <f t="shared" si="5"/>
        <v>0</v>
      </c>
      <c r="T35" s="179">
        <f t="shared" si="5"/>
        <v>0</v>
      </c>
      <c r="U35" s="180">
        <f t="shared" si="5"/>
        <v>154</v>
      </c>
      <c r="V35" s="167">
        <f t="shared" si="6"/>
        <v>308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26</v>
      </c>
      <c r="E36" s="166">
        <f t="shared" si="0"/>
        <v>182</v>
      </c>
      <c r="F36" s="319">
        <v>46083</v>
      </c>
      <c r="G36" s="245">
        <f t="shared" ca="1" si="4"/>
        <v>225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>
        <v>0.5</v>
      </c>
      <c r="O36" s="197"/>
      <c r="P36" s="178">
        <f t="shared" si="5"/>
        <v>91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91</v>
      </c>
      <c r="U36" s="180">
        <f t="shared" si="5"/>
        <v>0</v>
      </c>
      <c r="V36" s="167">
        <f t="shared" si="6"/>
        <v>182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28</v>
      </c>
      <c r="E37" s="166">
        <f t="shared" si="0"/>
        <v>196</v>
      </c>
      <c r="F37" s="319">
        <v>46083</v>
      </c>
      <c r="G37" s="245">
        <f t="shared" ca="1" si="4"/>
        <v>225</v>
      </c>
      <c r="H37" s="253">
        <v>3</v>
      </c>
      <c r="I37" s="253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178">
        <f t="shared" si="5"/>
        <v>0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196</v>
      </c>
      <c r="V37" s="167">
        <f t="shared" si="6"/>
        <v>196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46083</v>
      </c>
      <c r="G38" s="245">
        <f t="shared" ca="1" si="4"/>
        <v>225</v>
      </c>
      <c r="H38" s="253">
        <v>3</v>
      </c>
      <c r="I38" s="253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178">
        <f t="shared" si="5"/>
        <v>0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182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46083</v>
      </c>
      <c r="G39" s="245">
        <f t="shared" ca="1" si="4"/>
        <v>225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46083</v>
      </c>
      <c r="G40" s="245">
        <f t="shared" ca="1" si="4"/>
        <v>225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46085</v>
      </c>
      <c r="G41" s="245">
        <f t="shared" ca="1" si="4"/>
        <v>223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46084</v>
      </c>
      <c r="G42" s="245">
        <f t="shared" ca="1" si="4"/>
        <v>224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32</v>
      </c>
      <c r="E43" s="166">
        <f t="shared" si="0"/>
        <v>224</v>
      </c>
      <c r="F43" s="319">
        <v>46085</v>
      </c>
      <c r="G43" s="245">
        <f t="shared" ca="1" si="4"/>
        <v>223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112</v>
      </c>
      <c r="Q43" s="179">
        <f t="shared" si="5"/>
        <v>0</v>
      </c>
      <c r="R43" s="179">
        <f t="shared" si="5"/>
        <v>0</v>
      </c>
      <c r="S43" s="179">
        <f t="shared" si="5"/>
        <v>112</v>
      </c>
      <c r="T43" s="179">
        <f t="shared" si="5"/>
        <v>0</v>
      </c>
      <c r="U43" s="180">
        <f t="shared" si="5"/>
        <v>0</v>
      </c>
      <c r="V43" s="167">
        <f t="shared" si="6"/>
        <v>224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46084</v>
      </c>
      <c r="G44" s="245">
        <f t="shared" ca="1" si="4"/>
        <v>224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46083</v>
      </c>
      <c r="G45" s="245">
        <f t="shared" ca="1" si="4"/>
        <v>225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46085</v>
      </c>
      <c r="G46" s="245">
        <f t="shared" ca="1" si="4"/>
        <v>223</v>
      </c>
      <c r="H46" s="253">
        <v>1</v>
      </c>
      <c r="I46" s="253" t="str">
        <f>VLOOKUP(H46,Secteurs!$A$4:$C$6,3)</f>
        <v>Frisca MPASSI</v>
      </c>
      <c r="J46" s="195"/>
      <c r="K46" s="196"/>
      <c r="L46" s="196"/>
      <c r="M46" s="196"/>
      <c r="N46" s="196">
        <v>0.5</v>
      </c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0</v>
      </c>
      <c r="S46" s="179">
        <f t="shared" si="5"/>
        <v>0</v>
      </c>
      <c r="T46" s="179">
        <f t="shared" si="5"/>
        <v>87.5</v>
      </c>
      <c r="U46" s="180">
        <f t="shared" si="5"/>
        <v>87.5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46084</v>
      </c>
      <c r="G47" s="245">
        <f t="shared" ca="1" si="4"/>
        <v>224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22</v>
      </c>
      <c r="E48" s="166">
        <f t="shared" si="0"/>
        <v>154</v>
      </c>
      <c r="F48" s="319">
        <v>46085</v>
      </c>
      <c r="G48" s="245">
        <f t="shared" ca="1" si="4"/>
        <v>223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/>
      <c r="M48" s="196"/>
      <c r="N48" s="196"/>
      <c r="O48" s="197">
        <v>0.5</v>
      </c>
      <c r="P48" s="178">
        <f t="shared" si="5"/>
        <v>77</v>
      </c>
      <c r="Q48" s="179">
        <f t="shared" si="5"/>
        <v>0</v>
      </c>
      <c r="R48" s="179">
        <f t="shared" si="5"/>
        <v>0</v>
      </c>
      <c r="S48" s="179">
        <f t="shared" si="5"/>
        <v>0</v>
      </c>
      <c r="T48" s="179">
        <f t="shared" si="5"/>
        <v>0</v>
      </c>
      <c r="U48" s="180">
        <f t="shared" si="5"/>
        <v>77</v>
      </c>
      <c r="V48" s="167">
        <f t="shared" si="6"/>
        <v>154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46083</v>
      </c>
      <c r="G49" s="245">
        <f t="shared" ca="1" si="4"/>
        <v>225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26</v>
      </c>
      <c r="E50" s="166">
        <f t="shared" si="0"/>
        <v>182</v>
      </c>
      <c r="F50" s="319">
        <v>46085</v>
      </c>
      <c r="G50" s="245">
        <f t="shared" ca="1" si="4"/>
        <v>223</v>
      </c>
      <c r="H50" s="253">
        <v>3</v>
      </c>
      <c r="I50" s="253" t="str">
        <f>VLOOKUP(H50,Secteurs!$A$4:$C$6,3)</f>
        <v>Arnaud ITOUA</v>
      </c>
      <c r="J50" s="195"/>
      <c r="K50" s="196"/>
      <c r="L50" s="196"/>
      <c r="M50" s="196"/>
      <c r="N50" s="196">
        <v>0.5</v>
      </c>
      <c r="O50" s="197">
        <v>0.5</v>
      </c>
      <c r="P50" s="178">
        <f t="shared" si="5"/>
        <v>0</v>
      </c>
      <c r="Q50" s="179">
        <f t="shared" si="5"/>
        <v>0</v>
      </c>
      <c r="R50" s="179">
        <f t="shared" si="5"/>
        <v>0</v>
      </c>
      <c r="S50" s="179">
        <f t="shared" si="5"/>
        <v>0</v>
      </c>
      <c r="T50" s="179">
        <f t="shared" si="5"/>
        <v>91</v>
      </c>
      <c r="U50" s="180">
        <f t="shared" si="5"/>
        <v>91</v>
      </c>
      <c r="V50" s="167">
        <f t="shared" si="6"/>
        <v>182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46083</v>
      </c>
      <c r="G51" s="245">
        <f t="shared" ca="1" si="4"/>
        <v>225</v>
      </c>
      <c r="H51" s="253">
        <v>2</v>
      </c>
      <c r="I51" s="253" t="str">
        <f>VLOOKUP(H51,Secteurs!$A$4:$C$6,3)</f>
        <v>Prince MBOUSSA</v>
      </c>
      <c r="J51" s="195">
        <v>0.25</v>
      </c>
      <c r="K51" s="196"/>
      <c r="L51" s="196"/>
      <c r="M51" s="196"/>
      <c r="N51" s="196">
        <v>0.25</v>
      </c>
      <c r="O51" s="197">
        <v>0.5</v>
      </c>
      <c r="P51" s="178">
        <f t="shared" si="5"/>
        <v>84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84</v>
      </c>
      <c r="U51" s="180">
        <f t="shared" si="5"/>
        <v>168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46084</v>
      </c>
      <c r="G52" s="245">
        <f t="shared" ca="1" si="4"/>
        <v>224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91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91</v>
      </c>
      <c r="U52" s="180">
        <f t="shared" si="5"/>
        <v>0</v>
      </c>
      <c r="V52" s="167">
        <f t="shared" si="6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319">
        <v>46084</v>
      </c>
      <c r="G53" s="245">
        <f t="shared" ca="1" si="4"/>
        <v>224</v>
      </c>
      <c r="H53" s="253">
        <v>3</v>
      </c>
      <c r="I53" s="253" t="str">
        <f>VLOOKUP(H53,Secteurs!$A$4:$C$6,3)</f>
        <v>Arnaud ITOUA</v>
      </c>
      <c r="J53" s="195"/>
      <c r="K53" s="196"/>
      <c r="L53" s="196"/>
      <c r="M53" s="196">
        <v>0.5</v>
      </c>
      <c r="N53" s="196"/>
      <c r="O53" s="197">
        <v>0.5</v>
      </c>
      <c r="P53" s="178">
        <f t="shared" si="5"/>
        <v>0</v>
      </c>
      <c r="Q53" s="179">
        <f t="shared" si="5"/>
        <v>0</v>
      </c>
      <c r="R53" s="179">
        <f t="shared" si="5"/>
        <v>0</v>
      </c>
      <c r="S53" s="179">
        <f t="shared" si="5"/>
        <v>84</v>
      </c>
      <c r="T53" s="179">
        <f t="shared" si="5"/>
        <v>0</v>
      </c>
      <c r="U53" s="180">
        <f t="shared" si="5"/>
        <v>84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24</v>
      </c>
      <c r="E54" s="166">
        <f t="shared" si="0"/>
        <v>168</v>
      </c>
      <c r="F54" s="319">
        <v>46085</v>
      </c>
      <c r="G54" s="245">
        <f t="shared" ca="1" si="4"/>
        <v>223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178">
        <f t="shared" si="5"/>
        <v>84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84</v>
      </c>
      <c r="U54" s="180">
        <f t="shared" si="5"/>
        <v>0</v>
      </c>
      <c r="V54" s="167">
        <f t="shared" si="6"/>
        <v>168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46085</v>
      </c>
      <c r="G55" s="245">
        <f t="shared" ca="1" si="4"/>
        <v>223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22</v>
      </c>
      <c r="E56" s="166">
        <f t="shared" si="0"/>
        <v>154</v>
      </c>
      <c r="F56" s="319">
        <v>46083</v>
      </c>
      <c r="G56" s="245">
        <f t="shared" ca="1" si="4"/>
        <v>225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>
        <v>0.5</v>
      </c>
      <c r="N56" s="196"/>
      <c r="O56" s="197"/>
      <c r="P56" s="178">
        <f t="shared" si="5"/>
        <v>77</v>
      </c>
      <c r="Q56" s="179">
        <f t="shared" si="5"/>
        <v>0</v>
      </c>
      <c r="R56" s="179">
        <f t="shared" si="5"/>
        <v>0</v>
      </c>
      <c r="S56" s="179">
        <f t="shared" si="5"/>
        <v>77</v>
      </c>
      <c r="T56" s="179">
        <f t="shared" si="5"/>
        <v>0</v>
      </c>
      <c r="U56" s="180">
        <f t="shared" si="5"/>
        <v>0</v>
      </c>
      <c r="V56" s="167">
        <f t="shared" si="6"/>
        <v>154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63" t="s">
        <v>322</v>
      </c>
      <c r="C57" s="168" t="s">
        <v>29</v>
      </c>
      <c r="D57" s="198">
        <v>36</v>
      </c>
      <c r="E57" s="166">
        <f t="shared" si="0"/>
        <v>252</v>
      </c>
      <c r="F57" s="319">
        <v>46084</v>
      </c>
      <c r="G57" s="245">
        <f t="shared" ca="1" si="4"/>
        <v>224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/>
      <c r="N57" s="196"/>
      <c r="O57" s="197">
        <v>0.5</v>
      </c>
      <c r="P57" s="178">
        <f t="shared" si="5"/>
        <v>126</v>
      </c>
      <c r="Q57" s="179">
        <f t="shared" si="5"/>
        <v>0</v>
      </c>
      <c r="R57" s="179">
        <f t="shared" si="5"/>
        <v>0</v>
      </c>
      <c r="S57" s="179">
        <f t="shared" si="5"/>
        <v>0</v>
      </c>
      <c r="T57" s="179">
        <f t="shared" si="5"/>
        <v>0</v>
      </c>
      <c r="U57" s="180">
        <f t="shared" si="5"/>
        <v>126</v>
      </c>
      <c r="V57" s="167">
        <f t="shared" si="6"/>
        <v>252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46085</v>
      </c>
      <c r="G58" s="245">
        <f t="shared" ca="1" si="4"/>
        <v>223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46083</v>
      </c>
      <c r="G59" s="245">
        <f t="shared" ca="1" si="4"/>
        <v>225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46084</v>
      </c>
      <c r="G60" s="245">
        <f t="shared" ca="1" si="4"/>
        <v>224</v>
      </c>
      <c r="H60" s="253">
        <v>2</v>
      </c>
      <c r="I60" s="253" t="str">
        <f>VLOOKUP(H60,Secteurs!$A$4:$C$6,3)</f>
        <v>Prince MBOUSSA</v>
      </c>
      <c r="J60" s="195">
        <v>0.5</v>
      </c>
      <c r="K60" s="196"/>
      <c r="L60" s="196"/>
      <c r="M60" s="196"/>
      <c r="N60" s="196">
        <v>0.5</v>
      </c>
      <c r="O60" s="197"/>
      <c r="P60" s="178">
        <f t="shared" si="8"/>
        <v>126</v>
      </c>
      <c r="Q60" s="179">
        <f t="shared" si="8"/>
        <v>0</v>
      </c>
      <c r="R60" s="179">
        <f t="shared" si="8"/>
        <v>0</v>
      </c>
      <c r="S60" s="179">
        <f t="shared" si="8"/>
        <v>0</v>
      </c>
      <c r="T60" s="179">
        <f t="shared" si="8"/>
        <v>126</v>
      </c>
      <c r="U60" s="180">
        <f t="shared" si="8"/>
        <v>0</v>
      </c>
      <c r="V60" s="167">
        <f t="shared" si="6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46083</v>
      </c>
      <c r="G61" s="245">
        <f t="shared" ca="1" si="4"/>
        <v>225</v>
      </c>
      <c r="H61" s="254">
        <v>1</v>
      </c>
      <c r="I61" s="253" t="str">
        <f>VLOOKUP(H61,Secteurs!$A$4:$C$6,3)</f>
        <v>Frisca MPASSI</v>
      </c>
      <c r="J61" s="195"/>
      <c r="K61" s="196"/>
      <c r="L61" s="196">
        <v>0.5</v>
      </c>
      <c r="M61" s="196">
        <v>0.25</v>
      </c>
      <c r="N61" s="196"/>
      <c r="O61" s="197">
        <v>0.25</v>
      </c>
      <c r="P61" s="178">
        <f t="shared" si="8"/>
        <v>0</v>
      </c>
      <c r="Q61" s="179">
        <f t="shared" si="8"/>
        <v>0</v>
      </c>
      <c r="R61" s="179">
        <f t="shared" si="8"/>
        <v>98</v>
      </c>
      <c r="S61" s="179">
        <f t="shared" si="8"/>
        <v>49</v>
      </c>
      <c r="T61" s="179">
        <f t="shared" si="8"/>
        <v>0</v>
      </c>
      <c r="U61" s="180">
        <f t="shared" si="8"/>
        <v>49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46083</v>
      </c>
      <c r="G62" s="245">
        <f t="shared" ca="1" si="4"/>
        <v>225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46083</v>
      </c>
      <c r="G63" s="245">
        <f t="shared" ca="1" si="4"/>
        <v>225</v>
      </c>
      <c r="H63" s="254">
        <v>1</v>
      </c>
      <c r="I63" s="253" t="str">
        <f>VLOOKUP(H63,Secteurs!$A$4:$C$6,3)</f>
        <v>Frisca MPASSI</v>
      </c>
      <c r="J63" s="195">
        <v>0.5</v>
      </c>
      <c r="K63" s="196"/>
      <c r="L63" s="196"/>
      <c r="M63" s="196"/>
      <c r="N63" s="196"/>
      <c r="O63" s="197">
        <v>0.5</v>
      </c>
      <c r="P63" s="178">
        <f t="shared" si="8"/>
        <v>98</v>
      </c>
      <c r="Q63" s="179">
        <f t="shared" si="8"/>
        <v>0</v>
      </c>
      <c r="R63" s="179">
        <f t="shared" si="8"/>
        <v>0</v>
      </c>
      <c r="S63" s="179">
        <f t="shared" si="8"/>
        <v>0</v>
      </c>
      <c r="T63" s="179">
        <f t="shared" si="8"/>
        <v>0</v>
      </c>
      <c r="U63" s="180">
        <f t="shared" si="8"/>
        <v>98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42</v>
      </c>
      <c r="E64" s="166">
        <f t="shared" si="0"/>
        <v>294</v>
      </c>
      <c r="F64" s="319">
        <v>46083</v>
      </c>
      <c r="G64" s="245">
        <f t="shared" ca="1" si="4"/>
        <v>225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147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147</v>
      </c>
      <c r="V64" s="167">
        <f t="shared" si="6"/>
        <v>294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26</v>
      </c>
      <c r="E65" s="166">
        <f t="shared" si="0"/>
        <v>182</v>
      </c>
      <c r="F65" s="319">
        <v>46084</v>
      </c>
      <c r="G65" s="245">
        <f t="shared" ca="1" si="4"/>
        <v>224</v>
      </c>
      <c r="H65" s="254">
        <v>1</v>
      </c>
      <c r="I65" s="253" t="str">
        <f>VLOOKUP(H65,Secteurs!$A$4:$C$6,3)</f>
        <v>Frisca MPASSI</v>
      </c>
      <c r="J65" s="195"/>
      <c r="K65" s="196"/>
      <c r="L65" s="196"/>
      <c r="M65" s="196">
        <v>0.5</v>
      </c>
      <c r="N65" s="196"/>
      <c r="O65" s="197">
        <v>0.5</v>
      </c>
      <c r="P65" s="178">
        <f t="shared" si="8"/>
        <v>0</v>
      </c>
      <c r="Q65" s="179">
        <f t="shared" si="8"/>
        <v>0</v>
      </c>
      <c r="R65" s="179">
        <f t="shared" si="8"/>
        <v>0</v>
      </c>
      <c r="S65" s="179">
        <f t="shared" si="8"/>
        <v>91</v>
      </c>
      <c r="T65" s="179">
        <f t="shared" si="8"/>
        <v>0</v>
      </c>
      <c r="U65" s="180">
        <f t="shared" si="8"/>
        <v>91</v>
      </c>
      <c r="V65" s="167">
        <f t="shared" si="6"/>
        <v>182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46085</v>
      </c>
      <c r="G66" s="245">
        <f t="shared" ca="1" si="4"/>
        <v>223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46083</v>
      </c>
      <c r="G67" s="245">
        <f t="shared" ref="G67:G130" ca="1" si="12">+IF(A67=1,(+TODAY())-F67,"Sans objet")</f>
        <v>225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46084</v>
      </c>
      <c r="G68" s="245">
        <f t="shared" ca="1" si="12"/>
        <v>224</v>
      </c>
      <c r="H68" s="253">
        <v>2</v>
      </c>
      <c r="I68" s="253" t="str">
        <f>VLOOKUP(H68,Secteurs!$A$4:$C$6,3)</f>
        <v>Prince MBOUSSA</v>
      </c>
      <c r="J68" s="195"/>
      <c r="K68" s="196">
        <v>0.5</v>
      </c>
      <c r="L68" s="196"/>
      <c r="M68" s="196">
        <v>0.25</v>
      </c>
      <c r="N68" s="196"/>
      <c r="O68" s="197">
        <v>0.25</v>
      </c>
      <c r="P68" s="178">
        <f t="shared" si="8"/>
        <v>0</v>
      </c>
      <c r="Q68" s="179">
        <f t="shared" si="8"/>
        <v>168</v>
      </c>
      <c r="R68" s="179">
        <f t="shared" si="8"/>
        <v>0</v>
      </c>
      <c r="S68" s="179">
        <f t="shared" si="8"/>
        <v>84</v>
      </c>
      <c r="T68" s="179">
        <f t="shared" si="8"/>
        <v>0</v>
      </c>
      <c r="U68" s="180">
        <f t="shared" si="8"/>
        <v>84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20</v>
      </c>
      <c r="E69" s="166">
        <f t="shared" si="9"/>
        <v>140</v>
      </c>
      <c r="F69" s="319">
        <v>46083</v>
      </c>
      <c r="G69" s="245">
        <f t="shared" ca="1" si="12"/>
        <v>225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140</v>
      </c>
      <c r="V69" s="167">
        <f t="shared" si="13"/>
        <v>140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46083</v>
      </c>
      <c r="G70" s="245"/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98</v>
      </c>
      <c r="T70" s="179">
        <f t="shared" si="8"/>
        <v>0</v>
      </c>
      <c r="U70" s="180">
        <f t="shared" si="8"/>
        <v>98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46079</v>
      </c>
      <c r="G71" s="245">
        <f t="shared" ca="1" si="12"/>
        <v>229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>
        <v>0.5</v>
      </c>
      <c r="N71" s="196"/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77</v>
      </c>
      <c r="T71" s="179">
        <f t="shared" si="8"/>
        <v>0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46083</v>
      </c>
      <c r="G72" s="245">
        <f t="shared" ca="1" si="12"/>
        <v>225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52">
        <v>46083</v>
      </c>
      <c r="G73" s="245">
        <f t="shared" ca="1" si="12"/>
        <v>225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0.25</v>
      </c>
      <c r="N73" s="196">
        <v>0.25</v>
      </c>
      <c r="O73" s="197"/>
      <c r="P73" s="178">
        <f t="shared" si="8"/>
        <v>98</v>
      </c>
      <c r="Q73" s="179">
        <f t="shared" si="8"/>
        <v>0</v>
      </c>
      <c r="R73" s="179">
        <f t="shared" si="8"/>
        <v>0</v>
      </c>
      <c r="S73" s="179">
        <f t="shared" si="8"/>
        <v>49</v>
      </c>
      <c r="T73" s="179">
        <f t="shared" si="8"/>
        <v>49</v>
      </c>
      <c r="U73" s="180">
        <f t="shared" si="8"/>
        <v>0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46084</v>
      </c>
      <c r="G74" s="245">
        <f t="shared" ca="1" si="12"/>
        <v>224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>
        <v>0.25</v>
      </c>
      <c r="N74" s="196">
        <v>0.25</v>
      </c>
      <c r="O74" s="197"/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43.75</v>
      </c>
      <c r="T74" s="179">
        <f t="shared" si="8"/>
        <v>43.75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24</v>
      </c>
      <c r="E75" s="166">
        <f t="shared" si="9"/>
        <v>168</v>
      </c>
      <c r="F75" s="319">
        <v>46085</v>
      </c>
      <c r="G75" s="245">
        <f t="shared" ca="1" si="12"/>
        <v>223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/>
      <c r="M75" s="196"/>
      <c r="N75" s="196"/>
      <c r="O75" s="197">
        <v>0.5</v>
      </c>
      <c r="P75" s="178">
        <f t="shared" si="8"/>
        <v>84</v>
      </c>
      <c r="Q75" s="179">
        <f t="shared" si="8"/>
        <v>0</v>
      </c>
      <c r="R75" s="179">
        <f t="shared" si="8"/>
        <v>0</v>
      </c>
      <c r="S75" s="179">
        <f t="shared" si="8"/>
        <v>0</v>
      </c>
      <c r="T75" s="179">
        <f t="shared" si="8"/>
        <v>0</v>
      </c>
      <c r="U75" s="180">
        <f t="shared" si="8"/>
        <v>84</v>
      </c>
      <c r="V75" s="167">
        <f t="shared" si="13"/>
        <v>168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28</v>
      </c>
      <c r="E76" s="166">
        <f t="shared" si="9"/>
        <v>196</v>
      </c>
      <c r="F76" s="319">
        <v>46084</v>
      </c>
      <c r="G76" s="245">
        <f t="shared" ca="1" si="12"/>
        <v>224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>
        <v>0.25</v>
      </c>
      <c r="M76" s="196">
        <v>0.25</v>
      </c>
      <c r="N76" s="196"/>
      <c r="O76" s="197"/>
      <c r="P76" s="178">
        <f t="shared" si="8"/>
        <v>98</v>
      </c>
      <c r="Q76" s="179">
        <f t="shared" si="8"/>
        <v>0</v>
      </c>
      <c r="R76" s="179">
        <f t="shared" si="8"/>
        <v>49</v>
      </c>
      <c r="S76" s="179">
        <f t="shared" si="8"/>
        <v>49</v>
      </c>
      <c r="T76" s="179">
        <f t="shared" si="8"/>
        <v>0</v>
      </c>
      <c r="U76" s="180">
        <f t="shared" si="8"/>
        <v>0</v>
      </c>
      <c r="V76" s="167">
        <f t="shared" si="13"/>
        <v>196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40</v>
      </c>
      <c r="E77" s="166">
        <f t="shared" si="9"/>
        <v>280</v>
      </c>
      <c r="F77" s="319">
        <v>46083</v>
      </c>
      <c r="G77" s="245">
        <f t="shared" ca="1" si="12"/>
        <v>225</v>
      </c>
      <c r="H77" s="253">
        <v>3</v>
      </c>
      <c r="I77" s="253" t="str">
        <f>VLOOKUP(H77,Secteurs!$A$4:$C$6,3)</f>
        <v>Arnaud ITOUA</v>
      </c>
      <c r="J77" s="195"/>
      <c r="K77" s="196"/>
      <c r="L77" s="196">
        <v>0.5</v>
      </c>
      <c r="M77" s="196"/>
      <c r="N77" s="196"/>
      <c r="O77" s="197">
        <v>0.5</v>
      </c>
      <c r="P77" s="178">
        <f t="shared" si="8"/>
        <v>0</v>
      </c>
      <c r="Q77" s="179">
        <f t="shared" si="8"/>
        <v>0</v>
      </c>
      <c r="R77" s="179">
        <f t="shared" si="8"/>
        <v>140</v>
      </c>
      <c r="S77" s="179">
        <f t="shared" si="8"/>
        <v>0</v>
      </c>
      <c r="T77" s="179">
        <f t="shared" si="8"/>
        <v>0</v>
      </c>
      <c r="U77" s="180">
        <f t="shared" si="8"/>
        <v>140</v>
      </c>
      <c r="V77" s="167">
        <f t="shared" si="13"/>
        <v>280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46083</v>
      </c>
      <c r="G78" s="245">
        <f t="shared" ca="1" si="12"/>
        <v>225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46084</v>
      </c>
      <c r="G79" s="245">
        <f t="shared" ca="1" si="12"/>
        <v>224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49</v>
      </c>
      <c r="T79" s="179">
        <f t="shared" si="8"/>
        <v>0</v>
      </c>
      <c r="U79" s="180">
        <f t="shared" si="8"/>
        <v>49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46084</v>
      </c>
      <c r="G80" s="245">
        <f t="shared" ca="1" si="12"/>
        <v>224</v>
      </c>
      <c r="H80" s="253">
        <v>1</v>
      </c>
      <c r="I80" s="253" t="str">
        <f>VLOOKUP(H80,Secteurs!$A$4:$C$6,3)</f>
        <v>Frisca MPASSI</v>
      </c>
      <c r="J80" s="195"/>
      <c r="K80" s="196"/>
      <c r="L80" s="196">
        <v>0.5</v>
      </c>
      <c r="M80" s="196"/>
      <c r="N80" s="196">
        <v>0.5</v>
      </c>
      <c r="O80" s="197"/>
      <c r="P80" s="178">
        <f t="shared" si="8"/>
        <v>0</v>
      </c>
      <c r="Q80" s="179">
        <f t="shared" si="8"/>
        <v>0</v>
      </c>
      <c r="R80" s="179">
        <f t="shared" si="8"/>
        <v>98</v>
      </c>
      <c r="S80" s="179">
        <f t="shared" si="8"/>
        <v>0</v>
      </c>
      <c r="T80" s="179">
        <f t="shared" si="8"/>
        <v>98</v>
      </c>
      <c r="U80" s="180">
        <f t="shared" si="8"/>
        <v>0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46083</v>
      </c>
      <c r="G81" s="245">
        <f t="shared" ca="1" si="12"/>
        <v>225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>
        <v>0.5</v>
      </c>
      <c r="N81" s="196"/>
      <c r="O81" s="197"/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98</v>
      </c>
      <c r="T81" s="179">
        <f t="shared" si="8"/>
        <v>0</v>
      </c>
      <c r="U81" s="180">
        <f t="shared" si="8"/>
        <v>0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46083</v>
      </c>
      <c r="G82" s="245">
        <f t="shared" ca="1" si="12"/>
        <v>225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46088</v>
      </c>
      <c r="G83" s="245">
        <f t="shared" ca="1" si="12"/>
        <v>220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91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91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46083</v>
      </c>
      <c r="G84" s="245">
        <f t="shared" ca="1" si="12"/>
        <v>225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46083</v>
      </c>
      <c r="G85" s="245">
        <f t="shared" ca="1" si="12"/>
        <v>225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46084</v>
      </c>
      <c r="G86" s="245">
        <f t="shared" ca="1" si="12"/>
        <v>224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46083</v>
      </c>
      <c r="G87" s="245">
        <f t="shared" ca="1" si="12"/>
        <v>225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46084</v>
      </c>
      <c r="G88" s="245">
        <f t="shared" ca="1" si="12"/>
        <v>224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46080</v>
      </c>
      <c r="G89" s="245">
        <f t="shared" ca="1" si="12"/>
        <v>228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46085</v>
      </c>
      <c r="G90" s="245">
        <f t="shared" ca="1" si="12"/>
        <v>223</v>
      </c>
      <c r="H90" s="253">
        <v>3</v>
      </c>
      <c r="I90" s="253" t="str">
        <f>VLOOKUP(H90,Secteurs!$A$4:$C$6,3)</f>
        <v>Arnaud ITOUA</v>
      </c>
      <c r="J90" s="195">
        <v>0.5</v>
      </c>
      <c r="K90" s="196"/>
      <c r="L90" s="196"/>
      <c r="M90" s="196"/>
      <c r="N90" s="196"/>
      <c r="O90" s="197">
        <v>0.5</v>
      </c>
      <c r="P90" s="178">
        <f t="shared" si="8"/>
        <v>112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v>308</v>
      </c>
      <c r="F91" s="319">
        <v>46084</v>
      </c>
      <c r="G91" s="245">
        <f t="shared" ca="1" si="12"/>
        <v>224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154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154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12</v>
      </c>
      <c r="E92" s="166">
        <f t="shared" si="9"/>
        <v>84</v>
      </c>
      <c r="F92" s="319">
        <v>46083</v>
      </c>
      <c r="G92" s="245">
        <f t="shared" ca="1" si="12"/>
        <v>225</v>
      </c>
      <c r="H92" s="253">
        <v>2</v>
      </c>
      <c r="I92" s="253" t="str">
        <f>VLOOKUP(H92,Secteurs!$A$4:$C$6,3)</f>
        <v>Prince MBOUSSA</v>
      </c>
      <c r="J92" s="195">
        <v>0.5</v>
      </c>
      <c r="K92" s="196"/>
      <c r="L92" s="196"/>
      <c r="M92" s="196"/>
      <c r="N92" s="196">
        <v>0.5</v>
      </c>
      <c r="O92" s="197"/>
      <c r="P92" s="178">
        <f t="shared" si="8"/>
        <v>42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42</v>
      </c>
      <c r="U92" s="180">
        <f t="shared" si="8"/>
        <v>0</v>
      </c>
      <c r="V92" s="167">
        <f t="shared" si="13"/>
        <v>84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46084</v>
      </c>
      <c r="G93" s="245">
        <f t="shared" ca="1" si="12"/>
        <v>224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>
        <v>0.5</v>
      </c>
      <c r="M93" s="196"/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98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22</v>
      </c>
      <c r="E94" s="166">
        <f t="shared" si="9"/>
        <v>154</v>
      </c>
      <c r="F94" s="319">
        <v>46085</v>
      </c>
      <c r="G94" s="245">
        <f t="shared" ca="1" si="12"/>
        <v>223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77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77</v>
      </c>
      <c r="V94" s="167">
        <f t="shared" si="13"/>
        <v>154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46</v>
      </c>
      <c r="E95" s="166">
        <f t="shared" si="9"/>
        <v>322</v>
      </c>
      <c r="F95" s="319">
        <v>46085</v>
      </c>
      <c r="G95" s="245">
        <f t="shared" ca="1" si="12"/>
        <v>223</v>
      </c>
      <c r="H95" s="253">
        <v>2</v>
      </c>
      <c r="I95" s="253" t="str">
        <f>VLOOKUP(H95,Secteurs!$A$4:$C$6,3)</f>
        <v>Prince MBOUSSA</v>
      </c>
      <c r="J95" s="195">
        <v>0.5</v>
      </c>
      <c r="K95" s="196">
        <v>0.5</v>
      </c>
      <c r="L95" s="196"/>
      <c r="M95" s="196"/>
      <c r="N95" s="196"/>
      <c r="O95" s="197"/>
      <c r="P95" s="178">
        <f t="shared" si="8"/>
        <v>161</v>
      </c>
      <c r="Q95" s="179">
        <f t="shared" si="8"/>
        <v>161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322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46084</v>
      </c>
      <c r="G96" s="245">
        <f t="shared" ca="1" si="12"/>
        <v>224</v>
      </c>
      <c r="H96" s="254">
        <v>1</v>
      </c>
      <c r="I96" s="253" t="str">
        <f>VLOOKUP(H96,Secteurs!$A$4:$C$6,3)</f>
        <v>Frisca MPASSI</v>
      </c>
      <c r="J96" s="195">
        <v>0.5</v>
      </c>
      <c r="K96" s="196"/>
      <c r="L96" s="196"/>
      <c r="M96" s="196"/>
      <c r="N96" s="196"/>
      <c r="O96" s="197">
        <v>0.5</v>
      </c>
      <c r="P96" s="178">
        <f t="shared" si="8"/>
        <v>87.5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0</v>
      </c>
      <c r="U96" s="180">
        <f t="shared" si="8"/>
        <v>87.5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319">
        <v>46083</v>
      </c>
      <c r="G97" s="245">
        <f t="shared" ca="1" si="12"/>
        <v>225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84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84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46088</v>
      </c>
      <c r="G98" s="245">
        <f t="shared" ca="1" si="12"/>
        <v>220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126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46083</v>
      </c>
      <c r="G99" s="245">
        <f t="shared" ca="1" si="12"/>
        <v>225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6</v>
      </c>
      <c r="E100" s="166">
        <f t="shared" si="9"/>
        <v>42</v>
      </c>
      <c r="F100" s="319">
        <v>46088</v>
      </c>
      <c r="G100" s="245">
        <f t="shared" ca="1" si="12"/>
        <v>220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21</v>
      </c>
      <c r="Q100" s="179">
        <f t="shared" si="8"/>
        <v>0</v>
      </c>
      <c r="R100" s="179">
        <f t="shared" si="8"/>
        <v>0</v>
      </c>
      <c r="S100" s="179">
        <f t="shared" ref="S100:U153" si="14">+$E100*M100</f>
        <v>0</v>
      </c>
      <c r="T100" s="179">
        <f t="shared" si="14"/>
        <v>0</v>
      </c>
      <c r="U100" s="180">
        <f t="shared" si="14"/>
        <v>21</v>
      </c>
      <c r="V100" s="167">
        <f t="shared" si="13"/>
        <v>42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46084</v>
      </c>
      <c r="G101" s="245">
        <f t="shared" ca="1" si="12"/>
        <v>224</v>
      </c>
      <c r="H101" s="253">
        <v>2</v>
      </c>
      <c r="I101" s="253" t="str">
        <f>VLOOKUP(H101,Secteurs!$A$4:$C$6,3)</f>
        <v>Prince MBOUSSA</v>
      </c>
      <c r="J101" s="195"/>
      <c r="K101" s="196"/>
      <c r="L101" s="196"/>
      <c r="M101" s="196"/>
      <c r="N101" s="196"/>
      <c r="O101" s="197">
        <v>1</v>
      </c>
      <c r="P101" s="178">
        <f t="shared" ref="P101:R153" si="15">+$E101*J101</f>
        <v>0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238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22</v>
      </c>
      <c r="E102" s="166">
        <f t="shared" si="9"/>
        <v>154</v>
      </c>
      <c r="F102" s="319">
        <v>46084</v>
      </c>
      <c r="G102" s="245">
        <f t="shared" ca="1" si="12"/>
        <v>224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77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77</v>
      </c>
      <c r="U102" s="180">
        <f t="shared" si="14"/>
        <v>0</v>
      </c>
      <c r="V102" s="167">
        <f t="shared" si="13"/>
        <v>154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46084</v>
      </c>
      <c r="G104" s="245">
        <f t="shared" ca="1" si="12"/>
        <v>224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25</v>
      </c>
      <c r="E105" s="166">
        <f t="shared" si="9"/>
        <v>175</v>
      </c>
      <c r="F105" s="319">
        <v>46083</v>
      </c>
      <c r="G105" s="245">
        <f t="shared" ca="1" si="12"/>
        <v>225</v>
      </c>
      <c r="H105" s="254">
        <v>1</v>
      </c>
      <c r="I105" s="253" t="str">
        <f>VLOOKUP(H105,Secteurs!$A$4:$C$6,3)</f>
        <v>Frisca MPASSI</v>
      </c>
      <c r="J105" s="195"/>
      <c r="K105" s="196"/>
      <c r="L105" s="196"/>
      <c r="M105" s="196">
        <v>0.5</v>
      </c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0</v>
      </c>
      <c r="S105" s="179">
        <f t="shared" si="14"/>
        <v>87.5</v>
      </c>
      <c r="T105" s="179">
        <f t="shared" si="14"/>
        <v>0</v>
      </c>
      <c r="U105" s="180">
        <f t="shared" si="14"/>
        <v>87.5</v>
      </c>
      <c r="V105" s="167">
        <f t="shared" si="13"/>
        <v>175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25</v>
      </c>
      <c r="E106" s="166">
        <f t="shared" si="9"/>
        <v>175</v>
      </c>
      <c r="F106" s="319">
        <v>46085</v>
      </c>
      <c r="G106" s="245">
        <f t="shared" ca="1" si="12"/>
        <v>223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0.25</v>
      </c>
      <c r="N106" s="196"/>
      <c r="O106" s="197">
        <v>0.25</v>
      </c>
      <c r="P106" s="178">
        <f t="shared" si="15"/>
        <v>87.5</v>
      </c>
      <c r="Q106" s="179">
        <f t="shared" si="15"/>
        <v>0</v>
      </c>
      <c r="R106" s="179">
        <f t="shared" si="15"/>
        <v>0</v>
      </c>
      <c r="S106" s="179">
        <f t="shared" si="14"/>
        <v>43.75</v>
      </c>
      <c r="T106" s="179">
        <f t="shared" si="14"/>
        <v>0</v>
      </c>
      <c r="U106" s="180">
        <f t="shared" si="14"/>
        <v>43.75</v>
      </c>
      <c r="V106" s="167">
        <f t="shared" si="13"/>
        <v>175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46083</v>
      </c>
      <c r="G107" s="245">
        <f t="shared" ca="1" si="12"/>
        <v>225</v>
      </c>
      <c r="H107" s="253">
        <v>3</v>
      </c>
      <c r="I107" s="253" t="str">
        <f>VLOOKUP(H107,Secteurs!$A$4:$C$6,3)</f>
        <v>Arnaud ITOUA</v>
      </c>
      <c r="J107" s="195"/>
      <c r="K107" s="196"/>
      <c r="L107" s="196"/>
      <c r="M107" s="196">
        <v>0.5</v>
      </c>
      <c r="N107" s="196"/>
      <c r="O107" s="197">
        <v>0.5</v>
      </c>
      <c r="P107" s="178">
        <f t="shared" si="15"/>
        <v>0</v>
      </c>
      <c r="Q107" s="179">
        <f t="shared" si="15"/>
        <v>0</v>
      </c>
      <c r="R107" s="179">
        <f t="shared" si="15"/>
        <v>0</v>
      </c>
      <c r="S107" s="179">
        <f t="shared" si="14"/>
        <v>70</v>
      </c>
      <c r="T107" s="179">
        <f t="shared" si="14"/>
        <v>0</v>
      </c>
      <c r="U107" s="180">
        <f t="shared" si="14"/>
        <v>70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46083</v>
      </c>
      <c r="G108" s="245">
        <f t="shared" ca="1" si="12"/>
        <v>225</v>
      </c>
      <c r="H108" s="253">
        <v>2</v>
      </c>
      <c r="I108" s="253" t="str">
        <f>VLOOKUP(H108,Secteurs!$A$4:$C$6,3)</f>
        <v>Prince MBOUSSA</v>
      </c>
      <c r="J108" s="353"/>
      <c r="K108" s="196"/>
      <c r="L108" s="196"/>
      <c r="M108" s="196">
        <v>0.5</v>
      </c>
      <c r="N108" s="196"/>
      <c r="O108" s="197">
        <v>0.5</v>
      </c>
      <c r="P108" s="178">
        <v>63</v>
      </c>
      <c r="Q108" s="179">
        <f t="shared" si="15"/>
        <v>0</v>
      </c>
      <c r="R108" s="179"/>
      <c r="S108" s="179">
        <f t="shared" si="14"/>
        <v>63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25</v>
      </c>
      <c r="E109" s="166">
        <v>175</v>
      </c>
      <c r="F109" s="319">
        <v>46083</v>
      </c>
      <c r="G109" s="245">
        <f t="shared" ca="1" si="12"/>
        <v>225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/>
      <c r="M109" s="196"/>
      <c r="N109" s="196"/>
      <c r="O109" s="197">
        <v>0.5</v>
      </c>
      <c r="P109" s="178">
        <v>87.5</v>
      </c>
      <c r="Q109" s="179">
        <f t="shared" si="15"/>
        <v>0</v>
      </c>
      <c r="R109" s="179">
        <f t="shared" si="15"/>
        <v>0</v>
      </c>
      <c r="S109" s="179">
        <f t="shared" si="14"/>
        <v>0</v>
      </c>
      <c r="T109" s="179">
        <f t="shared" si="14"/>
        <v>0</v>
      </c>
      <c r="U109" s="180">
        <f t="shared" si="14"/>
        <v>87.5</v>
      </c>
      <c r="V109" s="167">
        <f t="shared" si="13"/>
        <v>175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318</v>
      </c>
      <c r="C110" s="142"/>
      <c r="D110" s="199">
        <v>14</v>
      </c>
      <c r="E110" s="166">
        <f t="shared" si="9"/>
        <v>98</v>
      </c>
      <c r="F110" s="319">
        <v>46084</v>
      </c>
      <c r="G110" s="245">
        <f t="shared" ca="1" si="12"/>
        <v>224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98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98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46085</v>
      </c>
      <c r="G111" s="245">
        <f t="shared" ca="1" si="12"/>
        <v>223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20</v>
      </c>
      <c r="E112" s="166">
        <f t="shared" si="9"/>
        <v>140</v>
      </c>
      <c r="F112" s="319">
        <v>46083</v>
      </c>
      <c r="G112" s="245">
        <f t="shared" ca="1" si="12"/>
        <v>225</v>
      </c>
      <c r="H112" s="254">
        <v>1</v>
      </c>
      <c r="I112" s="253" t="str">
        <f>VLOOKUP(H112,Secteurs!$A$4:$C$6,3)</f>
        <v>Frisca MPASSI</v>
      </c>
      <c r="J112" s="195"/>
      <c r="K112" s="196"/>
      <c r="L112" s="196">
        <v>0.5</v>
      </c>
      <c r="M112" s="196"/>
      <c r="N112" s="196">
        <v>0.5</v>
      </c>
      <c r="O112" s="197"/>
      <c r="P112" s="178">
        <f t="shared" si="15"/>
        <v>0</v>
      </c>
      <c r="Q112" s="179">
        <f t="shared" si="15"/>
        <v>0</v>
      </c>
      <c r="R112" s="179">
        <f t="shared" si="15"/>
        <v>70</v>
      </c>
      <c r="S112" s="179">
        <f t="shared" si="14"/>
        <v>0</v>
      </c>
      <c r="T112" s="179">
        <f t="shared" si="14"/>
        <v>70</v>
      </c>
      <c r="U112" s="180">
        <f t="shared" si="14"/>
        <v>0</v>
      </c>
      <c r="V112" s="167">
        <f t="shared" si="13"/>
        <v>140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46085</v>
      </c>
      <c r="G113" s="245">
        <f t="shared" ca="1" si="12"/>
        <v>223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46085</v>
      </c>
      <c r="G114" s="245">
        <f t="shared" ca="1" si="12"/>
        <v>223</v>
      </c>
      <c r="H114" s="253">
        <v>2</v>
      </c>
      <c r="I114" s="253" t="str">
        <f>VLOOKUP(H114,Secteurs!$A$4:$C$6,3)</f>
        <v>Prince MBOUSSA</v>
      </c>
      <c r="J114" s="195">
        <v>0.5</v>
      </c>
      <c r="K114" s="196"/>
      <c r="L114" s="196"/>
      <c r="M114" s="196"/>
      <c r="N114" s="196"/>
      <c r="O114" s="197">
        <v>0.5</v>
      </c>
      <c r="P114" s="178">
        <f t="shared" si="15"/>
        <v>56</v>
      </c>
      <c r="Q114" s="179">
        <f t="shared" si="15"/>
        <v>0</v>
      </c>
      <c r="R114" s="179">
        <f t="shared" si="15"/>
        <v>0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46084</v>
      </c>
      <c r="G115" s="245">
        <f t="shared" ca="1" si="12"/>
        <v>224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22</v>
      </c>
      <c r="E116" s="166">
        <f t="shared" si="9"/>
        <v>154</v>
      </c>
      <c r="F116" s="319">
        <v>46088</v>
      </c>
      <c r="G116" s="245">
        <f t="shared" ca="1" si="12"/>
        <v>220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>
        <v>0.5</v>
      </c>
      <c r="N116" s="196"/>
      <c r="O116" s="197"/>
      <c r="P116" s="178">
        <f t="shared" si="15"/>
        <v>77</v>
      </c>
      <c r="Q116" s="179">
        <f t="shared" si="15"/>
        <v>0</v>
      </c>
      <c r="R116" s="179">
        <f t="shared" si="15"/>
        <v>0</v>
      </c>
      <c r="S116" s="179">
        <f t="shared" si="14"/>
        <v>77</v>
      </c>
      <c r="T116" s="179">
        <f t="shared" si="14"/>
        <v>0</v>
      </c>
      <c r="U116" s="180">
        <f t="shared" si="14"/>
        <v>0</v>
      </c>
      <c r="V116" s="167">
        <f t="shared" si="13"/>
        <v>154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46085</v>
      </c>
      <c r="G117" s="245">
        <f ca="1">+IF(A117=1,(+TODAY())-F117,"Sans objet")</f>
        <v>223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126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163" t="s">
        <v>323</v>
      </c>
      <c r="C118" s="142"/>
      <c r="D118" s="198">
        <v>6</v>
      </c>
      <c r="E118" s="166">
        <f t="shared" si="9"/>
        <v>42</v>
      </c>
      <c r="F118" s="319">
        <v>46084</v>
      </c>
      <c r="G118" s="245">
        <f ca="1">+IF(A118=1,(+TODAY())-F118,"Sans objet")</f>
        <v>224</v>
      </c>
      <c r="H118" s="253">
        <v>2</v>
      </c>
      <c r="I118" s="253" t="str">
        <f>VLOOKUP(H118,Secteurs!$A$4:$C$6,3)</f>
        <v>Prince MBOUSSA</v>
      </c>
      <c r="J118" s="195">
        <v>0.5</v>
      </c>
      <c r="K118" s="196"/>
      <c r="L118" s="196"/>
      <c r="M118" s="196">
        <v>0.5</v>
      </c>
      <c r="N118" s="196"/>
      <c r="O118" s="197"/>
      <c r="P118" s="178">
        <f t="shared" si="15"/>
        <v>21</v>
      </c>
      <c r="Q118" s="179">
        <f t="shared" si="15"/>
        <v>0</v>
      </c>
      <c r="R118" s="179">
        <f t="shared" si="15"/>
        <v>0</v>
      </c>
      <c r="S118" s="179">
        <f t="shared" si="14"/>
        <v>21</v>
      </c>
      <c r="T118" s="179">
        <f t="shared" si="14"/>
        <v>0</v>
      </c>
      <c r="U118" s="180">
        <f t="shared" si="14"/>
        <v>0</v>
      </c>
      <c r="V118" s="167">
        <f t="shared" si="13"/>
        <v>42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46084</v>
      </c>
      <c r="G119" s="245">
        <f t="shared" ca="1" si="12"/>
        <v>224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178">
        <f t="shared" si="15"/>
        <v>42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22</v>
      </c>
      <c r="E120" s="166">
        <f t="shared" si="9"/>
        <v>154</v>
      </c>
      <c r="F120" s="319">
        <v>46084</v>
      </c>
      <c r="G120" s="245">
        <f t="shared" ca="1" si="12"/>
        <v>224</v>
      </c>
      <c r="H120" s="253">
        <v>2</v>
      </c>
      <c r="I120" s="253" t="str">
        <f>VLOOKUP(H120,Secteurs!$A$4:$C$6,3)</f>
        <v>Prince MBOUSSA</v>
      </c>
      <c r="J120" s="195">
        <v>0.5</v>
      </c>
      <c r="K120" s="196"/>
      <c r="L120" s="196"/>
      <c r="M120" s="196">
        <v>0.25</v>
      </c>
      <c r="N120" s="196"/>
      <c r="O120" s="197">
        <v>0.25</v>
      </c>
      <c r="P120" s="178">
        <f t="shared" si="15"/>
        <v>77</v>
      </c>
      <c r="Q120" s="179">
        <f t="shared" si="15"/>
        <v>0</v>
      </c>
      <c r="R120" s="179">
        <f t="shared" si="15"/>
        <v>0</v>
      </c>
      <c r="S120" s="179">
        <f t="shared" si="14"/>
        <v>38.5</v>
      </c>
      <c r="T120" s="179">
        <f t="shared" si="14"/>
        <v>0</v>
      </c>
      <c r="U120" s="180">
        <f t="shared" si="14"/>
        <v>38.5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46085</v>
      </c>
      <c r="G121" s="245">
        <f t="shared" ca="1" si="12"/>
        <v>223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>
        <v>0.25</v>
      </c>
      <c r="N121" s="196"/>
      <c r="O121" s="197">
        <v>0.25</v>
      </c>
      <c r="P121" s="178">
        <f t="shared" si="15"/>
        <v>140</v>
      </c>
      <c r="Q121" s="179">
        <f t="shared" si="15"/>
        <v>0</v>
      </c>
      <c r="R121" s="179">
        <f t="shared" si="15"/>
        <v>0</v>
      </c>
      <c r="S121" s="179">
        <f t="shared" si="14"/>
        <v>70</v>
      </c>
      <c r="T121" s="179">
        <f t="shared" si="14"/>
        <v>0</v>
      </c>
      <c r="U121" s="180">
        <f t="shared" si="14"/>
        <v>70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46084</v>
      </c>
      <c r="G122" s="245">
        <f t="shared" ca="1" si="12"/>
        <v>224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10</v>
      </c>
      <c r="E123" s="166">
        <f t="shared" si="9"/>
        <v>70</v>
      </c>
      <c r="F123" s="319">
        <v>46084</v>
      </c>
      <c r="G123" s="245">
        <f t="shared" ca="1" si="12"/>
        <v>224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/>
      <c r="O123" s="197">
        <v>0.5</v>
      </c>
      <c r="P123" s="178">
        <f t="shared" si="15"/>
        <v>35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0</v>
      </c>
      <c r="U123" s="180">
        <f t="shared" si="14"/>
        <v>35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46083</v>
      </c>
      <c r="G124" s="245">
        <f t="shared" ca="1" si="12"/>
        <v>225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14</v>
      </c>
      <c r="E125" s="166">
        <f t="shared" si="9"/>
        <v>98</v>
      </c>
      <c r="F125" s="319">
        <v>46084</v>
      </c>
      <c r="G125" s="245">
        <f t="shared" ca="1" si="12"/>
        <v>224</v>
      </c>
      <c r="H125" s="253">
        <v>2</v>
      </c>
      <c r="I125" s="253" t="str">
        <f>VLOOKUP(H125,Secteurs!$A$4:$C$6,3)</f>
        <v>Prince MBOUSSA</v>
      </c>
      <c r="J125" s="195">
        <v>0.5</v>
      </c>
      <c r="K125" s="196"/>
      <c r="L125" s="196"/>
      <c r="M125" s="196">
        <v>0.5</v>
      </c>
      <c r="N125" s="196"/>
      <c r="O125" s="197"/>
      <c r="P125" s="178">
        <f t="shared" si="15"/>
        <v>49</v>
      </c>
      <c r="Q125" s="179">
        <f t="shared" si="15"/>
        <v>0</v>
      </c>
      <c r="R125" s="179">
        <f t="shared" si="15"/>
        <v>0</v>
      </c>
      <c r="S125" s="179">
        <f t="shared" si="14"/>
        <v>49</v>
      </c>
      <c r="T125" s="179">
        <f t="shared" si="14"/>
        <v>0</v>
      </c>
      <c r="U125" s="180">
        <f t="shared" si="14"/>
        <v>0</v>
      </c>
      <c r="V125" s="167">
        <f t="shared" si="13"/>
        <v>98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46084</v>
      </c>
      <c r="G126" s="245">
        <f t="shared" ca="1" si="12"/>
        <v>224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325</v>
      </c>
      <c r="C127" s="154" t="s">
        <v>29</v>
      </c>
      <c r="D127" s="200"/>
      <c r="E127" s="166"/>
      <c r="F127" s="354">
        <v>46084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10</v>
      </c>
      <c r="E128" s="166">
        <f t="shared" si="9"/>
        <v>70</v>
      </c>
      <c r="F128" s="319">
        <v>46084</v>
      </c>
      <c r="G128" s="245">
        <f t="shared" ca="1" si="12"/>
        <v>224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/>
      <c r="N128" s="196">
        <v>1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0</v>
      </c>
      <c r="T128" s="179">
        <f t="shared" si="14"/>
        <v>70</v>
      </c>
      <c r="U128" s="180">
        <f t="shared" si="14"/>
        <v>0</v>
      </c>
      <c r="V128" s="167">
        <f t="shared" si="13"/>
        <v>70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46085</v>
      </c>
      <c r="G129" s="245">
        <f t="shared" ca="1" si="12"/>
        <v>223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3" si="16">D130*7</f>
        <v>168</v>
      </c>
      <c r="F130" s="319">
        <v>46084</v>
      </c>
      <c r="G130" s="245">
        <f t="shared" ca="1" si="12"/>
        <v>224</v>
      </c>
      <c r="H130" s="254">
        <v>2</v>
      </c>
      <c r="I130" s="253" t="str">
        <f>VLOOKUP(H130,Secteurs!$A$4:$C$6,3)</f>
        <v>Prince MBOUSSA</v>
      </c>
      <c r="J130" s="195">
        <v>0.5</v>
      </c>
      <c r="K130" s="196"/>
      <c r="L130" s="196"/>
      <c r="M130" s="196">
        <v>0.25</v>
      </c>
      <c r="N130" s="196">
        <v>0.25</v>
      </c>
      <c r="O130" s="197"/>
      <c r="P130" s="178">
        <f t="shared" si="15"/>
        <v>84</v>
      </c>
      <c r="Q130" s="179">
        <f t="shared" si="15"/>
        <v>0</v>
      </c>
      <c r="R130" s="179">
        <f t="shared" si="15"/>
        <v>0</v>
      </c>
      <c r="S130" s="179">
        <f t="shared" si="14"/>
        <v>42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8">+IF(D131&gt;0,1,0)</f>
        <v>1</v>
      </c>
      <c r="B131" s="142" t="s">
        <v>308</v>
      </c>
      <c r="C131" s="209"/>
      <c r="D131" s="201">
        <v>12</v>
      </c>
      <c r="E131" s="166">
        <f t="shared" si="16"/>
        <v>84</v>
      </c>
      <c r="F131" s="319">
        <v>46085</v>
      </c>
      <c r="G131" s="245">
        <f t="shared" ref="G131:G153" ca="1" si="19">+IF(A131=1,(+TODAY())-F131,"Sans objet")</f>
        <v>223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>
        <v>1</v>
      </c>
      <c r="N131" s="196"/>
      <c r="O131" s="197"/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84</v>
      </c>
      <c r="T131" s="179">
        <f t="shared" si="14"/>
        <v>0</v>
      </c>
      <c r="U131" s="180">
        <f t="shared" si="14"/>
        <v>0</v>
      </c>
      <c r="V131" s="167">
        <f t="shared" ref="V131:V151" si="20">SUM(P131:U131)</f>
        <v>84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46083</v>
      </c>
      <c r="G133" s="245">
        <f t="shared" ca="1" si="19"/>
        <v>225</v>
      </c>
      <c r="H133" s="254">
        <v>1</v>
      </c>
      <c r="I133" s="253" t="str">
        <f>VLOOKUP(H133,Secteurs!$A$4:$C$6,3)</f>
        <v>Frisca MPASSI</v>
      </c>
      <c r="J133" s="195"/>
      <c r="K133" s="196"/>
      <c r="L133" s="196"/>
      <c r="M133" s="196">
        <v>1</v>
      </c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84</v>
      </c>
      <c r="T133" s="179">
        <f t="shared" si="14"/>
        <v>0</v>
      </c>
      <c r="U133" s="180">
        <f t="shared" si="14"/>
        <v>0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46083</v>
      </c>
      <c r="G134" s="245">
        <f t="shared" ca="1" si="19"/>
        <v>225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20</v>
      </c>
      <c r="E135" s="166">
        <f t="shared" si="16"/>
        <v>140</v>
      </c>
      <c r="F135" s="319">
        <v>46083</v>
      </c>
      <c r="G135" s="245">
        <f t="shared" ca="1" si="19"/>
        <v>225</v>
      </c>
      <c r="H135" s="254">
        <v>1</v>
      </c>
      <c r="I135" s="253" t="str">
        <f>VLOOKUP(H135,Secteurs!$A$4:$C$6,3)</f>
        <v>Frisca MPASSI</v>
      </c>
      <c r="J135" s="195">
        <v>0.5</v>
      </c>
      <c r="K135" s="196"/>
      <c r="L135" s="196"/>
      <c r="M135" s="196"/>
      <c r="N135" s="196"/>
      <c r="O135" s="197">
        <v>0.5</v>
      </c>
      <c r="P135" s="178">
        <f t="shared" si="15"/>
        <v>70</v>
      </c>
      <c r="Q135" s="179">
        <f t="shared" si="15"/>
        <v>0</v>
      </c>
      <c r="R135" s="179">
        <f t="shared" si="15"/>
        <v>0</v>
      </c>
      <c r="S135" s="179">
        <f t="shared" si="14"/>
        <v>0</v>
      </c>
      <c r="T135" s="179">
        <f t="shared" si="14"/>
        <v>0</v>
      </c>
      <c r="U135" s="180">
        <f t="shared" si="14"/>
        <v>70</v>
      </c>
      <c r="V135" s="167">
        <f t="shared" si="20"/>
        <v>140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46085</v>
      </c>
      <c r="G136" s="245">
        <f t="shared" ca="1" si="19"/>
        <v>223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>
        <v>1</v>
      </c>
      <c r="N136" s="196"/>
      <c r="O136" s="197"/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63</v>
      </c>
      <c r="T136" s="179">
        <f t="shared" si="14"/>
        <v>0</v>
      </c>
      <c r="U136" s="180">
        <f t="shared" si="14"/>
        <v>0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46084</v>
      </c>
      <c r="G137" s="245">
        <f t="shared" ca="1" si="19"/>
        <v>224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46085</v>
      </c>
      <c r="G138" s="245">
        <f t="shared" ca="1" si="19"/>
        <v>223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0.25</v>
      </c>
      <c r="M138" s="196">
        <v>0.25</v>
      </c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12.25</v>
      </c>
      <c r="S138" s="179">
        <f t="shared" si="14"/>
        <v>12.25</v>
      </c>
      <c r="T138" s="179">
        <f t="shared" si="14"/>
        <v>0</v>
      </c>
      <c r="U138" s="180">
        <f t="shared" si="14"/>
        <v>0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46085</v>
      </c>
      <c r="G139" s="245">
        <f t="shared" ca="1" si="19"/>
        <v>223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46083</v>
      </c>
      <c r="G140" s="245">
        <f t="shared" ca="1" si="19"/>
        <v>225</v>
      </c>
      <c r="H140" s="253">
        <v>1</v>
      </c>
      <c r="I140" s="253" t="str">
        <f>VLOOKUP(H140,Secteurs!$A$4:$C$6,3)</f>
        <v>Frisca MPASSI</v>
      </c>
      <c r="J140" s="195">
        <v>1</v>
      </c>
      <c r="K140" s="196"/>
      <c r="L140" s="196"/>
      <c r="M140" s="196"/>
      <c r="N140" s="196"/>
      <c r="O140" s="197"/>
      <c r="P140" s="178">
        <f t="shared" si="15"/>
        <v>56</v>
      </c>
      <c r="Q140" s="179">
        <f t="shared" si="15"/>
        <v>0</v>
      </c>
      <c r="R140" s="179"/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46083</v>
      </c>
      <c r="G141" s="245">
        <f t="shared" ca="1" si="19"/>
        <v>225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21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v>1</v>
      </c>
      <c r="B142" s="348" t="s">
        <v>179</v>
      </c>
      <c r="C142" s="155"/>
      <c r="D142" s="198">
        <v>2</v>
      </c>
      <c r="E142" s="166">
        <f t="shared" si="16"/>
        <v>14</v>
      </c>
      <c r="F142" s="319">
        <v>46085</v>
      </c>
      <c r="G142" s="245">
        <f t="shared" ca="1" si="19"/>
        <v>223</v>
      </c>
      <c r="H142" s="253">
        <v>2</v>
      </c>
      <c r="I142" s="253" t="str">
        <f>VLOOKUP(H142,Secteurs!$A$4:$C$6,3)</f>
        <v>Prince MBOUSSA</v>
      </c>
      <c r="J142" s="195">
        <v>1</v>
      </c>
      <c r="K142" s="196"/>
      <c r="L142" s="196"/>
      <c r="M142" s="196"/>
      <c r="N142" s="196"/>
      <c r="O142" s="197"/>
      <c r="P142" s="178">
        <f t="shared" si="15"/>
        <v>14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14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319">
        <v>46084</v>
      </c>
      <c r="G143" s="245">
        <f t="shared" ca="1" si="19"/>
        <v>224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87.5</v>
      </c>
      <c r="T143" s="179">
        <f t="shared" si="14"/>
        <v>0</v>
      </c>
      <c r="U143" s="180">
        <f t="shared" si="14"/>
        <v>87.5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/>
      <c r="D144" s="198">
        <v>34</v>
      </c>
      <c r="E144" s="166">
        <f t="shared" si="16"/>
        <v>238</v>
      </c>
      <c r="F144" s="319">
        <v>46086</v>
      </c>
      <c r="G144" s="245">
        <f t="shared" ca="1" si="19"/>
        <v>222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0.25</v>
      </c>
      <c r="N144" s="196"/>
      <c r="O144" s="197">
        <v>0.25</v>
      </c>
      <c r="P144" s="178">
        <f t="shared" si="15"/>
        <v>119</v>
      </c>
      <c r="Q144" s="179">
        <f t="shared" si="15"/>
        <v>0</v>
      </c>
      <c r="R144" s="179">
        <f t="shared" si="15"/>
        <v>0</v>
      </c>
      <c r="S144" s="179">
        <f t="shared" si="14"/>
        <v>59.5</v>
      </c>
      <c r="T144" s="179">
        <f t="shared" si="14"/>
        <v>0</v>
      </c>
      <c r="U144" s="180">
        <f t="shared" si="14"/>
        <v>59.5</v>
      </c>
      <c r="V144" s="167">
        <f t="shared" si="20"/>
        <v>238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46085</v>
      </c>
      <c r="G145" s="245">
        <f t="shared" ca="1" si="19"/>
        <v>223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/>
      <c r="O145" s="197">
        <v>0.5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20</v>
      </c>
      <c r="E146" s="166">
        <f t="shared" si="16"/>
        <v>140</v>
      </c>
      <c r="F146" s="319">
        <v>46085</v>
      </c>
      <c r="G146" s="245">
        <f t="shared" ca="1" si="19"/>
        <v>223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>
        <v>0.5</v>
      </c>
      <c r="N146" s="196"/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70</v>
      </c>
      <c r="T146" s="179">
        <f t="shared" si="14"/>
        <v>0</v>
      </c>
      <c r="U146" s="180">
        <f t="shared" si="14"/>
        <v>70</v>
      </c>
      <c r="V146" s="167">
        <f t="shared" si="20"/>
        <v>140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12</v>
      </c>
      <c r="E147" s="166">
        <f t="shared" si="16"/>
        <v>84</v>
      </c>
      <c r="F147" s="319">
        <v>46084</v>
      </c>
      <c r="G147" s="245">
        <f t="shared" ca="1" si="19"/>
        <v>224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/>
      <c r="D148" s="198">
        <v>5</v>
      </c>
      <c r="E148" s="166">
        <f t="shared" si="16"/>
        <v>35</v>
      </c>
      <c r="F148" s="319">
        <v>46086</v>
      </c>
      <c r="G148" s="245">
        <f t="shared" ca="1" si="19"/>
        <v>222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35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35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/>
      <c r="D149" s="198">
        <v>18</v>
      </c>
      <c r="E149" s="166">
        <v>126</v>
      </c>
      <c r="F149" s="319">
        <v>46084</v>
      </c>
      <c r="G149" s="245">
        <f t="shared" ca="1" si="19"/>
        <v>224</v>
      </c>
      <c r="H149" s="253">
        <v>1</v>
      </c>
      <c r="I149" s="253" t="s">
        <v>276</v>
      </c>
      <c r="J149" s="195"/>
      <c r="K149" s="196"/>
      <c r="L149" s="196">
        <v>0.5</v>
      </c>
      <c r="M149" s="196"/>
      <c r="N149" s="196"/>
      <c r="O149" s="197">
        <v>0.5</v>
      </c>
      <c r="P149" s="178">
        <f t="shared" si="15"/>
        <v>0</v>
      </c>
      <c r="Q149" s="297">
        <f t="shared" si="15"/>
        <v>0</v>
      </c>
      <c r="R149" s="297">
        <f t="shared" si="15"/>
        <v>63</v>
      </c>
      <c r="S149" s="297">
        <f t="shared" si="14"/>
        <v>0</v>
      </c>
      <c r="T149" s="297">
        <f t="shared" si="14"/>
        <v>0</v>
      </c>
      <c r="U149" s="298">
        <f t="shared" si="14"/>
        <v>63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>D150*7</f>
        <v>42</v>
      </c>
      <c r="F150" s="319">
        <v>46085</v>
      </c>
      <c r="G150" s="245">
        <f t="shared" ca="1" si="19"/>
        <v>223</v>
      </c>
      <c r="H150" s="253">
        <v>2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0"/>
        <v>42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1</v>
      </c>
      <c r="B151" s="348" t="s">
        <v>317</v>
      </c>
      <c r="C151" s="163"/>
      <c r="D151" s="198">
        <v>22</v>
      </c>
      <c r="E151" s="166">
        <f t="shared" si="16"/>
        <v>154</v>
      </c>
      <c r="F151" s="319">
        <v>46085</v>
      </c>
      <c r="G151" s="245">
        <f t="shared" ca="1" si="19"/>
        <v>223</v>
      </c>
      <c r="H151" s="253">
        <v>1</v>
      </c>
      <c r="I151" s="253" t="s">
        <v>280</v>
      </c>
      <c r="J151" s="195">
        <v>0.5</v>
      </c>
      <c r="K151" s="196"/>
      <c r="L151" s="196"/>
      <c r="M151" s="196"/>
      <c r="N151" s="196">
        <v>0.5</v>
      </c>
      <c r="O151" s="197"/>
      <c r="P151" s="178">
        <f t="shared" si="15"/>
        <v>77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77</v>
      </c>
      <c r="U151" s="298">
        <f t="shared" si="14"/>
        <v>0</v>
      </c>
      <c r="V151" s="167">
        <f t="shared" si="20"/>
        <v>154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49">
        <v>0</v>
      </c>
      <c r="B152" s="163"/>
      <c r="C152" s="163"/>
      <c r="D152" s="198"/>
      <c r="E152" s="166">
        <f t="shared" si="16"/>
        <v>0</v>
      </c>
      <c r="F152" s="319"/>
      <c r="G152" s="245" t="str">
        <f t="shared" ca="1" si="19"/>
        <v>Sans objet</v>
      </c>
      <c r="H152" s="253">
        <v>2</v>
      </c>
      <c r="I152" s="253" t="s">
        <v>278</v>
      </c>
      <c r="J152" s="195"/>
      <c r="K152" s="196"/>
      <c r="L152" s="196"/>
      <c r="M152" s="196"/>
      <c r="N152" s="196"/>
      <c r="O152" s="197"/>
      <c r="P152" s="178">
        <v>14</v>
      </c>
      <c r="Q152" s="297">
        <f t="shared" si="15"/>
        <v>0</v>
      </c>
      <c r="R152" s="297">
        <f t="shared" si="15"/>
        <v>0</v>
      </c>
      <c r="S152" s="297"/>
      <c r="T152" s="297">
        <f t="shared" si="14"/>
        <v>0</v>
      </c>
      <c r="U152" s="298">
        <v>14</v>
      </c>
      <c r="V152" s="167">
        <v>28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349">
        <v>1</v>
      </c>
      <c r="B153" s="348" t="s">
        <v>315</v>
      </c>
      <c r="C153" s="163"/>
      <c r="D153" s="198">
        <v>10</v>
      </c>
      <c r="E153" s="166">
        <f t="shared" si="16"/>
        <v>70</v>
      </c>
      <c r="F153" s="319">
        <v>46084</v>
      </c>
      <c r="G153" s="245">
        <f t="shared" ca="1" si="19"/>
        <v>224</v>
      </c>
      <c r="H153" s="253">
        <v>1</v>
      </c>
      <c r="I153" s="253" t="s">
        <v>276</v>
      </c>
      <c r="J153" s="195"/>
      <c r="K153" s="196"/>
      <c r="L153" s="196"/>
      <c r="M153" s="196"/>
      <c r="N153" s="196"/>
      <c r="O153" s="197">
        <v>1</v>
      </c>
      <c r="P153" s="178"/>
      <c r="Q153" s="297">
        <f t="shared" si="15"/>
        <v>0</v>
      </c>
      <c r="R153" s="297">
        <f t="shared" si="15"/>
        <v>0</v>
      </c>
      <c r="S153" s="297">
        <f t="shared" si="14"/>
        <v>0</v>
      </c>
      <c r="T153" s="297">
        <f t="shared" si="14"/>
        <v>0</v>
      </c>
      <c r="U153" s="298">
        <f t="shared" si="14"/>
        <v>70</v>
      </c>
      <c r="V153" s="167">
        <v>70</v>
      </c>
      <c r="W153" s="147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258"/>
      <c r="B154" s="259"/>
      <c r="C154" s="260"/>
      <c r="D154" s="261"/>
      <c r="E154" s="262"/>
      <c r="F154" s="263"/>
      <c r="G154" s="263"/>
      <c r="H154" s="264"/>
      <c r="I154" s="264"/>
      <c r="J154" s="265"/>
      <c r="K154" s="266"/>
      <c r="L154" s="266"/>
      <c r="M154" s="266"/>
      <c r="N154" s="266"/>
      <c r="O154" s="267"/>
      <c r="P154" s="268"/>
      <c r="Q154" s="269"/>
      <c r="R154" s="269"/>
      <c r="S154" s="269"/>
      <c r="T154" s="269"/>
      <c r="U154" s="270"/>
      <c r="V154" s="271"/>
      <c r="W154" s="272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18.75">
      <c r="A155" s="181">
        <f>SUBTOTAL(9,A2:A154)</f>
        <v>147</v>
      </c>
      <c r="B155" s="181"/>
      <c r="C155" s="326">
        <f>+D155/A155</f>
        <v>28.054421768707481</v>
      </c>
      <c r="D155" s="182">
        <f>SUBTOTAL(9,D2:D154)</f>
        <v>4124</v>
      </c>
      <c r="E155" s="183">
        <v>29022</v>
      </c>
      <c r="F155" s="327">
        <f>+E155/A155</f>
        <v>197.42857142857142</v>
      </c>
      <c r="G155" s="245">
        <f ca="1">(SUBTOTAL(9,G2:G154))/A155</f>
        <v>222.57823129251702</v>
      </c>
      <c r="H155" s="256"/>
      <c r="I155" s="256"/>
      <c r="J155" s="273">
        <f>(SUBTOTAL(9,J2:J154))/O$164</f>
        <v>0.54772727272727273</v>
      </c>
      <c r="K155" s="274">
        <f>(SUBTOTAL(9,K2:K154))/P$164</f>
        <v>0.5</v>
      </c>
      <c r="L155" s="274">
        <f>(SUBTOTAL(9,L2:L154))/R$164</f>
        <v>0.4375</v>
      </c>
      <c r="M155" s="274">
        <f>(SUBTOTAL(9,M2:M154))/S$164</f>
        <v>0.44021739130434784</v>
      </c>
      <c r="N155" s="274">
        <f>(SUBTOTAL(9,N2:N154))/T$164</f>
        <v>0.44</v>
      </c>
      <c r="O155" s="275">
        <f>(SUBTOTAL(9,O2:O154))/U$164</f>
        <v>0.5</v>
      </c>
      <c r="P155" s="184">
        <f t="shared" ref="P155:U155" si="21">SUBTOTAL(9,P2:P154)</f>
        <v>11753</v>
      </c>
      <c r="Q155" s="184">
        <f t="shared" si="21"/>
        <v>560</v>
      </c>
      <c r="R155" s="184">
        <v>628</v>
      </c>
      <c r="S155" s="184">
        <f t="shared" si="21"/>
        <v>3794</v>
      </c>
      <c r="T155" s="184">
        <f t="shared" si="21"/>
        <v>1905.75</v>
      </c>
      <c r="U155" s="184">
        <f t="shared" si="21"/>
        <v>10381</v>
      </c>
      <c r="V155" s="182">
        <v>29022</v>
      </c>
      <c r="W155" s="182"/>
      <c r="X155" s="48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42"/>
      <c r="C156" s="42"/>
      <c r="D156" s="2"/>
      <c r="E156" s="2"/>
      <c r="F156" s="2"/>
      <c r="G156" s="2"/>
      <c r="H156" s="2"/>
      <c r="I156" s="2"/>
      <c r="J156" s="45"/>
      <c r="K156" s="45"/>
      <c r="L156" s="45"/>
      <c r="M156" s="45"/>
      <c r="O156" s="45"/>
      <c r="P156" s="45"/>
      <c r="Q156" s="45"/>
      <c r="R156" s="45"/>
      <c r="S156" s="45"/>
      <c r="T156" s="45"/>
      <c r="U156" s="45"/>
      <c r="V156" s="45"/>
      <c r="W156" s="45"/>
      <c r="X156" s="172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185</v>
      </c>
      <c r="B157" s="173" t="s">
        <v>186</v>
      </c>
      <c r="C157" s="173"/>
      <c r="D157" s="173" t="s">
        <v>187</v>
      </c>
      <c r="E157" s="24"/>
      <c r="F157" s="24"/>
      <c r="G157" s="24"/>
      <c r="H157" s="24"/>
      <c r="I157" s="24"/>
      <c r="N157" s="222" t="s">
        <v>188</v>
      </c>
      <c r="O157" s="279" t="s">
        <v>289</v>
      </c>
      <c r="P157" s="220" t="s">
        <v>192</v>
      </c>
      <c r="Q157" s="24" t="s">
        <v>2</v>
      </c>
      <c r="R157" s="24" t="s">
        <v>3</v>
      </c>
      <c r="S157" s="24" t="s">
        <v>4</v>
      </c>
      <c r="T157" s="174" t="s">
        <v>6</v>
      </c>
      <c r="U157" s="174" t="s">
        <v>5</v>
      </c>
      <c r="X157" s="175"/>
      <c r="Y157" s="48"/>
      <c r="Z157" s="10"/>
      <c r="AA157" s="2"/>
      <c r="AB157" s="2"/>
      <c r="AC157" s="2"/>
      <c r="AD157" s="2"/>
      <c r="AE157" s="2"/>
      <c r="AF157" s="2"/>
      <c r="AG157" s="2"/>
    </row>
    <row r="158" spans="1:34" ht="18.75">
      <c r="A158" s="141" t="s">
        <v>287</v>
      </c>
      <c r="B158" s="311">
        <f>+P155</f>
        <v>11753</v>
      </c>
      <c r="C158" s="213"/>
      <c r="D158" s="317">
        <f>B158/$E$155</f>
        <v>0.40496864447660397</v>
      </c>
      <c r="E158" s="2"/>
      <c r="F158" s="2"/>
      <c r="G158" s="2"/>
      <c r="H158" s="2"/>
      <c r="I158" s="2"/>
      <c r="N158" s="223">
        <v>0.25</v>
      </c>
      <c r="O158" s="300">
        <f t="shared" ref="O158:P161" si="22">+SUMIF(J$2:J$154,$N158,$A$2:$A$154)</f>
        <v>1</v>
      </c>
      <c r="P158" s="301">
        <f t="shared" si="22"/>
        <v>0</v>
      </c>
      <c r="Q158" s="302">
        <f t="shared" ref="Q158:Q160" si="23">+O158+P158</f>
        <v>1</v>
      </c>
      <c r="R158" s="302">
        <f t="shared" ref="R158:U161" si="24">+SUMIF(L$2:L$154,$N158,$A$2:$A$154)</f>
        <v>2</v>
      </c>
      <c r="S158" s="302">
        <f t="shared" si="24"/>
        <v>17</v>
      </c>
      <c r="T158" s="302">
        <f t="shared" si="24"/>
        <v>8</v>
      </c>
      <c r="U158" s="302">
        <f t="shared" si="24"/>
        <v>13</v>
      </c>
      <c r="V158" s="73"/>
      <c r="X158" s="46"/>
      <c r="Y158" s="2"/>
      <c r="Z158" s="10"/>
      <c r="AA158" s="2"/>
      <c r="AB158" s="2"/>
      <c r="AC158" s="2"/>
      <c r="AD158" s="2"/>
      <c r="AE158" s="2"/>
      <c r="AF158" s="2"/>
      <c r="AG158" s="2"/>
    </row>
    <row r="159" spans="1:34" ht="21">
      <c r="A159" s="215" t="s">
        <v>192</v>
      </c>
      <c r="B159" s="312">
        <f>+Q155</f>
        <v>560</v>
      </c>
      <c r="C159" s="217"/>
      <c r="D159" s="318">
        <f t="shared" ref="D159:D164" si="25">B159/$E$155</f>
        <v>1.929570670525808E-2</v>
      </c>
      <c r="E159" s="2"/>
      <c r="F159" s="2"/>
      <c r="G159" s="2"/>
      <c r="H159" s="2"/>
      <c r="I159" s="2"/>
      <c r="N159" s="223">
        <v>0.5</v>
      </c>
      <c r="O159" s="300">
        <f t="shared" si="22"/>
        <v>97</v>
      </c>
      <c r="P159" s="301">
        <f t="shared" si="22"/>
        <v>4</v>
      </c>
      <c r="Q159" s="302">
        <f t="shared" si="23"/>
        <v>101</v>
      </c>
      <c r="R159" s="302">
        <f t="shared" si="24"/>
        <v>6</v>
      </c>
      <c r="S159" s="302">
        <f t="shared" si="24"/>
        <v>26</v>
      </c>
      <c r="T159" s="302">
        <f t="shared" si="24"/>
        <v>16</v>
      </c>
      <c r="U159" s="302">
        <f t="shared" si="24"/>
        <v>80</v>
      </c>
      <c r="V159" s="73"/>
      <c r="X159" s="44"/>
      <c r="Y159" s="175"/>
      <c r="Z159" s="24"/>
      <c r="AA159" s="24"/>
      <c r="AB159" s="24"/>
      <c r="AC159" s="24"/>
      <c r="AD159" s="24"/>
      <c r="AE159" s="24"/>
      <c r="AF159" s="24"/>
      <c r="AG159" s="24"/>
    </row>
    <row r="160" spans="1:34" ht="21">
      <c r="A160" s="7" t="s">
        <v>2</v>
      </c>
      <c r="B160" s="313">
        <v>12313</v>
      </c>
      <c r="C160" s="47"/>
      <c r="D160" s="286">
        <v>0.43</v>
      </c>
      <c r="E160" s="316">
        <f>+D160-Q165</f>
        <v>6.5306122448979265E-3</v>
      </c>
      <c r="F160" s="225"/>
      <c r="G160" s="225"/>
      <c r="H160" s="257"/>
      <c r="I160" s="257"/>
      <c r="N160" s="223">
        <v>0.75</v>
      </c>
      <c r="O160" s="300">
        <f t="shared" si="22"/>
        <v>2</v>
      </c>
      <c r="P160" s="301">
        <f t="shared" si="22"/>
        <v>0</v>
      </c>
      <c r="Q160" s="302">
        <f t="shared" si="23"/>
        <v>2</v>
      </c>
      <c r="R160" s="302">
        <f t="shared" si="24"/>
        <v>0</v>
      </c>
      <c r="S160" s="302">
        <f t="shared" si="24"/>
        <v>0</v>
      </c>
      <c r="T160" s="302">
        <f t="shared" si="24"/>
        <v>0</v>
      </c>
      <c r="U160" s="302">
        <f t="shared" si="24"/>
        <v>1</v>
      </c>
      <c r="V160" s="73"/>
      <c r="X160" s="46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7" t="s">
        <v>3</v>
      </c>
      <c r="B161" s="313">
        <v>628</v>
      </c>
      <c r="C161" s="47"/>
      <c r="D161" s="286">
        <f t="shared" si="25"/>
        <v>2.1638756805182277E-2</v>
      </c>
      <c r="E161" s="316">
        <f>+D161-R165</f>
        <v>-2.1707670043415311E-3</v>
      </c>
      <c r="F161" s="225"/>
      <c r="G161" s="225"/>
      <c r="H161" s="257"/>
      <c r="I161" s="257"/>
      <c r="N161" s="223">
        <v>1</v>
      </c>
      <c r="O161" s="300">
        <f t="shared" si="22"/>
        <v>10</v>
      </c>
      <c r="P161" s="301">
        <f t="shared" si="22"/>
        <v>0</v>
      </c>
      <c r="Q161" s="302">
        <f>+O161+P161</f>
        <v>10</v>
      </c>
      <c r="R161" s="302">
        <f t="shared" si="24"/>
        <v>0</v>
      </c>
      <c r="S161" s="302">
        <f t="shared" si="24"/>
        <v>3</v>
      </c>
      <c r="T161" s="302">
        <f t="shared" si="24"/>
        <v>1</v>
      </c>
      <c r="U161" s="302">
        <f t="shared" si="24"/>
        <v>6</v>
      </c>
      <c r="V161" s="73"/>
      <c r="X161" s="164"/>
      <c r="Y161" s="44"/>
      <c r="Z161" s="2"/>
      <c r="AA161" s="82"/>
      <c r="AB161" s="2"/>
      <c r="AC161" s="2"/>
      <c r="AD161" s="2"/>
      <c r="AE161" s="2"/>
      <c r="AF161" s="2"/>
      <c r="AG161" s="82"/>
      <c r="AH161" s="2"/>
    </row>
    <row r="162" spans="1:34" ht="21">
      <c r="A162" s="325" t="s">
        <v>4</v>
      </c>
      <c r="B162" s="313">
        <f>S155</f>
        <v>3794</v>
      </c>
      <c r="C162" s="47"/>
      <c r="D162" s="286">
        <f t="shared" si="25"/>
        <v>0.13072841292812348</v>
      </c>
      <c r="E162" s="316">
        <f>+D162-S165</f>
        <v>-7.0266891126928299E-3</v>
      </c>
      <c r="F162" s="225"/>
      <c r="G162" s="225"/>
      <c r="H162" s="257"/>
      <c r="I162" s="257"/>
      <c r="N162" s="224" t="s">
        <v>294</v>
      </c>
      <c r="O162" s="303">
        <f>+SUMPRODUCT($N$158:$N$161,O158:O161)/O164</f>
        <v>0.54772727272727273</v>
      </c>
      <c r="P162" s="304">
        <f t="shared" ref="P162:U162" si="26">+SUMPRODUCT($N$158:$N$161,P158:P161)/P164</f>
        <v>0.5</v>
      </c>
      <c r="Q162" s="305">
        <f t="shared" si="26"/>
        <v>0.54605263157894735</v>
      </c>
      <c r="R162" s="305">
        <f>+SUMPRODUCT($N$158:$N$161,R158:R161)/R164</f>
        <v>0.4375</v>
      </c>
      <c r="S162" s="305">
        <f t="shared" si="26"/>
        <v>0.44021739130434784</v>
      </c>
      <c r="T162" s="305">
        <f t="shared" si="26"/>
        <v>0.44</v>
      </c>
      <c r="U162" s="305">
        <f t="shared" si="26"/>
        <v>0.5</v>
      </c>
      <c r="V162" s="186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6</v>
      </c>
      <c r="B163" s="313">
        <f>T155</f>
        <v>1905.75</v>
      </c>
      <c r="C163" s="48"/>
      <c r="D163" s="286">
        <f t="shared" si="25"/>
        <v>6.5665701881331404E-2</v>
      </c>
      <c r="E163" s="316">
        <f>+D163-T165</f>
        <v>-9.1642300914577118E-3</v>
      </c>
      <c r="F163" s="225"/>
      <c r="G163" s="225"/>
      <c r="H163" s="257"/>
      <c r="I163" s="257"/>
      <c r="N163" s="224"/>
      <c r="O163" s="306">
        <f>+J155</f>
        <v>0.54772727272727273</v>
      </c>
      <c r="P163" s="307">
        <f>+K155</f>
        <v>0.5</v>
      </c>
      <c r="Q163" s="308">
        <f>+(O163*O164+P163*P164)/Q164</f>
        <v>0.54605263157894735</v>
      </c>
      <c r="R163" s="308">
        <f>+L155</f>
        <v>0.4375</v>
      </c>
      <c r="S163" s="308">
        <f>+M155</f>
        <v>0.44021739130434784</v>
      </c>
      <c r="T163" s="308">
        <f>+N155</f>
        <v>0.44</v>
      </c>
      <c r="U163" s="308">
        <f>+O155</f>
        <v>0.5</v>
      </c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5</v>
      </c>
      <c r="B164" s="313">
        <f>U155</f>
        <v>10381</v>
      </c>
      <c r="C164" s="48"/>
      <c r="D164" s="286">
        <f t="shared" si="25"/>
        <v>0.35769416304872165</v>
      </c>
      <c r="E164" s="316">
        <f>+D164-U165</f>
        <v>1.7558108626952951E-2</v>
      </c>
      <c r="F164" s="225"/>
      <c r="G164" s="225"/>
      <c r="H164" s="257"/>
      <c r="I164" s="257"/>
      <c r="M164" s="278">
        <f>+A155</f>
        <v>147</v>
      </c>
      <c r="N164" s="185" t="s">
        <v>191</v>
      </c>
      <c r="O164" s="309">
        <f>SUM(O158:O161)</f>
        <v>110</v>
      </c>
      <c r="P164" s="309">
        <f>SUM(P158:P161)</f>
        <v>4</v>
      </c>
      <c r="Q164" s="310">
        <f>SUM(Q158:Q161)</f>
        <v>114</v>
      </c>
      <c r="R164" s="309">
        <f>SUM(R158:R161)</f>
        <v>8</v>
      </c>
      <c r="S164" s="309">
        <f t="shared" ref="S164:U164" si="27">SUM(S158:S161)</f>
        <v>46</v>
      </c>
      <c r="T164" s="309">
        <f t="shared" si="27"/>
        <v>25</v>
      </c>
      <c r="U164" s="309">
        <f t="shared" si="27"/>
        <v>100</v>
      </c>
      <c r="V164" s="18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62" t="s">
        <v>16</v>
      </c>
      <c r="B165" s="314">
        <f>SUM(B160:B164)</f>
        <v>29021.75</v>
      </c>
      <c r="C165" s="192"/>
      <c r="D165" s="315">
        <f>SUM(D160:D164)</f>
        <v>1.0057270346633587</v>
      </c>
      <c r="E165" s="2"/>
      <c r="F165" s="2"/>
      <c r="G165" s="2"/>
      <c r="H165" s="2"/>
      <c r="I165" s="2"/>
      <c r="M165" s="282"/>
      <c r="N165" s="283" t="s">
        <v>272</v>
      </c>
      <c r="O165" s="284">
        <f>+(O163*O164)/$M$164</f>
        <v>0.4098639455782313</v>
      </c>
      <c r="P165" s="285">
        <f t="shared" ref="P165:U165" si="28">+(P163*P164)/$M$164</f>
        <v>1.3605442176870748E-2</v>
      </c>
      <c r="Q165" s="286">
        <f>+P165+O165</f>
        <v>0.42346938775510207</v>
      </c>
      <c r="R165" s="286">
        <f t="shared" si="28"/>
        <v>2.3809523809523808E-2</v>
      </c>
      <c r="S165" s="286">
        <f t="shared" si="28"/>
        <v>0.13775510204081631</v>
      </c>
      <c r="T165" s="286">
        <f t="shared" si="28"/>
        <v>7.4829931972789115E-2</v>
      </c>
      <c r="U165" s="286">
        <f t="shared" si="28"/>
        <v>0.3401360544217687</v>
      </c>
      <c r="V165" s="17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227"/>
      <c r="D166" s="2"/>
      <c r="E166" s="2"/>
      <c r="F166" s="2"/>
      <c r="G166" s="2"/>
      <c r="H166" s="2"/>
      <c r="I166" s="2"/>
      <c r="X166" s="164"/>
      <c r="Y166" s="17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177"/>
      <c r="Z167" s="2"/>
      <c r="AA167" s="2"/>
      <c r="AB167" s="2"/>
      <c r="AC167" s="2"/>
      <c r="AD167" s="2"/>
      <c r="AE167" s="2"/>
      <c r="AF167" s="2"/>
      <c r="AG167" s="2"/>
      <c r="AH167" s="7"/>
    </row>
    <row r="168" spans="1:34" ht="18.75">
      <c r="A168" s="177"/>
      <c r="B168" s="177"/>
      <c r="C168" s="2"/>
      <c r="D168" s="2"/>
      <c r="Y168" s="177"/>
      <c r="Z168" s="7"/>
      <c r="AA168" s="7"/>
      <c r="AB168" s="7"/>
      <c r="AC168" s="7"/>
      <c r="AD168" s="7"/>
      <c r="AE168" s="7"/>
      <c r="AF168" s="7"/>
      <c r="AG168" s="7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/>
  <mergeCells count="4">
    <mergeCell ref="AA57:AB57"/>
    <mergeCell ref="Z139:AA139"/>
    <mergeCell ref="Z140:AA140"/>
    <mergeCell ref="Z141:AA141"/>
  </mergeCells>
  <conditionalFormatting sqref="G2:G153">
    <cfRule type="cellIs" dxfId="255" priority="6" operator="lessThan">
      <formula>7</formula>
    </cfRule>
    <cfRule type="cellIs" dxfId="254" priority="7" operator="between">
      <formula>14</formula>
      <formula>7</formula>
    </cfRule>
    <cfRule type="cellIs" dxfId="253" priority="8" operator="greaterThan">
      <formula>14</formula>
    </cfRule>
  </conditionalFormatting>
  <conditionalFormatting sqref="G155">
    <cfRule type="cellIs" dxfId="252" priority="3" operator="lessThan">
      <formula>7</formula>
    </cfRule>
    <cfRule type="cellIs" dxfId="251" priority="4" operator="between">
      <formula>14</formula>
      <formula>7</formula>
    </cfRule>
    <cfRule type="cellIs" dxfId="250" priority="5" operator="greaterThan">
      <formula>14</formula>
    </cfRule>
  </conditionalFormatting>
  <conditionalFormatting sqref="AC7:AG7">
    <cfRule type="cellIs" dxfId="249" priority="1" operator="greaterThan">
      <formula>0</formula>
    </cfRule>
    <cfRule type="cellIs" dxfId="248" priority="2" operator="lessThan">
      <formula>0</formula>
    </cfRule>
  </conditionalFormatting>
  <pageMargins left="0.7" right="0.7" top="0.75" bottom="0.75" header="0.3" footer="0.3"/>
  <pageSetup paperSize="9" scale="45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696B1-841F-4E78-9DF3-2A8B9235752E}">
  <sheetPr codeName="Feuil19" filterMode="1"/>
  <dimension ref="A1:AI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38</v>
      </c>
      <c r="E2" s="166">
        <f t="shared" ref="E2:E65" si="0">D2*7</f>
        <v>266</v>
      </c>
      <c r="F2" s="319">
        <v>46094</v>
      </c>
      <c r="G2" s="245">
        <f ca="1">+IF(A2=1,(+TODAY())-F2,"Sans objet")</f>
        <v>214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133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133</v>
      </c>
      <c r="V2" s="171">
        <f>SUM(P2:U2)</f>
        <v>266</v>
      </c>
      <c r="W2" s="166" t="s">
        <v>200</v>
      </c>
      <c r="X2" s="85">
        <f t="shared" ref="X2:X65" si="2">+V2-E2</f>
        <v>0</v>
      </c>
      <c r="Y2" s="241"/>
      <c r="Z2" s="322">
        <v>6</v>
      </c>
      <c r="AA2" s="324">
        <v>0.40400000000000003</v>
      </c>
      <c r="AB2" s="324">
        <v>2.1000000000000001E-2</v>
      </c>
      <c r="AC2" s="323">
        <v>0.42399999999999999</v>
      </c>
      <c r="AD2" s="323">
        <v>6.2E-2</v>
      </c>
      <c r="AE2" s="323">
        <v>0.11700000000000001</v>
      </c>
      <c r="AF2" s="323">
        <v>9.7000000000000003E-2</v>
      </c>
      <c r="AG2" s="323">
        <v>0.3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56</v>
      </c>
      <c r="E3" s="166">
        <f t="shared" si="0"/>
        <v>392</v>
      </c>
      <c r="F3" s="319">
        <v>46091</v>
      </c>
      <c r="G3" s="245">
        <f t="shared" ref="G3:G66" ca="1" si="4">+IF(A3=1,(+TODAY())-F3,"Sans objet")</f>
        <v>217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196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196</v>
      </c>
      <c r="V3" s="167">
        <f t="shared" ref="V3:V66" si="6">SUM(P3:U3)</f>
        <v>392</v>
      </c>
      <c r="W3" s="147" t="s">
        <v>201</v>
      </c>
      <c r="X3" s="85">
        <f t="shared" si="2"/>
        <v>0</v>
      </c>
      <c r="Z3" s="322">
        <v>7</v>
      </c>
      <c r="AA3" s="324">
        <v>0.40899999999999997</v>
      </c>
      <c r="AB3" s="324">
        <v>1.4E-2</v>
      </c>
      <c r="AC3" s="323">
        <v>0.42199999999999999</v>
      </c>
      <c r="AD3" s="323">
        <v>6.6000000000000003E-2</v>
      </c>
      <c r="AE3" s="323">
        <v>0.122</v>
      </c>
      <c r="AF3" s="323">
        <v>8.1000000000000003E-2</v>
      </c>
      <c r="AG3" s="323">
        <v>0.309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46</v>
      </c>
      <c r="E4" s="166">
        <f t="shared" si="0"/>
        <v>322</v>
      </c>
      <c r="F4" s="319">
        <v>46091</v>
      </c>
      <c r="G4" s="245">
        <f t="shared" ca="1" si="4"/>
        <v>217</v>
      </c>
      <c r="H4" s="253">
        <v>2</v>
      </c>
      <c r="I4" s="253" t="str">
        <f>VLOOKUP(H4,Secteurs!$A$4:$C$6,3)</f>
        <v>Prince MBOUSSA</v>
      </c>
      <c r="J4" s="195">
        <v>0.5</v>
      </c>
      <c r="K4" s="196"/>
      <c r="L4" s="196"/>
      <c r="M4" s="196"/>
      <c r="N4" s="196"/>
      <c r="O4" s="197">
        <v>0.5</v>
      </c>
      <c r="P4" s="178">
        <f t="shared" si="5"/>
        <v>161</v>
      </c>
      <c r="Q4" s="179">
        <f t="shared" si="1"/>
        <v>0</v>
      </c>
      <c r="R4" s="179">
        <f t="shared" si="1"/>
        <v>0</v>
      </c>
      <c r="S4" s="179">
        <f t="shared" si="1"/>
        <v>0</v>
      </c>
      <c r="T4" s="179">
        <f t="shared" si="1"/>
        <v>0</v>
      </c>
      <c r="U4" s="180">
        <f t="shared" si="1"/>
        <v>161</v>
      </c>
      <c r="V4" s="167">
        <f t="shared" si="6"/>
        <v>322</v>
      </c>
      <c r="W4" s="147" t="s">
        <v>202</v>
      </c>
      <c r="X4" s="85">
        <f t="shared" si="2"/>
        <v>0</v>
      </c>
      <c r="Z4" s="322">
        <v>9</v>
      </c>
      <c r="AA4" s="324">
        <v>0.39600000000000002</v>
      </c>
      <c r="AB4" s="324">
        <v>1.4E-2</v>
      </c>
      <c r="AC4" s="323">
        <v>0.41</v>
      </c>
      <c r="AD4" s="323">
        <v>3.9E-2</v>
      </c>
      <c r="AE4" s="323">
        <v>0.13100000000000001</v>
      </c>
      <c r="AF4" s="323">
        <v>9.7000000000000003E-2</v>
      </c>
      <c r="AG4" s="323">
        <v>0.32300000000000001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46</v>
      </c>
      <c r="E5" s="166">
        <f t="shared" si="0"/>
        <v>322</v>
      </c>
      <c r="F5" s="319">
        <v>46091</v>
      </c>
      <c r="G5" s="245">
        <f t="shared" ca="1" si="4"/>
        <v>217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322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322</v>
      </c>
      <c r="W5" s="147" t="s">
        <v>201</v>
      </c>
      <c r="X5" s="85">
        <f t="shared" si="2"/>
        <v>0</v>
      </c>
      <c r="Z5" s="322">
        <v>10</v>
      </c>
      <c r="AA5" s="324">
        <v>0.41</v>
      </c>
      <c r="AB5" s="324">
        <v>1.4E-2</v>
      </c>
      <c r="AC5" s="323">
        <v>0.43</v>
      </c>
      <c r="AD5" s="323">
        <v>2.4E-2</v>
      </c>
      <c r="AE5" s="323">
        <v>0.13800000000000001</v>
      </c>
      <c r="AF5" s="323">
        <v>7.4999999999999997E-2</v>
      </c>
      <c r="AG5" s="323">
        <v>0.34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46093</v>
      </c>
      <c r="G6" s="245">
        <f t="shared" ca="1" si="4"/>
        <v>215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0.25</v>
      </c>
      <c r="N6" s="196">
        <v>0.25</v>
      </c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87.5</v>
      </c>
      <c r="T6" s="179">
        <f t="shared" si="1"/>
        <v>87.5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11</v>
      </c>
      <c r="AA6" s="324">
        <v>0.42</v>
      </c>
      <c r="AB6" s="324">
        <v>0.03</v>
      </c>
      <c r="AC6" s="323">
        <v>0.45</v>
      </c>
      <c r="AD6" s="323">
        <v>3.7999999999999999E-2</v>
      </c>
      <c r="AE6" s="323">
        <v>0.12</v>
      </c>
      <c r="AF6" s="323">
        <v>6.2E-2</v>
      </c>
      <c r="AG6" s="323">
        <v>0.33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48</v>
      </c>
      <c r="E7" s="166">
        <f t="shared" si="0"/>
        <v>336</v>
      </c>
      <c r="F7" s="319">
        <v>46093</v>
      </c>
      <c r="G7" s="245">
        <f t="shared" ca="1" si="4"/>
        <v>215</v>
      </c>
      <c r="H7" s="253">
        <v>2</v>
      </c>
      <c r="I7" s="253" t="str">
        <f>VLOOKUP(H7,Secteurs!$A$4:$C$6,3)</f>
        <v>Prince MBOUSSA</v>
      </c>
      <c r="J7" s="195">
        <v>0.25</v>
      </c>
      <c r="K7" s="196">
        <v>0.75</v>
      </c>
      <c r="L7" s="196"/>
      <c r="M7" s="196"/>
      <c r="N7" s="196"/>
      <c r="O7" s="197"/>
      <c r="P7" s="178">
        <f>+$E7*J7</f>
        <v>84</v>
      </c>
      <c r="Q7" s="179">
        <f t="shared" si="1"/>
        <v>252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336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2.0000000000000018E-2</v>
      </c>
      <c r="AD7" s="194">
        <f>+AD6-AD5</f>
        <v>1.3999999999999999E-2</v>
      </c>
      <c r="AE7" s="194">
        <f t="shared" ref="AE7:AG7" si="7">+AE6-AE5</f>
        <v>-1.8000000000000016E-2</v>
      </c>
      <c r="AF7" s="194">
        <f t="shared" si="7"/>
        <v>-1.2999999999999998E-2</v>
      </c>
      <c r="AG7" s="194">
        <f t="shared" si="7"/>
        <v>-1.0000000000000009E-2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54</v>
      </c>
      <c r="E8" s="166">
        <f t="shared" si="0"/>
        <v>378</v>
      </c>
      <c r="F8" s="319">
        <v>46093</v>
      </c>
      <c r="G8" s="245">
        <f t="shared" ca="1" si="4"/>
        <v>215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0.25</v>
      </c>
      <c r="M8" s="196">
        <v>0.25</v>
      </c>
      <c r="N8" s="196"/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94.5</v>
      </c>
      <c r="S8" s="179">
        <f t="shared" si="1"/>
        <v>94.5</v>
      </c>
      <c r="T8" s="179">
        <f t="shared" si="1"/>
        <v>0</v>
      </c>
      <c r="U8" s="180">
        <f t="shared" si="1"/>
        <v>189</v>
      </c>
      <c r="V8" s="167">
        <f t="shared" si="6"/>
        <v>378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46092</v>
      </c>
      <c r="G9" s="245">
        <f t="shared" ca="1" si="4"/>
        <v>216</v>
      </c>
      <c r="H9" s="253">
        <v>2</v>
      </c>
      <c r="I9" s="253" t="str">
        <f>VLOOKUP(H9,Secteurs!$A$4:$C$6,3)</f>
        <v>Prince MBOUSSA</v>
      </c>
      <c r="J9" s="195">
        <v>0.5</v>
      </c>
      <c r="K9" s="196">
        <v>0.5</v>
      </c>
      <c r="L9" s="196"/>
      <c r="M9" s="196"/>
      <c r="N9" s="196"/>
      <c r="O9" s="197"/>
      <c r="P9" s="178">
        <f t="shared" si="5"/>
        <v>105</v>
      </c>
      <c r="Q9" s="179">
        <f t="shared" si="1"/>
        <v>105</v>
      </c>
      <c r="R9" s="179">
        <f t="shared" si="1"/>
        <v>0</v>
      </c>
      <c r="S9" s="179">
        <f t="shared" si="1"/>
        <v>0</v>
      </c>
      <c r="T9" s="179">
        <f t="shared" si="1"/>
        <v>0</v>
      </c>
      <c r="U9" s="180">
        <f t="shared" si="1"/>
        <v>0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46092</v>
      </c>
      <c r="G10" s="245">
        <f t="shared" ca="1" si="4"/>
        <v>216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30</v>
      </c>
      <c r="E11" s="166">
        <f t="shared" si="0"/>
        <v>210</v>
      </c>
      <c r="F11" s="319">
        <v>46094</v>
      </c>
      <c r="G11" s="245">
        <f t="shared" ca="1" si="4"/>
        <v>214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105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105</v>
      </c>
      <c r="V11" s="167">
        <f t="shared" si="6"/>
        <v>210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46091</v>
      </c>
      <c r="G12" s="245">
        <f t="shared" ca="1" si="4"/>
        <v>217</v>
      </c>
      <c r="H12" s="253">
        <v>2</v>
      </c>
      <c r="I12" s="253" t="str">
        <f>VLOOKUP(H12,Secteurs!$A$4:$C$6,3)</f>
        <v>Prince MBOUSSA</v>
      </c>
      <c r="J12" s="195">
        <v>1</v>
      </c>
      <c r="K12" s="196"/>
      <c r="L12" s="196"/>
      <c r="M12" s="196"/>
      <c r="N12" s="196"/>
      <c r="O12" s="197"/>
      <c r="P12" s="178">
        <f t="shared" si="5"/>
        <v>168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46091</v>
      </c>
      <c r="G13" s="245">
        <f t="shared" ca="1" si="4"/>
        <v>217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50</v>
      </c>
      <c r="E14" s="166">
        <f t="shared" si="0"/>
        <v>350</v>
      </c>
      <c r="F14" s="319">
        <v>46093</v>
      </c>
      <c r="G14" s="245">
        <f t="shared" ca="1" si="4"/>
        <v>215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0.5</v>
      </c>
      <c r="N14" s="196"/>
      <c r="O14" s="197"/>
      <c r="P14" s="178">
        <f t="shared" si="5"/>
        <v>175</v>
      </c>
      <c r="Q14" s="179">
        <f t="shared" si="1"/>
        <v>0</v>
      </c>
      <c r="R14" s="179">
        <f t="shared" si="1"/>
        <v>0</v>
      </c>
      <c r="S14" s="179">
        <f t="shared" si="1"/>
        <v>175</v>
      </c>
      <c r="T14" s="179">
        <f t="shared" si="1"/>
        <v>0</v>
      </c>
      <c r="U14" s="180">
        <f t="shared" si="1"/>
        <v>0</v>
      </c>
      <c r="V14" s="167">
        <f t="shared" si="6"/>
        <v>350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64</v>
      </c>
      <c r="E15" s="166">
        <f t="shared" si="0"/>
        <v>448</v>
      </c>
      <c r="F15" s="319">
        <v>46091</v>
      </c>
      <c r="G15" s="245">
        <f t="shared" ca="1" si="4"/>
        <v>217</v>
      </c>
      <c r="H15" s="253">
        <v>2</v>
      </c>
      <c r="I15" s="253" t="str">
        <f>VLOOKUP(H15,Secteurs!$A$4:$C$6,3)</f>
        <v>Prince MBOUSSA</v>
      </c>
      <c r="J15" s="195"/>
      <c r="K15" s="196"/>
      <c r="L15" s="196"/>
      <c r="M15" s="196">
        <v>0.5</v>
      </c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0</v>
      </c>
      <c r="S15" s="179">
        <f t="shared" si="1"/>
        <v>224</v>
      </c>
      <c r="T15" s="179">
        <f t="shared" si="1"/>
        <v>0</v>
      </c>
      <c r="U15" s="180">
        <f t="shared" si="1"/>
        <v>224</v>
      </c>
      <c r="V15" s="167">
        <f t="shared" si="6"/>
        <v>448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46094</v>
      </c>
      <c r="G16" s="245">
        <f t="shared" ca="1" si="4"/>
        <v>214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178">
        <f t="shared" si="5"/>
        <v>168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168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56</v>
      </c>
      <c r="E17" s="166">
        <f t="shared" si="0"/>
        <v>392</v>
      </c>
      <c r="F17" s="319">
        <v>46094</v>
      </c>
      <c r="G17" s="245">
        <f t="shared" ca="1" si="4"/>
        <v>214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/>
      <c r="O17" s="197">
        <v>0.5</v>
      </c>
      <c r="P17" s="178">
        <f t="shared" si="5"/>
        <v>196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196</v>
      </c>
      <c r="V17" s="167">
        <f t="shared" si="6"/>
        <v>392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319">
        <v>46091</v>
      </c>
      <c r="G18" s="245">
        <f t="shared" ca="1" si="4"/>
        <v>217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119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119</v>
      </c>
      <c r="V18" s="167">
        <f t="shared" si="6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58</v>
      </c>
      <c r="E19" s="166">
        <f t="shared" si="0"/>
        <v>406</v>
      </c>
      <c r="F19" s="319">
        <v>46092</v>
      </c>
      <c r="G19" s="245">
        <f t="shared" ca="1" si="4"/>
        <v>216</v>
      </c>
      <c r="H19" s="253">
        <v>1</v>
      </c>
      <c r="I19" s="253" t="str">
        <f>VLOOKUP(H19,Secteurs!$A$4:$C$6,3)</f>
        <v>Frisca MPASSI</v>
      </c>
      <c r="J19" s="195">
        <v>1</v>
      </c>
      <c r="K19" s="196"/>
      <c r="L19" s="196"/>
      <c r="M19" s="196"/>
      <c r="N19" s="196"/>
      <c r="O19" s="197"/>
      <c r="P19" s="178">
        <f t="shared" si="5"/>
        <v>406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0</v>
      </c>
      <c r="V19" s="167">
        <f t="shared" si="6"/>
        <v>406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42</v>
      </c>
      <c r="E20" s="166">
        <f t="shared" si="0"/>
        <v>294</v>
      </c>
      <c r="F20" s="319">
        <v>46092</v>
      </c>
      <c r="G20" s="245">
        <f t="shared" ca="1" si="4"/>
        <v>216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178">
        <f t="shared" si="5"/>
        <v>147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0</v>
      </c>
      <c r="U20" s="180">
        <f t="shared" si="5"/>
        <v>147</v>
      </c>
      <c r="V20" s="167">
        <f t="shared" si="6"/>
        <v>294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48</v>
      </c>
      <c r="E21" s="166">
        <f t="shared" si="0"/>
        <v>336</v>
      </c>
      <c r="F21" s="319">
        <v>46094</v>
      </c>
      <c r="G21" s="245">
        <f t="shared" ca="1" si="4"/>
        <v>214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5"/>
        <v>168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0</v>
      </c>
      <c r="U21" s="180">
        <f t="shared" si="5"/>
        <v>168</v>
      </c>
      <c r="V21" s="167">
        <f t="shared" si="6"/>
        <v>336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50</v>
      </c>
      <c r="E22" s="166">
        <f t="shared" si="0"/>
        <v>350</v>
      </c>
      <c r="F22" s="319">
        <v>46093</v>
      </c>
      <c r="G22" s="245">
        <f t="shared" ca="1" si="4"/>
        <v>215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175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175</v>
      </c>
      <c r="V22" s="167">
        <f t="shared" si="6"/>
        <v>350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46091</v>
      </c>
      <c r="G23" s="245">
        <f t="shared" ca="1" si="4"/>
        <v>217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42</v>
      </c>
      <c r="E24" s="166">
        <f t="shared" si="0"/>
        <v>294</v>
      </c>
      <c r="F24" s="319">
        <v>46093</v>
      </c>
      <c r="G24" s="245">
        <f t="shared" ca="1" si="4"/>
        <v>215</v>
      </c>
      <c r="H24" s="253">
        <v>2</v>
      </c>
      <c r="I24" s="253" t="str">
        <f>VLOOKUP(H24,Secteurs!$A$4:$C$6,3)</f>
        <v>Prince MBOUSSA</v>
      </c>
      <c r="J24" s="195"/>
      <c r="K24" s="196"/>
      <c r="L24" s="196">
        <v>0.25</v>
      </c>
      <c r="M24" s="196">
        <v>0.25</v>
      </c>
      <c r="N24" s="196">
        <v>0.5</v>
      </c>
      <c r="O24" s="197"/>
      <c r="P24" s="178">
        <f t="shared" si="5"/>
        <v>0</v>
      </c>
      <c r="Q24" s="179">
        <f t="shared" si="5"/>
        <v>0</v>
      </c>
      <c r="R24" s="179">
        <f t="shared" si="5"/>
        <v>73.5</v>
      </c>
      <c r="S24" s="179">
        <f t="shared" si="5"/>
        <v>73.5</v>
      </c>
      <c r="T24" s="179">
        <f t="shared" si="5"/>
        <v>147</v>
      </c>
      <c r="U24" s="180">
        <f t="shared" si="5"/>
        <v>0</v>
      </c>
      <c r="V24" s="167">
        <f t="shared" si="6"/>
        <v>294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30</v>
      </c>
      <c r="E25" s="166">
        <f t="shared" si="0"/>
        <v>210</v>
      </c>
      <c r="F25" s="319">
        <v>46094</v>
      </c>
      <c r="G25" s="245">
        <f t="shared" ca="1" si="4"/>
        <v>214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105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105</v>
      </c>
      <c r="V25" s="167">
        <f t="shared" si="6"/>
        <v>210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  <c r="AH25" s="357" t="s">
        <v>7</v>
      </c>
    </row>
    <row r="26" spans="1:35" ht="18.75">
      <c r="A26" s="157">
        <f t="shared" si="3"/>
        <v>1</v>
      </c>
      <c r="B26" s="142" t="s">
        <v>58</v>
      </c>
      <c r="C26" s="142"/>
      <c r="D26" s="198">
        <v>36</v>
      </c>
      <c r="E26" s="166">
        <f t="shared" si="0"/>
        <v>252</v>
      </c>
      <c r="F26" s="319">
        <v>46093</v>
      </c>
      <c r="G26" s="245">
        <f t="shared" ca="1" si="4"/>
        <v>215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126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126</v>
      </c>
      <c r="V26" s="167">
        <f t="shared" si="6"/>
        <v>252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17500</v>
      </c>
      <c r="AE26" s="346">
        <v>17500</v>
      </c>
      <c r="AF26" s="346">
        <v>17500</v>
      </c>
      <c r="AG26" s="346">
        <v>17250</v>
      </c>
      <c r="AH26" s="358">
        <v>17750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46093</v>
      </c>
      <c r="G27" s="245">
        <f t="shared" ca="1" si="4"/>
        <v>215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f t="shared" si="5"/>
        <v>105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17250</v>
      </c>
      <c r="AE27" s="346">
        <v>17250</v>
      </c>
      <c r="AF27" s="346">
        <v>17250</v>
      </c>
      <c r="AG27" s="346">
        <v>17000</v>
      </c>
      <c r="AH27" s="359" t="s">
        <v>326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40</v>
      </c>
      <c r="E28" s="166">
        <f t="shared" si="0"/>
        <v>280</v>
      </c>
      <c r="F28" s="319">
        <v>46092</v>
      </c>
      <c r="G28" s="245">
        <f t="shared" ca="1" si="4"/>
        <v>216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140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140</v>
      </c>
      <c r="V28" s="167">
        <f t="shared" si="6"/>
        <v>280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  <c r="AH28" s="288"/>
    </row>
    <row r="29" spans="1:35" ht="18.75" hidden="1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 t="str">
        <f>VLOOKUP(H29,Secteurs!$A$4:$C$6,3)</f>
        <v>Prince MBOUSSA</v>
      </c>
      <c r="J29" s="195"/>
      <c r="K29" s="196"/>
      <c r="L29" s="196"/>
      <c r="M29" s="196"/>
      <c r="N29" s="196"/>
      <c r="O29" s="197"/>
      <c r="P29" s="178">
        <f t="shared" si="5"/>
        <v>0</v>
      </c>
      <c r="Q29" s="179">
        <f t="shared" si="5"/>
        <v>0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66">
        <f t="shared" si="0"/>
        <v>280</v>
      </c>
      <c r="F30" s="319">
        <v>46093</v>
      </c>
      <c r="G30" s="291">
        <f t="shared" ca="1" si="4"/>
        <v>215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>
        <v>0.25</v>
      </c>
      <c r="M30" s="196"/>
      <c r="N30" s="196"/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70</v>
      </c>
      <c r="S30" s="293">
        <f t="shared" si="5"/>
        <v>0</v>
      </c>
      <c r="T30" s="293">
        <f t="shared" si="5"/>
        <v>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46091</v>
      </c>
      <c r="G31" s="245">
        <f t="shared" ca="1" si="4"/>
        <v>217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>
        <v>0.25</v>
      </c>
      <c r="N31" s="196"/>
      <c r="O31" s="197">
        <v>0.25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45.5</v>
      </c>
      <c r="T31" s="179">
        <f t="shared" si="5"/>
        <v>0</v>
      </c>
      <c r="U31" s="180">
        <f t="shared" si="5"/>
        <v>45.5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26</v>
      </c>
      <c r="E32" s="166">
        <f t="shared" si="0"/>
        <v>182</v>
      </c>
      <c r="F32" s="319">
        <v>46093</v>
      </c>
      <c r="G32" s="245">
        <f t="shared" ca="1" si="4"/>
        <v>215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91</v>
      </c>
      <c r="U32" s="180">
        <f t="shared" si="5"/>
        <v>91</v>
      </c>
      <c r="V32" s="167">
        <f t="shared" si="6"/>
        <v>182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46092</v>
      </c>
      <c r="G33" s="245">
        <f t="shared" ca="1" si="4"/>
        <v>216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147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46093</v>
      </c>
      <c r="G34" s="245">
        <f t="shared" ca="1" si="4"/>
        <v>215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42</v>
      </c>
      <c r="E35" s="166">
        <f t="shared" si="0"/>
        <v>294</v>
      </c>
      <c r="F35" s="319">
        <v>46093</v>
      </c>
      <c r="G35" s="245">
        <f t="shared" ca="1" si="4"/>
        <v>215</v>
      </c>
      <c r="H35" s="253">
        <v>2</v>
      </c>
      <c r="I35" s="253" t="str">
        <f>VLOOKUP(H35,Secteurs!$A$4:$C$6,3)</f>
        <v>Prince MBOUSSA</v>
      </c>
      <c r="J35" s="195">
        <v>0.25</v>
      </c>
      <c r="K35" s="196"/>
      <c r="L35" s="196"/>
      <c r="M35" s="196">
        <v>0.5</v>
      </c>
      <c r="N35" s="196"/>
      <c r="O35" s="197">
        <v>0.25</v>
      </c>
      <c r="P35" s="178">
        <f t="shared" si="5"/>
        <v>73.5</v>
      </c>
      <c r="Q35" s="179">
        <f t="shared" si="5"/>
        <v>0</v>
      </c>
      <c r="R35" s="179">
        <f t="shared" si="5"/>
        <v>0</v>
      </c>
      <c r="S35" s="179">
        <f t="shared" si="5"/>
        <v>147</v>
      </c>
      <c r="T35" s="179">
        <f t="shared" si="5"/>
        <v>0</v>
      </c>
      <c r="U35" s="180">
        <f t="shared" si="5"/>
        <v>73.5</v>
      </c>
      <c r="V35" s="167">
        <f t="shared" si="6"/>
        <v>294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26</v>
      </c>
      <c r="E36" s="166">
        <f t="shared" si="0"/>
        <v>182</v>
      </c>
      <c r="F36" s="319">
        <v>46092</v>
      </c>
      <c r="G36" s="245">
        <f t="shared" ca="1" si="4"/>
        <v>216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>
        <v>0.5</v>
      </c>
      <c r="O36" s="197"/>
      <c r="P36" s="178">
        <f t="shared" si="5"/>
        <v>91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91</v>
      </c>
      <c r="U36" s="180">
        <f t="shared" si="5"/>
        <v>0</v>
      </c>
      <c r="V36" s="167">
        <f t="shared" si="6"/>
        <v>182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26</v>
      </c>
      <c r="E37" s="166">
        <f t="shared" si="0"/>
        <v>182</v>
      </c>
      <c r="F37" s="319">
        <v>46091</v>
      </c>
      <c r="G37" s="245">
        <f t="shared" ca="1" si="4"/>
        <v>217</v>
      </c>
      <c r="H37" s="253">
        <v>3</v>
      </c>
      <c r="I37" s="253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178">
        <f t="shared" si="5"/>
        <v>0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182</v>
      </c>
      <c r="V37" s="167">
        <f t="shared" si="6"/>
        <v>182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24</v>
      </c>
      <c r="E38" s="166">
        <f t="shared" si="0"/>
        <v>168</v>
      </c>
      <c r="F38" s="319">
        <v>46091</v>
      </c>
      <c r="G38" s="245">
        <f t="shared" ca="1" si="4"/>
        <v>217</v>
      </c>
      <c r="H38" s="253">
        <v>3</v>
      </c>
      <c r="I38" s="253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178">
        <f t="shared" si="5"/>
        <v>0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168</v>
      </c>
      <c r="V38" s="167">
        <f t="shared" si="6"/>
        <v>168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46091</v>
      </c>
      <c r="G39" s="245">
        <f t="shared" ca="1" si="4"/>
        <v>217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46091</v>
      </c>
      <c r="G40" s="245">
        <f t="shared" ca="1" si="4"/>
        <v>217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46092</v>
      </c>
      <c r="G41" s="245">
        <f t="shared" ca="1" si="4"/>
        <v>216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26</v>
      </c>
      <c r="E42" s="166">
        <f t="shared" si="0"/>
        <v>182</v>
      </c>
      <c r="F42" s="319">
        <v>46094</v>
      </c>
      <c r="G42" s="245">
        <f t="shared" ca="1" si="4"/>
        <v>214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91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91</v>
      </c>
      <c r="V42" s="167">
        <f t="shared" si="6"/>
        <v>182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34</v>
      </c>
      <c r="E43" s="166">
        <f t="shared" si="0"/>
        <v>238</v>
      </c>
      <c r="F43" s="319">
        <v>46092</v>
      </c>
      <c r="G43" s="245">
        <f t="shared" ca="1" si="4"/>
        <v>216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119</v>
      </c>
      <c r="Q43" s="179">
        <f t="shared" si="5"/>
        <v>0</v>
      </c>
      <c r="R43" s="179">
        <f t="shared" si="5"/>
        <v>0</v>
      </c>
      <c r="S43" s="179">
        <f t="shared" si="5"/>
        <v>119</v>
      </c>
      <c r="T43" s="179">
        <f t="shared" si="5"/>
        <v>0</v>
      </c>
      <c r="U43" s="180">
        <f t="shared" si="5"/>
        <v>0</v>
      </c>
      <c r="V43" s="167">
        <f t="shared" si="6"/>
        <v>238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46093</v>
      </c>
      <c r="G44" s="245">
        <f t="shared" ca="1" si="4"/>
        <v>215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30</v>
      </c>
      <c r="E45" s="166">
        <f t="shared" si="0"/>
        <v>210</v>
      </c>
      <c r="F45" s="319">
        <v>46093</v>
      </c>
      <c r="G45" s="245">
        <f t="shared" ca="1" si="4"/>
        <v>215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>
        <v>0.5</v>
      </c>
      <c r="N45" s="196"/>
      <c r="O45" s="197"/>
      <c r="P45" s="178">
        <f t="shared" si="5"/>
        <v>105</v>
      </c>
      <c r="Q45" s="179">
        <f t="shared" si="5"/>
        <v>0</v>
      </c>
      <c r="R45" s="179">
        <f t="shared" si="5"/>
        <v>0</v>
      </c>
      <c r="S45" s="179">
        <f t="shared" si="5"/>
        <v>105</v>
      </c>
      <c r="T45" s="179">
        <f t="shared" si="5"/>
        <v>0</v>
      </c>
      <c r="U45" s="180">
        <f t="shared" si="5"/>
        <v>0</v>
      </c>
      <c r="V45" s="167">
        <f t="shared" si="6"/>
        <v>210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22</v>
      </c>
      <c r="E46" s="166">
        <f t="shared" si="0"/>
        <v>154</v>
      </c>
      <c r="F46" s="319">
        <v>46093</v>
      </c>
      <c r="G46" s="245">
        <f t="shared" ca="1" si="4"/>
        <v>215</v>
      </c>
      <c r="H46" s="253">
        <v>1</v>
      </c>
      <c r="I46" s="253" t="str">
        <f>VLOOKUP(H46,Secteurs!$A$4:$C$6,3)</f>
        <v>Frisca MPASSI</v>
      </c>
      <c r="J46" s="195"/>
      <c r="K46" s="196"/>
      <c r="L46" s="196"/>
      <c r="M46" s="196"/>
      <c r="N46" s="196">
        <v>0.5</v>
      </c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0</v>
      </c>
      <c r="S46" s="179">
        <f t="shared" si="5"/>
        <v>0</v>
      </c>
      <c r="T46" s="179">
        <f t="shared" si="5"/>
        <v>77</v>
      </c>
      <c r="U46" s="180">
        <f t="shared" si="5"/>
        <v>77</v>
      </c>
      <c r="V46" s="167">
        <f t="shared" si="6"/>
        <v>154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46094</v>
      </c>
      <c r="G47" s="245">
        <f t="shared" ca="1" si="4"/>
        <v>214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24</v>
      </c>
      <c r="E48" s="166">
        <f t="shared" si="0"/>
        <v>168</v>
      </c>
      <c r="F48" s="319">
        <v>46091</v>
      </c>
      <c r="G48" s="245">
        <f t="shared" ca="1" si="4"/>
        <v>217</v>
      </c>
      <c r="H48" s="253">
        <v>3</v>
      </c>
      <c r="I48" s="253" t="str">
        <f>VLOOKUP(H48,Secteurs!$A$4:$C$6,3)</f>
        <v>Arnaud ITOUA</v>
      </c>
      <c r="J48" s="195"/>
      <c r="K48" s="196"/>
      <c r="L48" s="196">
        <v>0.25</v>
      </c>
      <c r="M48" s="196">
        <v>0.25</v>
      </c>
      <c r="N48" s="196">
        <v>0.5</v>
      </c>
      <c r="O48" s="197"/>
      <c r="P48" s="178">
        <f t="shared" si="5"/>
        <v>0</v>
      </c>
      <c r="Q48" s="179">
        <f t="shared" si="5"/>
        <v>0</v>
      </c>
      <c r="R48" s="179">
        <f t="shared" si="5"/>
        <v>42</v>
      </c>
      <c r="S48" s="179">
        <f t="shared" si="5"/>
        <v>42</v>
      </c>
      <c r="T48" s="179">
        <f t="shared" si="5"/>
        <v>84</v>
      </c>
      <c r="U48" s="180">
        <f t="shared" si="5"/>
        <v>0</v>
      </c>
      <c r="V48" s="167">
        <f t="shared" si="6"/>
        <v>168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46091</v>
      </c>
      <c r="G49" s="245">
        <f t="shared" ca="1" si="4"/>
        <v>217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0.25</v>
      </c>
      <c r="N49" s="196"/>
      <c r="O49" s="197">
        <v>0.25</v>
      </c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87.5</v>
      </c>
      <c r="T49" s="179">
        <f t="shared" si="5"/>
        <v>0</v>
      </c>
      <c r="U49" s="180">
        <f t="shared" si="5"/>
        <v>87.5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26</v>
      </c>
      <c r="E50" s="166">
        <f t="shared" si="0"/>
        <v>182</v>
      </c>
      <c r="F50" s="319">
        <v>46091</v>
      </c>
      <c r="G50" s="245">
        <f t="shared" ca="1" si="4"/>
        <v>217</v>
      </c>
      <c r="H50" s="253">
        <v>3</v>
      </c>
      <c r="I50" s="253" t="str">
        <f>VLOOKUP(H50,Secteurs!$A$4:$C$6,3)</f>
        <v>Arnaud ITOUA</v>
      </c>
      <c r="J50" s="195"/>
      <c r="K50" s="196"/>
      <c r="L50" s="196">
        <v>0.25</v>
      </c>
      <c r="M50" s="196">
        <v>0.25</v>
      </c>
      <c r="N50" s="196">
        <v>0.5</v>
      </c>
      <c r="O50" s="197"/>
      <c r="P50" s="178">
        <f t="shared" si="5"/>
        <v>0</v>
      </c>
      <c r="Q50" s="179">
        <f t="shared" si="5"/>
        <v>0</v>
      </c>
      <c r="R50" s="179">
        <f t="shared" si="5"/>
        <v>45.5</v>
      </c>
      <c r="S50" s="179">
        <f t="shared" si="5"/>
        <v>45.5</v>
      </c>
      <c r="T50" s="179">
        <f t="shared" si="5"/>
        <v>91</v>
      </c>
      <c r="U50" s="180">
        <f t="shared" si="5"/>
        <v>0</v>
      </c>
      <c r="V50" s="167">
        <f t="shared" si="6"/>
        <v>182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46091</v>
      </c>
      <c r="G51" s="245">
        <f t="shared" ca="1" si="4"/>
        <v>217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/>
      <c r="O51" s="197">
        <v>0.5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0</v>
      </c>
      <c r="U51" s="180">
        <f t="shared" si="5"/>
        <v>168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46093</v>
      </c>
      <c r="G52" s="245">
        <f t="shared" ca="1" si="4"/>
        <v>215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91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91</v>
      </c>
      <c r="U52" s="180">
        <f t="shared" si="5"/>
        <v>0</v>
      </c>
      <c r="V52" s="167">
        <f t="shared" si="6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319">
        <v>46093</v>
      </c>
      <c r="G53" s="245">
        <f t="shared" ca="1" si="4"/>
        <v>215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>
        <v>0.5</v>
      </c>
      <c r="N53" s="196"/>
      <c r="O53" s="197"/>
      <c r="P53" s="178">
        <f t="shared" si="5"/>
        <v>84</v>
      </c>
      <c r="Q53" s="179">
        <f t="shared" si="5"/>
        <v>0</v>
      </c>
      <c r="R53" s="179">
        <f t="shared" si="5"/>
        <v>0</v>
      </c>
      <c r="S53" s="179">
        <f t="shared" si="5"/>
        <v>84</v>
      </c>
      <c r="T53" s="179">
        <f t="shared" si="5"/>
        <v>0</v>
      </c>
      <c r="U53" s="180">
        <f t="shared" si="5"/>
        <v>0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26</v>
      </c>
      <c r="E54" s="166">
        <f t="shared" si="0"/>
        <v>182</v>
      </c>
      <c r="F54" s="319">
        <v>46091</v>
      </c>
      <c r="G54" s="245">
        <f t="shared" ca="1" si="4"/>
        <v>217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0.5</v>
      </c>
      <c r="N54" s="196"/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91</v>
      </c>
      <c r="T54" s="179">
        <f t="shared" si="5"/>
        <v>0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30</v>
      </c>
      <c r="E55" s="166">
        <f t="shared" si="0"/>
        <v>210</v>
      </c>
      <c r="F55" s="319">
        <v>46092</v>
      </c>
      <c r="G55" s="245">
        <f t="shared" ca="1" si="4"/>
        <v>216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105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105</v>
      </c>
      <c r="V55" s="167">
        <f t="shared" si="6"/>
        <v>210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22</v>
      </c>
      <c r="E56" s="166">
        <f t="shared" si="0"/>
        <v>154</v>
      </c>
      <c r="F56" s="319">
        <v>46092</v>
      </c>
      <c r="G56" s="245">
        <f t="shared" ca="1" si="4"/>
        <v>216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77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77</v>
      </c>
      <c r="V56" s="167">
        <f t="shared" si="6"/>
        <v>154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348" t="s">
        <v>322</v>
      </c>
      <c r="C57" s="168" t="s">
        <v>29</v>
      </c>
      <c r="D57" s="198">
        <v>38</v>
      </c>
      <c r="E57" s="166">
        <f t="shared" si="0"/>
        <v>266</v>
      </c>
      <c r="F57" s="319">
        <v>46093</v>
      </c>
      <c r="G57" s="245">
        <f t="shared" ca="1" si="4"/>
        <v>215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>
        <v>0.25</v>
      </c>
      <c r="N57" s="196">
        <v>0.25</v>
      </c>
      <c r="O57" s="197"/>
      <c r="P57" s="178">
        <f t="shared" si="5"/>
        <v>133</v>
      </c>
      <c r="Q57" s="179">
        <f t="shared" si="5"/>
        <v>0</v>
      </c>
      <c r="R57" s="179">
        <f t="shared" si="5"/>
        <v>0</v>
      </c>
      <c r="S57" s="179">
        <f t="shared" si="5"/>
        <v>66.5</v>
      </c>
      <c r="T57" s="179">
        <f t="shared" si="5"/>
        <v>66.5</v>
      </c>
      <c r="U57" s="180">
        <f t="shared" si="5"/>
        <v>0</v>
      </c>
      <c r="V57" s="167">
        <f t="shared" si="6"/>
        <v>266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46091</v>
      </c>
      <c r="G58" s="245">
        <f t="shared" ca="1" si="4"/>
        <v>217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46093</v>
      </c>
      <c r="G59" s="245">
        <f t="shared" ca="1" si="4"/>
        <v>215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46091</v>
      </c>
      <c r="G60" s="245">
        <f t="shared" ca="1" si="4"/>
        <v>217</v>
      </c>
      <c r="H60" s="253">
        <v>2</v>
      </c>
      <c r="I60" s="253" t="str">
        <f>VLOOKUP(H60,Secteurs!$A$4:$C$6,3)</f>
        <v>Prince MBOUSSA</v>
      </c>
      <c r="J60" s="195">
        <v>0.5</v>
      </c>
      <c r="K60" s="196"/>
      <c r="L60" s="196"/>
      <c r="M60" s="196"/>
      <c r="N60" s="196"/>
      <c r="O60" s="197">
        <v>0.5</v>
      </c>
      <c r="P60" s="178">
        <f t="shared" si="8"/>
        <v>126</v>
      </c>
      <c r="Q60" s="179">
        <f t="shared" si="8"/>
        <v>0</v>
      </c>
      <c r="R60" s="179">
        <f t="shared" si="8"/>
        <v>0</v>
      </c>
      <c r="S60" s="179">
        <f t="shared" si="8"/>
        <v>0</v>
      </c>
      <c r="T60" s="179">
        <f t="shared" si="8"/>
        <v>0</v>
      </c>
      <c r="U60" s="180">
        <f t="shared" si="8"/>
        <v>126</v>
      </c>
      <c r="V60" s="167">
        <f t="shared" si="6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46094</v>
      </c>
      <c r="G61" s="245">
        <f t="shared" ca="1" si="4"/>
        <v>214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>
        <v>0.5</v>
      </c>
      <c r="M61" s="196"/>
      <c r="N61" s="196"/>
      <c r="O61" s="197"/>
      <c r="P61" s="178">
        <f t="shared" si="8"/>
        <v>98</v>
      </c>
      <c r="Q61" s="179">
        <f t="shared" si="8"/>
        <v>0</v>
      </c>
      <c r="R61" s="179">
        <f t="shared" si="8"/>
        <v>98</v>
      </c>
      <c r="S61" s="179">
        <f t="shared" si="8"/>
        <v>0</v>
      </c>
      <c r="T61" s="179">
        <f t="shared" si="8"/>
        <v>0</v>
      </c>
      <c r="U61" s="180">
        <f t="shared" si="8"/>
        <v>0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46093</v>
      </c>
      <c r="G62" s="245">
        <f t="shared" ca="1" si="4"/>
        <v>215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34</v>
      </c>
      <c r="E63" s="166">
        <f t="shared" si="0"/>
        <v>238</v>
      </c>
      <c r="F63" s="319">
        <v>46093</v>
      </c>
      <c r="G63" s="245">
        <f t="shared" ca="1" si="4"/>
        <v>215</v>
      </c>
      <c r="H63" s="254">
        <v>1</v>
      </c>
      <c r="I63" s="253" t="str">
        <f>VLOOKUP(H63,Secteurs!$A$4:$C$6,3)</f>
        <v>Frisca MPASSI</v>
      </c>
      <c r="J63" s="195">
        <v>0.5</v>
      </c>
      <c r="K63" s="196"/>
      <c r="L63" s="196">
        <v>0.25</v>
      </c>
      <c r="M63" s="196"/>
      <c r="N63" s="196"/>
      <c r="O63" s="197">
        <v>0.25</v>
      </c>
      <c r="P63" s="178">
        <f t="shared" si="8"/>
        <v>119</v>
      </c>
      <c r="Q63" s="179">
        <f t="shared" si="8"/>
        <v>0</v>
      </c>
      <c r="R63" s="179">
        <f t="shared" si="8"/>
        <v>59.5</v>
      </c>
      <c r="S63" s="179">
        <f t="shared" si="8"/>
        <v>0</v>
      </c>
      <c r="T63" s="179">
        <f t="shared" si="8"/>
        <v>0</v>
      </c>
      <c r="U63" s="180">
        <f t="shared" si="8"/>
        <v>59.5</v>
      </c>
      <c r="V63" s="167">
        <f t="shared" si="6"/>
        <v>238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46092</v>
      </c>
      <c r="G64" s="245">
        <f t="shared" ca="1" si="4"/>
        <v>216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>
        <v>0.25</v>
      </c>
      <c r="N64" s="196">
        <v>0.25</v>
      </c>
      <c r="O64" s="197"/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70</v>
      </c>
      <c r="T64" s="179">
        <f t="shared" si="8"/>
        <v>70</v>
      </c>
      <c r="U64" s="180">
        <f t="shared" si="8"/>
        <v>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20</v>
      </c>
      <c r="E65" s="166">
        <f t="shared" si="0"/>
        <v>140</v>
      </c>
      <c r="F65" s="319">
        <v>46093</v>
      </c>
      <c r="G65" s="245">
        <f t="shared" ca="1" si="4"/>
        <v>215</v>
      </c>
      <c r="H65" s="254">
        <v>1</v>
      </c>
      <c r="I65" s="253" t="str">
        <f>VLOOKUP(H65,Secteurs!$A$4:$C$6,3)</f>
        <v>Frisca MPASSI</v>
      </c>
      <c r="J65" s="195"/>
      <c r="K65" s="196">
        <v>0.5</v>
      </c>
      <c r="L65" s="196"/>
      <c r="M65" s="196">
        <v>0.25</v>
      </c>
      <c r="N65" s="196"/>
      <c r="O65" s="197">
        <v>0.25</v>
      </c>
      <c r="P65" s="178">
        <f t="shared" si="8"/>
        <v>0</v>
      </c>
      <c r="Q65" s="179">
        <f t="shared" si="8"/>
        <v>70</v>
      </c>
      <c r="R65" s="179">
        <f t="shared" si="8"/>
        <v>0</v>
      </c>
      <c r="S65" s="179">
        <f t="shared" si="8"/>
        <v>35</v>
      </c>
      <c r="T65" s="179">
        <f t="shared" si="8"/>
        <v>0</v>
      </c>
      <c r="U65" s="180">
        <f t="shared" si="8"/>
        <v>35</v>
      </c>
      <c r="V65" s="167">
        <f t="shared" si="6"/>
        <v>140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26</v>
      </c>
      <c r="E66" s="166">
        <f t="shared" ref="E66:E102" si="9">D66*7</f>
        <v>182</v>
      </c>
      <c r="F66" s="319">
        <v>46093</v>
      </c>
      <c r="G66" s="245">
        <f t="shared" ca="1" si="4"/>
        <v>215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91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91</v>
      </c>
      <c r="V66" s="167">
        <f t="shared" si="6"/>
        <v>182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46093</v>
      </c>
      <c r="G67" s="245">
        <f t="shared" ref="G67:G130" ca="1" si="12">+IF(A67=1,(+TODAY())-F67,"Sans objet")</f>
        <v>215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46</v>
      </c>
      <c r="E68" s="166">
        <f t="shared" si="9"/>
        <v>322</v>
      </c>
      <c r="F68" s="319">
        <v>46093</v>
      </c>
      <c r="G68" s="245">
        <f t="shared" ca="1" si="12"/>
        <v>215</v>
      </c>
      <c r="H68" s="253">
        <v>2</v>
      </c>
      <c r="I68" s="253" t="str">
        <f>VLOOKUP(H68,Secteurs!$A$4:$C$6,3)</f>
        <v>Prince MBOUSSA</v>
      </c>
      <c r="J68" s="195"/>
      <c r="K68" s="196">
        <v>0.5</v>
      </c>
      <c r="L68" s="196"/>
      <c r="M68" s="196">
        <v>0.25</v>
      </c>
      <c r="N68" s="196"/>
      <c r="O68" s="197">
        <v>0.25</v>
      </c>
      <c r="P68" s="178">
        <f t="shared" si="8"/>
        <v>0</v>
      </c>
      <c r="Q68" s="179">
        <f t="shared" si="8"/>
        <v>161</v>
      </c>
      <c r="R68" s="179">
        <f t="shared" si="8"/>
        <v>0</v>
      </c>
      <c r="S68" s="179">
        <f t="shared" si="8"/>
        <v>80.5</v>
      </c>
      <c r="T68" s="179">
        <f t="shared" si="8"/>
        <v>0</v>
      </c>
      <c r="U68" s="180">
        <f t="shared" si="8"/>
        <v>80.5</v>
      </c>
      <c r="V68" s="167">
        <f t="shared" si="13"/>
        <v>322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20</v>
      </c>
      <c r="E69" s="166">
        <f t="shared" si="9"/>
        <v>140</v>
      </c>
      <c r="F69" s="319">
        <v>46092</v>
      </c>
      <c r="G69" s="245">
        <f t="shared" ca="1" si="12"/>
        <v>216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140</v>
      </c>
      <c r="V69" s="167">
        <f t="shared" si="13"/>
        <v>140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30</v>
      </c>
      <c r="E70" s="166">
        <f t="shared" si="9"/>
        <v>210</v>
      </c>
      <c r="F70" s="319">
        <v>46094</v>
      </c>
      <c r="G70" s="245">
        <v>0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105</v>
      </c>
      <c r="T70" s="179">
        <f t="shared" si="8"/>
        <v>0</v>
      </c>
      <c r="U70" s="180">
        <f t="shared" si="8"/>
        <v>105</v>
      </c>
      <c r="V70" s="167">
        <f t="shared" si="13"/>
        <v>210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16</v>
      </c>
      <c r="E71" s="166">
        <f t="shared" si="9"/>
        <v>112</v>
      </c>
      <c r="F71" s="319">
        <v>46093</v>
      </c>
      <c r="G71" s="245">
        <f t="shared" ca="1" si="12"/>
        <v>215</v>
      </c>
      <c r="H71" s="254">
        <v>1</v>
      </c>
      <c r="I71" s="253" t="str">
        <f>VLOOKUP(H71,Secteurs!$A$4:$C$6,3)</f>
        <v>Frisca MPASSI</v>
      </c>
      <c r="J71" s="195"/>
      <c r="K71" s="196">
        <v>0.5</v>
      </c>
      <c r="L71" s="196"/>
      <c r="M71" s="196"/>
      <c r="N71" s="196"/>
      <c r="O71" s="197">
        <v>0.5</v>
      </c>
      <c r="P71" s="178">
        <f t="shared" si="8"/>
        <v>0</v>
      </c>
      <c r="Q71" s="179">
        <f t="shared" si="8"/>
        <v>56</v>
      </c>
      <c r="R71" s="179">
        <f t="shared" si="8"/>
        <v>0</v>
      </c>
      <c r="S71" s="179">
        <f t="shared" si="8"/>
        <v>0</v>
      </c>
      <c r="T71" s="179">
        <f t="shared" si="8"/>
        <v>0</v>
      </c>
      <c r="U71" s="180">
        <f t="shared" si="8"/>
        <v>56</v>
      </c>
      <c r="V71" s="167">
        <f t="shared" si="13"/>
        <v>112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46091</v>
      </c>
      <c r="G72" s="245">
        <f t="shared" ca="1" si="12"/>
        <v>217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25</v>
      </c>
      <c r="E73" s="166">
        <f t="shared" si="9"/>
        <v>175</v>
      </c>
      <c r="F73" s="352">
        <v>46093</v>
      </c>
      <c r="G73" s="245">
        <f t="shared" ca="1" si="12"/>
        <v>215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0.25</v>
      </c>
      <c r="N73" s="196">
        <v>0.25</v>
      </c>
      <c r="O73" s="197"/>
      <c r="P73" s="178">
        <f t="shared" si="8"/>
        <v>87.5</v>
      </c>
      <c r="Q73" s="179">
        <f t="shared" si="8"/>
        <v>0</v>
      </c>
      <c r="R73" s="179">
        <f t="shared" si="8"/>
        <v>0</v>
      </c>
      <c r="S73" s="179">
        <f t="shared" si="8"/>
        <v>43.75</v>
      </c>
      <c r="T73" s="179">
        <f t="shared" si="8"/>
        <v>43.75</v>
      </c>
      <c r="U73" s="180">
        <f t="shared" si="8"/>
        <v>0</v>
      </c>
      <c r="V73" s="167">
        <f t="shared" si="13"/>
        <v>175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46093</v>
      </c>
      <c r="G74" s="245">
        <f t="shared" ca="1" si="12"/>
        <v>215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>
        <v>0.25</v>
      </c>
      <c r="N74" s="196">
        <v>0.25</v>
      </c>
      <c r="O74" s="197"/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43.75</v>
      </c>
      <c r="T74" s="179">
        <f t="shared" si="8"/>
        <v>43.75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24</v>
      </c>
      <c r="E75" s="166">
        <f t="shared" si="9"/>
        <v>168</v>
      </c>
      <c r="F75" s="319">
        <v>46091</v>
      </c>
      <c r="G75" s="245">
        <f t="shared" ca="1" si="12"/>
        <v>217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/>
      <c r="O75" s="197">
        <v>0.25</v>
      </c>
      <c r="P75" s="178">
        <f t="shared" si="8"/>
        <v>84</v>
      </c>
      <c r="Q75" s="179">
        <f t="shared" si="8"/>
        <v>0</v>
      </c>
      <c r="R75" s="179">
        <f t="shared" si="8"/>
        <v>42</v>
      </c>
      <c r="S75" s="179">
        <f t="shared" si="8"/>
        <v>0</v>
      </c>
      <c r="T75" s="179">
        <f t="shared" si="8"/>
        <v>0</v>
      </c>
      <c r="U75" s="180">
        <f t="shared" si="8"/>
        <v>42</v>
      </c>
      <c r="V75" s="167">
        <f t="shared" si="13"/>
        <v>168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24</v>
      </c>
      <c r="E76" s="166">
        <f t="shared" si="9"/>
        <v>168</v>
      </c>
      <c r="F76" s="319">
        <v>46091</v>
      </c>
      <c r="G76" s="245">
        <f t="shared" ca="1" si="12"/>
        <v>217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/>
      <c r="M76" s="196"/>
      <c r="N76" s="196"/>
      <c r="O76" s="197">
        <v>0.5</v>
      </c>
      <c r="P76" s="178">
        <f t="shared" si="8"/>
        <v>84</v>
      </c>
      <c r="Q76" s="179">
        <f t="shared" si="8"/>
        <v>0</v>
      </c>
      <c r="R76" s="179">
        <f t="shared" si="8"/>
        <v>0</v>
      </c>
      <c r="S76" s="179">
        <f t="shared" si="8"/>
        <v>0</v>
      </c>
      <c r="T76" s="179">
        <f t="shared" si="8"/>
        <v>0</v>
      </c>
      <c r="U76" s="180">
        <f t="shared" si="8"/>
        <v>84</v>
      </c>
      <c r="V76" s="167">
        <f t="shared" si="13"/>
        <v>168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36</v>
      </c>
      <c r="E77" s="166">
        <f t="shared" si="9"/>
        <v>252</v>
      </c>
      <c r="F77" s="319">
        <v>46092</v>
      </c>
      <c r="G77" s="245">
        <f t="shared" ca="1" si="12"/>
        <v>216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>
        <v>0.5</v>
      </c>
      <c r="M77" s="196"/>
      <c r="N77" s="196"/>
      <c r="O77" s="197"/>
      <c r="P77" s="178">
        <f t="shared" si="8"/>
        <v>126</v>
      </c>
      <c r="Q77" s="179">
        <f t="shared" si="8"/>
        <v>0</v>
      </c>
      <c r="R77" s="179">
        <f t="shared" si="8"/>
        <v>126</v>
      </c>
      <c r="S77" s="179">
        <f t="shared" si="8"/>
        <v>0</v>
      </c>
      <c r="T77" s="179">
        <f t="shared" si="8"/>
        <v>0</v>
      </c>
      <c r="U77" s="180">
        <f t="shared" si="8"/>
        <v>0</v>
      </c>
      <c r="V77" s="167">
        <f t="shared" si="13"/>
        <v>252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327</v>
      </c>
      <c r="C78" s="149"/>
      <c r="D78" s="198">
        <v>32</v>
      </c>
      <c r="E78" s="166">
        <f t="shared" si="9"/>
        <v>224</v>
      </c>
      <c r="F78" s="319">
        <v>46094</v>
      </c>
      <c r="G78" s="245">
        <f t="shared" ca="1" si="12"/>
        <v>214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112</v>
      </c>
      <c r="Q78" s="179">
        <f t="shared" si="8"/>
        <v>0</v>
      </c>
      <c r="R78" s="179">
        <f t="shared" si="8"/>
        <v>0</v>
      </c>
      <c r="S78" s="179">
        <f t="shared" si="8"/>
        <v>56</v>
      </c>
      <c r="T78" s="179">
        <f t="shared" si="8"/>
        <v>0</v>
      </c>
      <c r="U78" s="180">
        <f t="shared" si="8"/>
        <v>56</v>
      </c>
      <c r="V78" s="167">
        <f t="shared" si="13"/>
        <v>224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30</v>
      </c>
      <c r="E79" s="166">
        <f t="shared" si="9"/>
        <v>210</v>
      </c>
      <c r="F79" s="319">
        <v>46091</v>
      </c>
      <c r="G79" s="245">
        <f t="shared" ca="1" si="12"/>
        <v>217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105</v>
      </c>
      <c r="Q79" s="179">
        <f t="shared" si="8"/>
        <v>0</v>
      </c>
      <c r="R79" s="179">
        <f t="shared" si="8"/>
        <v>0</v>
      </c>
      <c r="S79" s="179">
        <f t="shared" si="8"/>
        <v>52.5</v>
      </c>
      <c r="T79" s="179">
        <f t="shared" si="8"/>
        <v>0</v>
      </c>
      <c r="U79" s="180">
        <f t="shared" si="8"/>
        <v>52.5</v>
      </c>
      <c r="V79" s="167">
        <f t="shared" si="13"/>
        <v>210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26</v>
      </c>
      <c r="E80" s="166">
        <f t="shared" si="9"/>
        <v>182</v>
      </c>
      <c r="F80" s="319">
        <v>46093</v>
      </c>
      <c r="G80" s="245">
        <f t="shared" ca="1" si="12"/>
        <v>215</v>
      </c>
      <c r="H80" s="253">
        <v>1</v>
      </c>
      <c r="I80" s="253" t="str">
        <f>VLOOKUP(H80,Secteurs!$A$4:$C$6,3)</f>
        <v>Frisca MPASSI</v>
      </c>
      <c r="J80" s="195"/>
      <c r="K80" s="196">
        <v>0.5</v>
      </c>
      <c r="L80" s="196"/>
      <c r="M80" s="196"/>
      <c r="N80" s="196">
        <v>0.25</v>
      </c>
      <c r="O80" s="197">
        <v>0.25</v>
      </c>
      <c r="P80" s="178">
        <f t="shared" si="8"/>
        <v>0</v>
      </c>
      <c r="Q80" s="179">
        <f t="shared" si="8"/>
        <v>91</v>
      </c>
      <c r="R80" s="179">
        <f t="shared" si="8"/>
        <v>0</v>
      </c>
      <c r="S80" s="179">
        <f t="shared" si="8"/>
        <v>0</v>
      </c>
      <c r="T80" s="179">
        <f t="shared" si="8"/>
        <v>45.5</v>
      </c>
      <c r="U80" s="180">
        <f t="shared" si="8"/>
        <v>45.5</v>
      </c>
      <c r="V80" s="167">
        <f t="shared" si="13"/>
        <v>182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34</v>
      </c>
      <c r="E81" s="166">
        <f t="shared" si="9"/>
        <v>238</v>
      </c>
      <c r="F81" s="319">
        <v>46094</v>
      </c>
      <c r="G81" s="245">
        <f t="shared" ca="1" si="12"/>
        <v>214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>
        <v>0.5</v>
      </c>
      <c r="N81" s="196"/>
      <c r="O81" s="197"/>
      <c r="P81" s="178">
        <f t="shared" si="8"/>
        <v>119</v>
      </c>
      <c r="Q81" s="179">
        <f t="shared" si="8"/>
        <v>0</v>
      </c>
      <c r="R81" s="179">
        <f t="shared" si="8"/>
        <v>0</v>
      </c>
      <c r="S81" s="179">
        <f t="shared" si="8"/>
        <v>119</v>
      </c>
      <c r="T81" s="179">
        <f t="shared" si="8"/>
        <v>0</v>
      </c>
      <c r="U81" s="180">
        <f t="shared" si="8"/>
        <v>0</v>
      </c>
      <c r="V81" s="167">
        <f t="shared" si="13"/>
        <v>238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38</v>
      </c>
      <c r="E82" s="166">
        <f t="shared" si="9"/>
        <v>266</v>
      </c>
      <c r="F82" s="319">
        <v>46093</v>
      </c>
      <c r="G82" s="245">
        <f t="shared" ca="1" si="12"/>
        <v>215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133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133</v>
      </c>
      <c r="V82" s="167">
        <f t="shared" si="13"/>
        <v>266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46094</v>
      </c>
      <c r="G83" s="245">
        <f t="shared" ca="1" si="12"/>
        <v>214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91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91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46093</v>
      </c>
      <c r="G84" s="245">
        <f t="shared" ca="1" si="12"/>
        <v>215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>
        <v>0.25</v>
      </c>
      <c r="M84" s="196"/>
      <c r="N84" s="196"/>
      <c r="O84" s="197">
        <v>0.25</v>
      </c>
      <c r="P84" s="178">
        <f t="shared" si="8"/>
        <v>98</v>
      </c>
      <c r="Q84" s="179">
        <f t="shared" si="8"/>
        <v>0</v>
      </c>
      <c r="R84" s="179">
        <f t="shared" si="8"/>
        <v>49</v>
      </c>
      <c r="S84" s="179">
        <f t="shared" si="8"/>
        <v>0</v>
      </c>
      <c r="T84" s="179">
        <f t="shared" si="8"/>
        <v>0</v>
      </c>
      <c r="U84" s="180">
        <f t="shared" si="8"/>
        <v>49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46093</v>
      </c>
      <c r="G85" s="245">
        <f t="shared" ca="1" si="12"/>
        <v>215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>
        <v>0.25</v>
      </c>
      <c r="M85" s="196"/>
      <c r="N85" s="196"/>
      <c r="O85" s="197">
        <v>0.25</v>
      </c>
      <c r="P85" s="178">
        <f t="shared" si="8"/>
        <v>98</v>
      </c>
      <c r="Q85" s="179">
        <f t="shared" si="8"/>
        <v>0</v>
      </c>
      <c r="R85" s="179">
        <f t="shared" si="8"/>
        <v>49</v>
      </c>
      <c r="S85" s="179">
        <f t="shared" si="8"/>
        <v>0</v>
      </c>
      <c r="T85" s="179">
        <f t="shared" si="8"/>
        <v>0</v>
      </c>
      <c r="U85" s="180">
        <f t="shared" si="8"/>
        <v>49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30</v>
      </c>
      <c r="E86" s="166">
        <f t="shared" si="9"/>
        <v>210</v>
      </c>
      <c r="F86" s="319">
        <v>46094</v>
      </c>
      <c r="G86" s="245">
        <f t="shared" ca="1" si="12"/>
        <v>214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>
        <v>0.25</v>
      </c>
      <c r="M86" s="196"/>
      <c r="N86" s="196"/>
      <c r="O86" s="197">
        <v>0.25</v>
      </c>
      <c r="P86" s="178">
        <f t="shared" si="8"/>
        <v>105</v>
      </c>
      <c r="Q86" s="179">
        <f t="shared" si="8"/>
        <v>0</v>
      </c>
      <c r="R86" s="179">
        <f t="shared" si="8"/>
        <v>52.5</v>
      </c>
      <c r="S86" s="179">
        <f t="shared" si="8"/>
        <v>0</v>
      </c>
      <c r="T86" s="179">
        <f t="shared" si="8"/>
        <v>0</v>
      </c>
      <c r="U86" s="180">
        <f t="shared" si="8"/>
        <v>52.5</v>
      </c>
      <c r="V86" s="167">
        <f t="shared" si="13"/>
        <v>210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46094</v>
      </c>
      <c r="G87" s="245">
        <f t="shared" ca="1" si="12"/>
        <v>214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46092</v>
      </c>
      <c r="G88" s="245">
        <f t="shared" ca="1" si="12"/>
        <v>216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46094</v>
      </c>
      <c r="G89" s="245">
        <f t="shared" ca="1" si="12"/>
        <v>214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46091</v>
      </c>
      <c r="G90" s="245">
        <f t="shared" ca="1" si="12"/>
        <v>217</v>
      </c>
      <c r="H90" s="253">
        <v>3</v>
      </c>
      <c r="I90" s="253" t="str">
        <f>VLOOKUP(H90,Secteurs!$A$4:$C$6,3)</f>
        <v>Arnaud ITOUA</v>
      </c>
      <c r="J90" s="195">
        <v>0.5</v>
      </c>
      <c r="K90" s="196"/>
      <c r="L90" s="196"/>
      <c r="M90" s="196"/>
      <c r="N90" s="196"/>
      <c r="O90" s="197">
        <v>0.5</v>
      </c>
      <c r="P90" s="178">
        <f t="shared" si="8"/>
        <v>112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f t="shared" si="9"/>
        <v>266</v>
      </c>
      <c r="F91" s="319">
        <v>46093</v>
      </c>
      <c r="G91" s="245">
        <f t="shared" ca="1" si="12"/>
        <v>215</v>
      </c>
      <c r="H91" s="254">
        <v>2</v>
      </c>
      <c r="I91" s="253" t="str">
        <f>VLOOKUP(H91,Secteurs!$A$4:$C$6,3)</f>
        <v>Prince MBOUSSA</v>
      </c>
      <c r="J91" s="195"/>
      <c r="K91" s="196">
        <v>0.5</v>
      </c>
      <c r="L91" s="196"/>
      <c r="M91" s="196"/>
      <c r="N91" s="196"/>
      <c r="O91" s="197">
        <v>0.5</v>
      </c>
      <c r="P91" s="178">
        <f t="shared" si="8"/>
        <v>0</v>
      </c>
      <c r="Q91" s="179">
        <f t="shared" si="8"/>
        <v>133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133</v>
      </c>
      <c r="V91" s="167">
        <f t="shared" si="13"/>
        <v>266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12</v>
      </c>
      <c r="E92" s="166">
        <f t="shared" si="9"/>
        <v>84</v>
      </c>
      <c r="F92" s="319">
        <v>46092</v>
      </c>
      <c r="G92" s="245">
        <f t="shared" ca="1" si="12"/>
        <v>216</v>
      </c>
      <c r="H92" s="253">
        <v>2</v>
      </c>
      <c r="I92" s="253" t="str">
        <f>VLOOKUP(H92,Secteurs!$A$4:$C$6,3)</f>
        <v>Prince MBOUSSA</v>
      </c>
      <c r="J92" s="195">
        <v>0.5</v>
      </c>
      <c r="K92" s="196"/>
      <c r="L92" s="196"/>
      <c r="M92" s="196"/>
      <c r="N92" s="196">
        <v>0.5</v>
      </c>
      <c r="O92" s="197"/>
      <c r="P92" s="178">
        <f t="shared" si="8"/>
        <v>42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42</v>
      </c>
      <c r="U92" s="180">
        <f t="shared" si="8"/>
        <v>0</v>
      </c>
      <c r="V92" s="167">
        <f t="shared" si="13"/>
        <v>84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22</v>
      </c>
      <c r="E93" s="166">
        <f t="shared" si="9"/>
        <v>154</v>
      </c>
      <c r="F93" s="319">
        <v>46093</v>
      </c>
      <c r="G93" s="245">
        <f t="shared" ca="1" si="12"/>
        <v>215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>
        <v>0.25</v>
      </c>
      <c r="M93" s="196">
        <v>0.25</v>
      </c>
      <c r="N93" s="196"/>
      <c r="O93" s="197"/>
      <c r="P93" s="178">
        <f t="shared" si="8"/>
        <v>77</v>
      </c>
      <c r="Q93" s="179">
        <f t="shared" si="8"/>
        <v>0</v>
      </c>
      <c r="R93" s="179">
        <f t="shared" si="8"/>
        <v>38.5</v>
      </c>
      <c r="S93" s="179">
        <f t="shared" si="8"/>
        <v>38.5</v>
      </c>
      <c r="T93" s="179">
        <f t="shared" si="8"/>
        <v>0</v>
      </c>
      <c r="U93" s="180">
        <f t="shared" si="8"/>
        <v>0</v>
      </c>
      <c r="V93" s="167">
        <f t="shared" si="13"/>
        <v>154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46091</v>
      </c>
      <c r="G94" s="245">
        <f t="shared" ca="1" si="12"/>
        <v>217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44</v>
      </c>
      <c r="E95" s="166">
        <f t="shared" si="9"/>
        <v>308</v>
      </c>
      <c r="F95" s="319">
        <v>46093</v>
      </c>
      <c r="G95" s="245">
        <f t="shared" ca="1" si="12"/>
        <v>215</v>
      </c>
      <c r="H95" s="253">
        <v>2</v>
      </c>
      <c r="I95" s="253" t="str">
        <f>VLOOKUP(H95,Secteurs!$A$4:$C$6,3)</f>
        <v>Prince MBOUSSA</v>
      </c>
      <c r="J95" s="195">
        <v>1</v>
      </c>
      <c r="K95" s="196"/>
      <c r="L95" s="196"/>
      <c r="M95" s="196"/>
      <c r="N95" s="196"/>
      <c r="O95" s="197"/>
      <c r="P95" s="178">
        <f t="shared" si="8"/>
        <v>308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308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98</v>
      </c>
      <c r="C96" s="149"/>
      <c r="D96" s="198">
        <v>20</v>
      </c>
      <c r="E96" s="166">
        <f t="shared" si="9"/>
        <v>140</v>
      </c>
      <c r="F96" s="319">
        <v>46093</v>
      </c>
      <c r="G96" s="245">
        <f t="shared" ca="1" si="12"/>
        <v>215</v>
      </c>
      <c r="H96" s="254">
        <v>1</v>
      </c>
      <c r="I96" s="253" t="str">
        <f>VLOOKUP(H96,Secteurs!$A$4:$C$6,3)</f>
        <v>Frisca MPASSI</v>
      </c>
      <c r="J96" s="195"/>
      <c r="K96" s="196">
        <v>0.5</v>
      </c>
      <c r="L96" s="196"/>
      <c r="M96" s="196">
        <v>0.25</v>
      </c>
      <c r="N96" s="196"/>
      <c r="O96" s="197">
        <v>0.25</v>
      </c>
      <c r="P96" s="178">
        <f t="shared" si="8"/>
        <v>0</v>
      </c>
      <c r="Q96" s="179">
        <f t="shared" si="8"/>
        <v>70</v>
      </c>
      <c r="R96" s="179">
        <f t="shared" si="8"/>
        <v>0</v>
      </c>
      <c r="S96" s="179">
        <f t="shared" si="8"/>
        <v>35</v>
      </c>
      <c r="T96" s="179">
        <f t="shared" si="8"/>
        <v>0</v>
      </c>
      <c r="U96" s="180">
        <f t="shared" si="8"/>
        <v>35</v>
      </c>
      <c r="V96" s="167">
        <f t="shared" si="13"/>
        <v>140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46092</v>
      </c>
      <c r="G97" s="245">
        <f t="shared" ca="1" si="12"/>
        <v>216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46094</v>
      </c>
      <c r="G98" s="245">
        <f t="shared" ca="1" si="12"/>
        <v>214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126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40</v>
      </c>
      <c r="E99" s="166">
        <f t="shared" si="9"/>
        <v>280</v>
      </c>
      <c r="F99" s="319">
        <v>46093</v>
      </c>
      <c r="G99" s="245">
        <f t="shared" ca="1" si="12"/>
        <v>215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140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140</v>
      </c>
      <c r="V99" s="167">
        <f t="shared" si="13"/>
        <v>280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6</v>
      </c>
      <c r="E100" s="166">
        <f t="shared" si="9"/>
        <v>42</v>
      </c>
      <c r="F100" s="319">
        <v>46094</v>
      </c>
      <c r="G100" s="245">
        <f t="shared" ca="1" si="12"/>
        <v>214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21</v>
      </c>
      <c r="Q100" s="179">
        <f t="shared" si="8"/>
        <v>0</v>
      </c>
      <c r="R100" s="179">
        <f t="shared" si="8"/>
        <v>0</v>
      </c>
      <c r="S100" s="179">
        <f t="shared" ref="S100:U153" si="14">+$E100*M100</f>
        <v>0</v>
      </c>
      <c r="T100" s="179">
        <f t="shared" si="14"/>
        <v>0</v>
      </c>
      <c r="U100" s="180">
        <f t="shared" si="14"/>
        <v>21</v>
      </c>
      <c r="V100" s="167">
        <f t="shared" si="13"/>
        <v>42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46093</v>
      </c>
      <c r="G101" s="245">
        <f t="shared" ca="1" si="12"/>
        <v>215</v>
      </c>
      <c r="H101" s="253">
        <v>2</v>
      </c>
      <c r="I101" s="253" t="str">
        <f>VLOOKUP(H101,Secteurs!$A$4:$C$6,3)</f>
        <v>Prince MBOUSSA</v>
      </c>
      <c r="J101" s="195"/>
      <c r="K101" s="196"/>
      <c r="L101" s="196"/>
      <c r="M101" s="196"/>
      <c r="N101" s="196"/>
      <c r="O101" s="197">
        <v>1</v>
      </c>
      <c r="P101" s="178">
        <f t="shared" ref="P101:R153" si="15">+$E101*J101</f>
        <v>0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238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16</v>
      </c>
      <c r="E102" s="166">
        <f t="shared" si="9"/>
        <v>112</v>
      </c>
      <c r="F102" s="319">
        <v>46092</v>
      </c>
      <c r="G102" s="245">
        <f t="shared" ca="1" si="12"/>
        <v>216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56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56</v>
      </c>
      <c r="U102" s="180">
        <f t="shared" si="14"/>
        <v>0</v>
      </c>
      <c r="V102" s="167">
        <f t="shared" si="13"/>
        <v>112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ref="E103:E126" si="16">D103*7</f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16"/>
        <v>182</v>
      </c>
      <c r="F104" s="319">
        <v>46093</v>
      </c>
      <c r="G104" s="245">
        <f t="shared" ca="1" si="12"/>
        <v>215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26</v>
      </c>
      <c r="E105" s="166">
        <f t="shared" si="16"/>
        <v>182</v>
      </c>
      <c r="F105" s="319">
        <v>46093</v>
      </c>
      <c r="G105" s="245">
        <f t="shared" ca="1" si="12"/>
        <v>215</v>
      </c>
      <c r="H105" s="254">
        <v>1</v>
      </c>
      <c r="I105" s="253" t="str">
        <f>VLOOKUP(H105,Secteurs!$A$4:$C$6,3)</f>
        <v>Frisca MPASSI</v>
      </c>
      <c r="J105" s="195"/>
      <c r="K105" s="196"/>
      <c r="L105" s="196"/>
      <c r="M105" s="196">
        <v>0.5</v>
      </c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0</v>
      </c>
      <c r="S105" s="179">
        <f t="shared" si="14"/>
        <v>91</v>
      </c>
      <c r="T105" s="179">
        <f t="shared" si="14"/>
        <v>0</v>
      </c>
      <c r="U105" s="180">
        <f t="shared" si="14"/>
        <v>91</v>
      </c>
      <c r="V105" s="167">
        <f t="shared" si="13"/>
        <v>182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25</v>
      </c>
      <c r="E106" s="166">
        <f t="shared" si="16"/>
        <v>175</v>
      </c>
      <c r="F106" s="319">
        <v>46092</v>
      </c>
      <c r="G106" s="245">
        <f t="shared" ca="1" si="12"/>
        <v>216</v>
      </c>
      <c r="H106" s="253">
        <v>2</v>
      </c>
      <c r="I106" s="253" t="str">
        <f>VLOOKUP(H106,Secteurs!$A$4:$C$6,3)</f>
        <v>Prince MBOUSSA</v>
      </c>
      <c r="J106" s="195"/>
      <c r="K106" s="196"/>
      <c r="L106" s="196"/>
      <c r="M106" s="196">
        <v>0.5</v>
      </c>
      <c r="N106" s="196"/>
      <c r="O106" s="197">
        <v>0.5</v>
      </c>
      <c r="P106" s="178">
        <f t="shared" si="15"/>
        <v>0</v>
      </c>
      <c r="Q106" s="179">
        <f t="shared" si="15"/>
        <v>0</v>
      </c>
      <c r="R106" s="179">
        <f t="shared" si="15"/>
        <v>0</v>
      </c>
      <c r="S106" s="179">
        <f t="shared" si="14"/>
        <v>87.5</v>
      </c>
      <c r="T106" s="179">
        <f t="shared" si="14"/>
        <v>0</v>
      </c>
      <c r="U106" s="180">
        <f t="shared" si="14"/>
        <v>87.5</v>
      </c>
      <c r="V106" s="167">
        <f t="shared" si="13"/>
        <v>175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16"/>
        <v>140</v>
      </c>
      <c r="F107" s="319">
        <v>46092</v>
      </c>
      <c r="G107" s="245">
        <f t="shared" ca="1" si="12"/>
        <v>216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/>
      <c r="M107" s="196"/>
      <c r="N107" s="196"/>
      <c r="O107" s="197">
        <v>0.5</v>
      </c>
      <c r="P107" s="178">
        <f t="shared" si="15"/>
        <v>70</v>
      </c>
      <c r="Q107" s="179">
        <f t="shared" si="15"/>
        <v>0</v>
      </c>
      <c r="R107" s="179">
        <f t="shared" si="15"/>
        <v>0</v>
      </c>
      <c r="S107" s="179">
        <f t="shared" si="14"/>
        <v>0</v>
      </c>
      <c r="T107" s="179">
        <f t="shared" si="14"/>
        <v>0</v>
      </c>
      <c r="U107" s="180">
        <f t="shared" si="14"/>
        <v>70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16"/>
        <v>126</v>
      </c>
      <c r="F108" s="319">
        <v>46092</v>
      </c>
      <c r="G108" s="245">
        <f t="shared" ca="1" si="12"/>
        <v>216</v>
      </c>
      <c r="H108" s="253">
        <v>2</v>
      </c>
      <c r="I108" s="253" t="str">
        <f>VLOOKUP(H108,Secteurs!$A$4:$C$6,3)</f>
        <v>Prince MBOUSSA</v>
      </c>
      <c r="J108" s="353"/>
      <c r="K108" s="196"/>
      <c r="L108" s="196"/>
      <c r="M108" s="196">
        <v>0.5</v>
      </c>
      <c r="N108" s="196"/>
      <c r="O108" s="197">
        <v>0.5</v>
      </c>
      <c r="P108" s="178"/>
      <c r="Q108" s="179">
        <f t="shared" si="15"/>
        <v>0</v>
      </c>
      <c r="R108" s="179"/>
      <c r="S108" s="179">
        <f t="shared" si="14"/>
        <v>63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16"/>
        <v>154</v>
      </c>
      <c r="F109" s="319">
        <v>46093</v>
      </c>
      <c r="G109" s="245">
        <f t="shared" ca="1" si="12"/>
        <v>215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>
        <v>0.25</v>
      </c>
      <c r="M109" s="196"/>
      <c r="N109" s="196"/>
      <c r="O109" s="197">
        <v>0.25</v>
      </c>
      <c r="P109" s="178">
        <v>77</v>
      </c>
      <c r="Q109" s="179">
        <f t="shared" si="15"/>
        <v>0</v>
      </c>
      <c r="R109" s="179">
        <v>38.5</v>
      </c>
      <c r="S109" s="179">
        <f t="shared" si="14"/>
        <v>0</v>
      </c>
      <c r="T109" s="179">
        <f t="shared" si="14"/>
        <v>0</v>
      </c>
      <c r="U109" s="180">
        <v>38.5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318</v>
      </c>
      <c r="C110" s="142"/>
      <c r="D110" s="199">
        <v>14</v>
      </c>
      <c r="E110" s="166">
        <f t="shared" si="16"/>
        <v>98</v>
      </c>
      <c r="F110" s="319">
        <v>46092</v>
      </c>
      <c r="G110" s="245">
        <f t="shared" ca="1" si="12"/>
        <v>216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98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98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16"/>
        <v>154</v>
      </c>
      <c r="F111" s="319">
        <v>46094</v>
      </c>
      <c r="G111" s="245">
        <f t="shared" ca="1" si="12"/>
        <v>214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22</v>
      </c>
      <c r="E112" s="166">
        <f t="shared" si="16"/>
        <v>154</v>
      </c>
      <c r="F112" s="319">
        <v>46093</v>
      </c>
      <c r="G112" s="245">
        <f t="shared" ca="1" si="12"/>
        <v>215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/>
      <c r="M112" s="196"/>
      <c r="N112" s="196"/>
      <c r="O112" s="197">
        <v>0.5</v>
      </c>
      <c r="P112" s="178">
        <f t="shared" si="15"/>
        <v>77</v>
      </c>
      <c r="Q112" s="179">
        <f t="shared" si="15"/>
        <v>0</v>
      </c>
      <c r="R112" s="179">
        <f t="shared" si="15"/>
        <v>0</v>
      </c>
      <c r="S112" s="179">
        <f t="shared" si="14"/>
        <v>0</v>
      </c>
      <c r="T112" s="179">
        <f t="shared" si="14"/>
        <v>0</v>
      </c>
      <c r="U112" s="180">
        <f t="shared" si="14"/>
        <v>77</v>
      </c>
      <c r="V112" s="167">
        <f t="shared" si="13"/>
        <v>154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16"/>
        <v>126</v>
      </c>
      <c r="F113" s="319">
        <v>46092</v>
      </c>
      <c r="G113" s="245">
        <f t="shared" ca="1" si="12"/>
        <v>216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16"/>
        <v>112</v>
      </c>
      <c r="F114" s="319">
        <v>46091</v>
      </c>
      <c r="G114" s="245">
        <f t="shared" ca="1" si="12"/>
        <v>217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30</v>
      </c>
      <c r="E115" s="166">
        <f t="shared" si="16"/>
        <v>210</v>
      </c>
      <c r="F115" s="319">
        <v>46093</v>
      </c>
      <c r="G115" s="245">
        <f t="shared" ca="1" si="12"/>
        <v>215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105</v>
      </c>
      <c r="T115" s="179">
        <f t="shared" si="14"/>
        <v>0</v>
      </c>
      <c r="U115" s="180">
        <f t="shared" si="14"/>
        <v>105</v>
      </c>
      <c r="V115" s="167">
        <f t="shared" si="13"/>
        <v>210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22</v>
      </c>
      <c r="E116" s="166">
        <f t="shared" si="16"/>
        <v>154</v>
      </c>
      <c r="F116" s="319">
        <v>46094</v>
      </c>
      <c r="G116" s="245">
        <f t="shared" ca="1" si="12"/>
        <v>214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>
        <v>0.5</v>
      </c>
      <c r="N116" s="196"/>
      <c r="O116" s="197"/>
      <c r="P116" s="178">
        <f t="shared" si="15"/>
        <v>77</v>
      </c>
      <c r="Q116" s="179">
        <f t="shared" si="15"/>
        <v>0</v>
      </c>
      <c r="R116" s="179">
        <f t="shared" si="15"/>
        <v>0</v>
      </c>
      <c r="S116" s="179">
        <f t="shared" si="14"/>
        <v>77</v>
      </c>
      <c r="T116" s="179">
        <f t="shared" si="14"/>
        <v>0</v>
      </c>
      <c r="U116" s="180">
        <f t="shared" si="14"/>
        <v>0</v>
      </c>
      <c r="V116" s="167">
        <f t="shared" si="13"/>
        <v>154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16"/>
        <v>126</v>
      </c>
      <c r="F117" s="319">
        <v>46092</v>
      </c>
      <c r="G117" s="245">
        <f ca="1">+IF(A117=1,(+TODAY())-F117,"Sans objet")</f>
        <v>216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126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348" t="s">
        <v>328</v>
      </c>
      <c r="C118" s="142"/>
      <c r="D118" s="198">
        <v>11</v>
      </c>
      <c r="E118" s="166">
        <f t="shared" si="16"/>
        <v>77</v>
      </c>
      <c r="F118" s="319">
        <v>46092</v>
      </c>
      <c r="G118" s="245">
        <f ca="1">+IF(A118=1,(+TODAY())-F118,"Sans objet")</f>
        <v>216</v>
      </c>
      <c r="H118" s="253">
        <v>2</v>
      </c>
      <c r="I118" s="253" t="str">
        <f>VLOOKUP(H118,Secteurs!$A$4:$C$6,3)</f>
        <v>Prince MBOUSSA</v>
      </c>
      <c r="J118" s="195"/>
      <c r="K118" s="196"/>
      <c r="L118" s="196">
        <v>1</v>
      </c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77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77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10</v>
      </c>
      <c r="E119" s="166">
        <f t="shared" si="16"/>
        <v>70</v>
      </c>
      <c r="F119" s="320">
        <v>46093</v>
      </c>
      <c r="G119" s="245">
        <f t="shared" ca="1" si="12"/>
        <v>215</v>
      </c>
      <c r="H119" s="255">
        <v>3</v>
      </c>
      <c r="I119" s="152" t="str">
        <f>VLOOKUP(H119,Secteurs!$A$4:$C$6,3)</f>
        <v>Arnaud ITOUA</v>
      </c>
      <c r="J119" s="195"/>
      <c r="K119" s="196"/>
      <c r="L119" s="196"/>
      <c r="M119" s="196"/>
      <c r="N119" s="196">
        <v>0.5</v>
      </c>
      <c r="O119" s="197">
        <v>0.5</v>
      </c>
      <c r="P119" s="178">
        <f t="shared" si="15"/>
        <v>0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35</v>
      </c>
      <c r="U119" s="180">
        <f t="shared" si="14"/>
        <v>35</v>
      </c>
      <c r="V119" s="167">
        <f t="shared" si="13"/>
        <v>70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12</v>
      </c>
      <c r="E120" s="166">
        <f t="shared" si="16"/>
        <v>84</v>
      </c>
      <c r="F120" s="319">
        <v>46092</v>
      </c>
      <c r="G120" s="245">
        <f t="shared" ca="1" si="12"/>
        <v>216</v>
      </c>
      <c r="H120" s="253">
        <v>2</v>
      </c>
      <c r="I120" s="253" t="str">
        <f>VLOOKUP(H120,Secteurs!$A$4:$C$6,3)</f>
        <v>Prince MBOUSSA</v>
      </c>
      <c r="J120" s="195"/>
      <c r="K120" s="196"/>
      <c r="L120" s="196"/>
      <c r="M120" s="196">
        <v>0.25</v>
      </c>
      <c r="N120" s="196"/>
      <c r="O120" s="197">
        <v>0.75</v>
      </c>
      <c r="P120" s="178">
        <f t="shared" si="15"/>
        <v>0</v>
      </c>
      <c r="Q120" s="179">
        <f t="shared" si="15"/>
        <v>0</v>
      </c>
      <c r="R120" s="179">
        <f t="shared" si="15"/>
        <v>0</v>
      </c>
      <c r="S120" s="179">
        <f t="shared" si="14"/>
        <v>21</v>
      </c>
      <c r="T120" s="179">
        <f t="shared" si="14"/>
        <v>0</v>
      </c>
      <c r="U120" s="180">
        <f t="shared" si="14"/>
        <v>63</v>
      </c>
      <c r="V120" s="167">
        <f t="shared" si="13"/>
        <v>84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16"/>
        <v>280</v>
      </c>
      <c r="F121" s="319">
        <v>46091</v>
      </c>
      <c r="G121" s="245">
        <f t="shared" ca="1" si="12"/>
        <v>217</v>
      </c>
      <c r="H121" s="253">
        <v>2</v>
      </c>
      <c r="I121" s="253" t="str">
        <f>VLOOKUP(H121,Secteurs!$A$4:$C$6,3)</f>
        <v>Prince MBOUSSA</v>
      </c>
      <c r="J121" s="195"/>
      <c r="K121" s="196"/>
      <c r="L121" s="196"/>
      <c r="M121" s="196">
        <v>0.5</v>
      </c>
      <c r="N121" s="196"/>
      <c r="O121" s="197">
        <v>0.5</v>
      </c>
      <c r="P121" s="178">
        <f t="shared" si="15"/>
        <v>0</v>
      </c>
      <c r="Q121" s="179">
        <f t="shared" si="15"/>
        <v>0</v>
      </c>
      <c r="R121" s="179">
        <f t="shared" si="15"/>
        <v>0</v>
      </c>
      <c r="S121" s="179">
        <f t="shared" si="14"/>
        <v>140</v>
      </c>
      <c r="T121" s="179">
        <f t="shared" si="14"/>
        <v>0</v>
      </c>
      <c r="U121" s="180">
        <f t="shared" si="14"/>
        <v>140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12</v>
      </c>
      <c r="E122" s="166">
        <f t="shared" si="16"/>
        <v>84</v>
      </c>
      <c r="F122" s="319">
        <v>46093</v>
      </c>
      <c r="G122" s="245">
        <f t="shared" ca="1" si="12"/>
        <v>215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84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84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10</v>
      </c>
      <c r="E123" s="166">
        <f t="shared" si="16"/>
        <v>70</v>
      </c>
      <c r="F123" s="319">
        <v>46093</v>
      </c>
      <c r="G123" s="245">
        <f t="shared" ca="1" si="12"/>
        <v>215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/>
      <c r="O123" s="197">
        <v>0.5</v>
      </c>
      <c r="P123" s="178">
        <f t="shared" si="15"/>
        <v>35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0</v>
      </c>
      <c r="U123" s="180">
        <f t="shared" si="14"/>
        <v>35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14</v>
      </c>
      <c r="E124" s="166">
        <f t="shared" si="16"/>
        <v>98</v>
      </c>
      <c r="F124" s="319">
        <v>46092</v>
      </c>
      <c r="G124" s="245">
        <f t="shared" ca="1" si="12"/>
        <v>216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49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49</v>
      </c>
      <c r="V124" s="167">
        <f t="shared" si="13"/>
        <v>98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12</v>
      </c>
      <c r="E125" s="166">
        <f t="shared" si="16"/>
        <v>84</v>
      </c>
      <c r="F125" s="319">
        <v>46093</v>
      </c>
      <c r="G125" s="245">
        <f t="shared" ca="1" si="12"/>
        <v>215</v>
      </c>
      <c r="H125" s="253">
        <v>2</v>
      </c>
      <c r="I125" s="253" t="str">
        <f>VLOOKUP(H125,Secteurs!$A$4:$C$6,3)</f>
        <v>Prince MBOUSSA</v>
      </c>
      <c r="J125" s="195">
        <v>0.5</v>
      </c>
      <c r="K125" s="196"/>
      <c r="L125" s="196"/>
      <c r="M125" s="196"/>
      <c r="N125" s="196"/>
      <c r="O125" s="197">
        <v>0.5</v>
      </c>
      <c r="P125" s="178">
        <f t="shared" si="15"/>
        <v>42</v>
      </c>
      <c r="Q125" s="179">
        <f t="shared" si="15"/>
        <v>0</v>
      </c>
      <c r="R125" s="179">
        <f t="shared" si="15"/>
        <v>0</v>
      </c>
      <c r="S125" s="179">
        <f t="shared" si="14"/>
        <v>0</v>
      </c>
      <c r="T125" s="179">
        <f t="shared" si="14"/>
        <v>0</v>
      </c>
      <c r="U125" s="180">
        <f t="shared" si="14"/>
        <v>42</v>
      </c>
      <c r="V125" s="167">
        <f t="shared" si="13"/>
        <v>84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16"/>
        <v>336</v>
      </c>
      <c r="F126" s="319">
        <v>46092</v>
      </c>
      <c r="G126" s="245">
        <f t="shared" ca="1" si="12"/>
        <v>216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57">
        <f t="shared" si="11"/>
        <v>0</v>
      </c>
      <c r="B127" s="209" t="s">
        <v>325</v>
      </c>
      <c r="C127" s="154" t="s">
        <v>29</v>
      </c>
      <c r="D127" s="200"/>
      <c r="E127" s="166"/>
      <c r="F127" s="354">
        <v>46084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10</v>
      </c>
      <c r="E128" s="166">
        <f t="shared" ref="E128:E141" si="17">D128*7</f>
        <v>70</v>
      </c>
      <c r="F128" s="319">
        <v>46094</v>
      </c>
      <c r="G128" s="245">
        <f t="shared" ca="1" si="12"/>
        <v>214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/>
      <c r="N128" s="196">
        <v>1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0</v>
      </c>
      <c r="T128" s="179">
        <f t="shared" si="14"/>
        <v>70</v>
      </c>
      <c r="U128" s="180">
        <f t="shared" si="14"/>
        <v>0</v>
      </c>
      <c r="V128" s="167">
        <f t="shared" si="13"/>
        <v>70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17"/>
        <v>49</v>
      </c>
      <c r="F129" s="319">
        <v>46091</v>
      </c>
      <c r="G129" s="245">
        <f t="shared" ca="1" si="12"/>
        <v>217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si="17"/>
        <v>168</v>
      </c>
      <c r="F130" s="319">
        <v>46092</v>
      </c>
      <c r="G130" s="245">
        <f t="shared" ca="1" si="12"/>
        <v>216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8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9">+IF(D131&gt;0,1,0)</f>
        <v>1</v>
      </c>
      <c r="B131" s="142" t="s">
        <v>308</v>
      </c>
      <c r="C131" s="209"/>
      <c r="D131" s="201">
        <v>7</v>
      </c>
      <c r="E131" s="166">
        <f t="shared" si="17"/>
        <v>49</v>
      </c>
      <c r="F131" s="319">
        <v>46091</v>
      </c>
      <c r="G131" s="245">
        <f t="shared" ref="G131:G153" ca="1" si="20">+IF(A131=1,(+TODAY())-F131,"Sans objet")</f>
        <v>217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>
        <v>1</v>
      </c>
      <c r="N131" s="196"/>
      <c r="O131" s="197"/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49</v>
      </c>
      <c r="T131" s="179">
        <f t="shared" si="14"/>
        <v>0</v>
      </c>
      <c r="U131" s="180">
        <f t="shared" si="14"/>
        <v>0</v>
      </c>
      <c r="V131" s="167">
        <f t="shared" ref="V131:V151" si="21">SUM(P131:U131)</f>
        <v>49</v>
      </c>
      <c r="W131" s="147" t="s">
        <v>226</v>
      </c>
      <c r="X131" s="85">
        <f t="shared" si="18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v>1</v>
      </c>
      <c r="B132" s="355" t="s">
        <v>307</v>
      </c>
      <c r="C132" s="154"/>
      <c r="D132" s="201">
        <v>8</v>
      </c>
      <c r="E132" s="166">
        <f t="shared" si="17"/>
        <v>56</v>
      </c>
      <c r="F132" s="319">
        <v>46091</v>
      </c>
      <c r="G132" s="245">
        <f t="shared" ca="1" si="20"/>
        <v>217</v>
      </c>
      <c r="H132" s="254">
        <v>2</v>
      </c>
      <c r="I132" s="253" t="s">
        <v>278</v>
      </c>
      <c r="J132" s="195"/>
      <c r="K132" s="196"/>
      <c r="L132" s="196"/>
      <c r="M132" s="196"/>
      <c r="N132" s="196"/>
      <c r="O132" s="197">
        <v>1</v>
      </c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56</v>
      </c>
      <c r="V132" s="167">
        <f t="shared" si="21"/>
        <v>56</v>
      </c>
      <c r="W132" s="147" t="s">
        <v>226</v>
      </c>
      <c r="X132" s="85">
        <f t="shared" si="18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9"/>
        <v>1</v>
      </c>
      <c r="B133" s="153" t="s">
        <v>170</v>
      </c>
      <c r="C133" s="149"/>
      <c r="D133" s="198">
        <v>12</v>
      </c>
      <c r="E133" s="166">
        <f t="shared" si="17"/>
        <v>84</v>
      </c>
      <c r="F133" s="319">
        <v>46094</v>
      </c>
      <c r="G133" s="245">
        <f t="shared" ca="1" si="20"/>
        <v>214</v>
      </c>
      <c r="H133" s="254">
        <v>1</v>
      </c>
      <c r="I133" s="253" t="str">
        <f>VLOOKUP(H133,Secteurs!$A$4:$C$6,3)</f>
        <v>Frisca MPASSI</v>
      </c>
      <c r="J133" s="195"/>
      <c r="K133" s="196"/>
      <c r="L133" s="196"/>
      <c r="M133" s="196">
        <v>1</v>
      </c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84</v>
      </c>
      <c r="T133" s="179">
        <f t="shared" si="14"/>
        <v>0</v>
      </c>
      <c r="U133" s="180">
        <f t="shared" si="14"/>
        <v>0</v>
      </c>
      <c r="V133" s="167">
        <f t="shared" si="21"/>
        <v>84</v>
      </c>
      <c r="W133" s="147" t="s">
        <v>219</v>
      </c>
      <c r="X133" s="85">
        <f t="shared" si="18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9"/>
        <v>1</v>
      </c>
      <c r="B134" s="153" t="s">
        <v>172</v>
      </c>
      <c r="C134" s="149"/>
      <c r="D134" s="198">
        <v>22</v>
      </c>
      <c r="E134" s="166">
        <f t="shared" si="17"/>
        <v>154</v>
      </c>
      <c r="F134" s="319">
        <v>46093</v>
      </c>
      <c r="G134" s="245">
        <f t="shared" ca="1" si="20"/>
        <v>215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>
        <v>0.5</v>
      </c>
      <c r="O134" s="197"/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77</v>
      </c>
      <c r="T134" s="179">
        <f t="shared" si="14"/>
        <v>77</v>
      </c>
      <c r="U134" s="180">
        <f t="shared" si="14"/>
        <v>0</v>
      </c>
      <c r="V134" s="167">
        <f t="shared" si="21"/>
        <v>154</v>
      </c>
      <c r="W134" s="147" t="s">
        <v>264</v>
      </c>
      <c r="X134" s="85">
        <f t="shared" si="18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9"/>
        <v>1</v>
      </c>
      <c r="B135" s="153" t="s">
        <v>173</v>
      </c>
      <c r="C135" s="149" t="s">
        <v>34</v>
      </c>
      <c r="D135" s="198">
        <v>18</v>
      </c>
      <c r="E135" s="166">
        <f t="shared" si="17"/>
        <v>126</v>
      </c>
      <c r="F135" s="319">
        <v>46093</v>
      </c>
      <c r="G135" s="245">
        <f t="shared" ca="1" si="20"/>
        <v>215</v>
      </c>
      <c r="H135" s="254">
        <v>1</v>
      </c>
      <c r="I135" s="253" t="str">
        <f>VLOOKUP(H135,Secteurs!$A$4:$C$6,3)</f>
        <v>Frisca MPASSI</v>
      </c>
      <c r="J135" s="195">
        <v>0.5</v>
      </c>
      <c r="K135" s="196"/>
      <c r="L135" s="196"/>
      <c r="M135" s="196"/>
      <c r="N135" s="196"/>
      <c r="O135" s="197">
        <v>0.5</v>
      </c>
      <c r="P135" s="178">
        <f t="shared" si="15"/>
        <v>63</v>
      </c>
      <c r="Q135" s="179">
        <f t="shared" si="15"/>
        <v>0</v>
      </c>
      <c r="R135" s="179">
        <f t="shared" si="15"/>
        <v>0</v>
      </c>
      <c r="S135" s="179">
        <f t="shared" si="14"/>
        <v>0</v>
      </c>
      <c r="T135" s="179">
        <f t="shared" si="14"/>
        <v>0</v>
      </c>
      <c r="U135" s="180">
        <f t="shared" si="14"/>
        <v>63</v>
      </c>
      <c r="V135" s="167">
        <f t="shared" si="21"/>
        <v>126</v>
      </c>
      <c r="W135" s="147" t="s">
        <v>223</v>
      </c>
      <c r="X135" s="85">
        <f t="shared" si="18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9"/>
        <v>1</v>
      </c>
      <c r="B136" s="142" t="s">
        <v>174</v>
      </c>
      <c r="C136" s="148" t="s">
        <v>29</v>
      </c>
      <c r="D136" s="198">
        <v>9</v>
      </c>
      <c r="E136" s="166">
        <f t="shared" si="17"/>
        <v>63</v>
      </c>
      <c r="F136" s="319">
        <v>46092</v>
      </c>
      <c r="G136" s="245">
        <f t="shared" ca="1" si="20"/>
        <v>216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>
        <v>1</v>
      </c>
      <c r="N136" s="196"/>
      <c r="O136" s="197"/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63</v>
      </c>
      <c r="T136" s="179">
        <f t="shared" si="14"/>
        <v>0</v>
      </c>
      <c r="U136" s="180">
        <f t="shared" si="14"/>
        <v>0</v>
      </c>
      <c r="V136" s="167">
        <f t="shared" si="21"/>
        <v>63</v>
      </c>
      <c r="W136" s="147" t="s">
        <v>265</v>
      </c>
      <c r="X136" s="85">
        <f t="shared" si="18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9"/>
        <v>1</v>
      </c>
      <c r="B137" s="142" t="s">
        <v>175</v>
      </c>
      <c r="C137" s="142"/>
      <c r="D137" s="198">
        <v>22</v>
      </c>
      <c r="E137" s="166">
        <f t="shared" si="17"/>
        <v>154</v>
      </c>
      <c r="F137" s="319">
        <v>46091</v>
      </c>
      <c r="G137" s="245">
        <f t="shared" ca="1" si="20"/>
        <v>217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1"/>
        <v>154</v>
      </c>
      <c r="W137" s="147" t="s">
        <v>266</v>
      </c>
      <c r="X137" s="85">
        <f t="shared" si="18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7"/>
        <v>49</v>
      </c>
      <c r="F138" s="319">
        <v>46091</v>
      </c>
      <c r="G138" s="245">
        <f t="shared" ca="1" si="20"/>
        <v>217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0.5</v>
      </c>
      <c r="M138" s="196"/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24.5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1"/>
        <v>49</v>
      </c>
      <c r="W138" s="147" t="s">
        <v>255</v>
      </c>
      <c r="X138" s="85">
        <f t="shared" si="18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9"/>
        <v>1</v>
      </c>
      <c r="B139" s="161" t="s">
        <v>177</v>
      </c>
      <c r="C139" s="161"/>
      <c r="D139" s="198">
        <v>16</v>
      </c>
      <c r="E139" s="166">
        <f t="shared" si="17"/>
        <v>112</v>
      </c>
      <c r="F139" s="319">
        <v>46091</v>
      </c>
      <c r="G139" s="245">
        <f t="shared" ca="1" si="20"/>
        <v>217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56</v>
      </c>
      <c r="U139" s="180">
        <f t="shared" si="14"/>
        <v>0</v>
      </c>
      <c r="V139" s="167">
        <f t="shared" si="21"/>
        <v>112</v>
      </c>
      <c r="W139" s="147" t="s">
        <v>218</v>
      </c>
      <c r="X139" s="85">
        <f t="shared" si="18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9"/>
        <v>1</v>
      </c>
      <c r="B140" s="142" t="s">
        <v>178</v>
      </c>
      <c r="C140" s="162"/>
      <c r="D140" s="199">
        <v>9</v>
      </c>
      <c r="E140" s="166">
        <f t="shared" si="17"/>
        <v>63</v>
      </c>
      <c r="F140" s="319">
        <v>46094</v>
      </c>
      <c r="G140" s="245">
        <f t="shared" ca="1" si="20"/>
        <v>214</v>
      </c>
      <c r="H140" s="253">
        <v>1</v>
      </c>
      <c r="I140" s="253" t="str">
        <f>VLOOKUP(H140,Secteurs!$A$4:$C$6,3)</f>
        <v>Frisca MPASSI</v>
      </c>
      <c r="J140" s="195">
        <v>1</v>
      </c>
      <c r="K140" s="196"/>
      <c r="L140" s="196"/>
      <c r="M140" s="196"/>
      <c r="N140" s="196"/>
      <c r="O140" s="197"/>
      <c r="P140" s="178">
        <f t="shared" si="15"/>
        <v>63</v>
      </c>
      <c r="Q140" s="179">
        <f t="shared" si="15"/>
        <v>0</v>
      </c>
      <c r="R140" s="179"/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1"/>
        <v>63</v>
      </c>
      <c r="W140" s="147" t="s">
        <v>219</v>
      </c>
      <c r="X140" s="85">
        <f t="shared" si="18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9"/>
        <v>1</v>
      </c>
      <c r="B141" s="142" t="s">
        <v>267</v>
      </c>
      <c r="C141" s="162" t="s">
        <v>29</v>
      </c>
      <c r="D141" s="199">
        <v>8</v>
      </c>
      <c r="E141" s="166">
        <f t="shared" si="17"/>
        <v>56</v>
      </c>
      <c r="F141" s="319">
        <v>46094</v>
      </c>
      <c r="G141" s="245">
        <f t="shared" ca="1" si="20"/>
        <v>214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42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14</v>
      </c>
      <c r="U141" s="180">
        <f t="shared" si="14"/>
        <v>0</v>
      </c>
      <c r="V141" s="167">
        <f t="shared" si="21"/>
        <v>56</v>
      </c>
      <c r="W141" s="147" t="s">
        <v>226</v>
      </c>
      <c r="X141" s="85">
        <f t="shared" si="18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 hidden="1">
      <c r="A142" s="157">
        <v>1</v>
      </c>
      <c r="B142" s="163" t="s">
        <v>329</v>
      </c>
      <c r="C142" s="155"/>
      <c r="D142" s="198"/>
      <c r="E142" s="166">
        <f t="shared" ref="E142:E153" si="22">D142*7</f>
        <v>0</v>
      </c>
      <c r="F142" s="319">
        <v>46091</v>
      </c>
      <c r="G142" s="245">
        <f t="shared" ca="1" si="20"/>
        <v>217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1"/>
        <v>0</v>
      </c>
      <c r="W142" s="147" t="s">
        <v>226</v>
      </c>
      <c r="X142" s="85">
        <f t="shared" si="18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9"/>
        <v>1</v>
      </c>
      <c r="B143" s="142" t="s">
        <v>180</v>
      </c>
      <c r="C143" s="163"/>
      <c r="D143" s="198">
        <v>22</v>
      </c>
      <c r="E143" s="166">
        <f t="shared" si="22"/>
        <v>154</v>
      </c>
      <c r="F143" s="319">
        <v>46093</v>
      </c>
      <c r="G143" s="245">
        <f t="shared" ca="1" si="20"/>
        <v>215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77</v>
      </c>
      <c r="T143" s="179">
        <f t="shared" si="14"/>
        <v>0</v>
      </c>
      <c r="U143" s="180">
        <f t="shared" si="14"/>
        <v>77</v>
      </c>
      <c r="V143" s="167">
        <f t="shared" si="21"/>
        <v>154</v>
      </c>
      <c r="W143" s="147" t="s">
        <v>268</v>
      </c>
      <c r="X143" s="85">
        <f t="shared" si="18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9"/>
        <v>1</v>
      </c>
      <c r="B144" s="142" t="s">
        <v>181</v>
      </c>
      <c r="C144" s="148"/>
      <c r="D144" s="198">
        <v>23</v>
      </c>
      <c r="E144" s="166">
        <f t="shared" si="22"/>
        <v>161</v>
      </c>
      <c r="F144" s="319">
        <v>46091</v>
      </c>
      <c r="G144" s="245">
        <f t="shared" ca="1" si="20"/>
        <v>217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0.5</v>
      </c>
      <c r="N144" s="196"/>
      <c r="O144" s="197"/>
      <c r="P144" s="178">
        <f t="shared" si="15"/>
        <v>80.5</v>
      </c>
      <c r="Q144" s="179">
        <f t="shared" si="15"/>
        <v>0</v>
      </c>
      <c r="R144" s="179">
        <f t="shared" si="15"/>
        <v>0</v>
      </c>
      <c r="S144" s="179">
        <f t="shared" si="14"/>
        <v>80.5</v>
      </c>
      <c r="T144" s="179">
        <f t="shared" si="14"/>
        <v>0</v>
      </c>
      <c r="U144" s="180">
        <f t="shared" si="14"/>
        <v>0</v>
      </c>
      <c r="V144" s="167">
        <f t="shared" si="21"/>
        <v>161</v>
      </c>
      <c r="W144" s="147" t="s">
        <v>269</v>
      </c>
      <c r="X144" s="85">
        <f t="shared" si="18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9"/>
        <v>1</v>
      </c>
      <c r="B145" s="142" t="s">
        <v>182</v>
      </c>
      <c r="C145" s="142"/>
      <c r="D145" s="198">
        <v>18</v>
      </c>
      <c r="E145" s="166">
        <f t="shared" si="22"/>
        <v>126</v>
      </c>
      <c r="F145" s="319">
        <v>46091</v>
      </c>
      <c r="G145" s="245">
        <f t="shared" ca="1" si="20"/>
        <v>217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/>
      <c r="O145" s="197">
        <v>0.5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0</v>
      </c>
      <c r="U145" s="180">
        <f t="shared" si="14"/>
        <v>63</v>
      </c>
      <c r="V145" s="167">
        <f t="shared" si="21"/>
        <v>126</v>
      </c>
      <c r="W145" s="147"/>
      <c r="X145" s="85">
        <f t="shared" si="18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9"/>
        <v>1</v>
      </c>
      <c r="B146" s="142" t="s">
        <v>270</v>
      </c>
      <c r="C146" s="142"/>
      <c r="D146" s="198">
        <v>20</v>
      </c>
      <c r="E146" s="166">
        <f t="shared" si="22"/>
        <v>140</v>
      </c>
      <c r="F146" s="319">
        <v>46094</v>
      </c>
      <c r="G146" s="245">
        <f t="shared" ca="1" si="20"/>
        <v>214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>
        <v>0.5</v>
      </c>
      <c r="N146" s="196"/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70</v>
      </c>
      <c r="T146" s="179">
        <f t="shared" si="14"/>
        <v>0</v>
      </c>
      <c r="U146" s="180">
        <f t="shared" si="14"/>
        <v>70</v>
      </c>
      <c r="V146" s="167">
        <f t="shared" si="21"/>
        <v>140</v>
      </c>
      <c r="W146" s="147" t="s">
        <v>226</v>
      </c>
      <c r="X146" s="85">
        <f t="shared" si="18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9"/>
        <v>1</v>
      </c>
      <c r="B147" s="142" t="s">
        <v>183</v>
      </c>
      <c r="C147" s="163"/>
      <c r="D147" s="198">
        <v>12</v>
      </c>
      <c r="E147" s="166">
        <f t="shared" si="22"/>
        <v>84</v>
      </c>
      <c r="F147" s="319">
        <v>46094</v>
      </c>
      <c r="G147" s="245">
        <f t="shared" ca="1" si="20"/>
        <v>214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1"/>
        <v>84</v>
      </c>
      <c r="W147" s="147" t="s">
        <v>271</v>
      </c>
      <c r="X147" s="85">
        <f t="shared" si="18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9"/>
        <v>1</v>
      </c>
      <c r="B148" s="142" t="s">
        <v>304</v>
      </c>
      <c r="C148" s="148"/>
      <c r="D148" s="198">
        <v>6</v>
      </c>
      <c r="E148" s="166">
        <f t="shared" si="22"/>
        <v>42</v>
      </c>
      <c r="F148" s="319">
        <v>46091</v>
      </c>
      <c r="G148" s="245">
        <f t="shared" ca="1" si="20"/>
        <v>217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1"/>
        <v>42</v>
      </c>
      <c r="W148" s="147" t="s">
        <v>305</v>
      </c>
      <c r="X148" s="85">
        <f t="shared" si="18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9"/>
        <v>1</v>
      </c>
      <c r="B149" s="142" t="s">
        <v>306</v>
      </c>
      <c r="C149" s="148"/>
      <c r="D149" s="198">
        <v>18</v>
      </c>
      <c r="E149" s="166">
        <f t="shared" si="22"/>
        <v>126</v>
      </c>
      <c r="F149" s="319">
        <v>46093</v>
      </c>
      <c r="G149" s="245">
        <f t="shared" ca="1" si="20"/>
        <v>215</v>
      </c>
      <c r="H149" s="253">
        <v>1</v>
      </c>
      <c r="I149" s="253" t="s">
        <v>276</v>
      </c>
      <c r="J149" s="195"/>
      <c r="K149" s="196"/>
      <c r="L149" s="196">
        <v>0.5</v>
      </c>
      <c r="M149" s="196"/>
      <c r="N149" s="196"/>
      <c r="O149" s="197">
        <v>0.5</v>
      </c>
      <c r="P149" s="178">
        <f t="shared" si="15"/>
        <v>0</v>
      </c>
      <c r="Q149" s="297">
        <f t="shared" si="15"/>
        <v>0</v>
      </c>
      <c r="R149" s="297">
        <f t="shared" si="15"/>
        <v>63</v>
      </c>
      <c r="S149" s="297">
        <f t="shared" si="14"/>
        <v>0</v>
      </c>
      <c r="T149" s="297">
        <f t="shared" si="14"/>
        <v>0</v>
      </c>
      <c r="U149" s="298">
        <f t="shared" si="14"/>
        <v>63</v>
      </c>
      <c r="V149" s="167">
        <f t="shared" si="21"/>
        <v>126</v>
      </c>
      <c r="W149" s="147" t="s">
        <v>305</v>
      </c>
      <c r="X149" s="85">
        <f t="shared" si="18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 t="shared" si="22"/>
        <v>42</v>
      </c>
      <c r="F150" s="319">
        <v>46092</v>
      </c>
      <c r="G150" s="245">
        <f t="shared" ca="1" si="20"/>
        <v>216</v>
      </c>
      <c r="H150" s="253">
        <v>2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1"/>
        <v>42</v>
      </c>
      <c r="W150" s="147"/>
      <c r="X150" s="85">
        <f t="shared" si="18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1</v>
      </c>
      <c r="B151" s="348" t="s">
        <v>317</v>
      </c>
      <c r="C151" s="163"/>
      <c r="D151" s="198">
        <v>22</v>
      </c>
      <c r="E151" s="166">
        <f t="shared" si="22"/>
        <v>154</v>
      </c>
      <c r="F151" s="319">
        <v>46093</v>
      </c>
      <c r="G151" s="245">
        <f t="shared" ca="1" si="20"/>
        <v>215</v>
      </c>
      <c r="H151" s="253">
        <v>1</v>
      </c>
      <c r="I151" s="253" t="s">
        <v>280</v>
      </c>
      <c r="J151" s="195">
        <v>0.5</v>
      </c>
      <c r="K151" s="196"/>
      <c r="L151" s="196"/>
      <c r="M151" s="196"/>
      <c r="N151" s="196">
        <v>0.5</v>
      </c>
      <c r="O151" s="197"/>
      <c r="P151" s="178">
        <f t="shared" si="15"/>
        <v>77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77</v>
      </c>
      <c r="U151" s="298">
        <f t="shared" si="14"/>
        <v>0</v>
      </c>
      <c r="V151" s="167">
        <f t="shared" si="21"/>
        <v>154</v>
      </c>
      <c r="W151" s="147"/>
      <c r="X151" s="85">
        <f t="shared" si="18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49">
        <v>1</v>
      </c>
      <c r="B152" s="163" t="s">
        <v>330</v>
      </c>
      <c r="C152" s="163"/>
      <c r="D152" s="198">
        <v>4</v>
      </c>
      <c r="E152" s="166">
        <f t="shared" si="22"/>
        <v>28</v>
      </c>
      <c r="F152" s="319">
        <v>46092</v>
      </c>
      <c r="G152" s="245">
        <v>1</v>
      </c>
      <c r="H152" s="253">
        <v>2</v>
      </c>
      <c r="I152" s="253" t="s">
        <v>278</v>
      </c>
      <c r="J152" s="195">
        <v>0.75</v>
      </c>
      <c r="K152" s="196"/>
      <c r="L152" s="196"/>
      <c r="M152" s="196"/>
      <c r="N152" s="196"/>
      <c r="O152" s="197">
        <v>0.25</v>
      </c>
      <c r="P152" s="178">
        <v>21</v>
      </c>
      <c r="Q152" s="297">
        <f t="shared" si="15"/>
        <v>0</v>
      </c>
      <c r="R152" s="297">
        <f t="shared" si="15"/>
        <v>0</v>
      </c>
      <c r="S152" s="297"/>
      <c r="T152" s="297">
        <f t="shared" si="14"/>
        <v>0</v>
      </c>
      <c r="U152" s="298">
        <v>7</v>
      </c>
      <c r="V152" s="167">
        <v>28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349">
        <v>1</v>
      </c>
      <c r="B153" s="348" t="s">
        <v>315</v>
      </c>
      <c r="C153" s="163"/>
      <c r="D153" s="198">
        <v>10</v>
      </c>
      <c r="E153" s="166">
        <f t="shared" si="22"/>
        <v>70</v>
      </c>
      <c r="F153" s="319">
        <v>46088</v>
      </c>
      <c r="G153" s="245">
        <f t="shared" ca="1" si="20"/>
        <v>220</v>
      </c>
      <c r="H153" s="253">
        <v>1</v>
      </c>
      <c r="I153" s="253" t="s">
        <v>276</v>
      </c>
      <c r="J153" s="195"/>
      <c r="K153" s="196"/>
      <c r="L153" s="196"/>
      <c r="M153" s="196"/>
      <c r="N153" s="196"/>
      <c r="O153" s="197">
        <v>1</v>
      </c>
      <c r="P153" s="178"/>
      <c r="Q153" s="297">
        <f t="shared" si="15"/>
        <v>0</v>
      </c>
      <c r="R153" s="297">
        <f t="shared" si="15"/>
        <v>0</v>
      </c>
      <c r="S153" s="297">
        <f t="shared" si="14"/>
        <v>0</v>
      </c>
      <c r="T153" s="297">
        <f t="shared" si="14"/>
        <v>0</v>
      </c>
      <c r="U153" s="298">
        <f t="shared" si="14"/>
        <v>70</v>
      </c>
      <c r="V153" s="167">
        <v>70</v>
      </c>
      <c r="W153" s="147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 hidden="1">
      <c r="A154" s="258"/>
      <c r="B154" s="259"/>
      <c r="C154" s="260"/>
      <c r="D154" s="261"/>
      <c r="E154" s="262"/>
      <c r="F154" s="263"/>
      <c r="G154" s="263"/>
      <c r="H154" s="264"/>
      <c r="I154" s="264"/>
      <c r="J154" s="265"/>
      <c r="K154" s="266"/>
      <c r="L154" s="266"/>
      <c r="M154" s="266"/>
      <c r="N154" s="266"/>
      <c r="O154" s="267"/>
      <c r="P154" s="268"/>
      <c r="Q154" s="269"/>
      <c r="R154" s="269"/>
      <c r="S154" s="269"/>
      <c r="T154" s="269"/>
      <c r="U154" s="270"/>
      <c r="V154" s="271"/>
      <c r="W154" s="272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18.75">
      <c r="A155" s="181">
        <f>SUBTOTAL(9,A2:A154)</f>
        <v>148</v>
      </c>
      <c r="B155" s="181"/>
      <c r="C155" s="326">
        <f>+D155/A155</f>
        <v>27.945945945945947</v>
      </c>
      <c r="D155" s="182">
        <f>SUBTOTAL(9,D2:D154)</f>
        <v>4136</v>
      </c>
      <c r="E155" s="356">
        <f t="shared" ref="E155" si="23">D155*7</f>
        <v>28952</v>
      </c>
      <c r="F155" s="327">
        <f>+E155/A155</f>
        <v>195.62162162162161</v>
      </c>
      <c r="G155" s="245">
        <f ca="1">(SUBTOTAL(9,G2:G154))/A155</f>
        <v>212.67567567567568</v>
      </c>
      <c r="H155" s="256"/>
      <c r="I155" s="256"/>
      <c r="J155" s="273">
        <f>(SUBTOTAL(9,J2:J154))/O$164</f>
        <v>0.55607476635514019</v>
      </c>
      <c r="K155" s="274">
        <f>(SUBTOTAL(9,K2:K154))/P$164</f>
        <v>0.52777777777777779</v>
      </c>
      <c r="L155" s="274">
        <f>(SUBTOTAL(9,L2:L154))/R$164</f>
        <v>0.3611111111111111</v>
      </c>
      <c r="M155" s="274">
        <f>(SUBTOTAL(9,M2:M154))/S$164</f>
        <v>0.42045454545454547</v>
      </c>
      <c r="N155" s="274">
        <f>(SUBTOTAL(9,N2:N154))/T$164</f>
        <v>0.44</v>
      </c>
      <c r="O155" s="275">
        <f>(SUBTOTAL(9,O2:O154))/U$164</f>
        <v>0.49226804123711343</v>
      </c>
      <c r="P155" s="184">
        <f t="shared" ref="P155:V155" si="24">SUBTOTAL(9,P2:P154)</f>
        <v>11980.5</v>
      </c>
      <c r="Q155" s="184">
        <f t="shared" si="24"/>
        <v>1001</v>
      </c>
      <c r="R155" s="184">
        <f>SUBTOTAL(9,R2:R154)</f>
        <v>1099</v>
      </c>
      <c r="S155" s="184">
        <f t="shared" si="24"/>
        <v>3570</v>
      </c>
      <c r="T155" s="184">
        <f t="shared" si="24"/>
        <v>1813</v>
      </c>
      <c r="U155" s="184">
        <f t="shared" si="24"/>
        <v>9488.5</v>
      </c>
      <c r="V155" s="184">
        <f t="shared" si="24"/>
        <v>28952</v>
      </c>
      <c r="W155" s="182"/>
      <c r="X155" s="48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42"/>
      <c r="C156" s="42"/>
      <c r="D156" s="2"/>
      <c r="E156" s="2"/>
      <c r="F156" s="2"/>
      <c r="G156" s="2"/>
      <c r="H156" s="2"/>
      <c r="I156" s="2"/>
      <c r="J156" s="45"/>
      <c r="K156" s="45"/>
      <c r="L156" s="45"/>
      <c r="M156" s="45"/>
      <c r="O156" s="45"/>
      <c r="P156" s="45"/>
      <c r="Q156" s="45"/>
      <c r="R156" s="45"/>
      <c r="S156" s="45"/>
      <c r="T156" s="45"/>
      <c r="U156" s="45"/>
      <c r="V156" s="45"/>
      <c r="W156" s="45"/>
      <c r="X156" s="172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185</v>
      </c>
      <c r="B157" s="173" t="s">
        <v>186</v>
      </c>
      <c r="C157" s="173"/>
      <c r="D157" s="173" t="s">
        <v>187</v>
      </c>
      <c r="E157" s="24"/>
      <c r="F157" s="24"/>
      <c r="G157" s="24"/>
      <c r="H157" s="24"/>
      <c r="I157" s="24"/>
      <c r="N157" s="222" t="s">
        <v>188</v>
      </c>
      <c r="O157" s="279" t="s">
        <v>289</v>
      </c>
      <c r="P157" s="220" t="s">
        <v>192</v>
      </c>
      <c r="Q157" s="24" t="s">
        <v>2</v>
      </c>
      <c r="R157" s="24" t="s">
        <v>3</v>
      </c>
      <c r="S157" s="24" t="s">
        <v>4</v>
      </c>
      <c r="T157" s="174" t="s">
        <v>6</v>
      </c>
      <c r="U157" s="174" t="s">
        <v>5</v>
      </c>
      <c r="X157" s="175"/>
      <c r="Y157" s="48"/>
      <c r="Z157" s="10"/>
      <c r="AA157" s="2"/>
      <c r="AB157" s="2"/>
      <c r="AC157" s="2"/>
      <c r="AD157" s="2"/>
      <c r="AE157" s="2"/>
      <c r="AF157" s="2"/>
      <c r="AG157" s="2"/>
    </row>
    <row r="158" spans="1:34" ht="18.75">
      <c r="A158" s="141" t="s">
        <v>287</v>
      </c>
      <c r="B158" s="311">
        <f>+P155</f>
        <v>11980.5</v>
      </c>
      <c r="C158" s="213"/>
      <c r="D158" s="317">
        <f>B158/$E$155</f>
        <v>0.41380560928433269</v>
      </c>
      <c r="E158" s="2"/>
      <c r="F158" s="2"/>
      <c r="G158" s="2"/>
      <c r="H158" s="2"/>
      <c r="I158" s="2"/>
      <c r="N158" s="223">
        <v>0.25</v>
      </c>
      <c r="O158" s="300">
        <f t="shared" ref="O158:P161" si="25">+SUMIF(J$2:J$154,$N158,$A$2:$A$154)</f>
        <v>2</v>
      </c>
      <c r="P158" s="301">
        <f t="shared" si="25"/>
        <v>0</v>
      </c>
      <c r="Q158" s="302">
        <f t="shared" ref="Q158:Q160" si="26">+O158+P158</f>
        <v>2</v>
      </c>
      <c r="R158" s="302">
        <f t="shared" ref="R158:U161" si="27">+SUMIF(L$2:L$154,$N158,$A$2:$A$154)</f>
        <v>12</v>
      </c>
      <c r="S158" s="302">
        <f t="shared" si="27"/>
        <v>20</v>
      </c>
      <c r="T158" s="302">
        <f t="shared" si="27"/>
        <v>8</v>
      </c>
      <c r="U158" s="302">
        <f t="shared" si="27"/>
        <v>19</v>
      </c>
      <c r="V158" s="73"/>
      <c r="X158" s="46"/>
      <c r="Y158" s="2"/>
      <c r="Z158" s="10"/>
      <c r="AA158" s="2"/>
      <c r="AB158" s="2"/>
      <c r="AC158" s="2"/>
      <c r="AD158" s="2"/>
      <c r="AE158" s="2"/>
      <c r="AF158" s="2"/>
      <c r="AG158" s="2"/>
    </row>
    <row r="159" spans="1:34" ht="21">
      <c r="A159" s="215" t="s">
        <v>192</v>
      </c>
      <c r="B159" s="312">
        <f>+Q155</f>
        <v>1001</v>
      </c>
      <c r="C159" s="217"/>
      <c r="D159" s="318">
        <f t="shared" ref="D159:D161" si="28">B159/$E$155</f>
        <v>3.4574468085106384E-2</v>
      </c>
      <c r="E159" s="2"/>
      <c r="F159" s="2"/>
      <c r="G159" s="2"/>
      <c r="H159" s="2"/>
      <c r="I159" s="2"/>
      <c r="N159" s="223">
        <v>0.5</v>
      </c>
      <c r="O159" s="300">
        <f t="shared" si="25"/>
        <v>90</v>
      </c>
      <c r="P159" s="301">
        <f t="shared" si="25"/>
        <v>8</v>
      </c>
      <c r="Q159" s="302">
        <f t="shared" si="26"/>
        <v>98</v>
      </c>
      <c r="R159" s="302">
        <f t="shared" si="27"/>
        <v>5</v>
      </c>
      <c r="S159" s="302">
        <f t="shared" si="27"/>
        <v>21</v>
      </c>
      <c r="T159" s="302">
        <f t="shared" si="27"/>
        <v>16</v>
      </c>
      <c r="U159" s="302">
        <f t="shared" si="27"/>
        <v>69</v>
      </c>
      <c r="V159" s="73"/>
      <c r="X159" s="44"/>
      <c r="Y159" s="175"/>
      <c r="Z159" s="24"/>
      <c r="AA159" s="24"/>
      <c r="AB159" s="24"/>
      <c r="AC159" s="24"/>
      <c r="AD159" s="24"/>
      <c r="AE159" s="24"/>
      <c r="AF159" s="24"/>
      <c r="AG159" s="24"/>
    </row>
    <row r="160" spans="1:34" ht="21">
      <c r="A160" s="7" t="s">
        <v>2</v>
      </c>
      <c r="B160" s="313">
        <v>12982</v>
      </c>
      <c r="C160" s="47"/>
      <c r="D160" s="286">
        <v>0.45</v>
      </c>
      <c r="E160" s="316">
        <f>+D160-Q165</f>
        <v>1.587837837837841E-2</v>
      </c>
      <c r="F160" s="225"/>
      <c r="G160" s="225"/>
      <c r="H160" s="257"/>
      <c r="I160" s="257"/>
      <c r="N160" s="223">
        <v>0.75</v>
      </c>
      <c r="O160" s="300">
        <f t="shared" si="25"/>
        <v>4</v>
      </c>
      <c r="P160" s="301">
        <f t="shared" si="25"/>
        <v>1</v>
      </c>
      <c r="Q160" s="302">
        <f t="shared" si="26"/>
        <v>5</v>
      </c>
      <c r="R160" s="302">
        <f t="shared" si="27"/>
        <v>0</v>
      </c>
      <c r="S160" s="302">
        <f t="shared" si="27"/>
        <v>0</v>
      </c>
      <c r="T160" s="302">
        <f t="shared" si="27"/>
        <v>0</v>
      </c>
      <c r="U160" s="302">
        <f t="shared" si="27"/>
        <v>2</v>
      </c>
      <c r="V160" s="73"/>
      <c r="X160" s="46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7" t="s">
        <v>3</v>
      </c>
      <c r="B161" s="313">
        <v>1099</v>
      </c>
      <c r="C161" s="47"/>
      <c r="D161" s="286">
        <f t="shared" si="28"/>
        <v>3.7959381044487428E-2</v>
      </c>
      <c r="E161" s="316">
        <f>+D161-R165</f>
        <v>-5.9595378744314934E-3</v>
      </c>
      <c r="F161" s="225"/>
      <c r="G161" s="225"/>
      <c r="H161" s="257"/>
      <c r="I161" s="257"/>
      <c r="N161" s="223">
        <v>1</v>
      </c>
      <c r="O161" s="300">
        <f t="shared" si="25"/>
        <v>11</v>
      </c>
      <c r="P161" s="301">
        <f t="shared" si="25"/>
        <v>0</v>
      </c>
      <c r="Q161" s="302">
        <f>+O161+P161</f>
        <v>11</v>
      </c>
      <c r="R161" s="302">
        <f t="shared" si="27"/>
        <v>1</v>
      </c>
      <c r="S161" s="302">
        <f t="shared" si="27"/>
        <v>3</v>
      </c>
      <c r="T161" s="302">
        <f t="shared" si="27"/>
        <v>1</v>
      </c>
      <c r="U161" s="302">
        <f t="shared" si="27"/>
        <v>7</v>
      </c>
      <c r="V161" s="73"/>
      <c r="X161" s="164"/>
      <c r="Y161" s="44"/>
      <c r="Z161" s="2"/>
      <c r="AA161" s="82"/>
      <c r="AB161" s="2"/>
      <c r="AC161" s="2"/>
      <c r="AD161" s="2"/>
      <c r="AE161" s="2"/>
      <c r="AF161" s="2"/>
      <c r="AG161" s="82"/>
      <c r="AH161" s="2"/>
    </row>
    <row r="162" spans="1:34" ht="21">
      <c r="A162" s="325" t="s">
        <v>4</v>
      </c>
      <c r="B162" s="313">
        <f>S155</f>
        <v>3570</v>
      </c>
      <c r="C162" s="47"/>
      <c r="D162" s="286">
        <v>0.12</v>
      </c>
      <c r="E162" s="316">
        <f>+D162-S165</f>
        <v>-5.0000000000000044E-3</v>
      </c>
      <c r="F162" s="225"/>
      <c r="G162" s="225"/>
      <c r="H162" s="257"/>
      <c r="I162" s="257"/>
      <c r="N162" s="224" t="s">
        <v>294</v>
      </c>
      <c r="O162" s="303">
        <f>+SUMPRODUCT($N$158:$N$161,O158:O161)/O164</f>
        <v>0.55607476635514019</v>
      </c>
      <c r="P162" s="304">
        <f t="shared" ref="P162:U162" si="29">+SUMPRODUCT($N$158:$N$161,P158:P161)/P164</f>
        <v>0.52777777777777779</v>
      </c>
      <c r="Q162" s="305">
        <f t="shared" si="29"/>
        <v>0.55387931034482762</v>
      </c>
      <c r="R162" s="305">
        <f>+SUMPRODUCT($N$158:$N$161,R158:R161)/R164</f>
        <v>0.3611111111111111</v>
      </c>
      <c r="S162" s="305">
        <f t="shared" si="29"/>
        <v>0.42045454545454547</v>
      </c>
      <c r="T162" s="305">
        <f t="shared" si="29"/>
        <v>0.44</v>
      </c>
      <c r="U162" s="305">
        <f t="shared" si="29"/>
        <v>0.49226804123711343</v>
      </c>
      <c r="V162" s="186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6</v>
      </c>
      <c r="B163" s="313">
        <f>T155</f>
        <v>1813</v>
      </c>
      <c r="C163" s="48"/>
      <c r="D163" s="286">
        <v>6.2E-2</v>
      </c>
      <c r="E163" s="316">
        <f>+D163-T165</f>
        <v>-1.2324324324324329E-2</v>
      </c>
      <c r="F163" s="225"/>
      <c r="G163" s="225"/>
      <c r="H163" s="257"/>
      <c r="I163" s="257"/>
      <c r="N163" s="224"/>
      <c r="O163" s="306">
        <f>+J155</f>
        <v>0.55607476635514019</v>
      </c>
      <c r="P163" s="307">
        <f>+K155</f>
        <v>0.52777777777777779</v>
      </c>
      <c r="Q163" s="308">
        <f>+(O163*O164+P163*P164)/Q164</f>
        <v>0.55387931034482762</v>
      </c>
      <c r="R163" s="308">
        <f>+L155</f>
        <v>0.3611111111111111</v>
      </c>
      <c r="S163" s="308">
        <f>+M155</f>
        <v>0.42045454545454547</v>
      </c>
      <c r="T163" s="308">
        <f>+N155</f>
        <v>0.44</v>
      </c>
      <c r="U163" s="308">
        <f>+O155</f>
        <v>0.49226804123711343</v>
      </c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5</v>
      </c>
      <c r="B164" s="313">
        <f>U155</f>
        <v>9488.5</v>
      </c>
      <c r="C164" s="48"/>
      <c r="D164" s="286">
        <v>0.33</v>
      </c>
      <c r="E164" s="316">
        <f>+D164-U165</f>
        <v>7.3648648648648729E-3</v>
      </c>
      <c r="F164" s="225"/>
      <c r="G164" s="225"/>
      <c r="H164" s="257"/>
      <c r="I164" s="257"/>
      <c r="M164" s="278">
        <f>+A155</f>
        <v>148</v>
      </c>
      <c r="N164" s="185" t="s">
        <v>191</v>
      </c>
      <c r="O164" s="309">
        <f>SUM(O158:O161)</f>
        <v>107</v>
      </c>
      <c r="P164" s="309">
        <f>SUM(P158:P161)</f>
        <v>9</v>
      </c>
      <c r="Q164" s="310">
        <f>SUM(Q158:Q161)</f>
        <v>116</v>
      </c>
      <c r="R164" s="309">
        <f>SUM(R158:R161)</f>
        <v>18</v>
      </c>
      <c r="S164" s="309">
        <f t="shared" ref="S164:U164" si="30">SUM(S158:S161)</f>
        <v>44</v>
      </c>
      <c r="T164" s="309">
        <f t="shared" si="30"/>
        <v>25</v>
      </c>
      <c r="U164" s="309">
        <f t="shared" si="30"/>
        <v>97</v>
      </c>
      <c r="V164" s="18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62" t="s">
        <v>16</v>
      </c>
      <c r="B165" s="314">
        <v>28952</v>
      </c>
      <c r="C165" s="192"/>
      <c r="D165" s="315">
        <f>SUM(D160:D164)</f>
        <v>0.99995938104448756</v>
      </c>
      <c r="E165" s="2"/>
      <c r="F165" s="2"/>
      <c r="G165" s="2"/>
      <c r="H165" s="2"/>
      <c r="I165" s="2"/>
      <c r="M165" s="282"/>
      <c r="N165" s="283" t="s">
        <v>272</v>
      </c>
      <c r="O165" s="284">
        <f>+(O163*O164)/$M$164</f>
        <v>0.40202702702702703</v>
      </c>
      <c r="P165" s="285">
        <f>+(P163*P164)/$M$164</f>
        <v>3.2094594594594593E-2</v>
      </c>
      <c r="Q165" s="286">
        <f>+P165+O165</f>
        <v>0.4341216216216216</v>
      </c>
      <c r="R165" s="286">
        <f t="shared" ref="R165:U165" si="31">+(R163*R164)/$M$164</f>
        <v>4.3918918918918921E-2</v>
      </c>
      <c r="S165" s="286">
        <f t="shared" si="31"/>
        <v>0.125</v>
      </c>
      <c r="T165" s="286">
        <f t="shared" si="31"/>
        <v>7.4324324324324328E-2</v>
      </c>
      <c r="U165" s="286">
        <f t="shared" si="31"/>
        <v>0.32263513513513514</v>
      </c>
      <c r="V165" s="17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227"/>
      <c r="D166" s="2"/>
      <c r="E166" s="2"/>
      <c r="F166" s="2"/>
      <c r="G166" s="2"/>
      <c r="H166" s="2"/>
      <c r="I166" s="2"/>
      <c r="X166" s="164"/>
      <c r="Y166" s="17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177"/>
      <c r="Z167" s="2"/>
      <c r="AA167" s="2"/>
      <c r="AB167" s="2"/>
      <c r="AC167" s="2"/>
      <c r="AD167" s="2"/>
      <c r="AE167" s="2"/>
      <c r="AF167" s="2"/>
      <c r="AG167" s="2"/>
      <c r="AH167" s="7"/>
    </row>
    <row r="168" spans="1:34" ht="18.75">
      <c r="A168" s="177"/>
      <c r="B168" s="177"/>
      <c r="C168" s="2"/>
      <c r="D168" s="2"/>
      <c r="Y168" s="177"/>
      <c r="Z168" s="7"/>
      <c r="AA168" s="7"/>
      <c r="AB168" s="7"/>
      <c r="AC168" s="7"/>
      <c r="AD168" s="7"/>
      <c r="AE168" s="7"/>
      <c r="AF168" s="7"/>
      <c r="AG168" s="7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3">
    <cfRule type="cellIs" dxfId="247" priority="6" operator="lessThan">
      <formula>7</formula>
    </cfRule>
    <cfRule type="cellIs" dxfId="246" priority="7" operator="between">
      <formula>14</formula>
      <formula>7</formula>
    </cfRule>
    <cfRule type="cellIs" dxfId="245" priority="8" operator="greaterThan">
      <formula>14</formula>
    </cfRule>
  </conditionalFormatting>
  <conditionalFormatting sqref="G155">
    <cfRule type="cellIs" dxfId="244" priority="3" operator="lessThan">
      <formula>7</formula>
    </cfRule>
    <cfRule type="cellIs" dxfId="243" priority="4" operator="between">
      <formula>14</formula>
      <formula>7</formula>
    </cfRule>
    <cfRule type="cellIs" dxfId="242" priority="5" operator="greaterThan">
      <formula>14</formula>
    </cfRule>
  </conditionalFormatting>
  <conditionalFormatting sqref="AC7:AG7">
    <cfRule type="cellIs" dxfId="241" priority="1" operator="greaterThan">
      <formula>0</formula>
    </cfRule>
    <cfRule type="cellIs" dxfId="240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5EE28-4385-4252-8222-D768CCC15B4E}">
  <sheetPr codeName="Feuil20" filterMode="1"/>
  <dimension ref="A1:AI170"/>
  <sheetViews>
    <sheetView zoomScale="96" zoomScaleNormal="96" workbookViewId="0">
      <pane xSplit="5" ySplit="1" topLeftCell="F146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38</v>
      </c>
      <c r="E2" s="166">
        <f t="shared" ref="E2:E65" si="0">D2*7</f>
        <v>266</v>
      </c>
      <c r="F2" s="319">
        <v>46097</v>
      </c>
      <c r="G2" s="245">
        <f ca="1">+IF(A2=1,(+TODAY())-F2,"Sans objet")</f>
        <v>211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133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133</v>
      </c>
      <c r="V2" s="171">
        <f>SUM(P2:U2)</f>
        <v>266</v>
      </c>
      <c r="W2" s="166" t="s">
        <v>200</v>
      </c>
      <c r="X2" s="85">
        <f t="shared" ref="X2:X65" si="2">+V2-E2</f>
        <v>0</v>
      </c>
      <c r="Y2" s="241"/>
      <c r="Z2" s="322">
        <v>7</v>
      </c>
      <c r="AA2" s="324">
        <v>0.40899999999999997</v>
      </c>
      <c r="AB2" s="324">
        <v>1.4E-2</v>
      </c>
      <c r="AC2" s="323">
        <v>0.42199999999999999</v>
      </c>
      <c r="AD2" s="323">
        <v>6.6000000000000003E-2</v>
      </c>
      <c r="AE2" s="323">
        <v>0.122</v>
      </c>
      <c r="AF2" s="323">
        <v>8.1000000000000003E-2</v>
      </c>
      <c r="AG2" s="323">
        <v>0.309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56</v>
      </c>
      <c r="E3" s="166">
        <f t="shared" si="0"/>
        <v>392</v>
      </c>
      <c r="F3" s="319">
        <v>46097</v>
      </c>
      <c r="G3" s="245">
        <f t="shared" ref="G3:G66" ca="1" si="4">+IF(A3=1,(+TODAY())-F3,"Sans objet")</f>
        <v>211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196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196</v>
      </c>
      <c r="V3" s="167">
        <f t="shared" ref="V3:V66" si="6">SUM(P3:U3)</f>
        <v>392</v>
      </c>
      <c r="W3" s="147" t="s">
        <v>201</v>
      </c>
      <c r="X3" s="85">
        <f t="shared" si="2"/>
        <v>0</v>
      </c>
      <c r="Z3" s="322">
        <v>9</v>
      </c>
      <c r="AA3" s="324">
        <v>0.39600000000000002</v>
      </c>
      <c r="AB3" s="324">
        <v>1.4E-2</v>
      </c>
      <c r="AC3" s="323">
        <v>0.41</v>
      </c>
      <c r="AD3" s="323">
        <v>3.9E-2</v>
      </c>
      <c r="AE3" s="323">
        <v>0.13100000000000001</v>
      </c>
      <c r="AF3" s="323">
        <v>9.7000000000000003E-2</v>
      </c>
      <c r="AG3" s="323">
        <v>0.32300000000000001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46</v>
      </c>
      <c r="E4" s="166">
        <f t="shared" si="0"/>
        <v>322</v>
      </c>
      <c r="F4" s="319">
        <v>46097</v>
      </c>
      <c r="G4" s="245">
        <f t="shared" ca="1" si="4"/>
        <v>211</v>
      </c>
      <c r="H4" s="253">
        <v>2</v>
      </c>
      <c r="I4" s="253" t="str">
        <f>VLOOKUP(H4,Secteurs!$A$4:$C$6,3)</f>
        <v>Prince MBOUSSA</v>
      </c>
      <c r="J4" s="195">
        <v>0.5</v>
      </c>
      <c r="K4" s="196"/>
      <c r="L4" s="196"/>
      <c r="M4" s="196">
        <v>0.25</v>
      </c>
      <c r="N4" s="196"/>
      <c r="O4" s="197">
        <v>0.25</v>
      </c>
      <c r="P4" s="178">
        <f t="shared" si="5"/>
        <v>161</v>
      </c>
      <c r="Q4" s="179">
        <f t="shared" si="1"/>
        <v>0</v>
      </c>
      <c r="R4" s="179">
        <f t="shared" si="1"/>
        <v>0</v>
      </c>
      <c r="S4" s="179">
        <f t="shared" si="1"/>
        <v>80.5</v>
      </c>
      <c r="T4" s="179">
        <f t="shared" si="1"/>
        <v>0</v>
      </c>
      <c r="U4" s="180">
        <f t="shared" si="1"/>
        <v>80.5</v>
      </c>
      <c r="V4" s="167">
        <f t="shared" si="6"/>
        <v>322</v>
      </c>
      <c r="W4" s="147" t="s">
        <v>202</v>
      </c>
      <c r="X4" s="85">
        <f t="shared" si="2"/>
        <v>0</v>
      </c>
      <c r="Z4" s="322">
        <v>10</v>
      </c>
      <c r="AA4" s="324">
        <v>0.41</v>
      </c>
      <c r="AB4" s="324">
        <v>1.4E-2</v>
      </c>
      <c r="AC4" s="323">
        <v>0.43</v>
      </c>
      <c r="AD4" s="323">
        <v>2.4E-2</v>
      </c>
      <c r="AE4" s="323">
        <v>0.13800000000000001</v>
      </c>
      <c r="AF4" s="323">
        <v>7.4999999999999997E-2</v>
      </c>
      <c r="AG4" s="323">
        <v>0.34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46</v>
      </c>
      <c r="E5" s="166">
        <f t="shared" si="0"/>
        <v>322</v>
      </c>
      <c r="F5" s="319">
        <v>46100</v>
      </c>
      <c r="G5" s="245">
        <f t="shared" ca="1" si="4"/>
        <v>208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322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322</v>
      </c>
      <c r="W5" s="147" t="s">
        <v>201</v>
      </c>
      <c r="X5" s="85">
        <f t="shared" si="2"/>
        <v>0</v>
      </c>
      <c r="Z5" s="322">
        <v>11</v>
      </c>
      <c r="AA5" s="324">
        <v>0.42</v>
      </c>
      <c r="AB5" s="324">
        <v>0.03</v>
      </c>
      <c r="AC5" s="323">
        <v>0.45</v>
      </c>
      <c r="AD5" s="323">
        <v>3.7999999999999999E-2</v>
      </c>
      <c r="AE5" s="323">
        <v>0.12</v>
      </c>
      <c r="AF5" s="323">
        <v>6.2E-2</v>
      </c>
      <c r="AG5" s="323">
        <v>0.33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46097</v>
      </c>
      <c r="G6" s="245">
        <f t="shared" ca="1" si="4"/>
        <v>211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0.25</v>
      </c>
      <c r="N6" s="196">
        <v>0.25</v>
      </c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87.5</v>
      </c>
      <c r="T6" s="179">
        <f t="shared" si="1"/>
        <v>87.5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12</v>
      </c>
      <c r="AA6" s="324">
        <v>0.42</v>
      </c>
      <c r="AB6" s="324">
        <v>0.03</v>
      </c>
      <c r="AC6" s="323">
        <v>0.45</v>
      </c>
      <c r="AD6" s="323">
        <v>0.04</v>
      </c>
      <c r="AE6" s="323">
        <v>0.1</v>
      </c>
      <c r="AF6" s="323">
        <v>0.06</v>
      </c>
      <c r="AG6" s="323">
        <v>0.35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62</v>
      </c>
      <c r="E7" s="166">
        <f t="shared" si="0"/>
        <v>434</v>
      </c>
      <c r="F7" s="319">
        <v>46097</v>
      </c>
      <c r="G7" s="245">
        <f t="shared" ca="1" si="4"/>
        <v>211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434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434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0</v>
      </c>
      <c r="AD7" s="194">
        <f>+AD6-AD5</f>
        <v>2.0000000000000018E-3</v>
      </c>
      <c r="AE7" s="194">
        <f t="shared" ref="AE7:AG7" si="7">+AE6-AE5</f>
        <v>-1.999999999999999E-2</v>
      </c>
      <c r="AF7" s="194">
        <f t="shared" si="7"/>
        <v>-2.0000000000000018E-3</v>
      </c>
      <c r="AG7" s="194">
        <f t="shared" si="7"/>
        <v>1.9999999999999962E-2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54</v>
      </c>
      <c r="E8" s="166">
        <f t="shared" si="0"/>
        <v>378</v>
      </c>
      <c r="F8" s="319">
        <v>46099</v>
      </c>
      <c r="G8" s="245">
        <f t="shared" ca="1" si="4"/>
        <v>209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0.25</v>
      </c>
      <c r="M8" s="196">
        <v>0.25</v>
      </c>
      <c r="N8" s="196"/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94.5</v>
      </c>
      <c r="S8" s="179">
        <f t="shared" si="1"/>
        <v>94.5</v>
      </c>
      <c r="T8" s="179">
        <f t="shared" si="1"/>
        <v>0</v>
      </c>
      <c r="U8" s="180">
        <f t="shared" si="1"/>
        <v>189</v>
      </c>
      <c r="V8" s="167">
        <f t="shared" si="6"/>
        <v>378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46098</v>
      </c>
      <c r="G9" s="245">
        <f t="shared" ca="1" si="4"/>
        <v>210</v>
      </c>
      <c r="H9" s="253">
        <v>2</v>
      </c>
      <c r="I9" s="253" t="str">
        <f>VLOOKUP(H9,Secteurs!$A$4:$C$6,3)</f>
        <v>Prince MBOUSSA</v>
      </c>
      <c r="J9" s="195">
        <v>0.5</v>
      </c>
      <c r="K9" s="196">
        <v>0.5</v>
      </c>
      <c r="L9" s="196"/>
      <c r="M9" s="196"/>
      <c r="N9" s="196"/>
      <c r="O9" s="197"/>
      <c r="P9" s="178">
        <f t="shared" si="5"/>
        <v>105</v>
      </c>
      <c r="Q9" s="179">
        <f t="shared" si="1"/>
        <v>105</v>
      </c>
      <c r="R9" s="179">
        <f t="shared" si="1"/>
        <v>0</v>
      </c>
      <c r="S9" s="179">
        <f t="shared" si="1"/>
        <v>0</v>
      </c>
      <c r="T9" s="179">
        <f t="shared" si="1"/>
        <v>0</v>
      </c>
      <c r="U9" s="180">
        <f t="shared" si="1"/>
        <v>0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46098</v>
      </c>
      <c r="G10" s="245">
        <f t="shared" ca="1" si="4"/>
        <v>210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30</v>
      </c>
      <c r="E11" s="166">
        <f t="shared" si="0"/>
        <v>210</v>
      </c>
      <c r="F11" s="319">
        <v>46098</v>
      </c>
      <c r="G11" s="245">
        <f t="shared" ca="1" si="4"/>
        <v>210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105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105</v>
      </c>
      <c r="V11" s="167">
        <f t="shared" si="6"/>
        <v>210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28</v>
      </c>
      <c r="E12" s="166">
        <f t="shared" si="0"/>
        <v>196</v>
      </c>
      <c r="F12" s="319">
        <v>46097</v>
      </c>
      <c r="G12" s="245">
        <f t="shared" ca="1" si="4"/>
        <v>211</v>
      </c>
      <c r="H12" s="253">
        <v>2</v>
      </c>
      <c r="I12" s="253" t="str">
        <f>VLOOKUP(H12,Secteurs!$A$4:$C$6,3)</f>
        <v>Prince MBOUSSA</v>
      </c>
      <c r="J12" s="195">
        <v>1</v>
      </c>
      <c r="K12" s="196"/>
      <c r="L12" s="196"/>
      <c r="M12" s="196"/>
      <c r="N12" s="196"/>
      <c r="O12" s="197"/>
      <c r="P12" s="178">
        <f t="shared" si="5"/>
        <v>196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0</v>
      </c>
      <c r="V12" s="167">
        <f t="shared" si="6"/>
        <v>196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46097</v>
      </c>
      <c r="G13" s="245">
        <f t="shared" ca="1" si="4"/>
        <v>211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50</v>
      </c>
      <c r="E14" s="166">
        <f t="shared" si="0"/>
        <v>350</v>
      </c>
      <c r="F14" s="319">
        <v>46097</v>
      </c>
      <c r="G14" s="245">
        <f t="shared" ca="1" si="4"/>
        <v>211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0.5</v>
      </c>
      <c r="N14" s="196"/>
      <c r="O14" s="197"/>
      <c r="P14" s="178">
        <f t="shared" si="5"/>
        <v>175</v>
      </c>
      <c r="Q14" s="179">
        <f t="shared" si="1"/>
        <v>0</v>
      </c>
      <c r="R14" s="179">
        <f t="shared" si="1"/>
        <v>0</v>
      </c>
      <c r="S14" s="179">
        <f t="shared" si="1"/>
        <v>175</v>
      </c>
      <c r="T14" s="179">
        <f t="shared" si="1"/>
        <v>0</v>
      </c>
      <c r="U14" s="180">
        <f t="shared" si="1"/>
        <v>0</v>
      </c>
      <c r="V14" s="167">
        <f t="shared" si="6"/>
        <v>350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62</v>
      </c>
      <c r="E15" s="166">
        <f t="shared" si="0"/>
        <v>434</v>
      </c>
      <c r="F15" s="319">
        <v>46097</v>
      </c>
      <c r="G15" s="245">
        <f t="shared" ca="1" si="4"/>
        <v>211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/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217</v>
      </c>
      <c r="S15" s="179">
        <f t="shared" si="1"/>
        <v>0</v>
      </c>
      <c r="T15" s="179">
        <f t="shared" si="1"/>
        <v>0</v>
      </c>
      <c r="U15" s="180">
        <f t="shared" si="1"/>
        <v>217</v>
      </c>
      <c r="V15" s="167">
        <f t="shared" si="6"/>
        <v>434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46101</v>
      </c>
      <c r="G16" s="245">
        <f t="shared" ca="1" si="4"/>
        <v>207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178">
        <f t="shared" si="5"/>
        <v>168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168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56</v>
      </c>
      <c r="E17" s="166">
        <f t="shared" si="0"/>
        <v>392</v>
      </c>
      <c r="F17" s="319">
        <v>46099</v>
      </c>
      <c r="G17" s="245">
        <f t="shared" ca="1" si="4"/>
        <v>209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/>
      <c r="O17" s="197">
        <v>0.5</v>
      </c>
      <c r="P17" s="178">
        <f t="shared" si="5"/>
        <v>196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196</v>
      </c>
      <c r="V17" s="167">
        <f t="shared" si="6"/>
        <v>392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319">
        <v>46098</v>
      </c>
      <c r="G18" s="245">
        <f t="shared" ca="1" si="4"/>
        <v>210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119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119</v>
      </c>
      <c r="V18" s="167">
        <f t="shared" si="6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28</v>
      </c>
      <c r="E19" s="166">
        <f t="shared" si="0"/>
        <v>196</v>
      </c>
      <c r="F19" s="319">
        <v>46098</v>
      </c>
      <c r="G19" s="245">
        <f t="shared" ca="1" si="4"/>
        <v>210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98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98</v>
      </c>
      <c r="V19" s="167">
        <f t="shared" si="6"/>
        <v>196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40</v>
      </c>
      <c r="E20" s="166">
        <f t="shared" si="0"/>
        <v>280</v>
      </c>
      <c r="F20" s="319">
        <v>46098</v>
      </c>
      <c r="G20" s="245">
        <f t="shared" ca="1" si="4"/>
        <v>210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178">
        <f t="shared" si="5"/>
        <v>140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0</v>
      </c>
      <c r="U20" s="180">
        <f t="shared" si="5"/>
        <v>140</v>
      </c>
      <c r="V20" s="167">
        <f t="shared" si="6"/>
        <v>280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48</v>
      </c>
      <c r="E21" s="166">
        <f t="shared" si="0"/>
        <v>336</v>
      </c>
      <c r="F21" s="319">
        <v>46101</v>
      </c>
      <c r="G21" s="245">
        <f t="shared" ca="1" si="4"/>
        <v>207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5"/>
        <v>168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0</v>
      </c>
      <c r="U21" s="180">
        <f t="shared" si="5"/>
        <v>168</v>
      </c>
      <c r="V21" s="167">
        <f t="shared" si="6"/>
        <v>336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50</v>
      </c>
      <c r="E22" s="166">
        <f t="shared" si="0"/>
        <v>350</v>
      </c>
      <c r="F22" s="319">
        <v>46099</v>
      </c>
      <c r="G22" s="245">
        <f t="shared" ca="1" si="4"/>
        <v>209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175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175</v>
      </c>
      <c r="V22" s="167">
        <f t="shared" si="6"/>
        <v>350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46097</v>
      </c>
      <c r="G23" s="245">
        <f t="shared" ca="1" si="4"/>
        <v>211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38</v>
      </c>
      <c r="E24" s="166">
        <f t="shared" si="0"/>
        <v>266</v>
      </c>
      <c r="F24" s="319">
        <v>46100</v>
      </c>
      <c r="G24" s="245">
        <f t="shared" ca="1" si="4"/>
        <v>208</v>
      </c>
      <c r="H24" s="253">
        <v>2</v>
      </c>
      <c r="I24" s="253" t="str">
        <f>VLOOKUP(H24,Secteurs!$A$4:$C$6,3)</f>
        <v>Prince MBOUSSA</v>
      </c>
      <c r="J24" s="195"/>
      <c r="K24" s="196"/>
      <c r="L24" s="196">
        <v>0.5</v>
      </c>
      <c r="M24" s="196"/>
      <c r="N24" s="196">
        <v>0.5</v>
      </c>
      <c r="O24" s="197"/>
      <c r="P24" s="178">
        <f t="shared" si="5"/>
        <v>0</v>
      </c>
      <c r="Q24" s="179">
        <f t="shared" si="5"/>
        <v>0</v>
      </c>
      <c r="R24" s="179">
        <f t="shared" si="5"/>
        <v>133</v>
      </c>
      <c r="S24" s="179">
        <f t="shared" si="5"/>
        <v>0</v>
      </c>
      <c r="T24" s="179">
        <f t="shared" si="5"/>
        <v>133</v>
      </c>
      <c r="U24" s="180">
        <f t="shared" si="5"/>
        <v>0</v>
      </c>
      <c r="V24" s="167">
        <f t="shared" si="6"/>
        <v>266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30</v>
      </c>
      <c r="E25" s="166">
        <f t="shared" si="0"/>
        <v>210</v>
      </c>
      <c r="F25" s="319">
        <v>46099</v>
      </c>
      <c r="G25" s="245">
        <f t="shared" ca="1" si="4"/>
        <v>209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105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105</v>
      </c>
      <c r="V25" s="167">
        <f t="shared" si="6"/>
        <v>210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  <c r="AH25" s="360" t="s">
        <v>7</v>
      </c>
    </row>
    <row r="26" spans="1:35" ht="18.75">
      <c r="A26" s="157">
        <f t="shared" si="3"/>
        <v>1</v>
      </c>
      <c r="B26" s="142" t="s">
        <v>58</v>
      </c>
      <c r="C26" s="142"/>
      <c r="D26" s="198">
        <v>32</v>
      </c>
      <c r="E26" s="166">
        <f t="shared" si="0"/>
        <v>224</v>
      </c>
      <c r="F26" s="319">
        <v>46100</v>
      </c>
      <c r="G26" s="245">
        <f t="shared" ca="1" si="4"/>
        <v>208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112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112</v>
      </c>
      <c r="V26" s="167">
        <f t="shared" si="6"/>
        <v>224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17500</v>
      </c>
      <c r="AE26" s="346">
        <v>17500</v>
      </c>
      <c r="AF26" s="346">
        <v>17500</v>
      </c>
      <c r="AG26" s="346">
        <v>17250</v>
      </c>
      <c r="AH26" s="361">
        <v>17750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46097</v>
      </c>
      <c r="G27" s="245">
        <f t="shared" ca="1" si="4"/>
        <v>211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f t="shared" si="5"/>
        <v>105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17250</v>
      </c>
      <c r="AE27" s="346">
        <v>17250</v>
      </c>
      <c r="AF27" s="346">
        <v>17250</v>
      </c>
      <c r="AG27" s="346">
        <v>17000</v>
      </c>
      <c r="AH27" s="362" t="s">
        <v>326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46098</v>
      </c>
      <c r="G28" s="245">
        <f t="shared" ca="1" si="4"/>
        <v>210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147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147</v>
      </c>
      <c r="V28" s="167">
        <f t="shared" si="6"/>
        <v>294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  <c r="AH28" s="288"/>
    </row>
    <row r="29" spans="1:35" ht="18.75" hidden="1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 t="str">
        <f>VLOOKUP(H29,Secteurs!$A$4:$C$6,3)</f>
        <v>Prince MBOUSSA</v>
      </c>
      <c r="J29" s="195"/>
      <c r="K29" s="196"/>
      <c r="L29" s="196"/>
      <c r="M29" s="196"/>
      <c r="N29" s="196"/>
      <c r="O29" s="197"/>
      <c r="P29" s="178">
        <f t="shared" si="5"/>
        <v>0</v>
      </c>
      <c r="Q29" s="179">
        <f t="shared" si="5"/>
        <v>0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66">
        <f t="shared" si="0"/>
        <v>280</v>
      </c>
      <c r="F30" s="319">
        <v>46097</v>
      </c>
      <c r="G30" s="291">
        <f t="shared" ca="1" si="4"/>
        <v>211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>
        <v>0.25</v>
      </c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70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46100</v>
      </c>
      <c r="G31" s="245">
        <f t="shared" ca="1" si="4"/>
        <v>208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>
        <v>0.5</v>
      </c>
      <c r="M31" s="196"/>
      <c r="N31" s="196"/>
      <c r="O31" s="197"/>
      <c r="P31" s="178">
        <f t="shared" si="5"/>
        <v>91</v>
      </c>
      <c r="Q31" s="179">
        <f t="shared" si="5"/>
        <v>0</v>
      </c>
      <c r="R31" s="179">
        <f t="shared" si="5"/>
        <v>91</v>
      </c>
      <c r="S31" s="179">
        <f t="shared" si="5"/>
        <v>0</v>
      </c>
      <c r="T31" s="179">
        <f t="shared" si="5"/>
        <v>0</v>
      </c>
      <c r="U31" s="180">
        <f t="shared" si="5"/>
        <v>0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26</v>
      </c>
      <c r="E32" s="166">
        <f t="shared" si="0"/>
        <v>182</v>
      </c>
      <c r="F32" s="319">
        <v>46097</v>
      </c>
      <c r="G32" s="245">
        <f t="shared" ca="1" si="4"/>
        <v>211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91</v>
      </c>
      <c r="U32" s="180">
        <f t="shared" si="5"/>
        <v>91</v>
      </c>
      <c r="V32" s="167">
        <f t="shared" si="6"/>
        <v>182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46098</v>
      </c>
      <c r="G33" s="245">
        <f t="shared" ca="1" si="4"/>
        <v>210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>
        <v>0.25</v>
      </c>
      <c r="M33" s="196"/>
      <c r="N33" s="196"/>
      <c r="O33" s="197">
        <v>0.25</v>
      </c>
      <c r="P33" s="178">
        <f t="shared" si="5"/>
        <v>147</v>
      </c>
      <c r="Q33" s="179">
        <f t="shared" si="5"/>
        <v>0</v>
      </c>
      <c r="R33" s="179">
        <f t="shared" si="5"/>
        <v>73.5</v>
      </c>
      <c r="S33" s="179">
        <f t="shared" si="5"/>
        <v>0</v>
      </c>
      <c r="T33" s="179">
        <f t="shared" si="5"/>
        <v>0</v>
      </c>
      <c r="U33" s="180">
        <f t="shared" si="5"/>
        <v>73.5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46097</v>
      </c>
      <c r="G34" s="245">
        <f t="shared" ca="1" si="4"/>
        <v>211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38</v>
      </c>
      <c r="E35" s="166">
        <f t="shared" si="0"/>
        <v>266</v>
      </c>
      <c r="F35" s="319">
        <v>46098</v>
      </c>
      <c r="G35" s="245">
        <f t="shared" ca="1" si="4"/>
        <v>210</v>
      </c>
      <c r="H35" s="253">
        <v>2</v>
      </c>
      <c r="I35" s="253" t="str">
        <f>VLOOKUP(H35,Secteurs!$A$4:$C$6,3)</f>
        <v>Prince MBOUSSA</v>
      </c>
      <c r="J35" s="195"/>
      <c r="K35" s="196">
        <v>0.25</v>
      </c>
      <c r="L35" s="196"/>
      <c r="M35" s="196">
        <v>0.25</v>
      </c>
      <c r="N35" s="196"/>
      <c r="O35" s="197">
        <v>0.5</v>
      </c>
      <c r="P35" s="178">
        <f t="shared" si="5"/>
        <v>0</v>
      </c>
      <c r="Q35" s="179">
        <f t="shared" si="5"/>
        <v>66.5</v>
      </c>
      <c r="R35" s="179">
        <f t="shared" si="5"/>
        <v>0</v>
      </c>
      <c r="S35" s="179">
        <f t="shared" si="5"/>
        <v>66.5</v>
      </c>
      <c r="T35" s="179">
        <f t="shared" si="5"/>
        <v>0</v>
      </c>
      <c r="U35" s="180">
        <f t="shared" si="5"/>
        <v>133</v>
      </c>
      <c r="V35" s="167">
        <f t="shared" si="6"/>
        <v>266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46098</v>
      </c>
      <c r="G36" s="245">
        <f t="shared" ca="1" si="4"/>
        <v>210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26</v>
      </c>
      <c r="E37" s="166">
        <f t="shared" si="0"/>
        <v>182</v>
      </c>
      <c r="F37" s="319">
        <v>46100</v>
      </c>
      <c r="G37" s="245">
        <f t="shared" ca="1" si="4"/>
        <v>208</v>
      </c>
      <c r="H37" s="253">
        <v>3</v>
      </c>
      <c r="I37" s="253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178">
        <f t="shared" si="5"/>
        <v>0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182</v>
      </c>
      <c r="V37" s="167">
        <f t="shared" si="6"/>
        <v>182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46100</v>
      </c>
      <c r="G38" s="245">
        <f t="shared" ca="1" si="4"/>
        <v>208</v>
      </c>
      <c r="H38" s="253">
        <v>3</v>
      </c>
      <c r="I38" s="253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178">
        <f t="shared" si="5"/>
        <v>0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182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46097</v>
      </c>
      <c r="G39" s="245">
        <f t="shared" ca="1" si="4"/>
        <v>211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46097</v>
      </c>
      <c r="G40" s="245">
        <f t="shared" ca="1" si="4"/>
        <v>211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24</v>
      </c>
      <c r="E41" s="166">
        <f t="shared" si="0"/>
        <v>168</v>
      </c>
      <c r="F41" s="319">
        <v>46098</v>
      </c>
      <c r="G41" s="245">
        <f t="shared" ca="1" si="4"/>
        <v>210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>
        <v>0.5</v>
      </c>
      <c r="O41" s="197"/>
      <c r="P41" s="178">
        <f t="shared" si="5"/>
        <v>84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84</v>
      </c>
      <c r="U41" s="180">
        <f t="shared" si="5"/>
        <v>0</v>
      </c>
      <c r="V41" s="167">
        <f t="shared" si="6"/>
        <v>168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26</v>
      </c>
      <c r="E42" s="166">
        <f t="shared" si="0"/>
        <v>182</v>
      </c>
      <c r="F42" s="319">
        <v>46099</v>
      </c>
      <c r="G42" s="245">
        <f t="shared" ca="1" si="4"/>
        <v>209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>
        <v>0.5</v>
      </c>
      <c r="N42" s="196"/>
      <c r="O42" s="197"/>
      <c r="P42" s="178">
        <f t="shared" si="5"/>
        <v>91</v>
      </c>
      <c r="Q42" s="179">
        <f t="shared" si="5"/>
        <v>0</v>
      </c>
      <c r="R42" s="179">
        <f t="shared" si="5"/>
        <v>0</v>
      </c>
      <c r="S42" s="179">
        <f t="shared" si="5"/>
        <v>91</v>
      </c>
      <c r="T42" s="179">
        <f t="shared" si="5"/>
        <v>0</v>
      </c>
      <c r="U42" s="180">
        <f t="shared" si="5"/>
        <v>0</v>
      </c>
      <c r="V42" s="167">
        <f t="shared" si="6"/>
        <v>182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46098</v>
      </c>
      <c r="G43" s="245">
        <f t="shared" ca="1" si="4"/>
        <v>210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126</v>
      </c>
      <c r="Q43" s="179">
        <f t="shared" si="5"/>
        <v>0</v>
      </c>
      <c r="R43" s="179">
        <f t="shared" si="5"/>
        <v>0</v>
      </c>
      <c r="S43" s="179">
        <f t="shared" si="5"/>
        <v>126</v>
      </c>
      <c r="T43" s="179">
        <f t="shared" si="5"/>
        <v>0</v>
      </c>
      <c r="U43" s="180">
        <f t="shared" si="5"/>
        <v>0</v>
      </c>
      <c r="V43" s="167">
        <f t="shared" si="6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46098</v>
      </c>
      <c r="G44" s="245">
        <f t="shared" ca="1" si="4"/>
        <v>210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30</v>
      </c>
      <c r="E45" s="166">
        <f t="shared" si="0"/>
        <v>210</v>
      </c>
      <c r="F45" s="319">
        <v>46097</v>
      </c>
      <c r="G45" s="245">
        <f t="shared" ca="1" si="4"/>
        <v>211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>
        <v>0.5</v>
      </c>
      <c r="N45" s="196"/>
      <c r="O45" s="197"/>
      <c r="P45" s="178">
        <f t="shared" si="5"/>
        <v>105</v>
      </c>
      <c r="Q45" s="179">
        <f t="shared" si="5"/>
        <v>0</v>
      </c>
      <c r="R45" s="179">
        <f t="shared" si="5"/>
        <v>0</v>
      </c>
      <c r="S45" s="179">
        <f t="shared" si="5"/>
        <v>105</v>
      </c>
      <c r="T45" s="179">
        <f t="shared" si="5"/>
        <v>0</v>
      </c>
      <c r="U45" s="180">
        <f t="shared" si="5"/>
        <v>0</v>
      </c>
      <c r="V45" s="167">
        <f t="shared" si="6"/>
        <v>210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22</v>
      </c>
      <c r="E46" s="166">
        <f t="shared" si="0"/>
        <v>154</v>
      </c>
      <c r="F46" s="319">
        <v>46097</v>
      </c>
      <c r="G46" s="245">
        <f t="shared" ca="1" si="4"/>
        <v>211</v>
      </c>
      <c r="H46" s="253">
        <v>1</v>
      </c>
      <c r="I46" s="253" t="str">
        <f>VLOOKUP(H46,Secteurs!$A$4:$C$6,3)</f>
        <v>Frisca MPASSI</v>
      </c>
      <c r="J46" s="195"/>
      <c r="K46" s="196"/>
      <c r="L46" s="196"/>
      <c r="M46" s="196"/>
      <c r="N46" s="196">
        <v>0.5</v>
      </c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0</v>
      </c>
      <c r="S46" s="179">
        <f t="shared" si="5"/>
        <v>0</v>
      </c>
      <c r="T46" s="179">
        <f t="shared" si="5"/>
        <v>77</v>
      </c>
      <c r="U46" s="180">
        <f t="shared" si="5"/>
        <v>77</v>
      </c>
      <c r="V46" s="167">
        <f t="shared" si="6"/>
        <v>154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46099</v>
      </c>
      <c r="G47" s="245">
        <f t="shared" ca="1" si="4"/>
        <v>209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26</v>
      </c>
      <c r="E48" s="166">
        <f t="shared" si="0"/>
        <v>182</v>
      </c>
      <c r="F48" s="319">
        <v>46100</v>
      </c>
      <c r="G48" s="245">
        <f t="shared" ca="1" si="4"/>
        <v>208</v>
      </c>
      <c r="H48" s="253">
        <v>3</v>
      </c>
      <c r="I48" s="253" t="str">
        <f>VLOOKUP(H48,Secteurs!$A$4:$C$6,3)</f>
        <v>Arnaud ITOUA</v>
      </c>
      <c r="J48" s="195"/>
      <c r="K48" s="196"/>
      <c r="L48" s="196">
        <v>0.5</v>
      </c>
      <c r="M48" s="196"/>
      <c r="N48" s="196"/>
      <c r="O48" s="197">
        <v>0.5</v>
      </c>
      <c r="P48" s="178">
        <f t="shared" si="5"/>
        <v>0</v>
      </c>
      <c r="Q48" s="179">
        <f t="shared" si="5"/>
        <v>0</v>
      </c>
      <c r="R48" s="179">
        <f t="shared" si="5"/>
        <v>91</v>
      </c>
      <c r="S48" s="179">
        <f t="shared" si="5"/>
        <v>0</v>
      </c>
      <c r="T48" s="179">
        <f t="shared" si="5"/>
        <v>0</v>
      </c>
      <c r="U48" s="180">
        <f t="shared" si="5"/>
        <v>91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46097</v>
      </c>
      <c r="G49" s="245">
        <f t="shared" ca="1" si="4"/>
        <v>211</v>
      </c>
      <c r="H49" s="253">
        <v>2</v>
      </c>
      <c r="I49" s="253" t="str">
        <f>VLOOKUP(H49,Secteurs!$A$4:$C$6,3)</f>
        <v>Prince MBOUSSA</v>
      </c>
      <c r="J49" s="195">
        <v>0.75</v>
      </c>
      <c r="K49" s="196"/>
      <c r="L49" s="196"/>
      <c r="M49" s="196">
        <v>0.25</v>
      </c>
      <c r="N49" s="196"/>
      <c r="O49" s="197"/>
      <c r="P49" s="178">
        <f t="shared" si="5"/>
        <v>262.5</v>
      </c>
      <c r="Q49" s="179">
        <f t="shared" si="5"/>
        <v>0</v>
      </c>
      <c r="R49" s="179">
        <f t="shared" si="5"/>
        <v>0</v>
      </c>
      <c r="S49" s="179">
        <f t="shared" si="5"/>
        <v>87.5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28</v>
      </c>
      <c r="E50" s="166">
        <f t="shared" si="0"/>
        <v>196</v>
      </c>
      <c r="F50" s="319">
        <v>46100</v>
      </c>
      <c r="G50" s="245">
        <f t="shared" ca="1" si="4"/>
        <v>208</v>
      </c>
      <c r="H50" s="253">
        <v>3</v>
      </c>
      <c r="I50" s="253" t="str">
        <f>VLOOKUP(H50,Secteurs!$A$4:$C$6,3)</f>
        <v>Arnaud ITOUA</v>
      </c>
      <c r="J50" s="195"/>
      <c r="K50" s="196"/>
      <c r="L50" s="196"/>
      <c r="M50" s="196">
        <v>0.5</v>
      </c>
      <c r="N50" s="196"/>
      <c r="O50" s="197">
        <v>0.5</v>
      </c>
      <c r="P50" s="178">
        <f t="shared" si="5"/>
        <v>0</v>
      </c>
      <c r="Q50" s="179">
        <f t="shared" si="5"/>
        <v>0</v>
      </c>
      <c r="R50" s="179">
        <f t="shared" si="5"/>
        <v>0</v>
      </c>
      <c r="S50" s="179">
        <f t="shared" si="5"/>
        <v>98</v>
      </c>
      <c r="T50" s="179">
        <f t="shared" si="5"/>
        <v>0</v>
      </c>
      <c r="U50" s="180">
        <f t="shared" si="5"/>
        <v>98</v>
      </c>
      <c r="V50" s="167">
        <f t="shared" si="6"/>
        <v>196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46097</v>
      </c>
      <c r="G51" s="245">
        <f t="shared" ca="1" si="4"/>
        <v>211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/>
      <c r="O51" s="197">
        <v>0.5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0</v>
      </c>
      <c r="U51" s="180">
        <f t="shared" si="5"/>
        <v>168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46097</v>
      </c>
      <c r="G52" s="245">
        <f t="shared" ca="1" si="4"/>
        <v>211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91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91</v>
      </c>
      <c r="U52" s="180">
        <f t="shared" si="5"/>
        <v>0</v>
      </c>
      <c r="V52" s="167">
        <f t="shared" si="6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319">
        <v>46097</v>
      </c>
      <c r="G53" s="245">
        <f t="shared" ca="1" si="4"/>
        <v>211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>
        <v>0.5</v>
      </c>
      <c r="N53" s="196"/>
      <c r="O53" s="197"/>
      <c r="P53" s="178">
        <f t="shared" si="5"/>
        <v>84</v>
      </c>
      <c r="Q53" s="179">
        <f t="shared" si="5"/>
        <v>0</v>
      </c>
      <c r="R53" s="179">
        <f t="shared" si="5"/>
        <v>0</v>
      </c>
      <c r="S53" s="179">
        <f t="shared" si="5"/>
        <v>84</v>
      </c>
      <c r="T53" s="179">
        <f t="shared" si="5"/>
        <v>0</v>
      </c>
      <c r="U53" s="180">
        <f t="shared" si="5"/>
        <v>0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26</v>
      </c>
      <c r="E54" s="166">
        <f t="shared" si="0"/>
        <v>182</v>
      </c>
      <c r="F54" s="319">
        <v>46100</v>
      </c>
      <c r="G54" s="245">
        <f t="shared" ca="1" si="4"/>
        <v>208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0.5</v>
      </c>
      <c r="N54" s="196"/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91</v>
      </c>
      <c r="T54" s="179">
        <f t="shared" si="5"/>
        <v>0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46097</v>
      </c>
      <c r="G55" s="245">
        <f t="shared" ca="1" si="4"/>
        <v>211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24</v>
      </c>
      <c r="E56" s="166">
        <f t="shared" si="0"/>
        <v>168</v>
      </c>
      <c r="F56" s="319">
        <v>46098</v>
      </c>
      <c r="G56" s="245">
        <f t="shared" ca="1" si="4"/>
        <v>210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84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84</v>
      </c>
      <c r="V56" s="167">
        <f t="shared" si="6"/>
        <v>168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348" t="s">
        <v>322</v>
      </c>
      <c r="C57" s="168" t="s">
        <v>29</v>
      </c>
      <c r="D57" s="198">
        <v>40</v>
      </c>
      <c r="E57" s="166">
        <f t="shared" si="0"/>
        <v>280</v>
      </c>
      <c r="F57" s="319">
        <v>46099</v>
      </c>
      <c r="G57" s="245">
        <f t="shared" ca="1" si="4"/>
        <v>209</v>
      </c>
      <c r="H57" s="253">
        <v>2</v>
      </c>
      <c r="I57" s="253" t="str">
        <f>VLOOKUP(H57,Secteurs!$A$4:$C$6,3)</f>
        <v>Prince MBOUSSA</v>
      </c>
      <c r="J57" s="195">
        <v>0.25</v>
      </c>
      <c r="K57" s="196"/>
      <c r="L57" s="196"/>
      <c r="M57" s="196">
        <v>0.25</v>
      </c>
      <c r="N57" s="196">
        <v>0.5</v>
      </c>
      <c r="O57" s="197"/>
      <c r="P57" s="178">
        <f t="shared" si="5"/>
        <v>70</v>
      </c>
      <c r="Q57" s="179">
        <f t="shared" si="5"/>
        <v>0</v>
      </c>
      <c r="R57" s="179">
        <f t="shared" si="5"/>
        <v>0</v>
      </c>
      <c r="S57" s="179">
        <f t="shared" si="5"/>
        <v>70</v>
      </c>
      <c r="T57" s="179">
        <f t="shared" si="5"/>
        <v>140</v>
      </c>
      <c r="U57" s="180">
        <f t="shared" si="5"/>
        <v>0</v>
      </c>
      <c r="V57" s="167">
        <f t="shared" si="6"/>
        <v>280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46100</v>
      </c>
      <c r="G58" s="245">
        <f t="shared" ca="1" si="4"/>
        <v>208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30</v>
      </c>
      <c r="E59" s="166">
        <f t="shared" si="0"/>
        <v>210</v>
      </c>
      <c r="F59" s="319">
        <v>46097</v>
      </c>
      <c r="G59" s="245">
        <f t="shared" ca="1" si="4"/>
        <v>211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105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105</v>
      </c>
      <c r="V59" s="167">
        <f t="shared" si="6"/>
        <v>210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46097</v>
      </c>
      <c r="G60" s="245">
        <f t="shared" ca="1" si="4"/>
        <v>211</v>
      </c>
      <c r="H60" s="253">
        <v>2</v>
      </c>
      <c r="I60" s="253" t="str">
        <f>VLOOKUP(H60,Secteurs!$A$4:$C$6,3)</f>
        <v>Prince MBOUSSA</v>
      </c>
      <c r="J60" s="195">
        <v>0.5</v>
      </c>
      <c r="K60" s="196"/>
      <c r="L60" s="196"/>
      <c r="M60" s="196"/>
      <c r="N60" s="196"/>
      <c r="O60" s="197">
        <v>0.5</v>
      </c>
      <c r="P60" s="178">
        <f t="shared" si="8"/>
        <v>126</v>
      </c>
      <c r="Q60" s="179">
        <f t="shared" si="8"/>
        <v>0</v>
      </c>
      <c r="R60" s="179">
        <f t="shared" si="8"/>
        <v>0</v>
      </c>
      <c r="S60" s="179">
        <f t="shared" si="8"/>
        <v>0</v>
      </c>
      <c r="T60" s="179">
        <f t="shared" si="8"/>
        <v>0</v>
      </c>
      <c r="U60" s="180">
        <f t="shared" si="8"/>
        <v>126</v>
      </c>
      <c r="V60" s="167">
        <f t="shared" si="6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46099</v>
      </c>
      <c r="G61" s="245">
        <f t="shared" ca="1" si="4"/>
        <v>209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/>
      <c r="N61" s="196"/>
      <c r="O61" s="197">
        <v>0.5</v>
      </c>
      <c r="P61" s="178">
        <f t="shared" si="8"/>
        <v>98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0</v>
      </c>
      <c r="U61" s="180">
        <f t="shared" si="8"/>
        <v>98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46097</v>
      </c>
      <c r="G62" s="245">
        <f t="shared" ca="1" si="4"/>
        <v>211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34</v>
      </c>
      <c r="E63" s="166">
        <f t="shared" si="0"/>
        <v>238</v>
      </c>
      <c r="F63" s="319">
        <v>46097</v>
      </c>
      <c r="G63" s="245">
        <f t="shared" ca="1" si="4"/>
        <v>211</v>
      </c>
      <c r="H63" s="254">
        <v>1</v>
      </c>
      <c r="I63" s="253" t="str">
        <f>VLOOKUP(H63,Secteurs!$A$4:$C$6,3)</f>
        <v>Frisca MPASSI</v>
      </c>
      <c r="J63" s="195">
        <v>0.5</v>
      </c>
      <c r="K63" s="196"/>
      <c r="L63" s="196">
        <v>0.25</v>
      </c>
      <c r="M63" s="196"/>
      <c r="N63" s="196"/>
      <c r="O63" s="197">
        <v>0.25</v>
      </c>
      <c r="P63" s="178">
        <f t="shared" si="8"/>
        <v>119</v>
      </c>
      <c r="Q63" s="179">
        <f t="shared" si="8"/>
        <v>0</v>
      </c>
      <c r="R63" s="179">
        <f t="shared" si="8"/>
        <v>59.5</v>
      </c>
      <c r="S63" s="179">
        <f t="shared" si="8"/>
        <v>0</v>
      </c>
      <c r="T63" s="179">
        <f t="shared" si="8"/>
        <v>0</v>
      </c>
      <c r="U63" s="180">
        <f t="shared" si="8"/>
        <v>59.5</v>
      </c>
      <c r="V63" s="167">
        <f t="shared" si="6"/>
        <v>238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46098</v>
      </c>
      <c r="G64" s="245">
        <f t="shared" ca="1" si="4"/>
        <v>210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>
        <v>0.25</v>
      </c>
      <c r="O64" s="197">
        <v>0.25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70</v>
      </c>
      <c r="U64" s="180">
        <f t="shared" si="8"/>
        <v>70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20</v>
      </c>
      <c r="E65" s="166">
        <f t="shared" si="0"/>
        <v>140</v>
      </c>
      <c r="F65" s="319">
        <v>46099</v>
      </c>
      <c r="G65" s="245">
        <f t="shared" ca="1" si="4"/>
        <v>209</v>
      </c>
      <c r="H65" s="254">
        <v>1</v>
      </c>
      <c r="I65" s="253" t="str">
        <f>VLOOKUP(H65,Secteurs!$A$4:$C$6,3)</f>
        <v>Frisca MPASSI</v>
      </c>
      <c r="J65" s="195"/>
      <c r="K65" s="196">
        <v>0.5</v>
      </c>
      <c r="L65" s="196"/>
      <c r="M65" s="196">
        <v>0.25</v>
      </c>
      <c r="N65" s="196"/>
      <c r="O65" s="197">
        <v>0.25</v>
      </c>
      <c r="P65" s="178">
        <f t="shared" si="8"/>
        <v>0</v>
      </c>
      <c r="Q65" s="179">
        <f t="shared" si="8"/>
        <v>70</v>
      </c>
      <c r="R65" s="179">
        <f t="shared" si="8"/>
        <v>0</v>
      </c>
      <c r="S65" s="179">
        <f t="shared" si="8"/>
        <v>35</v>
      </c>
      <c r="T65" s="179">
        <f t="shared" si="8"/>
        <v>0</v>
      </c>
      <c r="U65" s="180">
        <f t="shared" si="8"/>
        <v>35</v>
      </c>
      <c r="V65" s="167">
        <f t="shared" si="6"/>
        <v>140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36</v>
      </c>
      <c r="E66" s="166">
        <f t="shared" ref="E66:E126" si="9">D66*7</f>
        <v>252</v>
      </c>
      <c r="F66" s="319">
        <v>46099</v>
      </c>
      <c r="G66" s="245">
        <f t="shared" ca="1" si="4"/>
        <v>209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126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126</v>
      </c>
      <c r="V66" s="167">
        <f t="shared" si="6"/>
        <v>252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46097</v>
      </c>
      <c r="G67" s="245">
        <f t="shared" ref="G67:G130" ca="1" si="12">+IF(A67=1,(+TODAY())-F67,"Sans objet")</f>
        <v>211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46097</v>
      </c>
      <c r="G68" s="245">
        <f t="shared" ca="1" si="12"/>
        <v>211</v>
      </c>
      <c r="H68" s="253">
        <v>2</v>
      </c>
      <c r="I68" s="253" t="str">
        <f>VLOOKUP(H68,Secteurs!$A$4:$C$6,3)</f>
        <v>Prince MBOUSSA</v>
      </c>
      <c r="J68" s="195"/>
      <c r="K68" s="196"/>
      <c r="L68" s="196"/>
      <c r="M68" s="196">
        <v>0.25</v>
      </c>
      <c r="N68" s="196"/>
      <c r="O68" s="197">
        <v>0.75</v>
      </c>
      <c r="P68" s="178">
        <f t="shared" si="8"/>
        <v>0</v>
      </c>
      <c r="Q68" s="179">
        <f t="shared" si="8"/>
        <v>0</v>
      </c>
      <c r="R68" s="179">
        <f t="shared" si="8"/>
        <v>0</v>
      </c>
      <c r="S68" s="179">
        <f t="shared" si="8"/>
        <v>84</v>
      </c>
      <c r="T68" s="179">
        <f t="shared" si="8"/>
        <v>0</v>
      </c>
      <c r="U68" s="180">
        <f t="shared" si="8"/>
        <v>252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20</v>
      </c>
      <c r="E69" s="166">
        <f t="shared" si="9"/>
        <v>140</v>
      </c>
      <c r="F69" s="319">
        <v>46098</v>
      </c>
      <c r="G69" s="245">
        <f t="shared" ca="1" si="12"/>
        <v>210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140</v>
      </c>
      <c r="V69" s="167">
        <f t="shared" si="13"/>
        <v>140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30</v>
      </c>
      <c r="E70" s="166">
        <f t="shared" si="9"/>
        <v>210</v>
      </c>
      <c r="F70" s="319">
        <v>46094</v>
      </c>
      <c r="G70" s="245">
        <v>0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105</v>
      </c>
      <c r="T70" s="179">
        <f t="shared" si="8"/>
        <v>0</v>
      </c>
      <c r="U70" s="180">
        <f t="shared" si="8"/>
        <v>105</v>
      </c>
      <c r="V70" s="167">
        <f t="shared" si="13"/>
        <v>210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12</v>
      </c>
      <c r="E71" s="166">
        <f t="shared" si="9"/>
        <v>84</v>
      </c>
      <c r="F71" s="319">
        <v>46099</v>
      </c>
      <c r="G71" s="245">
        <f t="shared" ca="1" si="12"/>
        <v>209</v>
      </c>
      <c r="H71" s="254">
        <v>1</v>
      </c>
      <c r="I71" s="253" t="str">
        <f>VLOOKUP(H71,Secteurs!$A$4:$C$6,3)</f>
        <v>Frisca MPASSI</v>
      </c>
      <c r="J71" s="195"/>
      <c r="K71" s="196">
        <v>0.5</v>
      </c>
      <c r="L71" s="196"/>
      <c r="M71" s="196">
        <v>0.5</v>
      </c>
      <c r="N71" s="196"/>
      <c r="O71" s="197"/>
      <c r="P71" s="178">
        <f t="shared" si="8"/>
        <v>0</v>
      </c>
      <c r="Q71" s="179">
        <f t="shared" si="8"/>
        <v>42</v>
      </c>
      <c r="R71" s="179">
        <f t="shared" si="8"/>
        <v>0</v>
      </c>
      <c r="S71" s="179">
        <f t="shared" si="8"/>
        <v>42</v>
      </c>
      <c r="T71" s="179">
        <f t="shared" si="8"/>
        <v>0</v>
      </c>
      <c r="U71" s="180">
        <f t="shared" si="8"/>
        <v>0</v>
      </c>
      <c r="V71" s="167">
        <f t="shared" si="13"/>
        <v>84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46097</v>
      </c>
      <c r="G72" s="245">
        <f t="shared" ca="1" si="12"/>
        <v>211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25</v>
      </c>
      <c r="E73" s="166">
        <f t="shared" si="9"/>
        <v>175</v>
      </c>
      <c r="F73" s="352">
        <v>46099</v>
      </c>
      <c r="G73" s="245">
        <f t="shared" ca="1" si="12"/>
        <v>209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0.5</v>
      </c>
      <c r="N73" s="196"/>
      <c r="O73" s="197"/>
      <c r="P73" s="178">
        <f t="shared" si="8"/>
        <v>87.5</v>
      </c>
      <c r="Q73" s="179">
        <f t="shared" si="8"/>
        <v>0</v>
      </c>
      <c r="R73" s="179">
        <f t="shared" si="8"/>
        <v>0</v>
      </c>
      <c r="S73" s="179">
        <f t="shared" si="8"/>
        <v>87.5</v>
      </c>
      <c r="T73" s="179">
        <f t="shared" si="8"/>
        <v>0</v>
      </c>
      <c r="U73" s="180">
        <f t="shared" si="8"/>
        <v>0</v>
      </c>
      <c r="V73" s="167">
        <f t="shared" si="13"/>
        <v>175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23</v>
      </c>
      <c r="E74" s="166">
        <f t="shared" si="9"/>
        <v>161</v>
      </c>
      <c r="F74" s="319">
        <v>46099</v>
      </c>
      <c r="G74" s="245">
        <f t="shared" ca="1" si="12"/>
        <v>209</v>
      </c>
      <c r="H74" s="253">
        <v>1</v>
      </c>
      <c r="I74" s="253" t="str">
        <f>VLOOKUP(H74,Secteurs!$A$4:$C$6,3)</f>
        <v>Frisca MPASSI</v>
      </c>
      <c r="J74" s="195"/>
      <c r="K74" s="196"/>
      <c r="L74" s="196"/>
      <c r="M74" s="196">
        <v>0.5</v>
      </c>
      <c r="N74" s="196">
        <v>0.5</v>
      </c>
      <c r="O74" s="197"/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80.5</v>
      </c>
      <c r="T74" s="179">
        <f t="shared" si="8"/>
        <v>80.5</v>
      </c>
      <c r="U74" s="180">
        <f t="shared" si="8"/>
        <v>0</v>
      </c>
      <c r="V74" s="167">
        <f t="shared" si="13"/>
        <v>161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46100</v>
      </c>
      <c r="G75" s="245">
        <f t="shared" ca="1" si="12"/>
        <v>208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/>
      <c r="M75" s="196"/>
      <c r="N75" s="196"/>
      <c r="O75" s="197">
        <v>0.5</v>
      </c>
      <c r="P75" s="178">
        <f t="shared" si="8"/>
        <v>91</v>
      </c>
      <c r="Q75" s="179">
        <f t="shared" si="8"/>
        <v>0</v>
      </c>
      <c r="R75" s="179">
        <f t="shared" si="8"/>
        <v>0</v>
      </c>
      <c r="S75" s="179">
        <f t="shared" si="8"/>
        <v>0</v>
      </c>
      <c r="T75" s="179">
        <f t="shared" si="8"/>
        <v>0</v>
      </c>
      <c r="U75" s="180">
        <f t="shared" si="8"/>
        <v>91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24</v>
      </c>
      <c r="E76" s="166">
        <f t="shared" si="9"/>
        <v>168</v>
      </c>
      <c r="F76" s="319">
        <v>46097</v>
      </c>
      <c r="G76" s="245">
        <f t="shared" ca="1" si="12"/>
        <v>211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/>
      <c r="M76" s="196"/>
      <c r="N76" s="196"/>
      <c r="O76" s="197">
        <v>0.5</v>
      </c>
      <c r="P76" s="178">
        <f t="shared" si="8"/>
        <v>84</v>
      </c>
      <c r="Q76" s="179">
        <f t="shared" si="8"/>
        <v>0</v>
      </c>
      <c r="R76" s="179">
        <f t="shared" si="8"/>
        <v>0</v>
      </c>
      <c r="S76" s="179">
        <f t="shared" si="8"/>
        <v>0</v>
      </c>
      <c r="T76" s="179">
        <f t="shared" si="8"/>
        <v>0</v>
      </c>
      <c r="U76" s="180">
        <f t="shared" si="8"/>
        <v>84</v>
      </c>
      <c r="V76" s="167">
        <f t="shared" si="13"/>
        <v>168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38</v>
      </c>
      <c r="E77" s="166">
        <f t="shared" si="9"/>
        <v>266</v>
      </c>
      <c r="F77" s="319">
        <v>46098</v>
      </c>
      <c r="G77" s="245">
        <f t="shared" ca="1" si="12"/>
        <v>210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/>
      <c r="N77" s="196"/>
      <c r="O77" s="197">
        <v>0.5</v>
      </c>
      <c r="P77" s="178">
        <f t="shared" si="8"/>
        <v>133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0</v>
      </c>
      <c r="U77" s="180">
        <f t="shared" si="8"/>
        <v>133</v>
      </c>
      <c r="V77" s="167">
        <f t="shared" si="13"/>
        <v>266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327</v>
      </c>
      <c r="C78" s="149"/>
      <c r="D78" s="198">
        <v>28</v>
      </c>
      <c r="E78" s="166">
        <f t="shared" si="9"/>
        <v>196</v>
      </c>
      <c r="F78" s="319">
        <v>46099</v>
      </c>
      <c r="G78" s="245">
        <f t="shared" ca="1" si="12"/>
        <v>209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98</v>
      </c>
      <c r="Q78" s="179">
        <f t="shared" si="8"/>
        <v>0</v>
      </c>
      <c r="R78" s="179">
        <f t="shared" si="8"/>
        <v>0</v>
      </c>
      <c r="S78" s="179">
        <f t="shared" si="8"/>
        <v>49</v>
      </c>
      <c r="T78" s="179">
        <f t="shared" si="8"/>
        <v>0</v>
      </c>
      <c r="U78" s="180">
        <f t="shared" si="8"/>
        <v>49</v>
      </c>
      <c r="V78" s="167">
        <f t="shared" si="13"/>
        <v>196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30</v>
      </c>
      <c r="E79" s="166">
        <f t="shared" si="9"/>
        <v>210</v>
      </c>
      <c r="F79" s="319">
        <v>46100</v>
      </c>
      <c r="G79" s="245">
        <f t="shared" ca="1" si="12"/>
        <v>208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105</v>
      </c>
      <c r="Q79" s="179">
        <f t="shared" si="8"/>
        <v>0</v>
      </c>
      <c r="R79" s="179">
        <f t="shared" si="8"/>
        <v>0</v>
      </c>
      <c r="S79" s="179">
        <f t="shared" si="8"/>
        <v>52.5</v>
      </c>
      <c r="T79" s="179">
        <f t="shared" si="8"/>
        <v>0</v>
      </c>
      <c r="U79" s="180">
        <f t="shared" si="8"/>
        <v>52.5</v>
      </c>
      <c r="V79" s="167">
        <f t="shared" si="13"/>
        <v>210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26</v>
      </c>
      <c r="E80" s="166">
        <f t="shared" si="9"/>
        <v>182</v>
      </c>
      <c r="F80" s="319">
        <v>46099</v>
      </c>
      <c r="G80" s="245">
        <f t="shared" ca="1" si="12"/>
        <v>209</v>
      </c>
      <c r="H80" s="253">
        <v>1</v>
      </c>
      <c r="I80" s="253" t="str">
        <f>VLOOKUP(H80,Secteurs!$A$4:$C$6,3)</f>
        <v>Frisca MPASSI</v>
      </c>
      <c r="J80" s="195">
        <v>0.5</v>
      </c>
      <c r="K80" s="196"/>
      <c r="L80" s="196"/>
      <c r="M80" s="196">
        <v>0.5</v>
      </c>
      <c r="N80" s="196"/>
      <c r="O80" s="197"/>
      <c r="P80" s="178">
        <f t="shared" si="8"/>
        <v>91</v>
      </c>
      <c r="Q80" s="179">
        <f t="shared" si="8"/>
        <v>0</v>
      </c>
      <c r="R80" s="179">
        <f t="shared" si="8"/>
        <v>0</v>
      </c>
      <c r="S80" s="179">
        <f t="shared" si="8"/>
        <v>91</v>
      </c>
      <c r="T80" s="179">
        <f t="shared" si="8"/>
        <v>0</v>
      </c>
      <c r="U80" s="180">
        <f t="shared" si="8"/>
        <v>0</v>
      </c>
      <c r="V80" s="167">
        <f t="shared" si="13"/>
        <v>182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34</v>
      </c>
      <c r="E81" s="166">
        <f t="shared" si="9"/>
        <v>238</v>
      </c>
      <c r="F81" s="319">
        <v>46099</v>
      </c>
      <c r="G81" s="245">
        <f t="shared" ca="1" si="12"/>
        <v>209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>
        <v>0.25</v>
      </c>
      <c r="N81" s="196"/>
      <c r="O81" s="197">
        <v>0.25</v>
      </c>
      <c r="P81" s="178">
        <f t="shared" si="8"/>
        <v>119</v>
      </c>
      <c r="Q81" s="179">
        <f t="shared" si="8"/>
        <v>0</v>
      </c>
      <c r="R81" s="179">
        <f t="shared" si="8"/>
        <v>0</v>
      </c>
      <c r="S81" s="179">
        <f t="shared" si="8"/>
        <v>59.5</v>
      </c>
      <c r="T81" s="179">
        <f t="shared" si="8"/>
        <v>0</v>
      </c>
      <c r="U81" s="180">
        <f t="shared" si="8"/>
        <v>59.5</v>
      </c>
      <c r="V81" s="167">
        <f t="shared" si="13"/>
        <v>238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38</v>
      </c>
      <c r="E82" s="166">
        <f t="shared" si="9"/>
        <v>266</v>
      </c>
      <c r="F82" s="319">
        <v>46097</v>
      </c>
      <c r="G82" s="245">
        <f t="shared" ca="1" si="12"/>
        <v>211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133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133</v>
      </c>
      <c r="V82" s="167">
        <f t="shared" si="13"/>
        <v>266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46101</v>
      </c>
      <c r="G83" s="245">
        <f t="shared" ca="1" si="12"/>
        <v>207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91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91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40</v>
      </c>
      <c r="E84" s="166">
        <f t="shared" si="9"/>
        <v>280</v>
      </c>
      <c r="F84" s="319">
        <v>46099</v>
      </c>
      <c r="G84" s="245">
        <f t="shared" ca="1" si="12"/>
        <v>209</v>
      </c>
      <c r="H84" s="254">
        <v>1</v>
      </c>
      <c r="I84" s="253" t="str">
        <f>VLOOKUP(H84,Secteurs!$A$4:$C$6,3)</f>
        <v>Frisca MPASSI</v>
      </c>
      <c r="J84" s="195">
        <v>0.75</v>
      </c>
      <c r="K84" s="196"/>
      <c r="L84" s="196">
        <v>0.25</v>
      </c>
      <c r="M84" s="196"/>
      <c r="N84" s="196"/>
      <c r="O84" s="197"/>
      <c r="P84" s="178">
        <f t="shared" si="8"/>
        <v>210</v>
      </c>
      <c r="Q84" s="179">
        <f t="shared" si="8"/>
        <v>0</v>
      </c>
      <c r="R84" s="179">
        <f t="shared" si="8"/>
        <v>70</v>
      </c>
      <c r="S84" s="179">
        <f t="shared" si="8"/>
        <v>0</v>
      </c>
      <c r="T84" s="179">
        <f t="shared" si="8"/>
        <v>0</v>
      </c>
      <c r="U84" s="180">
        <f t="shared" si="8"/>
        <v>0</v>
      </c>
      <c r="V84" s="167">
        <f t="shared" si="13"/>
        <v>280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26</v>
      </c>
      <c r="E85" s="166">
        <f t="shared" si="9"/>
        <v>182</v>
      </c>
      <c r="F85" s="319">
        <v>46097</v>
      </c>
      <c r="G85" s="245">
        <f t="shared" ca="1" si="12"/>
        <v>211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>
        <v>0.25</v>
      </c>
      <c r="M85" s="196"/>
      <c r="N85" s="196"/>
      <c r="O85" s="197">
        <v>0.25</v>
      </c>
      <c r="P85" s="178">
        <f t="shared" si="8"/>
        <v>91</v>
      </c>
      <c r="Q85" s="179">
        <f t="shared" si="8"/>
        <v>0</v>
      </c>
      <c r="R85" s="179">
        <f t="shared" si="8"/>
        <v>45.5</v>
      </c>
      <c r="S85" s="179">
        <f t="shared" si="8"/>
        <v>0</v>
      </c>
      <c r="T85" s="179">
        <f t="shared" si="8"/>
        <v>0</v>
      </c>
      <c r="U85" s="180">
        <f t="shared" si="8"/>
        <v>45.5</v>
      </c>
      <c r="V85" s="167">
        <f t="shared" si="13"/>
        <v>182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30</v>
      </c>
      <c r="E86" s="166">
        <f t="shared" si="9"/>
        <v>210</v>
      </c>
      <c r="F86" s="319">
        <v>46099</v>
      </c>
      <c r="G86" s="245">
        <f t="shared" ca="1" si="12"/>
        <v>209</v>
      </c>
      <c r="H86" s="253">
        <v>1</v>
      </c>
      <c r="I86" s="253" t="str">
        <f>VLOOKUP(H86,Secteurs!$A$4:$C$6,3)</f>
        <v>Frisca MPASSI</v>
      </c>
      <c r="J86" s="195"/>
      <c r="K86" s="196"/>
      <c r="L86" s="196">
        <v>0.5</v>
      </c>
      <c r="M86" s="196"/>
      <c r="N86" s="196"/>
      <c r="O86" s="197">
        <v>0.5</v>
      </c>
      <c r="P86" s="178">
        <f t="shared" si="8"/>
        <v>0</v>
      </c>
      <c r="Q86" s="179">
        <f t="shared" si="8"/>
        <v>0</v>
      </c>
      <c r="R86" s="179">
        <f t="shared" si="8"/>
        <v>105</v>
      </c>
      <c r="S86" s="179">
        <f t="shared" si="8"/>
        <v>0</v>
      </c>
      <c r="T86" s="179">
        <f t="shared" si="8"/>
        <v>0</v>
      </c>
      <c r="U86" s="180">
        <f t="shared" si="8"/>
        <v>105</v>
      </c>
      <c r="V86" s="167">
        <f t="shared" si="13"/>
        <v>210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46099</v>
      </c>
      <c r="G87" s="245">
        <f t="shared" ca="1" si="12"/>
        <v>209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46098</v>
      </c>
      <c r="G88" s="245">
        <f t="shared" ca="1" si="12"/>
        <v>210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46097</v>
      </c>
      <c r="G89" s="245">
        <f t="shared" ca="1" si="12"/>
        <v>211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36</v>
      </c>
      <c r="E90" s="166">
        <f t="shared" si="9"/>
        <v>252</v>
      </c>
      <c r="F90" s="319">
        <v>46100</v>
      </c>
      <c r="G90" s="245">
        <f t="shared" ca="1" si="12"/>
        <v>208</v>
      </c>
      <c r="H90" s="253">
        <v>3</v>
      </c>
      <c r="I90" s="253" t="str">
        <f>VLOOKUP(H90,Secteurs!$A$4:$C$6,3)</f>
        <v>Arnaud ITOUA</v>
      </c>
      <c r="J90" s="195">
        <v>0.5</v>
      </c>
      <c r="K90" s="196"/>
      <c r="L90" s="196"/>
      <c r="M90" s="196"/>
      <c r="N90" s="196"/>
      <c r="O90" s="197">
        <v>0.5</v>
      </c>
      <c r="P90" s="178">
        <f t="shared" si="8"/>
        <v>126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126</v>
      </c>
      <c r="V90" s="167">
        <f t="shared" si="13"/>
        <v>252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f t="shared" si="9"/>
        <v>266</v>
      </c>
      <c r="F91" s="319">
        <v>46100</v>
      </c>
      <c r="G91" s="245">
        <f t="shared" ca="1" si="12"/>
        <v>208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133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133</v>
      </c>
      <c r="V91" s="167">
        <f t="shared" si="13"/>
        <v>266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12</v>
      </c>
      <c r="E92" s="166">
        <f t="shared" si="9"/>
        <v>84</v>
      </c>
      <c r="F92" s="319">
        <v>46097</v>
      </c>
      <c r="G92" s="245">
        <f t="shared" ca="1" si="12"/>
        <v>211</v>
      </c>
      <c r="H92" s="253">
        <v>2</v>
      </c>
      <c r="I92" s="253" t="str">
        <f>VLOOKUP(H92,Secteurs!$A$4:$C$6,3)</f>
        <v>Prince MBOUSSA</v>
      </c>
      <c r="J92" s="195">
        <v>0.5</v>
      </c>
      <c r="K92" s="196"/>
      <c r="L92" s="196"/>
      <c r="M92" s="196"/>
      <c r="N92" s="196">
        <v>0.5</v>
      </c>
      <c r="O92" s="197"/>
      <c r="P92" s="178">
        <f t="shared" si="8"/>
        <v>42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42</v>
      </c>
      <c r="U92" s="180">
        <f t="shared" si="8"/>
        <v>0</v>
      </c>
      <c r="V92" s="167">
        <f t="shared" si="13"/>
        <v>84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331</v>
      </c>
      <c r="C93" s="149" t="s">
        <v>29</v>
      </c>
      <c r="D93" s="198">
        <v>22</v>
      </c>
      <c r="E93" s="166">
        <f t="shared" si="9"/>
        <v>154</v>
      </c>
      <c r="F93" s="319">
        <v>46099</v>
      </c>
      <c r="G93" s="245">
        <f t="shared" ca="1" si="12"/>
        <v>209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/>
      <c r="M93" s="196">
        <v>0.5</v>
      </c>
      <c r="N93" s="196"/>
      <c r="O93" s="197"/>
      <c r="P93" s="178">
        <f t="shared" si="8"/>
        <v>77</v>
      </c>
      <c r="Q93" s="179">
        <f t="shared" si="8"/>
        <v>0</v>
      </c>
      <c r="R93" s="179">
        <f t="shared" si="8"/>
        <v>0</v>
      </c>
      <c r="S93" s="179">
        <f t="shared" si="8"/>
        <v>77</v>
      </c>
      <c r="T93" s="179">
        <f t="shared" si="8"/>
        <v>0</v>
      </c>
      <c r="U93" s="180">
        <f t="shared" si="8"/>
        <v>0</v>
      </c>
      <c r="V93" s="167">
        <f t="shared" si="13"/>
        <v>154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46100</v>
      </c>
      <c r="G94" s="245">
        <f t="shared" ca="1" si="12"/>
        <v>208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50</v>
      </c>
      <c r="E95" s="166">
        <f t="shared" si="9"/>
        <v>350</v>
      </c>
      <c r="F95" s="319">
        <v>46097</v>
      </c>
      <c r="G95" s="245">
        <f t="shared" ca="1" si="12"/>
        <v>211</v>
      </c>
      <c r="H95" s="253">
        <v>2</v>
      </c>
      <c r="I95" s="253" t="str">
        <f>VLOOKUP(H95,Secteurs!$A$4:$C$6,3)</f>
        <v>Prince MBOUSSA</v>
      </c>
      <c r="J95" s="195">
        <v>1</v>
      </c>
      <c r="K95" s="196"/>
      <c r="L95" s="196"/>
      <c r="M95" s="196"/>
      <c r="N95" s="196"/>
      <c r="O95" s="197"/>
      <c r="P95" s="178">
        <f t="shared" si="8"/>
        <v>350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350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98</v>
      </c>
      <c r="C96" s="149"/>
      <c r="D96" s="198">
        <v>16</v>
      </c>
      <c r="E96" s="166">
        <f t="shared" si="9"/>
        <v>112</v>
      </c>
      <c r="F96" s="319">
        <v>46099</v>
      </c>
      <c r="G96" s="245">
        <f t="shared" ca="1" si="12"/>
        <v>209</v>
      </c>
      <c r="H96" s="254">
        <v>1</v>
      </c>
      <c r="I96" s="253" t="str">
        <f>VLOOKUP(H96,Secteurs!$A$4:$C$6,3)</f>
        <v>Frisca MPASSI</v>
      </c>
      <c r="J96" s="195"/>
      <c r="K96" s="196">
        <v>0.5</v>
      </c>
      <c r="L96" s="196"/>
      <c r="M96" s="196"/>
      <c r="N96" s="196"/>
      <c r="O96" s="197">
        <v>0.5</v>
      </c>
      <c r="P96" s="178">
        <f t="shared" si="8"/>
        <v>0</v>
      </c>
      <c r="Q96" s="179">
        <f t="shared" si="8"/>
        <v>56</v>
      </c>
      <c r="R96" s="179">
        <f t="shared" si="8"/>
        <v>0</v>
      </c>
      <c r="S96" s="179">
        <f t="shared" si="8"/>
        <v>0</v>
      </c>
      <c r="T96" s="179">
        <f t="shared" si="8"/>
        <v>0</v>
      </c>
      <c r="U96" s="180">
        <f t="shared" si="8"/>
        <v>56</v>
      </c>
      <c r="V96" s="167">
        <f t="shared" si="13"/>
        <v>112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319">
        <v>46098</v>
      </c>
      <c r="G97" s="245">
        <f t="shared" ca="1" si="12"/>
        <v>210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84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84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46101</v>
      </c>
      <c r="G98" s="245">
        <f t="shared" ca="1" si="12"/>
        <v>207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126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40</v>
      </c>
      <c r="E99" s="166">
        <f t="shared" si="9"/>
        <v>280</v>
      </c>
      <c r="F99" s="319">
        <v>46097</v>
      </c>
      <c r="G99" s="245">
        <f t="shared" ca="1" si="12"/>
        <v>211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140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140</v>
      </c>
      <c r="V99" s="167">
        <f t="shared" si="13"/>
        <v>280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0</v>
      </c>
      <c r="B100" s="163" t="s">
        <v>332</v>
      </c>
      <c r="C100" s="148"/>
      <c r="D100" s="199"/>
      <c r="E100" s="166">
        <f t="shared" si="9"/>
        <v>0</v>
      </c>
      <c r="F100" s="319">
        <v>46094</v>
      </c>
      <c r="G100" s="245" t="str">
        <f t="shared" ca="1" si="12"/>
        <v>Sans objet</v>
      </c>
      <c r="H100" s="253">
        <v>3</v>
      </c>
      <c r="I100" s="253" t="str">
        <f>VLOOKUP(H100,Secteurs!$A$4:$C$6,3)</f>
        <v>Arnaud ITOUA</v>
      </c>
      <c r="J100" s="195"/>
      <c r="K100" s="196"/>
      <c r="L100" s="196"/>
      <c r="M100" s="196"/>
      <c r="N100" s="196"/>
      <c r="O100" s="197"/>
      <c r="P100" s="178">
        <f t="shared" si="8"/>
        <v>0</v>
      </c>
      <c r="Q100" s="179">
        <f t="shared" si="8"/>
        <v>0</v>
      </c>
      <c r="R100" s="179">
        <f t="shared" si="8"/>
        <v>0</v>
      </c>
      <c r="S100" s="179">
        <f t="shared" ref="S100:U153" si="14">+$E100*M100</f>
        <v>0</v>
      </c>
      <c r="T100" s="179">
        <f t="shared" si="14"/>
        <v>0</v>
      </c>
      <c r="U100" s="180">
        <f t="shared" si="14"/>
        <v>0</v>
      </c>
      <c r="V100" s="167">
        <f t="shared" si="13"/>
        <v>0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32</v>
      </c>
      <c r="E101" s="166">
        <f t="shared" si="9"/>
        <v>224</v>
      </c>
      <c r="F101" s="319">
        <v>46100</v>
      </c>
      <c r="G101" s="245">
        <f t="shared" ca="1" si="12"/>
        <v>208</v>
      </c>
      <c r="H101" s="253">
        <v>2</v>
      </c>
      <c r="I101" s="253" t="str">
        <f>VLOOKUP(H101,Secteurs!$A$4:$C$6,3)</f>
        <v>Prince MBOUSSA</v>
      </c>
      <c r="J101" s="195"/>
      <c r="K101" s="196"/>
      <c r="L101" s="196"/>
      <c r="M101" s="196"/>
      <c r="N101" s="196"/>
      <c r="O101" s="197">
        <v>1</v>
      </c>
      <c r="P101" s="178">
        <f t="shared" ref="P101:R153" si="15">+$E101*J101</f>
        <v>0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224</v>
      </c>
      <c r="V101" s="167">
        <f t="shared" si="13"/>
        <v>224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16</v>
      </c>
      <c r="E102" s="166">
        <f t="shared" si="9"/>
        <v>112</v>
      </c>
      <c r="F102" s="319">
        <v>46098</v>
      </c>
      <c r="G102" s="245">
        <f t="shared" ca="1" si="12"/>
        <v>210</v>
      </c>
      <c r="H102" s="253">
        <v>2</v>
      </c>
      <c r="I102" s="253" t="str">
        <f>VLOOKUP(H102,Secteurs!$A$4:$C$6,3)</f>
        <v>Prince MBOUSSA</v>
      </c>
      <c r="J102" s="195">
        <v>0.75</v>
      </c>
      <c r="K102" s="196"/>
      <c r="L102" s="196"/>
      <c r="M102" s="196"/>
      <c r="N102" s="196">
        <v>0.25</v>
      </c>
      <c r="O102" s="197"/>
      <c r="P102" s="178">
        <f t="shared" si="15"/>
        <v>84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28</v>
      </c>
      <c r="U102" s="180">
        <f t="shared" si="14"/>
        <v>0</v>
      </c>
      <c r="V102" s="167">
        <f t="shared" si="13"/>
        <v>112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46100</v>
      </c>
      <c r="G104" s="245">
        <f t="shared" ca="1" si="12"/>
        <v>208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333</v>
      </c>
      <c r="C105" s="142"/>
      <c r="D105" s="198">
        <v>22</v>
      </c>
      <c r="E105" s="166">
        <f t="shared" si="9"/>
        <v>154</v>
      </c>
      <c r="F105" s="319">
        <v>46099</v>
      </c>
      <c r="G105" s="245">
        <f t="shared" ca="1" si="12"/>
        <v>209</v>
      </c>
      <c r="H105" s="254">
        <v>1</v>
      </c>
      <c r="I105" s="253" t="str">
        <f>VLOOKUP(H105,Secteurs!$A$4:$C$6,3)</f>
        <v>Frisca MPASSI</v>
      </c>
      <c r="J105" s="195"/>
      <c r="K105" s="196"/>
      <c r="L105" s="196">
        <v>0.5</v>
      </c>
      <c r="M105" s="196"/>
      <c r="N105" s="196">
        <v>0.5</v>
      </c>
      <c r="O105" s="197"/>
      <c r="P105" s="178">
        <f t="shared" si="15"/>
        <v>0</v>
      </c>
      <c r="Q105" s="179">
        <f t="shared" si="15"/>
        <v>0</v>
      </c>
      <c r="R105" s="179">
        <f t="shared" si="15"/>
        <v>77</v>
      </c>
      <c r="S105" s="179">
        <f t="shared" si="14"/>
        <v>0</v>
      </c>
      <c r="T105" s="179">
        <f t="shared" si="14"/>
        <v>77</v>
      </c>
      <c r="U105" s="180">
        <f t="shared" si="14"/>
        <v>0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25</v>
      </c>
      <c r="E106" s="166">
        <f t="shared" si="9"/>
        <v>175</v>
      </c>
      <c r="F106" s="319">
        <v>46097</v>
      </c>
      <c r="G106" s="245">
        <f t="shared" ca="1" si="12"/>
        <v>211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/>
      <c r="N106" s="196"/>
      <c r="O106" s="197">
        <v>0.5</v>
      </c>
      <c r="P106" s="178">
        <f t="shared" si="15"/>
        <v>87.5</v>
      </c>
      <c r="Q106" s="179">
        <f t="shared" si="15"/>
        <v>0</v>
      </c>
      <c r="R106" s="179">
        <f t="shared" si="15"/>
        <v>0</v>
      </c>
      <c r="S106" s="179">
        <f t="shared" si="14"/>
        <v>0</v>
      </c>
      <c r="T106" s="179">
        <f t="shared" si="14"/>
        <v>0</v>
      </c>
      <c r="U106" s="180">
        <f t="shared" si="14"/>
        <v>87.5</v>
      </c>
      <c r="V106" s="167">
        <f t="shared" si="13"/>
        <v>175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18</v>
      </c>
      <c r="E107" s="166">
        <f t="shared" si="9"/>
        <v>126</v>
      </c>
      <c r="F107" s="319">
        <v>46098</v>
      </c>
      <c r="G107" s="245">
        <f t="shared" ca="1" si="12"/>
        <v>210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/>
      <c r="M107" s="196">
        <v>0.5</v>
      </c>
      <c r="N107" s="196"/>
      <c r="O107" s="197"/>
      <c r="P107" s="178">
        <f t="shared" si="15"/>
        <v>63</v>
      </c>
      <c r="Q107" s="179">
        <f t="shared" si="15"/>
        <v>0</v>
      </c>
      <c r="R107" s="179">
        <f t="shared" si="15"/>
        <v>0</v>
      </c>
      <c r="S107" s="179">
        <f t="shared" si="14"/>
        <v>63</v>
      </c>
      <c r="T107" s="179">
        <f t="shared" si="14"/>
        <v>0</v>
      </c>
      <c r="U107" s="180">
        <f t="shared" si="14"/>
        <v>0</v>
      </c>
      <c r="V107" s="167">
        <f t="shared" si="13"/>
        <v>126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46098</v>
      </c>
      <c r="G108" s="245">
        <f t="shared" ca="1" si="12"/>
        <v>210</v>
      </c>
      <c r="H108" s="253">
        <v>2</v>
      </c>
      <c r="I108" s="253" t="str">
        <f>VLOOKUP(H108,Secteurs!$A$4:$C$6,3)</f>
        <v>Prince MBOUSSA</v>
      </c>
      <c r="J108" s="353"/>
      <c r="K108" s="196"/>
      <c r="L108" s="196"/>
      <c r="M108" s="196">
        <v>0.5</v>
      </c>
      <c r="N108" s="196"/>
      <c r="O108" s="197">
        <v>0.5</v>
      </c>
      <c r="P108" s="178"/>
      <c r="Q108" s="179">
        <f t="shared" si="15"/>
        <v>0</v>
      </c>
      <c r="R108" s="179"/>
      <c r="S108" s="179">
        <f t="shared" si="14"/>
        <v>63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46097</v>
      </c>
      <c r="G109" s="245">
        <f t="shared" ca="1" si="12"/>
        <v>211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/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v>38.5</v>
      </c>
      <c r="S109" s="179">
        <f t="shared" si="14"/>
        <v>0</v>
      </c>
      <c r="T109" s="179">
        <f t="shared" si="14"/>
        <v>0</v>
      </c>
      <c r="U109" s="180">
        <v>38.5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318</v>
      </c>
      <c r="C110" s="142"/>
      <c r="D110" s="199">
        <v>14</v>
      </c>
      <c r="E110" s="166">
        <f t="shared" si="9"/>
        <v>98</v>
      </c>
      <c r="F110" s="319">
        <v>46098</v>
      </c>
      <c r="G110" s="245">
        <f t="shared" ca="1" si="12"/>
        <v>210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98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98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46098</v>
      </c>
      <c r="G111" s="245">
        <f t="shared" ca="1" si="12"/>
        <v>210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24</v>
      </c>
      <c r="E112" s="166">
        <f t="shared" si="9"/>
        <v>168</v>
      </c>
      <c r="F112" s="319">
        <v>46097</v>
      </c>
      <c r="G112" s="245">
        <f t="shared" ca="1" si="12"/>
        <v>211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/>
      <c r="M112" s="196"/>
      <c r="N112" s="196"/>
      <c r="O112" s="197">
        <v>0.5</v>
      </c>
      <c r="P112" s="178">
        <f t="shared" si="15"/>
        <v>84</v>
      </c>
      <c r="Q112" s="179">
        <f t="shared" si="15"/>
        <v>0</v>
      </c>
      <c r="R112" s="179">
        <f t="shared" si="15"/>
        <v>0</v>
      </c>
      <c r="S112" s="179">
        <f t="shared" si="14"/>
        <v>0</v>
      </c>
      <c r="T112" s="179">
        <f t="shared" si="14"/>
        <v>0</v>
      </c>
      <c r="U112" s="180">
        <f t="shared" si="14"/>
        <v>84</v>
      </c>
      <c r="V112" s="167">
        <f t="shared" si="13"/>
        <v>168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46098</v>
      </c>
      <c r="G113" s="245">
        <f t="shared" ca="1" si="12"/>
        <v>210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46097</v>
      </c>
      <c r="G114" s="245">
        <f t="shared" ca="1" si="12"/>
        <v>211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30</v>
      </c>
      <c r="E115" s="166">
        <f t="shared" si="9"/>
        <v>210</v>
      </c>
      <c r="F115" s="319">
        <v>46098</v>
      </c>
      <c r="G115" s="245">
        <f t="shared" ca="1" si="12"/>
        <v>210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105</v>
      </c>
      <c r="T115" s="179">
        <f t="shared" si="14"/>
        <v>0</v>
      </c>
      <c r="U115" s="180">
        <f t="shared" si="14"/>
        <v>105</v>
      </c>
      <c r="V115" s="167">
        <f t="shared" si="13"/>
        <v>210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22</v>
      </c>
      <c r="E116" s="166">
        <f t="shared" si="9"/>
        <v>154</v>
      </c>
      <c r="F116" s="319">
        <v>46101</v>
      </c>
      <c r="G116" s="245">
        <f t="shared" ca="1" si="12"/>
        <v>207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>
        <v>0.5</v>
      </c>
      <c r="N116" s="196"/>
      <c r="O116" s="197"/>
      <c r="P116" s="178">
        <f t="shared" si="15"/>
        <v>77</v>
      </c>
      <c r="Q116" s="179">
        <f t="shared" si="15"/>
        <v>0</v>
      </c>
      <c r="R116" s="179">
        <f t="shared" si="15"/>
        <v>0</v>
      </c>
      <c r="S116" s="179">
        <f t="shared" si="14"/>
        <v>77</v>
      </c>
      <c r="T116" s="179">
        <f t="shared" si="14"/>
        <v>0</v>
      </c>
      <c r="U116" s="180">
        <f t="shared" si="14"/>
        <v>0</v>
      </c>
      <c r="V116" s="167">
        <f t="shared" si="13"/>
        <v>154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46098</v>
      </c>
      <c r="G117" s="245">
        <f ca="1">+IF(A117=1,(+TODAY())-F117,"Sans objet")</f>
        <v>210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126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348" t="s">
        <v>328</v>
      </c>
      <c r="C118" s="142"/>
      <c r="D118" s="198">
        <v>11</v>
      </c>
      <c r="E118" s="166">
        <f t="shared" si="9"/>
        <v>77</v>
      </c>
      <c r="F118" s="319">
        <v>46098</v>
      </c>
      <c r="G118" s="245">
        <f ca="1">+IF(A118=1,(+TODAY())-F118,"Sans objet")</f>
        <v>210</v>
      </c>
      <c r="H118" s="253">
        <v>2</v>
      </c>
      <c r="I118" s="253" t="str">
        <f>VLOOKUP(H118,Secteurs!$A$4:$C$6,3)</f>
        <v>Prince MBOUSSA</v>
      </c>
      <c r="J118" s="195"/>
      <c r="K118" s="196"/>
      <c r="L118" s="196">
        <v>1</v>
      </c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77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77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10</v>
      </c>
      <c r="E119" s="166">
        <f t="shared" si="9"/>
        <v>70</v>
      </c>
      <c r="F119" s="320">
        <v>46097</v>
      </c>
      <c r="G119" s="245">
        <f t="shared" ca="1" si="12"/>
        <v>211</v>
      </c>
      <c r="H119" s="255">
        <v>3</v>
      </c>
      <c r="I119" s="152" t="str">
        <f>VLOOKUP(H119,Secteurs!$A$4:$C$6,3)</f>
        <v>Arnaud ITOUA</v>
      </c>
      <c r="J119" s="195"/>
      <c r="K119" s="196"/>
      <c r="L119" s="196"/>
      <c r="M119" s="196"/>
      <c r="N119" s="196">
        <v>0.5</v>
      </c>
      <c r="O119" s="197">
        <v>0.5</v>
      </c>
      <c r="P119" s="178">
        <f t="shared" si="15"/>
        <v>0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35</v>
      </c>
      <c r="U119" s="180">
        <f t="shared" si="14"/>
        <v>35</v>
      </c>
      <c r="V119" s="167">
        <f t="shared" si="13"/>
        <v>70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12</v>
      </c>
      <c r="E120" s="166">
        <f t="shared" si="9"/>
        <v>84</v>
      </c>
      <c r="F120" s="319">
        <v>46098</v>
      </c>
      <c r="G120" s="245">
        <f t="shared" ca="1" si="12"/>
        <v>210</v>
      </c>
      <c r="H120" s="253">
        <v>2</v>
      </c>
      <c r="I120" s="253" t="str">
        <f>VLOOKUP(H120,Secteurs!$A$4:$C$6,3)</f>
        <v>Prince MBOUSSA</v>
      </c>
      <c r="J120" s="195"/>
      <c r="K120" s="196"/>
      <c r="L120" s="196"/>
      <c r="M120" s="196">
        <v>0.5</v>
      </c>
      <c r="N120" s="196"/>
      <c r="O120" s="197">
        <v>0.5</v>
      </c>
      <c r="P120" s="178">
        <f t="shared" si="15"/>
        <v>0</v>
      </c>
      <c r="Q120" s="179">
        <f t="shared" si="15"/>
        <v>0</v>
      </c>
      <c r="R120" s="179">
        <f t="shared" si="15"/>
        <v>0</v>
      </c>
      <c r="S120" s="179">
        <f t="shared" si="14"/>
        <v>42</v>
      </c>
      <c r="T120" s="179">
        <f t="shared" si="14"/>
        <v>0</v>
      </c>
      <c r="U120" s="180">
        <f t="shared" si="14"/>
        <v>42</v>
      </c>
      <c r="V120" s="167">
        <f t="shared" si="13"/>
        <v>84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46097</v>
      </c>
      <c r="G121" s="245">
        <f t="shared" ca="1" si="12"/>
        <v>211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/>
      <c r="N121" s="196"/>
      <c r="O121" s="197">
        <v>0.5</v>
      </c>
      <c r="P121" s="178">
        <f t="shared" si="15"/>
        <v>140</v>
      </c>
      <c r="Q121" s="179">
        <f t="shared" si="15"/>
        <v>0</v>
      </c>
      <c r="R121" s="179">
        <f t="shared" si="15"/>
        <v>0</v>
      </c>
      <c r="S121" s="179">
        <f t="shared" si="14"/>
        <v>0</v>
      </c>
      <c r="T121" s="179">
        <f t="shared" si="14"/>
        <v>0</v>
      </c>
      <c r="U121" s="180">
        <f t="shared" si="14"/>
        <v>140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12</v>
      </c>
      <c r="E122" s="166">
        <f t="shared" si="9"/>
        <v>84</v>
      </c>
      <c r="F122" s="319">
        <v>46100</v>
      </c>
      <c r="G122" s="245">
        <f t="shared" ca="1" si="12"/>
        <v>208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84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84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8</v>
      </c>
      <c r="E123" s="166">
        <f t="shared" si="9"/>
        <v>56</v>
      </c>
      <c r="F123" s="319">
        <v>46097</v>
      </c>
      <c r="G123" s="245">
        <f t="shared" ca="1" si="12"/>
        <v>211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/>
      <c r="O123" s="197">
        <v>0.5</v>
      </c>
      <c r="P123" s="178">
        <f t="shared" si="15"/>
        <v>28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0</v>
      </c>
      <c r="U123" s="180">
        <f t="shared" si="14"/>
        <v>28</v>
      </c>
      <c r="V123" s="167">
        <f t="shared" si="13"/>
        <v>56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14</v>
      </c>
      <c r="E124" s="166">
        <f t="shared" si="9"/>
        <v>98</v>
      </c>
      <c r="F124" s="319">
        <v>46098</v>
      </c>
      <c r="G124" s="245">
        <f t="shared" ca="1" si="12"/>
        <v>210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49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49</v>
      </c>
      <c r="V124" s="167">
        <f t="shared" si="13"/>
        <v>98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12</v>
      </c>
      <c r="E125" s="166">
        <f t="shared" si="9"/>
        <v>84</v>
      </c>
      <c r="F125" s="319">
        <v>46097</v>
      </c>
      <c r="G125" s="245">
        <f t="shared" ca="1" si="12"/>
        <v>211</v>
      </c>
      <c r="H125" s="253">
        <v>2</v>
      </c>
      <c r="I125" s="253" t="str">
        <f>VLOOKUP(H125,Secteurs!$A$4:$C$6,3)</f>
        <v>Prince MBOUSSA</v>
      </c>
      <c r="J125" s="195">
        <v>0.5</v>
      </c>
      <c r="K125" s="196"/>
      <c r="L125" s="196"/>
      <c r="M125" s="196"/>
      <c r="N125" s="196"/>
      <c r="O125" s="197">
        <v>0.5</v>
      </c>
      <c r="P125" s="178">
        <f t="shared" si="15"/>
        <v>42</v>
      </c>
      <c r="Q125" s="179">
        <f t="shared" si="15"/>
        <v>0</v>
      </c>
      <c r="R125" s="179">
        <f t="shared" si="15"/>
        <v>0</v>
      </c>
      <c r="S125" s="179">
        <f t="shared" si="14"/>
        <v>0</v>
      </c>
      <c r="T125" s="179">
        <f t="shared" si="14"/>
        <v>0</v>
      </c>
      <c r="U125" s="180">
        <f t="shared" si="14"/>
        <v>42</v>
      </c>
      <c r="V125" s="167">
        <f t="shared" si="13"/>
        <v>84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46098</v>
      </c>
      <c r="G126" s="245">
        <f t="shared" ca="1" si="12"/>
        <v>210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57">
        <f t="shared" si="11"/>
        <v>0</v>
      </c>
      <c r="B127" s="209" t="s">
        <v>325</v>
      </c>
      <c r="C127" s="154" t="s">
        <v>29</v>
      </c>
      <c r="D127" s="200"/>
      <c r="E127" s="166"/>
      <c r="F127" s="354">
        <v>46084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10</v>
      </c>
      <c r="E128" s="166">
        <f t="shared" ref="E128:E153" si="16">D128*7</f>
        <v>70</v>
      </c>
      <c r="F128" s="319">
        <v>46098</v>
      </c>
      <c r="G128" s="245">
        <f t="shared" ca="1" si="12"/>
        <v>210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/>
      <c r="N128" s="196">
        <v>1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0</v>
      </c>
      <c r="T128" s="179">
        <f t="shared" si="14"/>
        <v>70</v>
      </c>
      <c r="U128" s="180">
        <f t="shared" si="14"/>
        <v>0</v>
      </c>
      <c r="V128" s="167">
        <f t="shared" si="13"/>
        <v>70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16"/>
        <v>49</v>
      </c>
      <c r="F129" s="319">
        <v>46097</v>
      </c>
      <c r="G129" s="245">
        <f t="shared" ca="1" si="12"/>
        <v>211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si="16"/>
        <v>168</v>
      </c>
      <c r="F130" s="319">
        <v>46098</v>
      </c>
      <c r="G130" s="245">
        <f t="shared" ca="1" si="12"/>
        <v>210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2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0" si="18">+IF(D131&gt;0,1,0)</f>
        <v>0</v>
      </c>
      <c r="B131" s="163" t="s">
        <v>334</v>
      </c>
      <c r="C131" s="209"/>
      <c r="D131" s="201"/>
      <c r="E131" s="166">
        <f t="shared" si="16"/>
        <v>0</v>
      </c>
      <c r="F131" s="319">
        <v>46091</v>
      </c>
      <c r="G131" s="245" t="str">
        <f t="shared" ref="G131:G153" ca="1" si="19">+IF(A131=1,(+TODAY())-F131,"Sans objet")</f>
        <v>Sans objet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/>
      <c r="N131" s="196"/>
      <c r="O131" s="197"/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0</v>
      </c>
      <c r="V131" s="167">
        <f t="shared" ref="V131:V152" si="20">SUM(P131:U131)</f>
        <v>0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v>1</v>
      </c>
      <c r="B132" s="355" t="s">
        <v>307</v>
      </c>
      <c r="C132" s="154"/>
      <c r="D132" s="201">
        <v>7</v>
      </c>
      <c r="E132" s="166">
        <f t="shared" si="16"/>
        <v>49</v>
      </c>
      <c r="F132" s="319">
        <v>46097</v>
      </c>
      <c r="G132" s="245">
        <f t="shared" ca="1" si="19"/>
        <v>211</v>
      </c>
      <c r="H132" s="254">
        <v>2</v>
      </c>
      <c r="I132" s="253" t="s">
        <v>278</v>
      </c>
      <c r="J132" s="195"/>
      <c r="K132" s="196"/>
      <c r="L132" s="196"/>
      <c r="M132" s="196"/>
      <c r="N132" s="196"/>
      <c r="O132" s="197">
        <v>1</v>
      </c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49</v>
      </c>
      <c r="V132" s="167">
        <f t="shared" si="20"/>
        <v>49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46099</v>
      </c>
      <c r="G133" s="245">
        <f t="shared" ca="1" si="19"/>
        <v>209</v>
      </c>
      <c r="H133" s="254">
        <v>1</v>
      </c>
      <c r="I133" s="253" t="str">
        <f>VLOOKUP(H133,Secteurs!$A$4:$C$6,3)</f>
        <v>Frisca MPASSI</v>
      </c>
      <c r="J133" s="195"/>
      <c r="K133" s="196"/>
      <c r="L133" s="196"/>
      <c r="M133" s="196">
        <v>1</v>
      </c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84</v>
      </c>
      <c r="T133" s="179">
        <f t="shared" si="14"/>
        <v>0</v>
      </c>
      <c r="U133" s="180">
        <f t="shared" si="14"/>
        <v>0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22</v>
      </c>
      <c r="E134" s="166">
        <f t="shared" si="16"/>
        <v>154</v>
      </c>
      <c r="F134" s="319">
        <v>46097</v>
      </c>
      <c r="G134" s="245">
        <f t="shared" ca="1" si="19"/>
        <v>211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>
        <v>0.5</v>
      </c>
      <c r="O134" s="197"/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77</v>
      </c>
      <c r="T134" s="179">
        <f t="shared" si="14"/>
        <v>77</v>
      </c>
      <c r="U134" s="180">
        <f t="shared" si="14"/>
        <v>0</v>
      </c>
      <c r="V134" s="167">
        <f t="shared" si="20"/>
        <v>154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18</v>
      </c>
      <c r="E135" s="166">
        <f t="shared" si="16"/>
        <v>126</v>
      </c>
      <c r="F135" s="319">
        <v>46097</v>
      </c>
      <c r="G135" s="245">
        <f t="shared" ca="1" si="19"/>
        <v>211</v>
      </c>
      <c r="H135" s="254">
        <v>1</v>
      </c>
      <c r="I135" s="253" t="str">
        <f>VLOOKUP(H135,Secteurs!$A$4:$C$6,3)</f>
        <v>Frisca MPASSI</v>
      </c>
      <c r="J135" s="195">
        <v>0.5</v>
      </c>
      <c r="K135" s="196"/>
      <c r="L135" s="196"/>
      <c r="M135" s="196"/>
      <c r="N135" s="196"/>
      <c r="O135" s="197">
        <v>0.5</v>
      </c>
      <c r="P135" s="178">
        <f t="shared" si="15"/>
        <v>63</v>
      </c>
      <c r="Q135" s="179">
        <f t="shared" si="15"/>
        <v>0</v>
      </c>
      <c r="R135" s="179">
        <f t="shared" si="15"/>
        <v>0</v>
      </c>
      <c r="S135" s="179">
        <f t="shared" si="14"/>
        <v>0</v>
      </c>
      <c r="T135" s="179">
        <f t="shared" si="14"/>
        <v>0</v>
      </c>
      <c r="U135" s="180">
        <f t="shared" si="14"/>
        <v>63</v>
      </c>
      <c r="V135" s="167">
        <f t="shared" si="20"/>
        <v>126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46097</v>
      </c>
      <c r="G136" s="245">
        <f t="shared" ca="1" si="19"/>
        <v>211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46099</v>
      </c>
      <c r="G137" s="245">
        <f t="shared" ca="1" si="19"/>
        <v>209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46097</v>
      </c>
      <c r="G138" s="245">
        <f t="shared" ca="1" si="19"/>
        <v>211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/>
      <c r="M138" s="196"/>
      <c r="N138" s="196"/>
      <c r="O138" s="197">
        <v>0.5</v>
      </c>
      <c r="P138" s="178">
        <f t="shared" si="15"/>
        <v>24.5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24.5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46100</v>
      </c>
      <c r="G139" s="245">
        <f t="shared" ca="1" si="19"/>
        <v>208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56</v>
      </c>
      <c r="U139" s="180">
        <f t="shared" si="14"/>
        <v>0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9</v>
      </c>
      <c r="E140" s="166">
        <f t="shared" si="16"/>
        <v>63</v>
      </c>
      <c r="F140" s="319">
        <v>46098</v>
      </c>
      <c r="G140" s="245">
        <f t="shared" ca="1" si="19"/>
        <v>210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0.5</v>
      </c>
      <c r="M140" s="196"/>
      <c r="N140" s="196"/>
      <c r="O140" s="197">
        <v>0.5</v>
      </c>
      <c r="P140" s="178">
        <f t="shared" si="15"/>
        <v>0</v>
      </c>
      <c r="Q140" s="179">
        <f t="shared" si="15"/>
        <v>0</v>
      </c>
      <c r="R140" s="179">
        <v>31.5</v>
      </c>
      <c r="S140" s="179">
        <f t="shared" si="14"/>
        <v>0</v>
      </c>
      <c r="T140" s="179">
        <f t="shared" si="14"/>
        <v>0</v>
      </c>
      <c r="U140" s="180">
        <v>31.5</v>
      </c>
      <c r="V140" s="167">
        <f t="shared" si="20"/>
        <v>63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8</v>
      </c>
      <c r="E141" s="166">
        <f t="shared" si="16"/>
        <v>56</v>
      </c>
      <c r="F141" s="319">
        <v>46099</v>
      </c>
      <c r="G141" s="245">
        <f t="shared" ca="1" si="19"/>
        <v>209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42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14</v>
      </c>
      <c r="U141" s="180">
        <f t="shared" si="14"/>
        <v>0</v>
      </c>
      <c r="V141" s="167">
        <f t="shared" si="20"/>
        <v>56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 hidden="1">
      <c r="A142" s="157">
        <v>1</v>
      </c>
      <c r="B142" s="163" t="s">
        <v>329</v>
      </c>
      <c r="C142" s="155"/>
      <c r="D142" s="198"/>
      <c r="E142" s="166">
        <f t="shared" si="16"/>
        <v>0</v>
      </c>
      <c r="F142" s="319">
        <v>46091</v>
      </c>
      <c r="G142" s="245">
        <f t="shared" ca="1" si="19"/>
        <v>217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22</v>
      </c>
      <c r="E143" s="166">
        <f t="shared" si="16"/>
        <v>154</v>
      </c>
      <c r="F143" s="319">
        <v>46099</v>
      </c>
      <c r="G143" s="245">
        <f t="shared" ca="1" si="19"/>
        <v>209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77</v>
      </c>
      <c r="T143" s="179">
        <f t="shared" si="14"/>
        <v>0</v>
      </c>
      <c r="U143" s="180">
        <f t="shared" si="14"/>
        <v>77</v>
      </c>
      <c r="V143" s="167">
        <f t="shared" si="20"/>
        <v>154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/>
      <c r="D144" s="198">
        <v>31</v>
      </c>
      <c r="E144" s="166">
        <f t="shared" si="16"/>
        <v>217</v>
      </c>
      <c r="F144" s="319">
        <v>46098</v>
      </c>
      <c r="G144" s="245">
        <f t="shared" ca="1" si="19"/>
        <v>210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>
        <v>0.25</v>
      </c>
      <c r="M144" s="196">
        <v>0.25</v>
      </c>
      <c r="N144" s="196"/>
      <c r="O144" s="197"/>
      <c r="P144" s="178">
        <f t="shared" si="15"/>
        <v>108.5</v>
      </c>
      <c r="Q144" s="179">
        <f t="shared" si="15"/>
        <v>0</v>
      </c>
      <c r="R144" s="179">
        <f t="shared" si="15"/>
        <v>54.25</v>
      </c>
      <c r="S144" s="179">
        <f t="shared" si="14"/>
        <v>54.25</v>
      </c>
      <c r="T144" s="179">
        <f t="shared" si="14"/>
        <v>0</v>
      </c>
      <c r="U144" s="180">
        <f t="shared" si="14"/>
        <v>0</v>
      </c>
      <c r="V144" s="167">
        <f t="shared" si="20"/>
        <v>217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46098</v>
      </c>
      <c r="G145" s="245">
        <f t="shared" ca="1" si="19"/>
        <v>210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/>
      <c r="O145" s="197">
        <v>0.5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20</v>
      </c>
      <c r="E146" s="166">
        <f t="shared" si="16"/>
        <v>140</v>
      </c>
      <c r="F146" s="319">
        <v>46099</v>
      </c>
      <c r="G146" s="245">
        <f t="shared" ca="1" si="19"/>
        <v>209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>
        <v>0.5</v>
      </c>
      <c r="N146" s="196"/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70</v>
      </c>
      <c r="T146" s="179">
        <f t="shared" si="14"/>
        <v>0</v>
      </c>
      <c r="U146" s="180">
        <f t="shared" si="14"/>
        <v>70</v>
      </c>
      <c r="V146" s="167">
        <f t="shared" si="20"/>
        <v>140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335</v>
      </c>
      <c r="C147" s="163"/>
      <c r="D147" s="198">
        <v>14</v>
      </c>
      <c r="E147" s="166">
        <f t="shared" si="16"/>
        <v>98</v>
      </c>
      <c r="F147" s="319">
        <v>46100</v>
      </c>
      <c r="G147" s="245">
        <f t="shared" ca="1" si="19"/>
        <v>208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98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98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/>
      <c r="D148" s="198">
        <v>6</v>
      </c>
      <c r="E148" s="166">
        <f t="shared" si="16"/>
        <v>42</v>
      </c>
      <c r="F148" s="319">
        <v>46097</v>
      </c>
      <c r="G148" s="245">
        <f t="shared" ca="1" si="19"/>
        <v>211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/>
      <c r="D149" s="198">
        <v>18</v>
      </c>
      <c r="E149" s="166">
        <f t="shared" si="16"/>
        <v>126</v>
      </c>
      <c r="F149" s="319">
        <v>46097</v>
      </c>
      <c r="G149" s="245">
        <f t="shared" ca="1" si="19"/>
        <v>211</v>
      </c>
      <c r="H149" s="253">
        <v>1</v>
      </c>
      <c r="I149" s="253" t="s">
        <v>276</v>
      </c>
      <c r="J149" s="195"/>
      <c r="K149" s="196"/>
      <c r="L149" s="196"/>
      <c r="M149" s="196"/>
      <c r="N149" s="196"/>
      <c r="O149" s="197">
        <v>1</v>
      </c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0</v>
      </c>
      <c r="T149" s="297">
        <f t="shared" si="14"/>
        <v>0</v>
      </c>
      <c r="U149" s="298">
        <f t="shared" si="14"/>
        <v>126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f t="shared" si="18"/>
        <v>1</v>
      </c>
      <c r="B150" s="142" t="s">
        <v>336</v>
      </c>
      <c r="C150" s="148"/>
      <c r="D150" s="198">
        <v>4</v>
      </c>
      <c r="E150" s="166">
        <f t="shared" si="16"/>
        <v>28</v>
      </c>
      <c r="F150" s="319">
        <v>46097</v>
      </c>
      <c r="G150" s="245">
        <f t="shared" ca="1" si="19"/>
        <v>211</v>
      </c>
      <c r="H150" s="253">
        <v>2</v>
      </c>
      <c r="I150" s="253" t="s">
        <v>278</v>
      </c>
      <c r="J150" s="195">
        <v>1</v>
      </c>
      <c r="K150" s="196"/>
      <c r="L150" s="196"/>
      <c r="M150" s="196"/>
      <c r="N150" s="196"/>
      <c r="O150" s="197"/>
      <c r="P150" s="178">
        <f t="shared" si="15"/>
        <v>28</v>
      </c>
      <c r="Q150" s="297">
        <f t="shared" si="15"/>
        <v>0</v>
      </c>
      <c r="R150" s="297"/>
      <c r="S150" s="297">
        <f t="shared" si="14"/>
        <v>0</v>
      </c>
      <c r="T150" s="297">
        <f t="shared" si="14"/>
        <v>0</v>
      </c>
      <c r="U150" s="298"/>
      <c r="V150" s="167">
        <v>28</v>
      </c>
      <c r="W150" s="147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157">
        <v>1</v>
      </c>
      <c r="B151" s="142" t="s">
        <v>307</v>
      </c>
      <c r="C151" s="142"/>
      <c r="D151" s="198">
        <v>6</v>
      </c>
      <c r="E151" s="166">
        <f t="shared" si="16"/>
        <v>42</v>
      </c>
      <c r="F151" s="319">
        <v>46101</v>
      </c>
      <c r="G151" s="245">
        <f t="shared" ca="1" si="19"/>
        <v>207</v>
      </c>
      <c r="H151" s="253">
        <v>2</v>
      </c>
      <c r="I151" s="253" t="s">
        <v>278</v>
      </c>
      <c r="J151" s="195"/>
      <c r="K151" s="196"/>
      <c r="L151" s="196"/>
      <c r="M151" s="196">
        <v>0.25</v>
      </c>
      <c r="N151" s="196"/>
      <c r="O151" s="197">
        <v>0.75</v>
      </c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10.5</v>
      </c>
      <c r="T151" s="297">
        <f t="shared" si="14"/>
        <v>0</v>
      </c>
      <c r="U151" s="298">
        <f t="shared" si="14"/>
        <v>31.5</v>
      </c>
      <c r="V151" s="167">
        <f t="shared" si="20"/>
        <v>42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49">
        <v>1</v>
      </c>
      <c r="B152" s="348" t="s">
        <v>317</v>
      </c>
      <c r="C152" s="163"/>
      <c r="D152" s="198">
        <v>22</v>
      </c>
      <c r="E152" s="166">
        <f t="shared" si="16"/>
        <v>154</v>
      </c>
      <c r="F152" s="319">
        <v>46097</v>
      </c>
      <c r="G152" s="245">
        <f t="shared" ca="1" si="19"/>
        <v>211</v>
      </c>
      <c r="H152" s="253">
        <v>1</v>
      </c>
      <c r="I152" s="253" t="s">
        <v>280</v>
      </c>
      <c r="J152" s="195">
        <v>0.5</v>
      </c>
      <c r="K152" s="196"/>
      <c r="L152" s="196"/>
      <c r="M152" s="196"/>
      <c r="N152" s="196">
        <v>0.5</v>
      </c>
      <c r="O152" s="197"/>
      <c r="P152" s="178">
        <f t="shared" si="15"/>
        <v>77</v>
      </c>
      <c r="Q152" s="297">
        <f t="shared" si="15"/>
        <v>0</v>
      </c>
      <c r="R152" s="297">
        <f t="shared" si="15"/>
        <v>0</v>
      </c>
      <c r="S152" s="297">
        <f t="shared" si="14"/>
        <v>0</v>
      </c>
      <c r="T152" s="297">
        <f t="shared" si="14"/>
        <v>77</v>
      </c>
      <c r="U152" s="298">
        <f t="shared" si="14"/>
        <v>0</v>
      </c>
      <c r="V152" s="167">
        <f t="shared" si="20"/>
        <v>154</v>
      </c>
      <c r="W152" s="147"/>
      <c r="X152" s="85">
        <f t="shared" si="17"/>
        <v>0</v>
      </c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349">
        <v>1</v>
      </c>
      <c r="B153" s="348" t="s">
        <v>315</v>
      </c>
      <c r="C153" s="163"/>
      <c r="D153" s="198">
        <v>10</v>
      </c>
      <c r="E153" s="166">
        <f t="shared" si="16"/>
        <v>70</v>
      </c>
      <c r="F153" s="319">
        <v>46099</v>
      </c>
      <c r="G153" s="245">
        <f t="shared" ca="1" si="19"/>
        <v>209</v>
      </c>
      <c r="H153" s="253">
        <v>1</v>
      </c>
      <c r="I153" s="253" t="s">
        <v>276</v>
      </c>
      <c r="J153" s="195"/>
      <c r="K153" s="196"/>
      <c r="L153" s="196"/>
      <c r="M153" s="196"/>
      <c r="N153" s="196"/>
      <c r="O153" s="197">
        <v>1</v>
      </c>
      <c r="P153" s="178"/>
      <c r="Q153" s="297">
        <f t="shared" si="15"/>
        <v>0</v>
      </c>
      <c r="R153" s="297">
        <f t="shared" si="15"/>
        <v>0</v>
      </c>
      <c r="S153" s="297">
        <f t="shared" si="14"/>
        <v>0</v>
      </c>
      <c r="T153" s="297">
        <f t="shared" si="14"/>
        <v>0</v>
      </c>
      <c r="U153" s="298">
        <f t="shared" si="14"/>
        <v>70</v>
      </c>
      <c r="V153" s="167">
        <v>70</v>
      </c>
      <c r="W153" s="147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 hidden="1">
      <c r="A154" s="258"/>
      <c r="B154" s="259"/>
      <c r="C154" s="260"/>
      <c r="D154" s="261"/>
      <c r="E154" s="262"/>
      <c r="F154" s="263"/>
      <c r="G154" s="263"/>
      <c r="H154" s="264"/>
      <c r="I154" s="264"/>
      <c r="J154" s="265"/>
      <c r="K154" s="266"/>
      <c r="L154" s="266"/>
      <c r="M154" s="266"/>
      <c r="N154" s="266"/>
      <c r="O154" s="267"/>
      <c r="P154" s="268"/>
      <c r="Q154" s="269"/>
      <c r="R154" s="269"/>
      <c r="S154" s="269"/>
      <c r="T154" s="269"/>
      <c r="U154" s="270"/>
      <c r="V154" s="271"/>
      <c r="W154" s="272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18.75">
      <c r="A155" s="181">
        <f>SUBTOTAL(9,A2:A154)</f>
        <v>146</v>
      </c>
      <c r="B155" s="181"/>
      <c r="C155" s="326">
        <f>+D155/A155</f>
        <v>28.342465753424658</v>
      </c>
      <c r="D155" s="182">
        <f>SUBTOTAL(9,D2:D154)</f>
        <v>4138</v>
      </c>
      <c r="E155" s="356">
        <f>D155*7</f>
        <v>28966</v>
      </c>
      <c r="F155" s="327">
        <f>+E155/A155</f>
        <v>198.39726027397259</v>
      </c>
      <c r="G155" s="245">
        <f ca="1">(SUBTOTAL(9,G2:G154))/A155</f>
        <v>208.34931506849315</v>
      </c>
      <c r="H155" s="256"/>
      <c r="I155" s="256"/>
      <c r="J155" s="273">
        <f>(SUBTOTAL(9,J2:J154))/O$164</f>
        <v>0.55952380952380953</v>
      </c>
      <c r="K155" s="274">
        <f>(SUBTOTAL(9,K2:K154))/P$164</f>
        <v>0.5357142857142857</v>
      </c>
      <c r="L155" s="274">
        <f>(SUBTOTAL(9,L2:L154))/R$164</f>
        <v>0.43333333333333335</v>
      </c>
      <c r="M155" s="274">
        <f>(SUBTOTAL(9,M2:M154))/S$164</f>
        <v>0.42105263157894735</v>
      </c>
      <c r="N155" s="274">
        <f>(SUBTOTAL(9,N2:N154))/T$164</f>
        <v>0.45454545454545453</v>
      </c>
      <c r="O155" s="275">
        <f>(SUBTOTAL(9,O2:O154))/U$164</f>
        <v>0.52040816326530615</v>
      </c>
      <c r="P155" s="184">
        <f t="shared" ref="P155:V155" si="21">SUBTOTAL(9,P2:P154)</f>
        <v>12029.5</v>
      </c>
      <c r="Q155" s="184">
        <f t="shared" si="21"/>
        <v>836.5</v>
      </c>
      <c r="R155" s="184">
        <f t="shared" si="21"/>
        <v>1314.25</v>
      </c>
      <c r="S155" s="184">
        <f t="shared" si="21"/>
        <v>3050.25</v>
      </c>
      <c r="T155" s="184">
        <f t="shared" si="21"/>
        <v>1603</v>
      </c>
      <c r="U155" s="184">
        <f t="shared" si="21"/>
        <v>10132.5</v>
      </c>
      <c r="V155" s="184">
        <f t="shared" si="21"/>
        <v>28966</v>
      </c>
      <c r="W155" s="182"/>
      <c r="X155" s="48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42"/>
      <c r="C156" s="42"/>
      <c r="D156" s="2"/>
      <c r="E156" s="2"/>
      <c r="F156" s="2"/>
      <c r="G156" s="2"/>
      <c r="H156" s="2"/>
      <c r="I156" s="2"/>
      <c r="J156" s="45"/>
      <c r="K156" s="45"/>
      <c r="L156" s="45"/>
      <c r="M156" s="45"/>
      <c r="O156" s="45"/>
      <c r="P156" s="45"/>
      <c r="Q156" s="45"/>
      <c r="R156" s="45"/>
      <c r="S156" s="45"/>
      <c r="T156" s="45"/>
      <c r="U156" s="45"/>
      <c r="V156" s="45"/>
      <c r="W156" s="45"/>
      <c r="X156" s="172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185</v>
      </c>
      <c r="B157" s="173" t="s">
        <v>186</v>
      </c>
      <c r="C157" s="173"/>
      <c r="D157" s="173" t="s">
        <v>187</v>
      </c>
      <c r="E157" s="24"/>
      <c r="F157" s="24"/>
      <c r="G157" s="24"/>
      <c r="H157" s="24"/>
      <c r="I157" s="24"/>
      <c r="N157" s="222" t="s">
        <v>188</v>
      </c>
      <c r="O157" s="279" t="s">
        <v>289</v>
      </c>
      <c r="P157" s="220" t="s">
        <v>192</v>
      </c>
      <c r="Q157" s="24" t="s">
        <v>2</v>
      </c>
      <c r="R157" s="24" t="s">
        <v>3</v>
      </c>
      <c r="S157" s="24" t="s">
        <v>4</v>
      </c>
      <c r="T157" s="174" t="s">
        <v>6</v>
      </c>
      <c r="U157" s="174" t="s">
        <v>5</v>
      </c>
      <c r="X157" s="175"/>
      <c r="Y157" s="48"/>
      <c r="Z157" s="10"/>
      <c r="AA157" s="2"/>
      <c r="AB157" s="2"/>
      <c r="AC157" s="2"/>
      <c r="AD157" s="2"/>
      <c r="AE157" s="2"/>
      <c r="AF157" s="2"/>
      <c r="AG157" s="2"/>
    </row>
    <row r="158" spans="1:34" ht="18.75">
      <c r="A158" s="141" t="s">
        <v>287</v>
      </c>
      <c r="B158" s="311">
        <f>+P155</f>
        <v>12029.5</v>
      </c>
      <c r="C158" s="213"/>
      <c r="D158" s="317">
        <f>B158/$E$155</f>
        <v>0.41529724504591592</v>
      </c>
      <c r="E158" s="2"/>
      <c r="F158" s="2"/>
      <c r="G158" s="2"/>
      <c r="H158" s="2"/>
      <c r="I158" s="2"/>
      <c r="N158" s="223">
        <v>0.25</v>
      </c>
      <c r="O158" s="300">
        <f t="shared" ref="O158:P161" si="22">+SUMIF(J$2:J$154,$N158,$A$2:$A$154)</f>
        <v>1</v>
      </c>
      <c r="P158" s="301">
        <f t="shared" si="22"/>
        <v>1</v>
      </c>
      <c r="Q158" s="302">
        <f t="shared" ref="Q158:Q160" si="23">+O158+P158</f>
        <v>2</v>
      </c>
      <c r="R158" s="302">
        <f t="shared" ref="R158:U161" si="24">+SUMIF(L$2:L$154,$N158,$A$2:$A$154)</f>
        <v>6</v>
      </c>
      <c r="S158" s="302">
        <f t="shared" si="24"/>
        <v>14</v>
      </c>
      <c r="T158" s="302">
        <f t="shared" si="24"/>
        <v>6</v>
      </c>
      <c r="U158" s="302">
        <f t="shared" si="24"/>
        <v>12</v>
      </c>
      <c r="V158" s="73"/>
      <c r="X158" s="46"/>
      <c r="Y158" s="2"/>
      <c r="Z158" s="10"/>
      <c r="AA158" s="2"/>
      <c r="AB158" s="2"/>
      <c r="AC158" s="2"/>
      <c r="AD158" s="2"/>
      <c r="AE158" s="2"/>
      <c r="AF158" s="2"/>
      <c r="AG158" s="2"/>
    </row>
    <row r="159" spans="1:34" ht="21">
      <c r="A159" s="215" t="s">
        <v>192</v>
      </c>
      <c r="B159" s="312">
        <f>+Q155</f>
        <v>836.5</v>
      </c>
      <c r="C159" s="217"/>
      <c r="D159" s="318">
        <f t="shared" ref="D159" si="25">B159/$E$155</f>
        <v>2.8878685355244078E-2</v>
      </c>
      <c r="E159" s="2"/>
      <c r="F159" s="2"/>
      <c r="G159" s="2"/>
      <c r="H159" s="2"/>
      <c r="I159" s="2"/>
      <c r="N159" s="223">
        <v>0.5</v>
      </c>
      <c r="O159" s="300">
        <f t="shared" si="22"/>
        <v>88</v>
      </c>
      <c r="P159" s="301">
        <f t="shared" si="22"/>
        <v>5</v>
      </c>
      <c r="Q159" s="302">
        <f t="shared" si="23"/>
        <v>93</v>
      </c>
      <c r="R159" s="302">
        <f t="shared" si="24"/>
        <v>8</v>
      </c>
      <c r="S159" s="302">
        <f t="shared" si="24"/>
        <v>23</v>
      </c>
      <c r="T159" s="302">
        <f t="shared" si="24"/>
        <v>15</v>
      </c>
      <c r="U159" s="302">
        <f t="shared" si="24"/>
        <v>75</v>
      </c>
      <c r="V159" s="73"/>
      <c r="X159" s="44"/>
      <c r="Y159" s="175"/>
      <c r="Z159" s="24"/>
      <c r="AA159" s="24"/>
      <c r="AB159" s="24"/>
      <c r="AC159" s="24"/>
      <c r="AD159" s="24"/>
      <c r="AE159" s="24"/>
      <c r="AF159" s="24"/>
      <c r="AG159" s="24"/>
    </row>
    <row r="160" spans="1:34" ht="21">
      <c r="A160" s="7" t="s">
        <v>2</v>
      </c>
      <c r="B160" s="313">
        <v>12930</v>
      </c>
      <c r="C160" s="47"/>
      <c r="D160" s="286">
        <v>0.45</v>
      </c>
      <c r="E160" s="316">
        <f>+D160-Q165</f>
        <v>2.1917808219178103E-2</v>
      </c>
      <c r="F160" s="225"/>
      <c r="G160" s="225"/>
      <c r="H160" s="257"/>
      <c r="I160" s="257"/>
      <c r="N160" s="223">
        <v>0.75</v>
      </c>
      <c r="O160" s="300">
        <f t="shared" si="22"/>
        <v>6</v>
      </c>
      <c r="P160" s="301">
        <f t="shared" si="22"/>
        <v>0</v>
      </c>
      <c r="Q160" s="302">
        <f t="shared" si="23"/>
        <v>6</v>
      </c>
      <c r="R160" s="302">
        <f t="shared" si="24"/>
        <v>0</v>
      </c>
      <c r="S160" s="302">
        <f t="shared" si="24"/>
        <v>0</v>
      </c>
      <c r="T160" s="302">
        <f t="shared" si="24"/>
        <v>0</v>
      </c>
      <c r="U160" s="302">
        <f t="shared" si="24"/>
        <v>2</v>
      </c>
      <c r="V160" s="73"/>
      <c r="X160" s="46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7" t="s">
        <v>3</v>
      </c>
      <c r="B161" s="313">
        <v>1346</v>
      </c>
      <c r="C161" s="47"/>
      <c r="D161" s="286">
        <v>0.04</v>
      </c>
      <c r="E161" s="316">
        <f>+D161-R165</f>
        <v>-4.5205479452054761E-3</v>
      </c>
      <c r="F161" s="225"/>
      <c r="G161" s="225"/>
      <c r="H161" s="257"/>
      <c r="I161" s="257"/>
      <c r="N161" s="223">
        <v>1</v>
      </c>
      <c r="O161" s="300">
        <f t="shared" si="22"/>
        <v>10</v>
      </c>
      <c r="P161" s="301">
        <f t="shared" si="22"/>
        <v>1</v>
      </c>
      <c r="Q161" s="302">
        <f>+O161+P161</f>
        <v>11</v>
      </c>
      <c r="R161" s="302">
        <f t="shared" si="24"/>
        <v>1</v>
      </c>
      <c r="S161" s="302">
        <f t="shared" si="24"/>
        <v>1</v>
      </c>
      <c r="T161" s="302">
        <f t="shared" si="24"/>
        <v>1</v>
      </c>
      <c r="U161" s="302">
        <f t="shared" si="24"/>
        <v>9</v>
      </c>
      <c r="V161" s="73"/>
      <c r="X161" s="164"/>
      <c r="Y161" s="44"/>
      <c r="Z161" s="2"/>
      <c r="AA161" s="82"/>
      <c r="AB161" s="2"/>
      <c r="AC161" s="2"/>
      <c r="AD161" s="2"/>
      <c r="AE161" s="2"/>
      <c r="AF161" s="2"/>
      <c r="AG161" s="82"/>
      <c r="AH161" s="2"/>
    </row>
    <row r="162" spans="1:34" ht="21">
      <c r="A162" s="325" t="s">
        <v>4</v>
      </c>
      <c r="B162" s="313">
        <f>S155</f>
        <v>3050.25</v>
      </c>
      <c r="C162" s="47"/>
      <c r="D162" s="286">
        <v>0.1</v>
      </c>
      <c r="E162" s="316">
        <f>+D162-S165</f>
        <v>-9.5890410958903993E-3</v>
      </c>
      <c r="F162" s="225"/>
      <c r="G162" s="225"/>
      <c r="H162" s="257"/>
      <c r="I162" s="257"/>
      <c r="N162" s="224" t="s">
        <v>294</v>
      </c>
      <c r="O162" s="303">
        <f>+SUMPRODUCT($N$158:$N$161,O158:O161)/O164</f>
        <v>0.55952380952380953</v>
      </c>
      <c r="P162" s="304">
        <f t="shared" ref="P162:U162" si="26">+SUMPRODUCT($N$158:$N$161,P158:P161)/P164</f>
        <v>0.5357142857142857</v>
      </c>
      <c r="Q162" s="305">
        <f t="shared" si="26"/>
        <v>0.5580357142857143</v>
      </c>
      <c r="R162" s="305">
        <f>+SUMPRODUCT($N$158:$N$161,R158:R161)/R164</f>
        <v>0.43333333333333335</v>
      </c>
      <c r="S162" s="305">
        <f t="shared" si="26"/>
        <v>0.42105263157894735</v>
      </c>
      <c r="T162" s="305">
        <f t="shared" si="26"/>
        <v>0.45454545454545453</v>
      </c>
      <c r="U162" s="305">
        <f t="shared" si="26"/>
        <v>0.52040816326530615</v>
      </c>
      <c r="V162" s="186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6</v>
      </c>
      <c r="B163" s="313">
        <f>T155</f>
        <v>1603</v>
      </c>
      <c r="C163" s="48"/>
      <c r="D163" s="286">
        <v>0.06</v>
      </c>
      <c r="E163" s="316">
        <f>+D163-T165</f>
        <v>-8.4931506849315053E-3</v>
      </c>
      <c r="F163" s="225"/>
      <c r="G163" s="225"/>
      <c r="H163" s="257"/>
      <c r="I163" s="257"/>
      <c r="N163" s="224"/>
      <c r="O163" s="306">
        <f>+J155</f>
        <v>0.55952380952380953</v>
      </c>
      <c r="P163" s="307">
        <f>+K155</f>
        <v>0.5357142857142857</v>
      </c>
      <c r="Q163" s="308">
        <f>+(O163*O164+P163*P164)/Q164</f>
        <v>0.5580357142857143</v>
      </c>
      <c r="R163" s="308">
        <f>+L155</f>
        <v>0.43333333333333335</v>
      </c>
      <c r="S163" s="308">
        <f>+M155</f>
        <v>0.42105263157894735</v>
      </c>
      <c r="T163" s="308">
        <f>+N155</f>
        <v>0.45454545454545453</v>
      </c>
      <c r="U163" s="308">
        <f>+O155</f>
        <v>0.52040816326530615</v>
      </c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5</v>
      </c>
      <c r="B164" s="313">
        <f>U155</f>
        <v>10132.5</v>
      </c>
      <c r="C164" s="48"/>
      <c r="D164" s="286">
        <v>0.35</v>
      </c>
      <c r="E164" s="316">
        <f>+D164-U165</f>
        <v>6.849315068492845E-4</v>
      </c>
      <c r="F164" s="225"/>
      <c r="G164" s="225"/>
      <c r="H164" s="257"/>
      <c r="I164" s="257"/>
      <c r="M164" s="278">
        <f>+A155</f>
        <v>146</v>
      </c>
      <c r="N164" s="185" t="s">
        <v>191</v>
      </c>
      <c r="O164" s="309">
        <f>SUM(O158:O161)</f>
        <v>105</v>
      </c>
      <c r="P164" s="309">
        <f>SUM(P158:P161)</f>
        <v>7</v>
      </c>
      <c r="Q164" s="310">
        <f>SUM(Q158:Q161)</f>
        <v>112</v>
      </c>
      <c r="R164" s="309">
        <f>SUM(R158:R161)</f>
        <v>15</v>
      </c>
      <c r="S164" s="309">
        <f t="shared" ref="S164:U164" si="27">SUM(S158:S161)</f>
        <v>38</v>
      </c>
      <c r="T164" s="309">
        <f t="shared" si="27"/>
        <v>22</v>
      </c>
      <c r="U164" s="309">
        <f t="shared" si="27"/>
        <v>98</v>
      </c>
      <c r="V164" s="18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62" t="s">
        <v>16</v>
      </c>
      <c r="B165" s="314">
        <v>28967</v>
      </c>
      <c r="C165" s="192"/>
      <c r="D165" s="315">
        <f>SUM(D160:D164)</f>
        <v>0.99999999999999989</v>
      </c>
      <c r="E165" s="2"/>
      <c r="F165" s="2"/>
      <c r="G165" s="2"/>
      <c r="H165" s="2"/>
      <c r="I165" s="2"/>
      <c r="M165" s="282"/>
      <c r="N165" s="283" t="s">
        <v>272</v>
      </c>
      <c r="O165" s="284">
        <f>+(O163*O164)/$M$164</f>
        <v>0.4023972602739726</v>
      </c>
      <c r="P165" s="285">
        <f>+(P163*P164)/$M$164</f>
        <v>2.5684931506849314E-2</v>
      </c>
      <c r="Q165" s="286">
        <f>+P165+O165</f>
        <v>0.42808219178082191</v>
      </c>
      <c r="R165" s="286">
        <f t="shared" ref="R165:U165" si="28">+(R163*R164)/$M$164</f>
        <v>4.4520547945205477E-2</v>
      </c>
      <c r="S165" s="286">
        <f t="shared" si="28"/>
        <v>0.1095890410958904</v>
      </c>
      <c r="T165" s="286">
        <f t="shared" si="28"/>
        <v>6.8493150684931503E-2</v>
      </c>
      <c r="U165" s="286">
        <f t="shared" si="28"/>
        <v>0.34931506849315069</v>
      </c>
      <c r="V165" s="17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227"/>
      <c r="D166" s="2"/>
      <c r="E166" s="2"/>
      <c r="F166" s="2"/>
      <c r="G166" s="2"/>
      <c r="H166" s="2"/>
      <c r="I166" s="2"/>
      <c r="X166" s="164"/>
      <c r="Y166" s="17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177"/>
      <c r="Z167" s="2"/>
      <c r="AA167" s="2"/>
      <c r="AB167" s="2"/>
      <c r="AC167" s="2"/>
      <c r="AD167" s="2"/>
      <c r="AE167" s="2"/>
      <c r="AF167" s="2"/>
      <c r="AG167" s="2"/>
      <c r="AH167" s="7"/>
    </row>
    <row r="168" spans="1:34" ht="18.75">
      <c r="A168" s="177"/>
      <c r="B168" s="177"/>
      <c r="C168" s="2"/>
      <c r="D168" s="2"/>
      <c r="Y168" s="177"/>
      <c r="Z168" s="7"/>
      <c r="AA168" s="7"/>
      <c r="AB168" s="7"/>
      <c r="AC168" s="7"/>
      <c r="AD168" s="7"/>
      <c r="AE168" s="7"/>
      <c r="AF168" s="7"/>
      <c r="AG168" s="7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3">
    <cfRule type="cellIs" dxfId="239" priority="6" operator="lessThan">
      <formula>7</formula>
    </cfRule>
    <cfRule type="cellIs" dxfId="238" priority="7" operator="between">
      <formula>14</formula>
      <formula>7</formula>
    </cfRule>
    <cfRule type="cellIs" dxfId="237" priority="8" operator="greaterThan">
      <formula>14</formula>
    </cfRule>
  </conditionalFormatting>
  <conditionalFormatting sqref="G155">
    <cfRule type="cellIs" dxfId="236" priority="3" operator="lessThan">
      <formula>7</formula>
    </cfRule>
    <cfRule type="cellIs" dxfId="235" priority="4" operator="between">
      <formula>14</formula>
      <formula>7</formula>
    </cfRule>
    <cfRule type="cellIs" dxfId="234" priority="5" operator="greaterThan">
      <formula>14</formula>
    </cfRule>
  </conditionalFormatting>
  <conditionalFormatting sqref="AC7:AG7">
    <cfRule type="cellIs" dxfId="233" priority="1" operator="greaterThan">
      <formula>0</formula>
    </cfRule>
    <cfRule type="cellIs" dxfId="232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39EDD-A3DB-4E08-8156-4898C5D27201}">
  <sheetPr codeName="Feuil21" filterMode="1"/>
  <dimension ref="A1:AI171"/>
  <sheetViews>
    <sheetView zoomScale="96" zoomScaleNormal="96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36</v>
      </c>
      <c r="E2" s="166">
        <f t="shared" ref="E2:E65" si="0">D2*7</f>
        <v>252</v>
      </c>
      <c r="F2" s="319">
        <v>46108</v>
      </c>
      <c r="G2" s="245">
        <f ca="1">+IF(A2=1,(+TODAY())-F2,"Sans objet")</f>
        <v>200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126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126</v>
      </c>
      <c r="V2" s="171">
        <f>SUM(P2:U2)</f>
        <v>252</v>
      </c>
      <c r="W2" s="166" t="s">
        <v>200</v>
      </c>
      <c r="X2" s="85">
        <f t="shared" ref="X2:X65" si="2">+V2-E2</f>
        <v>0</v>
      </c>
      <c r="Y2" s="241"/>
      <c r="Z2" s="322">
        <v>9</v>
      </c>
      <c r="AA2" s="324">
        <v>0.39600000000000002</v>
      </c>
      <c r="AB2" s="324">
        <v>1.4E-2</v>
      </c>
      <c r="AC2" s="323">
        <v>0.41</v>
      </c>
      <c r="AD2" s="323">
        <v>3.9E-2</v>
      </c>
      <c r="AE2" s="323">
        <v>0.13100000000000001</v>
      </c>
      <c r="AF2" s="323">
        <v>9.7000000000000003E-2</v>
      </c>
      <c r="AG2" s="323">
        <v>0.32300000000000001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56</v>
      </c>
      <c r="E3" s="166">
        <f t="shared" si="0"/>
        <v>392</v>
      </c>
      <c r="F3" s="319">
        <v>46106</v>
      </c>
      <c r="G3" s="245">
        <f t="shared" ref="G3:G66" ca="1" si="4">+IF(A3=1,(+TODAY())-F3,"Sans objet")</f>
        <v>202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196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196</v>
      </c>
      <c r="V3" s="167">
        <f t="shared" ref="V3:V66" si="6">SUM(P3:U3)</f>
        <v>392</v>
      </c>
      <c r="W3" s="147" t="s">
        <v>201</v>
      </c>
      <c r="X3" s="85">
        <f t="shared" si="2"/>
        <v>0</v>
      </c>
      <c r="Z3" s="322">
        <v>10</v>
      </c>
      <c r="AA3" s="324">
        <v>0.41</v>
      </c>
      <c r="AB3" s="324">
        <v>1.4E-2</v>
      </c>
      <c r="AC3" s="323">
        <v>0.43</v>
      </c>
      <c r="AD3" s="323">
        <v>2.4E-2</v>
      </c>
      <c r="AE3" s="323">
        <v>0.13800000000000001</v>
      </c>
      <c r="AF3" s="323">
        <v>7.4999999999999997E-2</v>
      </c>
      <c r="AG3" s="323">
        <v>0.34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46106</v>
      </c>
      <c r="G4" s="245">
        <f t="shared" ca="1" si="4"/>
        <v>202</v>
      </c>
      <c r="H4" s="253">
        <v>2</v>
      </c>
      <c r="I4" s="253" t="str">
        <f>VLOOKUP(H4,Secteurs!$A$4:$C$6,3)</f>
        <v>Prince MBOUSSA</v>
      </c>
      <c r="J4" s="195">
        <v>0.5</v>
      </c>
      <c r="K4" s="196"/>
      <c r="L4" s="196"/>
      <c r="M4" s="196">
        <v>0.5</v>
      </c>
      <c r="N4" s="196"/>
      <c r="O4" s="197"/>
      <c r="P4" s="178">
        <f t="shared" si="5"/>
        <v>168</v>
      </c>
      <c r="Q4" s="179">
        <f t="shared" si="1"/>
        <v>0</v>
      </c>
      <c r="R4" s="179">
        <f t="shared" si="1"/>
        <v>0</v>
      </c>
      <c r="S4" s="179">
        <f t="shared" si="1"/>
        <v>168</v>
      </c>
      <c r="T4" s="179">
        <f t="shared" si="1"/>
        <v>0</v>
      </c>
      <c r="U4" s="180">
        <f t="shared" si="1"/>
        <v>0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11</v>
      </c>
      <c r="AA4" s="324">
        <v>0.42</v>
      </c>
      <c r="AB4" s="324">
        <v>0.03</v>
      </c>
      <c r="AC4" s="323">
        <v>0.45</v>
      </c>
      <c r="AD4" s="323">
        <v>3.7999999999999999E-2</v>
      </c>
      <c r="AE4" s="323">
        <v>0.12</v>
      </c>
      <c r="AF4" s="323">
        <v>6.2E-2</v>
      </c>
      <c r="AG4" s="323">
        <v>0.33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46</v>
      </c>
      <c r="E5" s="166">
        <f t="shared" si="0"/>
        <v>322</v>
      </c>
      <c r="F5" s="319">
        <v>46104</v>
      </c>
      <c r="G5" s="245">
        <f t="shared" ca="1" si="4"/>
        <v>204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322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322</v>
      </c>
      <c r="W5" s="147" t="s">
        <v>201</v>
      </c>
      <c r="X5" s="85">
        <f t="shared" si="2"/>
        <v>0</v>
      </c>
      <c r="Z5" s="322">
        <v>12</v>
      </c>
      <c r="AA5" s="324">
        <v>0.42</v>
      </c>
      <c r="AB5" s="324">
        <v>0.03</v>
      </c>
      <c r="AC5" s="323">
        <v>0.45</v>
      </c>
      <c r="AD5" s="323">
        <v>0.04</v>
      </c>
      <c r="AE5" s="323">
        <v>0.1</v>
      </c>
      <c r="AF5" s="323">
        <v>0.06</v>
      </c>
      <c r="AG5" s="323">
        <v>0.35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48</v>
      </c>
      <c r="E6" s="166">
        <f t="shared" si="0"/>
        <v>336</v>
      </c>
      <c r="F6" s="319">
        <v>46105</v>
      </c>
      <c r="G6" s="245">
        <f t="shared" ca="1" si="4"/>
        <v>203</v>
      </c>
      <c r="H6" s="253">
        <v>3</v>
      </c>
      <c r="I6" s="253" t="str">
        <f>VLOOKUP(H6,Secteurs!$A$4:$C$6,3)</f>
        <v>Arnaud ITOUA</v>
      </c>
      <c r="J6" s="195"/>
      <c r="K6" s="196"/>
      <c r="L6" s="196">
        <v>0.25</v>
      </c>
      <c r="M6" s="196">
        <v>0.25</v>
      </c>
      <c r="N6" s="196">
        <v>0.5</v>
      </c>
      <c r="O6" s="197"/>
      <c r="P6" s="178">
        <f t="shared" si="5"/>
        <v>0</v>
      </c>
      <c r="Q6" s="179">
        <f t="shared" si="1"/>
        <v>0</v>
      </c>
      <c r="R6" s="179">
        <f t="shared" si="1"/>
        <v>84</v>
      </c>
      <c r="S6" s="179">
        <f t="shared" si="1"/>
        <v>84</v>
      </c>
      <c r="T6" s="179">
        <f t="shared" si="1"/>
        <v>168</v>
      </c>
      <c r="U6" s="180">
        <f t="shared" si="1"/>
        <v>0</v>
      </c>
      <c r="V6" s="167">
        <f t="shared" si="6"/>
        <v>336</v>
      </c>
      <c r="W6" s="147" t="s">
        <v>201</v>
      </c>
      <c r="X6" s="85">
        <f t="shared" si="2"/>
        <v>0</v>
      </c>
      <c r="Y6" s="2"/>
      <c r="Z6" s="322">
        <v>13</v>
      </c>
      <c r="AA6" s="324">
        <v>0.45</v>
      </c>
      <c r="AB6" s="324">
        <v>0.03</v>
      </c>
      <c r="AC6" s="323">
        <v>0.48</v>
      </c>
      <c r="AD6" s="323">
        <v>0.05</v>
      </c>
      <c r="AE6" s="323">
        <v>0.105</v>
      </c>
      <c r="AF6" s="323">
        <v>5.5E-2</v>
      </c>
      <c r="AG6" s="323">
        <v>0.31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56</v>
      </c>
      <c r="E7" s="166">
        <f t="shared" si="0"/>
        <v>392</v>
      </c>
      <c r="F7" s="319">
        <v>46106</v>
      </c>
      <c r="G7" s="245">
        <f t="shared" ca="1" si="4"/>
        <v>202</v>
      </c>
      <c r="H7" s="253">
        <v>2</v>
      </c>
      <c r="I7" s="253" t="str">
        <f>VLOOKUP(H7,Secteurs!$A$4:$C$6,3)</f>
        <v>Prince MBOUSSA</v>
      </c>
      <c r="J7" s="195">
        <v>0.5</v>
      </c>
      <c r="K7" s="196">
        <v>0.5</v>
      </c>
      <c r="L7" s="196"/>
      <c r="M7" s="196"/>
      <c r="N7" s="196"/>
      <c r="O7" s="197"/>
      <c r="P7" s="178">
        <f>+$E7*J7</f>
        <v>196</v>
      </c>
      <c r="Q7" s="179">
        <f t="shared" si="1"/>
        <v>196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392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2.9999999999999971E-2</v>
      </c>
      <c r="AD7" s="194">
        <f>+AD6-AD5</f>
        <v>1.0000000000000002E-2</v>
      </c>
      <c r="AE7" s="194">
        <f t="shared" ref="AE7:AG7" si="7">+AE6-AE5</f>
        <v>4.9999999999999906E-3</v>
      </c>
      <c r="AF7" s="194">
        <f t="shared" si="7"/>
        <v>-4.9999999999999975E-3</v>
      </c>
      <c r="AG7" s="194">
        <f t="shared" si="7"/>
        <v>-3.999999999999998E-2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56</v>
      </c>
      <c r="E8" s="166">
        <f t="shared" si="0"/>
        <v>392</v>
      </c>
      <c r="F8" s="319">
        <v>46107</v>
      </c>
      <c r="G8" s="245">
        <f t="shared" ca="1" si="4"/>
        <v>201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0.5</v>
      </c>
      <c r="M8" s="196">
        <v>0.25</v>
      </c>
      <c r="N8" s="196"/>
      <c r="O8" s="197">
        <v>0.25</v>
      </c>
      <c r="P8" s="178">
        <f t="shared" si="5"/>
        <v>0</v>
      </c>
      <c r="Q8" s="179">
        <f t="shared" si="1"/>
        <v>0</v>
      </c>
      <c r="R8" s="179">
        <f t="shared" si="1"/>
        <v>196</v>
      </c>
      <c r="S8" s="179">
        <f t="shared" si="1"/>
        <v>98</v>
      </c>
      <c r="T8" s="179">
        <f t="shared" si="1"/>
        <v>0</v>
      </c>
      <c r="U8" s="180">
        <f t="shared" si="1"/>
        <v>98</v>
      </c>
      <c r="V8" s="167">
        <f t="shared" si="6"/>
        <v>392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46104</v>
      </c>
      <c r="G9" s="245">
        <f t="shared" ca="1" si="4"/>
        <v>204</v>
      </c>
      <c r="H9" s="253">
        <v>2</v>
      </c>
      <c r="I9" s="253" t="str">
        <f>VLOOKUP(H9,Secteurs!$A$4:$C$6,3)</f>
        <v>Prince MBOUSSA</v>
      </c>
      <c r="J9" s="195"/>
      <c r="K9" s="196">
        <v>1</v>
      </c>
      <c r="L9" s="196"/>
      <c r="M9" s="196"/>
      <c r="N9" s="196"/>
      <c r="O9" s="197"/>
      <c r="P9" s="178">
        <f t="shared" si="5"/>
        <v>0</v>
      </c>
      <c r="Q9" s="179">
        <f t="shared" si="1"/>
        <v>210</v>
      </c>
      <c r="R9" s="179">
        <f t="shared" si="1"/>
        <v>0</v>
      </c>
      <c r="S9" s="179">
        <f t="shared" si="1"/>
        <v>0</v>
      </c>
      <c r="T9" s="179">
        <f t="shared" si="1"/>
        <v>0</v>
      </c>
      <c r="U9" s="180">
        <f t="shared" si="1"/>
        <v>0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46105</v>
      </c>
      <c r="G10" s="245">
        <f t="shared" ca="1" si="4"/>
        <v>203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32</v>
      </c>
      <c r="E11" s="166">
        <f t="shared" si="0"/>
        <v>224</v>
      </c>
      <c r="F11" s="319">
        <v>46105</v>
      </c>
      <c r="G11" s="245">
        <f t="shared" ca="1" si="4"/>
        <v>203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112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112</v>
      </c>
      <c r="V11" s="167">
        <f t="shared" si="6"/>
        <v>224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28</v>
      </c>
      <c r="E12" s="166">
        <f t="shared" si="0"/>
        <v>196</v>
      </c>
      <c r="F12" s="319">
        <v>46106</v>
      </c>
      <c r="G12" s="245">
        <f t="shared" ca="1" si="4"/>
        <v>202</v>
      </c>
      <c r="H12" s="253">
        <v>2</v>
      </c>
      <c r="I12" s="253" t="str">
        <f>VLOOKUP(H12,Secteurs!$A$4:$C$6,3)</f>
        <v>Prince MBOUSSA</v>
      </c>
      <c r="J12" s="195">
        <v>1</v>
      </c>
      <c r="K12" s="196"/>
      <c r="L12" s="196"/>
      <c r="M12" s="196"/>
      <c r="N12" s="196"/>
      <c r="O12" s="197"/>
      <c r="P12" s="178">
        <f t="shared" si="5"/>
        <v>196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0</v>
      </c>
      <c r="V12" s="167">
        <f t="shared" si="6"/>
        <v>196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46105</v>
      </c>
      <c r="G13" s="245">
        <f t="shared" ca="1" si="4"/>
        <v>203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46</v>
      </c>
      <c r="E14" s="166">
        <f t="shared" si="0"/>
        <v>322</v>
      </c>
      <c r="F14" s="319">
        <v>46105</v>
      </c>
      <c r="G14" s="245">
        <f t="shared" ca="1" si="4"/>
        <v>203</v>
      </c>
      <c r="H14" s="253">
        <v>3</v>
      </c>
      <c r="I14" s="253" t="str">
        <f>VLOOKUP(H14,Secteurs!$A$4:$C$6,3)</f>
        <v>Arnaud ITOUA</v>
      </c>
      <c r="J14" s="195"/>
      <c r="K14" s="196"/>
      <c r="L14" s="196"/>
      <c r="M14" s="196">
        <v>0.5</v>
      </c>
      <c r="N14" s="196">
        <v>0.5</v>
      </c>
      <c r="O14" s="197"/>
      <c r="P14" s="178">
        <f t="shared" si="5"/>
        <v>0</v>
      </c>
      <c r="Q14" s="179">
        <f t="shared" si="1"/>
        <v>0</v>
      </c>
      <c r="R14" s="179">
        <f t="shared" si="1"/>
        <v>0</v>
      </c>
      <c r="S14" s="179">
        <f t="shared" si="1"/>
        <v>161</v>
      </c>
      <c r="T14" s="179">
        <f t="shared" si="1"/>
        <v>161</v>
      </c>
      <c r="U14" s="180">
        <f t="shared" si="1"/>
        <v>0</v>
      </c>
      <c r="V14" s="167">
        <f t="shared" si="6"/>
        <v>322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62</v>
      </c>
      <c r="E15" s="166">
        <f t="shared" si="0"/>
        <v>434</v>
      </c>
      <c r="F15" s="319">
        <v>46106</v>
      </c>
      <c r="G15" s="245">
        <f t="shared" ca="1" si="4"/>
        <v>202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/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217</v>
      </c>
      <c r="S15" s="179">
        <f t="shared" si="1"/>
        <v>0</v>
      </c>
      <c r="T15" s="179">
        <f t="shared" si="1"/>
        <v>0</v>
      </c>
      <c r="U15" s="180">
        <f t="shared" si="1"/>
        <v>217</v>
      </c>
      <c r="V15" s="167">
        <f t="shared" si="6"/>
        <v>434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46106</v>
      </c>
      <c r="G16" s="245">
        <f t="shared" ca="1" si="4"/>
        <v>202</v>
      </c>
      <c r="H16" s="253">
        <v>3</v>
      </c>
      <c r="I16" s="253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178">
        <f t="shared" si="5"/>
        <v>336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0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62</v>
      </c>
      <c r="E17" s="166">
        <f t="shared" si="0"/>
        <v>434</v>
      </c>
      <c r="F17" s="319">
        <v>46107</v>
      </c>
      <c r="G17" s="245">
        <f t="shared" ca="1" si="4"/>
        <v>201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/>
      <c r="O17" s="197">
        <v>0.5</v>
      </c>
      <c r="P17" s="178">
        <f t="shared" si="5"/>
        <v>217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217</v>
      </c>
      <c r="V17" s="167">
        <f t="shared" si="6"/>
        <v>434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319">
        <v>46105</v>
      </c>
      <c r="G18" s="245">
        <f t="shared" ca="1" si="4"/>
        <v>203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>
        <v>0.5</v>
      </c>
      <c r="N18" s="196"/>
      <c r="O18" s="197"/>
      <c r="P18" s="178">
        <f t="shared" si="5"/>
        <v>119</v>
      </c>
      <c r="Q18" s="179">
        <f t="shared" si="5"/>
        <v>0</v>
      </c>
      <c r="R18" s="179">
        <f t="shared" si="5"/>
        <v>0</v>
      </c>
      <c r="S18" s="179">
        <f t="shared" si="5"/>
        <v>119</v>
      </c>
      <c r="T18" s="179">
        <f t="shared" si="5"/>
        <v>0</v>
      </c>
      <c r="U18" s="180">
        <f t="shared" si="5"/>
        <v>0</v>
      </c>
      <c r="V18" s="167">
        <f t="shared" si="6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28</v>
      </c>
      <c r="E19" s="166">
        <f t="shared" si="0"/>
        <v>196</v>
      </c>
      <c r="F19" s="319">
        <v>46104</v>
      </c>
      <c r="G19" s="245">
        <f t="shared" ca="1" si="4"/>
        <v>204</v>
      </c>
      <c r="H19" s="253">
        <v>1</v>
      </c>
      <c r="I19" s="253" t="str">
        <f>VLOOKUP(H19,Secteurs!$A$4:$C$6,3)</f>
        <v>Frisca MPASSI</v>
      </c>
      <c r="J19" s="195">
        <v>1</v>
      </c>
      <c r="K19" s="196"/>
      <c r="L19" s="196"/>
      <c r="M19" s="196"/>
      <c r="N19" s="196"/>
      <c r="O19" s="197"/>
      <c r="P19" s="178">
        <f t="shared" si="5"/>
        <v>196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0</v>
      </c>
      <c r="V19" s="167">
        <f t="shared" si="6"/>
        <v>196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40</v>
      </c>
      <c r="E20" s="166">
        <f t="shared" si="0"/>
        <v>280</v>
      </c>
      <c r="F20" s="319">
        <v>46106</v>
      </c>
      <c r="G20" s="245">
        <f t="shared" ca="1" si="4"/>
        <v>202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178">
        <f t="shared" si="5"/>
        <v>140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0</v>
      </c>
      <c r="U20" s="180">
        <f t="shared" si="5"/>
        <v>140</v>
      </c>
      <c r="V20" s="167">
        <f t="shared" si="6"/>
        <v>280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42</v>
      </c>
      <c r="E21" s="166">
        <f t="shared" si="0"/>
        <v>294</v>
      </c>
      <c r="F21" s="319">
        <v>46106</v>
      </c>
      <c r="G21" s="245">
        <f t="shared" ca="1" si="4"/>
        <v>202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5"/>
        <v>147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0</v>
      </c>
      <c r="U21" s="180">
        <f t="shared" si="5"/>
        <v>147</v>
      </c>
      <c r="V21" s="167">
        <f t="shared" si="6"/>
        <v>294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50</v>
      </c>
      <c r="E22" s="166">
        <f t="shared" si="0"/>
        <v>350</v>
      </c>
      <c r="F22" s="319">
        <v>46107</v>
      </c>
      <c r="G22" s="245">
        <f t="shared" ca="1" si="4"/>
        <v>201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175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175</v>
      </c>
      <c r="V22" s="167">
        <f t="shared" si="6"/>
        <v>350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46106</v>
      </c>
      <c r="G23" s="245">
        <f t="shared" ca="1" si="4"/>
        <v>202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42</v>
      </c>
      <c r="E24" s="166">
        <f t="shared" si="0"/>
        <v>294</v>
      </c>
      <c r="F24" s="319">
        <v>46104</v>
      </c>
      <c r="G24" s="245">
        <f t="shared" ca="1" si="4"/>
        <v>204</v>
      </c>
      <c r="H24" s="253">
        <v>2</v>
      </c>
      <c r="I24" s="253" t="str">
        <f>VLOOKUP(H24,Secteurs!$A$4:$C$6,3)</f>
        <v>Prince MBOUSSA</v>
      </c>
      <c r="J24" s="195"/>
      <c r="K24" s="196"/>
      <c r="L24" s="196">
        <v>0.5</v>
      </c>
      <c r="M24" s="196">
        <v>0.5</v>
      </c>
      <c r="N24" s="196"/>
      <c r="O24" s="197"/>
      <c r="P24" s="178">
        <f t="shared" si="5"/>
        <v>0</v>
      </c>
      <c r="Q24" s="179">
        <f t="shared" si="5"/>
        <v>0</v>
      </c>
      <c r="R24" s="179">
        <f t="shared" si="5"/>
        <v>147</v>
      </c>
      <c r="S24" s="179">
        <f t="shared" si="5"/>
        <v>147</v>
      </c>
      <c r="T24" s="179">
        <f t="shared" si="5"/>
        <v>0</v>
      </c>
      <c r="U24" s="180">
        <f t="shared" si="5"/>
        <v>0</v>
      </c>
      <c r="V24" s="167">
        <f t="shared" si="6"/>
        <v>294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30</v>
      </c>
      <c r="E25" s="166">
        <f t="shared" si="0"/>
        <v>210</v>
      </c>
      <c r="F25" s="319">
        <v>46107</v>
      </c>
      <c r="G25" s="245">
        <f t="shared" ca="1" si="4"/>
        <v>201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105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105</v>
      </c>
      <c r="V25" s="167">
        <f t="shared" si="6"/>
        <v>210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  <c r="AH25" s="360" t="s">
        <v>7</v>
      </c>
    </row>
    <row r="26" spans="1:35" ht="18.75">
      <c r="A26" s="157">
        <f t="shared" si="3"/>
        <v>1</v>
      </c>
      <c r="B26" s="142" t="s">
        <v>58</v>
      </c>
      <c r="C26" s="142"/>
      <c r="D26" s="198">
        <v>34</v>
      </c>
      <c r="E26" s="166">
        <f t="shared" si="0"/>
        <v>238</v>
      </c>
      <c r="F26" s="319">
        <v>46104</v>
      </c>
      <c r="G26" s="245">
        <f t="shared" ca="1" si="4"/>
        <v>204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119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119</v>
      </c>
      <c r="V26" s="167">
        <f t="shared" si="6"/>
        <v>238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17500</v>
      </c>
      <c r="AE26" s="346">
        <v>18000</v>
      </c>
      <c r="AF26" s="346">
        <v>17500</v>
      </c>
      <c r="AG26" s="346">
        <v>17500</v>
      </c>
      <c r="AH26" s="361">
        <v>17750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46107</v>
      </c>
      <c r="G27" s="245">
        <f t="shared" ca="1" si="4"/>
        <v>201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f t="shared" si="5"/>
        <v>105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17250</v>
      </c>
      <c r="AE27" s="346">
        <v>17500</v>
      </c>
      <c r="AF27" s="346">
        <v>17250</v>
      </c>
      <c r="AG27" s="346">
        <v>17000</v>
      </c>
      <c r="AH27" s="362" t="s">
        <v>326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46106</v>
      </c>
      <c r="G28" s="245">
        <f t="shared" ca="1" si="4"/>
        <v>202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147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147</v>
      </c>
      <c r="V28" s="167">
        <f t="shared" si="6"/>
        <v>294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  <c r="AH28" s="288"/>
    </row>
    <row r="29" spans="1:35" ht="18.75" hidden="1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 t="str">
        <f>VLOOKUP(H29,Secteurs!$A$4:$C$6,3)</f>
        <v>Prince MBOUSSA</v>
      </c>
      <c r="J29" s="195"/>
      <c r="K29" s="196"/>
      <c r="L29" s="196"/>
      <c r="M29" s="196"/>
      <c r="N29" s="196"/>
      <c r="O29" s="197"/>
      <c r="P29" s="178">
        <f t="shared" si="5"/>
        <v>0</v>
      </c>
      <c r="Q29" s="179">
        <f t="shared" si="5"/>
        <v>0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66">
        <f t="shared" si="0"/>
        <v>280</v>
      </c>
      <c r="F30" s="319">
        <v>46105</v>
      </c>
      <c r="G30" s="291">
        <f t="shared" ca="1" si="4"/>
        <v>203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>
        <v>0.25</v>
      </c>
      <c r="N30" s="196"/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70</v>
      </c>
      <c r="T30" s="293">
        <f t="shared" si="5"/>
        <v>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46104</v>
      </c>
      <c r="G31" s="245">
        <f t="shared" ca="1" si="4"/>
        <v>204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28</v>
      </c>
      <c r="E32" s="166">
        <f t="shared" si="0"/>
        <v>196</v>
      </c>
      <c r="F32" s="319">
        <v>46105</v>
      </c>
      <c r="G32" s="245">
        <f t="shared" ca="1" si="4"/>
        <v>203</v>
      </c>
      <c r="H32" s="253">
        <v>3</v>
      </c>
      <c r="I32" s="253" t="str">
        <f>VLOOKUP(H32,Secteurs!$A$4:$C$6,3)</f>
        <v>Arnaud ITOUA</v>
      </c>
      <c r="J32" s="195">
        <v>0.5</v>
      </c>
      <c r="K32" s="196"/>
      <c r="L32" s="196"/>
      <c r="M32" s="196">
        <v>0.5</v>
      </c>
      <c r="N32" s="196"/>
      <c r="O32" s="197"/>
      <c r="P32" s="178">
        <f t="shared" si="5"/>
        <v>98</v>
      </c>
      <c r="Q32" s="179">
        <f t="shared" si="5"/>
        <v>0</v>
      </c>
      <c r="R32" s="179">
        <f t="shared" si="5"/>
        <v>0</v>
      </c>
      <c r="S32" s="179">
        <f t="shared" si="5"/>
        <v>98</v>
      </c>
      <c r="T32" s="179">
        <f t="shared" si="5"/>
        <v>0</v>
      </c>
      <c r="U32" s="180">
        <f t="shared" si="5"/>
        <v>0</v>
      </c>
      <c r="V32" s="167">
        <f t="shared" si="6"/>
        <v>196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46106</v>
      </c>
      <c r="G33" s="245">
        <f t="shared" ca="1" si="4"/>
        <v>202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>
        <v>0.25</v>
      </c>
      <c r="M33" s="196"/>
      <c r="N33" s="196">
        <v>0.25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73.5</v>
      </c>
      <c r="S33" s="179">
        <f t="shared" si="5"/>
        <v>0</v>
      </c>
      <c r="T33" s="179">
        <f t="shared" si="5"/>
        <v>73.5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46107</v>
      </c>
      <c r="G34" s="245">
        <f t="shared" ca="1" si="4"/>
        <v>201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38</v>
      </c>
      <c r="E35" s="166">
        <f t="shared" si="0"/>
        <v>266</v>
      </c>
      <c r="F35" s="319">
        <v>46104</v>
      </c>
      <c r="G35" s="245">
        <f t="shared" ca="1" si="4"/>
        <v>204</v>
      </c>
      <c r="H35" s="253">
        <v>2</v>
      </c>
      <c r="I35" s="253" t="str">
        <f>VLOOKUP(H35,Secteurs!$A$4:$C$6,3)</f>
        <v>Prince MBOUSSA</v>
      </c>
      <c r="J35" s="195">
        <v>0.5</v>
      </c>
      <c r="K35" s="196"/>
      <c r="L35" s="196"/>
      <c r="M35" s="196"/>
      <c r="N35" s="196"/>
      <c r="O35" s="197">
        <v>0.5</v>
      </c>
      <c r="P35" s="178">
        <f t="shared" si="5"/>
        <v>133</v>
      </c>
      <c r="Q35" s="179">
        <f t="shared" si="5"/>
        <v>0</v>
      </c>
      <c r="R35" s="179">
        <f t="shared" si="5"/>
        <v>0</v>
      </c>
      <c r="S35" s="179">
        <f t="shared" si="5"/>
        <v>0</v>
      </c>
      <c r="T35" s="179">
        <f t="shared" si="5"/>
        <v>0</v>
      </c>
      <c r="U35" s="180">
        <f t="shared" si="5"/>
        <v>133</v>
      </c>
      <c r="V35" s="167">
        <f t="shared" si="6"/>
        <v>266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46106</v>
      </c>
      <c r="G36" s="245">
        <f t="shared" ca="1" si="4"/>
        <v>202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26</v>
      </c>
      <c r="E37" s="166">
        <f t="shared" si="0"/>
        <v>182</v>
      </c>
      <c r="F37" s="319">
        <v>46104</v>
      </c>
      <c r="G37" s="245">
        <f t="shared" ca="1" si="4"/>
        <v>204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91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91</v>
      </c>
      <c r="V37" s="167">
        <f t="shared" si="6"/>
        <v>182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24</v>
      </c>
      <c r="E38" s="166">
        <f t="shared" si="0"/>
        <v>168</v>
      </c>
      <c r="F38" s="319">
        <v>46104</v>
      </c>
      <c r="G38" s="245">
        <f t="shared" ca="1" si="4"/>
        <v>204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84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84</v>
      </c>
      <c r="V38" s="167">
        <f t="shared" si="6"/>
        <v>168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46106</v>
      </c>
      <c r="G39" s="245">
        <f t="shared" ca="1" si="4"/>
        <v>202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46105</v>
      </c>
      <c r="G40" s="245">
        <f t="shared" ca="1" si="4"/>
        <v>203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46106</v>
      </c>
      <c r="G41" s="245">
        <f t="shared" ca="1" si="4"/>
        <v>202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>
        <v>0.25</v>
      </c>
      <c r="O41" s="197">
        <v>0.25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45.5</v>
      </c>
      <c r="U41" s="180">
        <f t="shared" si="5"/>
        <v>45.5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28</v>
      </c>
      <c r="E42" s="166">
        <f t="shared" si="0"/>
        <v>196</v>
      </c>
      <c r="F42" s="319">
        <v>46107</v>
      </c>
      <c r="G42" s="245">
        <f t="shared" ca="1" si="4"/>
        <v>201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98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98</v>
      </c>
      <c r="V42" s="167">
        <f t="shared" si="6"/>
        <v>196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32</v>
      </c>
      <c r="E43" s="166">
        <f t="shared" si="0"/>
        <v>224</v>
      </c>
      <c r="F43" s="319">
        <v>46105</v>
      </c>
      <c r="G43" s="245">
        <f t="shared" ca="1" si="4"/>
        <v>203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112</v>
      </c>
      <c r="Q43" s="179">
        <f t="shared" si="5"/>
        <v>0</v>
      </c>
      <c r="R43" s="179">
        <f t="shared" si="5"/>
        <v>0</v>
      </c>
      <c r="S43" s="179">
        <f t="shared" si="5"/>
        <v>112</v>
      </c>
      <c r="T43" s="179">
        <f t="shared" si="5"/>
        <v>0</v>
      </c>
      <c r="U43" s="180">
        <f t="shared" si="5"/>
        <v>0</v>
      </c>
      <c r="V43" s="167">
        <f t="shared" si="6"/>
        <v>224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46104</v>
      </c>
      <c r="G44" s="245">
        <f t="shared" ca="1" si="4"/>
        <v>204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46107</v>
      </c>
      <c r="G45" s="245">
        <f t="shared" ca="1" si="4"/>
        <v>201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>
        <v>0.25</v>
      </c>
      <c r="N45" s="196"/>
      <c r="O45" s="197">
        <v>0.25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49</v>
      </c>
      <c r="T45" s="179">
        <f t="shared" si="5"/>
        <v>0</v>
      </c>
      <c r="U45" s="180">
        <f t="shared" si="5"/>
        <v>49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22</v>
      </c>
      <c r="E46" s="166">
        <f t="shared" si="0"/>
        <v>154</v>
      </c>
      <c r="F46" s="319">
        <v>46107</v>
      </c>
      <c r="G46" s="245">
        <f t="shared" ca="1" si="4"/>
        <v>201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/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77</v>
      </c>
      <c r="S46" s="179">
        <f t="shared" si="5"/>
        <v>0</v>
      </c>
      <c r="T46" s="179">
        <f t="shared" si="5"/>
        <v>0</v>
      </c>
      <c r="U46" s="180">
        <f t="shared" si="5"/>
        <v>77</v>
      </c>
      <c r="V46" s="167">
        <f t="shared" si="6"/>
        <v>154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46108</v>
      </c>
      <c r="G47" s="245">
        <f t="shared" ca="1" si="4"/>
        <v>200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24</v>
      </c>
      <c r="E48" s="166">
        <f t="shared" si="0"/>
        <v>168</v>
      </c>
      <c r="F48" s="319">
        <v>46104</v>
      </c>
      <c r="G48" s="245">
        <f t="shared" ca="1" si="4"/>
        <v>204</v>
      </c>
      <c r="H48" s="253">
        <v>3</v>
      </c>
      <c r="I48" s="253" t="str">
        <f>VLOOKUP(H48,Secteurs!$A$4:$C$6,3)</f>
        <v>Arnaud ITOUA</v>
      </c>
      <c r="J48" s="195"/>
      <c r="K48" s="196"/>
      <c r="L48" s="196"/>
      <c r="M48" s="196">
        <v>0.5</v>
      </c>
      <c r="N48" s="196">
        <v>0.5</v>
      </c>
      <c r="O48" s="197"/>
      <c r="P48" s="178">
        <f t="shared" si="5"/>
        <v>0</v>
      </c>
      <c r="Q48" s="179">
        <f t="shared" si="5"/>
        <v>0</v>
      </c>
      <c r="R48" s="179">
        <f t="shared" si="5"/>
        <v>0</v>
      </c>
      <c r="S48" s="179">
        <f t="shared" si="5"/>
        <v>84</v>
      </c>
      <c r="T48" s="179">
        <f t="shared" si="5"/>
        <v>84</v>
      </c>
      <c r="U48" s="180">
        <f t="shared" si="5"/>
        <v>0</v>
      </c>
      <c r="V48" s="167">
        <f t="shared" si="6"/>
        <v>168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46106</v>
      </c>
      <c r="G49" s="245">
        <f t="shared" ca="1" si="4"/>
        <v>202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28</v>
      </c>
      <c r="E50" s="166">
        <f t="shared" si="0"/>
        <v>196</v>
      </c>
      <c r="F50" s="319">
        <v>46104</v>
      </c>
      <c r="G50" s="245">
        <f t="shared" ca="1" si="4"/>
        <v>204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/>
      <c r="N50" s="196"/>
      <c r="O50" s="197">
        <v>0.5</v>
      </c>
      <c r="P50" s="178">
        <f t="shared" si="5"/>
        <v>98</v>
      </c>
      <c r="Q50" s="179">
        <f t="shared" si="5"/>
        <v>0</v>
      </c>
      <c r="R50" s="179">
        <f t="shared" si="5"/>
        <v>0</v>
      </c>
      <c r="S50" s="179">
        <f t="shared" si="5"/>
        <v>0</v>
      </c>
      <c r="T50" s="179">
        <f t="shared" si="5"/>
        <v>0</v>
      </c>
      <c r="U50" s="180">
        <f t="shared" si="5"/>
        <v>98</v>
      </c>
      <c r="V50" s="167">
        <f t="shared" si="6"/>
        <v>196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46106</v>
      </c>
      <c r="G51" s="245">
        <f t="shared" ca="1" si="4"/>
        <v>202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/>
      <c r="O51" s="197">
        <v>0.5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0</v>
      </c>
      <c r="U51" s="180">
        <f t="shared" si="5"/>
        <v>168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46105</v>
      </c>
      <c r="G52" s="245">
        <f t="shared" ca="1" si="4"/>
        <v>203</v>
      </c>
      <c r="H52" s="253">
        <v>3</v>
      </c>
      <c r="I52" s="253" t="str">
        <f>VLOOKUP(H52,Secteurs!$A$4:$C$6,3)</f>
        <v>Arnaud ITOUA</v>
      </c>
      <c r="J52" s="195">
        <v>0.75</v>
      </c>
      <c r="K52" s="196"/>
      <c r="L52" s="196"/>
      <c r="M52" s="196">
        <v>0.25</v>
      </c>
      <c r="N52" s="196"/>
      <c r="O52" s="197"/>
      <c r="P52" s="178">
        <f t="shared" si="5"/>
        <v>136.5</v>
      </c>
      <c r="Q52" s="179">
        <f t="shared" si="5"/>
        <v>0</v>
      </c>
      <c r="R52" s="179">
        <f t="shared" si="5"/>
        <v>0</v>
      </c>
      <c r="S52" s="179">
        <f t="shared" si="5"/>
        <v>45.5</v>
      </c>
      <c r="T52" s="179">
        <f t="shared" si="5"/>
        <v>0</v>
      </c>
      <c r="U52" s="180">
        <f t="shared" si="5"/>
        <v>0</v>
      </c>
      <c r="V52" s="167">
        <f t="shared" si="6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319">
        <v>46105</v>
      </c>
      <c r="G53" s="245">
        <f t="shared" ca="1" si="4"/>
        <v>203</v>
      </c>
      <c r="H53" s="253">
        <v>3</v>
      </c>
      <c r="I53" s="253" t="str">
        <f>VLOOKUP(H53,Secteurs!$A$4:$C$6,3)</f>
        <v>Arnaud ITOUA</v>
      </c>
      <c r="J53" s="195"/>
      <c r="K53" s="196"/>
      <c r="L53" s="196"/>
      <c r="M53" s="196">
        <v>0.25</v>
      </c>
      <c r="N53" s="196">
        <v>0.5</v>
      </c>
      <c r="O53" s="197">
        <v>0.25</v>
      </c>
      <c r="P53" s="178">
        <f t="shared" si="5"/>
        <v>0</v>
      </c>
      <c r="Q53" s="179">
        <f t="shared" si="5"/>
        <v>0</v>
      </c>
      <c r="R53" s="179">
        <f t="shared" si="5"/>
        <v>0</v>
      </c>
      <c r="S53" s="179">
        <f t="shared" si="5"/>
        <v>42</v>
      </c>
      <c r="T53" s="179">
        <f t="shared" si="5"/>
        <v>84</v>
      </c>
      <c r="U53" s="180">
        <f t="shared" si="5"/>
        <v>42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337</v>
      </c>
      <c r="D54" s="198">
        <v>26</v>
      </c>
      <c r="E54" s="166">
        <f t="shared" si="0"/>
        <v>182</v>
      </c>
      <c r="F54" s="319">
        <v>46104</v>
      </c>
      <c r="G54" s="245">
        <f t="shared" ca="1" si="4"/>
        <v>204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0.5</v>
      </c>
      <c r="N54" s="196"/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91</v>
      </c>
      <c r="T54" s="179">
        <f t="shared" si="5"/>
        <v>0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46108</v>
      </c>
      <c r="G55" s="245">
        <f t="shared" ca="1" si="4"/>
        <v>200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22</v>
      </c>
      <c r="E56" s="166">
        <f t="shared" si="0"/>
        <v>154</v>
      </c>
      <c r="F56" s="319">
        <v>46106</v>
      </c>
      <c r="G56" s="245">
        <f t="shared" ca="1" si="4"/>
        <v>202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77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77</v>
      </c>
      <c r="V56" s="167">
        <f t="shared" si="6"/>
        <v>154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348" t="s">
        <v>322</v>
      </c>
      <c r="C57" s="168" t="s">
        <v>29</v>
      </c>
      <c r="D57" s="198">
        <v>40</v>
      </c>
      <c r="E57" s="166">
        <f t="shared" si="0"/>
        <v>280</v>
      </c>
      <c r="F57" s="319">
        <v>46105</v>
      </c>
      <c r="G57" s="245">
        <f t="shared" ca="1" si="4"/>
        <v>203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>
        <v>0.5</v>
      </c>
      <c r="N57" s="196"/>
      <c r="O57" s="197"/>
      <c r="P57" s="178">
        <f t="shared" si="5"/>
        <v>140</v>
      </c>
      <c r="Q57" s="179">
        <f t="shared" si="5"/>
        <v>0</v>
      </c>
      <c r="R57" s="179">
        <f t="shared" si="5"/>
        <v>0</v>
      </c>
      <c r="S57" s="179">
        <f t="shared" si="5"/>
        <v>140</v>
      </c>
      <c r="T57" s="179">
        <f t="shared" si="5"/>
        <v>0</v>
      </c>
      <c r="U57" s="180">
        <f t="shared" si="5"/>
        <v>0</v>
      </c>
      <c r="V57" s="167">
        <f t="shared" si="6"/>
        <v>280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46104</v>
      </c>
      <c r="G58" s="245">
        <f t="shared" ca="1" si="4"/>
        <v>204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30</v>
      </c>
      <c r="E59" s="166">
        <f t="shared" si="0"/>
        <v>210</v>
      </c>
      <c r="F59" s="319">
        <v>46107</v>
      </c>
      <c r="G59" s="245">
        <f t="shared" ca="1" si="4"/>
        <v>201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105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105</v>
      </c>
      <c r="V59" s="167">
        <f t="shared" si="6"/>
        <v>210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46106</v>
      </c>
      <c r="G60" s="245">
        <f t="shared" ca="1" si="4"/>
        <v>202</v>
      </c>
      <c r="H60" s="253">
        <v>2</v>
      </c>
      <c r="I60" s="253" t="str">
        <f>VLOOKUP(H60,Secteurs!$A$4:$C$6,3)</f>
        <v>Prince MBOUSSA</v>
      </c>
      <c r="J60" s="195"/>
      <c r="K60" s="196">
        <v>0.5</v>
      </c>
      <c r="L60" s="196"/>
      <c r="M60" s="196">
        <v>0.25</v>
      </c>
      <c r="N60" s="196"/>
      <c r="O60" s="197">
        <v>0.25</v>
      </c>
      <c r="P60" s="178">
        <f t="shared" si="8"/>
        <v>0</v>
      </c>
      <c r="Q60" s="179">
        <f t="shared" si="8"/>
        <v>126</v>
      </c>
      <c r="R60" s="179">
        <f t="shared" si="8"/>
        <v>0</v>
      </c>
      <c r="S60" s="179">
        <f t="shared" si="8"/>
        <v>63</v>
      </c>
      <c r="T60" s="179">
        <f t="shared" si="8"/>
        <v>0</v>
      </c>
      <c r="U60" s="180">
        <f t="shared" si="8"/>
        <v>63</v>
      </c>
      <c r="V60" s="167">
        <f t="shared" si="6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46108</v>
      </c>
      <c r="G61" s="245">
        <f t="shared" ca="1" si="4"/>
        <v>200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/>
      <c r="N61" s="196"/>
      <c r="O61" s="197">
        <v>0.5</v>
      </c>
      <c r="P61" s="178">
        <f t="shared" si="8"/>
        <v>98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0</v>
      </c>
      <c r="U61" s="180">
        <f t="shared" si="8"/>
        <v>98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30</v>
      </c>
      <c r="E62" s="166">
        <f t="shared" si="0"/>
        <v>210</v>
      </c>
      <c r="F62" s="319">
        <v>46107</v>
      </c>
      <c r="G62" s="245">
        <f t="shared" ca="1" si="4"/>
        <v>201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105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105</v>
      </c>
      <c r="V62" s="167">
        <f t="shared" si="6"/>
        <v>210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34</v>
      </c>
      <c r="E63" s="166">
        <f t="shared" si="0"/>
        <v>238</v>
      </c>
      <c r="F63" s="319">
        <v>46107</v>
      </c>
      <c r="G63" s="245">
        <f t="shared" ca="1" si="4"/>
        <v>201</v>
      </c>
      <c r="H63" s="254">
        <v>1</v>
      </c>
      <c r="I63" s="253" t="str">
        <f>VLOOKUP(H63,Secteurs!$A$4:$C$6,3)</f>
        <v>Frisca MPASSI</v>
      </c>
      <c r="J63" s="195">
        <v>0.5</v>
      </c>
      <c r="K63" s="196"/>
      <c r="L63" s="196"/>
      <c r="M63" s="196"/>
      <c r="N63" s="196"/>
      <c r="O63" s="197">
        <v>0.5</v>
      </c>
      <c r="P63" s="178">
        <f t="shared" si="8"/>
        <v>119</v>
      </c>
      <c r="Q63" s="179">
        <f t="shared" si="8"/>
        <v>0</v>
      </c>
      <c r="R63" s="179">
        <f t="shared" si="8"/>
        <v>0</v>
      </c>
      <c r="S63" s="179">
        <f t="shared" si="8"/>
        <v>0</v>
      </c>
      <c r="T63" s="179">
        <f t="shared" si="8"/>
        <v>0</v>
      </c>
      <c r="U63" s="180">
        <f t="shared" si="8"/>
        <v>119</v>
      </c>
      <c r="V63" s="167">
        <f t="shared" si="6"/>
        <v>238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46106</v>
      </c>
      <c r="G64" s="245">
        <f t="shared" ca="1" si="4"/>
        <v>202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22</v>
      </c>
      <c r="E65" s="166">
        <f t="shared" si="0"/>
        <v>154</v>
      </c>
      <c r="F65" s="319">
        <v>46107</v>
      </c>
      <c r="G65" s="245">
        <f t="shared" ca="1" si="4"/>
        <v>201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/>
      <c r="N65" s="196"/>
      <c r="O65" s="197">
        <v>0.5</v>
      </c>
      <c r="P65" s="178">
        <f t="shared" si="8"/>
        <v>77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0</v>
      </c>
      <c r="U65" s="180">
        <f t="shared" si="8"/>
        <v>77</v>
      </c>
      <c r="V65" s="167">
        <f t="shared" si="6"/>
        <v>154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30</v>
      </c>
      <c r="E66" s="166">
        <f t="shared" ref="E66:E126" si="9">D66*7</f>
        <v>210</v>
      </c>
      <c r="F66" s="319">
        <v>46107</v>
      </c>
      <c r="G66" s="245">
        <f t="shared" ca="1" si="4"/>
        <v>201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105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105</v>
      </c>
      <c r="V66" s="167">
        <f t="shared" si="6"/>
        <v>210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28</v>
      </c>
      <c r="E67" s="166">
        <f t="shared" si="9"/>
        <v>196</v>
      </c>
      <c r="F67" s="319">
        <v>46107</v>
      </c>
      <c r="G67" s="245">
        <f t="shared" ref="G67:G130" ca="1" si="12">+IF(A67=1,(+TODAY())-F67,"Sans objet")</f>
        <v>201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>
        <v>0.25</v>
      </c>
      <c r="O67" s="197">
        <v>0.25</v>
      </c>
      <c r="P67" s="178">
        <f t="shared" si="8"/>
        <v>98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49</v>
      </c>
      <c r="U67" s="180">
        <f t="shared" si="8"/>
        <v>49</v>
      </c>
      <c r="V67" s="167">
        <f t="shared" ref="V67:V130" si="13">SUM(P67:U67)</f>
        <v>196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46106</v>
      </c>
      <c r="G68" s="245">
        <f t="shared" ca="1" si="12"/>
        <v>202</v>
      </c>
      <c r="H68" s="253">
        <v>2</v>
      </c>
      <c r="I68" s="253" t="str">
        <f>VLOOKUP(H68,Secteurs!$A$4:$C$6,3)</f>
        <v>Prince MBOUSSA</v>
      </c>
      <c r="J68" s="195">
        <v>0.5</v>
      </c>
      <c r="K68" s="196">
        <v>0.5</v>
      </c>
      <c r="L68" s="196"/>
      <c r="M68" s="196"/>
      <c r="N68" s="196"/>
      <c r="O68" s="197"/>
      <c r="P68" s="178">
        <f t="shared" si="8"/>
        <v>168</v>
      </c>
      <c r="Q68" s="179">
        <f t="shared" si="8"/>
        <v>168</v>
      </c>
      <c r="R68" s="179">
        <f t="shared" si="8"/>
        <v>0</v>
      </c>
      <c r="S68" s="179">
        <f t="shared" si="8"/>
        <v>0</v>
      </c>
      <c r="T68" s="179">
        <f t="shared" si="8"/>
        <v>0</v>
      </c>
      <c r="U68" s="180">
        <f t="shared" si="8"/>
        <v>0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18</v>
      </c>
      <c r="E69" s="166">
        <f t="shared" si="9"/>
        <v>126</v>
      </c>
      <c r="F69" s="319">
        <v>46105</v>
      </c>
      <c r="G69" s="245">
        <f t="shared" ca="1" si="12"/>
        <v>203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126</v>
      </c>
      <c r="V69" s="167">
        <f t="shared" si="13"/>
        <v>126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30</v>
      </c>
      <c r="E70" s="166">
        <f t="shared" si="9"/>
        <v>210</v>
      </c>
      <c r="F70" s="319">
        <v>46094</v>
      </c>
      <c r="G70" s="245">
        <v>0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105</v>
      </c>
      <c r="T70" s="179">
        <f t="shared" si="8"/>
        <v>0</v>
      </c>
      <c r="U70" s="180">
        <f t="shared" si="8"/>
        <v>105</v>
      </c>
      <c r="V70" s="167">
        <f t="shared" si="13"/>
        <v>210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18</v>
      </c>
      <c r="E71" s="166">
        <f t="shared" si="9"/>
        <v>126</v>
      </c>
      <c r="F71" s="319">
        <v>46107</v>
      </c>
      <c r="G71" s="245">
        <f t="shared" ca="1" si="12"/>
        <v>201</v>
      </c>
      <c r="H71" s="254">
        <v>1</v>
      </c>
      <c r="I71" s="253" t="str">
        <f>VLOOKUP(H71,Secteurs!$A$4:$C$6,3)</f>
        <v>Frisca MPASSI</v>
      </c>
      <c r="J71" s="195">
        <v>0.5</v>
      </c>
      <c r="K71" s="196"/>
      <c r="L71" s="196">
        <v>0.25</v>
      </c>
      <c r="M71" s="196"/>
      <c r="N71" s="196"/>
      <c r="O71" s="197">
        <v>0.25</v>
      </c>
      <c r="P71" s="178">
        <f t="shared" si="8"/>
        <v>63</v>
      </c>
      <c r="Q71" s="179">
        <f t="shared" si="8"/>
        <v>0</v>
      </c>
      <c r="R71" s="179">
        <f t="shared" si="8"/>
        <v>31.5</v>
      </c>
      <c r="S71" s="179">
        <f t="shared" si="8"/>
        <v>0</v>
      </c>
      <c r="T71" s="179">
        <f t="shared" si="8"/>
        <v>0</v>
      </c>
      <c r="U71" s="180">
        <f t="shared" si="8"/>
        <v>31.5</v>
      </c>
      <c r="V71" s="167">
        <f t="shared" si="13"/>
        <v>126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46106</v>
      </c>
      <c r="G72" s="245">
        <f t="shared" ca="1" si="12"/>
        <v>202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25</v>
      </c>
      <c r="E73" s="166">
        <f t="shared" si="9"/>
        <v>175</v>
      </c>
      <c r="F73" s="352">
        <v>46107</v>
      </c>
      <c r="G73" s="245">
        <f t="shared" ca="1" si="12"/>
        <v>201</v>
      </c>
      <c r="H73" s="255">
        <v>1</v>
      </c>
      <c r="I73" s="255" t="str">
        <f>VLOOKUP(H73,Secteurs!$A$4:$C$6,3)</f>
        <v>Frisca MPASSI</v>
      </c>
      <c r="J73" s="195">
        <v>0.75</v>
      </c>
      <c r="K73" s="196"/>
      <c r="L73" s="196"/>
      <c r="M73" s="196">
        <v>0.25</v>
      </c>
      <c r="N73" s="196"/>
      <c r="O73" s="197"/>
      <c r="P73" s="178">
        <f t="shared" si="8"/>
        <v>131.25</v>
      </c>
      <c r="Q73" s="179">
        <f t="shared" si="8"/>
        <v>0</v>
      </c>
      <c r="R73" s="179">
        <f t="shared" si="8"/>
        <v>0</v>
      </c>
      <c r="S73" s="179">
        <f t="shared" si="8"/>
        <v>43.75</v>
      </c>
      <c r="T73" s="179">
        <f t="shared" si="8"/>
        <v>0</v>
      </c>
      <c r="U73" s="180">
        <f t="shared" si="8"/>
        <v>0</v>
      </c>
      <c r="V73" s="167">
        <f t="shared" si="13"/>
        <v>175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23</v>
      </c>
      <c r="E74" s="166">
        <f t="shared" si="9"/>
        <v>161</v>
      </c>
      <c r="F74" s="319">
        <v>46107</v>
      </c>
      <c r="G74" s="245">
        <f t="shared" ca="1" si="12"/>
        <v>201</v>
      </c>
      <c r="H74" s="253">
        <v>1</v>
      </c>
      <c r="I74" s="253" t="str">
        <f>VLOOKUP(H74,Secteurs!$A$4:$C$6,3)</f>
        <v>Frisca MPASSI</v>
      </c>
      <c r="J74" s="195"/>
      <c r="K74" s="196"/>
      <c r="L74" s="196"/>
      <c r="M74" s="196">
        <v>0.5</v>
      </c>
      <c r="N74" s="196"/>
      <c r="O74" s="197">
        <v>0.5</v>
      </c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80.5</v>
      </c>
      <c r="T74" s="179">
        <f t="shared" si="8"/>
        <v>0</v>
      </c>
      <c r="U74" s="180">
        <f t="shared" si="8"/>
        <v>80.5</v>
      </c>
      <c r="V74" s="167">
        <f t="shared" si="13"/>
        <v>161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46104</v>
      </c>
      <c r="G75" s="245">
        <f t="shared" ca="1" si="12"/>
        <v>204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/>
      <c r="M75" s="196"/>
      <c r="N75" s="196"/>
      <c r="O75" s="197">
        <v>0.5</v>
      </c>
      <c r="P75" s="178">
        <f t="shared" si="8"/>
        <v>91</v>
      </c>
      <c r="Q75" s="179">
        <f t="shared" si="8"/>
        <v>0</v>
      </c>
      <c r="R75" s="179">
        <f t="shared" si="8"/>
        <v>0</v>
      </c>
      <c r="S75" s="179">
        <f t="shared" si="8"/>
        <v>0</v>
      </c>
      <c r="T75" s="179">
        <f t="shared" si="8"/>
        <v>0</v>
      </c>
      <c r="U75" s="180">
        <f t="shared" si="8"/>
        <v>91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30</v>
      </c>
      <c r="E76" s="166">
        <f t="shared" si="9"/>
        <v>210</v>
      </c>
      <c r="F76" s="319">
        <v>46106</v>
      </c>
      <c r="G76" s="245">
        <f t="shared" ca="1" si="12"/>
        <v>202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/>
      <c r="M76" s="196"/>
      <c r="N76" s="196"/>
      <c r="O76" s="197">
        <v>0.5</v>
      </c>
      <c r="P76" s="178">
        <f t="shared" si="8"/>
        <v>105</v>
      </c>
      <c r="Q76" s="179">
        <f t="shared" si="8"/>
        <v>0</v>
      </c>
      <c r="R76" s="179">
        <f t="shared" si="8"/>
        <v>0</v>
      </c>
      <c r="S76" s="179">
        <f t="shared" si="8"/>
        <v>0</v>
      </c>
      <c r="T76" s="179">
        <f t="shared" si="8"/>
        <v>0</v>
      </c>
      <c r="U76" s="180">
        <f t="shared" si="8"/>
        <v>105</v>
      </c>
      <c r="V76" s="167">
        <f t="shared" si="13"/>
        <v>210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38</v>
      </c>
      <c r="E77" s="166">
        <f t="shared" si="9"/>
        <v>266</v>
      </c>
      <c r="F77" s="319">
        <v>46106</v>
      </c>
      <c r="G77" s="245">
        <f t="shared" ca="1" si="12"/>
        <v>202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/>
      <c r="N77" s="196">
        <v>0.5</v>
      </c>
      <c r="O77" s="197"/>
      <c r="P77" s="178">
        <f t="shared" si="8"/>
        <v>133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133</v>
      </c>
      <c r="U77" s="180">
        <f t="shared" si="8"/>
        <v>0</v>
      </c>
      <c r="V77" s="167">
        <f t="shared" si="13"/>
        <v>266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327</v>
      </c>
      <c r="C78" s="149"/>
      <c r="D78" s="198">
        <v>28</v>
      </c>
      <c r="E78" s="166">
        <f t="shared" si="9"/>
        <v>196</v>
      </c>
      <c r="F78" s="319">
        <v>46108</v>
      </c>
      <c r="G78" s="245">
        <f t="shared" ca="1" si="12"/>
        <v>200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/>
      <c r="N78" s="196"/>
      <c r="O78" s="197">
        <v>0.5</v>
      </c>
      <c r="P78" s="178">
        <f t="shared" si="8"/>
        <v>98</v>
      </c>
      <c r="Q78" s="179">
        <f t="shared" si="8"/>
        <v>0</v>
      </c>
      <c r="R78" s="179">
        <f t="shared" si="8"/>
        <v>0</v>
      </c>
      <c r="S78" s="179">
        <f t="shared" si="8"/>
        <v>0</v>
      </c>
      <c r="T78" s="179">
        <f t="shared" si="8"/>
        <v>0</v>
      </c>
      <c r="U78" s="180">
        <f t="shared" si="8"/>
        <v>98</v>
      </c>
      <c r="V78" s="167">
        <f t="shared" si="13"/>
        <v>196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46106</v>
      </c>
      <c r="G79" s="245">
        <f t="shared" ca="1" si="12"/>
        <v>202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/>
      <c r="N79" s="196"/>
      <c r="O79" s="197">
        <v>0.5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0</v>
      </c>
      <c r="T79" s="179">
        <f t="shared" si="8"/>
        <v>0</v>
      </c>
      <c r="U79" s="180">
        <f t="shared" si="8"/>
        <v>98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30</v>
      </c>
      <c r="E80" s="166">
        <f t="shared" si="9"/>
        <v>210</v>
      </c>
      <c r="F80" s="319">
        <v>46107</v>
      </c>
      <c r="G80" s="245">
        <f t="shared" ca="1" si="12"/>
        <v>201</v>
      </c>
      <c r="H80" s="253">
        <v>1</v>
      </c>
      <c r="I80" s="253" t="str">
        <f>VLOOKUP(H80,Secteurs!$A$4:$C$6,3)</f>
        <v>Frisca MPASSI</v>
      </c>
      <c r="J80" s="195">
        <v>0.5</v>
      </c>
      <c r="K80" s="196"/>
      <c r="L80" s="196"/>
      <c r="M80" s="196"/>
      <c r="N80" s="196">
        <v>0.25</v>
      </c>
      <c r="O80" s="197">
        <v>0.25</v>
      </c>
      <c r="P80" s="178">
        <f t="shared" si="8"/>
        <v>105</v>
      </c>
      <c r="Q80" s="179">
        <f t="shared" si="8"/>
        <v>0</v>
      </c>
      <c r="R80" s="179">
        <f t="shared" si="8"/>
        <v>0</v>
      </c>
      <c r="S80" s="179">
        <f t="shared" si="8"/>
        <v>0</v>
      </c>
      <c r="T80" s="179">
        <f t="shared" si="8"/>
        <v>52.5</v>
      </c>
      <c r="U80" s="180">
        <f t="shared" si="8"/>
        <v>52.5</v>
      </c>
      <c r="V80" s="167">
        <f t="shared" si="13"/>
        <v>210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38</v>
      </c>
      <c r="E81" s="166">
        <f t="shared" si="9"/>
        <v>266</v>
      </c>
      <c r="F81" s="319">
        <v>46107</v>
      </c>
      <c r="G81" s="245">
        <f t="shared" ca="1" si="12"/>
        <v>201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>
        <v>0.25</v>
      </c>
      <c r="M81" s="196"/>
      <c r="N81" s="196"/>
      <c r="O81" s="197">
        <v>0.25</v>
      </c>
      <c r="P81" s="178">
        <f t="shared" si="8"/>
        <v>133</v>
      </c>
      <c r="Q81" s="179">
        <f t="shared" si="8"/>
        <v>0</v>
      </c>
      <c r="R81" s="179">
        <f t="shared" si="8"/>
        <v>66.5</v>
      </c>
      <c r="S81" s="179">
        <f t="shared" si="8"/>
        <v>0</v>
      </c>
      <c r="T81" s="179">
        <f t="shared" si="8"/>
        <v>0</v>
      </c>
      <c r="U81" s="180">
        <f t="shared" si="8"/>
        <v>66.5</v>
      </c>
      <c r="V81" s="167">
        <f t="shared" si="13"/>
        <v>266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38</v>
      </c>
      <c r="E82" s="166">
        <f t="shared" si="9"/>
        <v>266</v>
      </c>
      <c r="F82" s="319">
        <v>46107</v>
      </c>
      <c r="G82" s="245">
        <f t="shared" ca="1" si="12"/>
        <v>201</v>
      </c>
      <c r="H82" s="254">
        <v>1</v>
      </c>
      <c r="I82" s="253" t="str">
        <f>VLOOKUP(H82,Secteurs!$A$4:$C$6,3)</f>
        <v>Frisca MPASSI</v>
      </c>
      <c r="J82" s="195">
        <v>0.75</v>
      </c>
      <c r="K82" s="196"/>
      <c r="L82" s="196"/>
      <c r="M82" s="196"/>
      <c r="N82" s="196"/>
      <c r="O82" s="197">
        <v>0.25</v>
      </c>
      <c r="P82" s="178">
        <f t="shared" si="8"/>
        <v>199.5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66.5</v>
      </c>
      <c r="V82" s="167">
        <f t="shared" si="13"/>
        <v>266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46106</v>
      </c>
      <c r="G83" s="245">
        <f t="shared" ca="1" si="12"/>
        <v>202</v>
      </c>
      <c r="H83" s="253">
        <v>3</v>
      </c>
      <c r="I83" s="253" t="str">
        <f>VLOOKUP(H83,Secteurs!$A$4:$C$6,3)</f>
        <v>Arnaud ITOUA</v>
      </c>
      <c r="J83" s="195">
        <v>0.75</v>
      </c>
      <c r="K83" s="196"/>
      <c r="L83" s="196"/>
      <c r="M83" s="196"/>
      <c r="N83" s="196"/>
      <c r="O83" s="197">
        <v>0.25</v>
      </c>
      <c r="P83" s="178">
        <f t="shared" si="8"/>
        <v>136.5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45.5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30</v>
      </c>
      <c r="E84" s="166">
        <f t="shared" si="9"/>
        <v>210</v>
      </c>
      <c r="F84" s="319">
        <v>46107</v>
      </c>
      <c r="G84" s="245">
        <f t="shared" ca="1" si="12"/>
        <v>201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105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105</v>
      </c>
      <c r="V84" s="167">
        <f t="shared" si="13"/>
        <v>210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30</v>
      </c>
      <c r="E85" s="166">
        <f t="shared" si="9"/>
        <v>210</v>
      </c>
      <c r="F85" s="319">
        <v>46107</v>
      </c>
      <c r="G85" s="245">
        <f t="shared" ca="1" si="12"/>
        <v>201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105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105</v>
      </c>
      <c r="V85" s="167">
        <f t="shared" si="13"/>
        <v>210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30</v>
      </c>
      <c r="E86" s="166">
        <f t="shared" si="9"/>
        <v>210</v>
      </c>
      <c r="F86" s="319">
        <v>46107</v>
      </c>
      <c r="G86" s="245">
        <f t="shared" ca="1" si="12"/>
        <v>201</v>
      </c>
      <c r="H86" s="253">
        <v>1</v>
      </c>
      <c r="I86" s="253" t="str">
        <f>VLOOKUP(H86,Secteurs!$A$4:$C$6,3)</f>
        <v>Frisca MPASSI</v>
      </c>
      <c r="J86" s="195"/>
      <c r="K86" s="196"/>
      <c r="L86" s="196">
        <v>0.5</v>
      </c>
      <c r="M86" s="196"/>
      <c r="N86" s="196"/>
      <c r="O86" s="197">
        <v>0.5</v>
      </c>
      <c r="P86" s="178">
        <f t="shared" si="8"/>
        <v>0</v>
      </c>
      <c r="Q86" s="179">
        <f t="shared" si="8"/>
        <v>0</v>
      </c>
      <c r="R86" s="179">
        <f t="shared" si="8"/>
        <v>105</v>
      </c>
      <c r="S86" s="179">
        <f t="shared" si="8"/>
        <v>0</v>
      </c>
      <c r="T86" s="179">
        <f t="shared" si="8"/>
        <v>0</v>
      </c>
      <c r="U86" s="180">
        <f t="shared" si="8"/>
        <v>105</v>
      </c>
      <c r="V86" s="167">
        <f t="shared" si="13"/>
        <v>210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36</v>
      </c>
      <c r="E87" s="166">
        <f t="shared" si="9"/>
        <v>252</v>
      </c>
      <c r="F87" s="319">
        <v>46107</v>
      </c>
      <c r="G87" s="245">
        <f t="shared" ca="1" si="12"/>
        <v>201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126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126</v>
      </c>
      <c r="V87" s="167">
        <f t="shared" si="13"/>
        <v>252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46105</v>
      </c>
      <c r="G88" s="245">
        <f t="shared" ca="1" si="12"/>
        <v>203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46107</v>
      </c>
      <c r="G89" s="245">
        <f t="shared" ca="1" si="12"/>
        <v>201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46104</v>
      </c>
      <c r="G90" s="245">
        <f t="shared" ca="1" si="12"/>
        <v>204</v>
      </c>
      <c r="H90" s="253">
        <v>3</v>
      </c>
      <c r="I90" s="253" t="str">
        <f>VLOOKUP(H90,Secteurs!$A$4:$C$6,3)</f>
        <v>Arnaud ITOUA</v>
      </c>
      <c r="J90" s="195">
        <v>0.5</v>
      </c>
      <c r="K90" s="196"/>
      <c r="L90" s="196"/>
      <c r="M90" s="196"/>
      <c r="N90" s="196"/>
      <c r="O90" s="197">
        <v>0.5</v>
      </c>
      <c r="P90" s="178">
        <f t="shared" si="8"/>
        <v>112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40</v>
      </c>
      <c r="E91" s="166">
        <f t="shared" si="9"/>
        <v>280</v>
      </c>
      <c r="F91" s="319">
        <v>46104</v>
      </c>
      <c r="G91" s="245">
        <f t="shared" ca="1" si="12"/>
        <v>204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140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140</v>
      </c>
      <c r="V91" s="167">
        <f t="shared" si="13"/>
        <v>280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12</v>
      </c>
      <c r="E92" s="166">
        <f t="shared" si="9"/>
        <v>84</v>
      </c>
      <c r="F92" s="319">
        <v>46106</v>
      </c>
      <c r="G92" s="245">
        <f t="shared" ca="1" si="12"/>
        <v>202</v>
      </c>
      <c r="H92" s="253">
        <v>2</v>
      </c>
      <c r="I92" s="253" t="str">
        <f>VLOOKUP(H92,Secteurs!$A$4:$C$6,3)</f>
        <v>Prince MBOUSSA</v>
      </c>
      <c r="J92" s="195">
        <v>0.5</v>
      </c>
      <c r="K92" s="196"/>
      <c r="L92" s="196"/>
      <c r="M92" s="196"/>
      <c r="N92" s="196"/>
      <c r="O92" s="197">
        <v>0.5</v>
      </c>
      <c r="P92" s="178">
        <f t="shared" si="8"/>
        <v>42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0</v>
      </c>
      <c r="U92" s="180">
        <f t="shared" si="8"/>
        <v>42</v>
      </c>
      <c r="V92" s="167">
        <f t="shared" si="13"/>
        <v>84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331</v>
      </c>
      <c r="C93" s="149" t="s">
        <v>29</v>
      </c>
      <c r="D93" s="198">
        <v>28</v>
      </c>
      <c r="E93" s="166">
        <f t="shared" si="9"/>
        <v>196</v>
      </c>
      <c r="F93" s="319">
        <v>46107</v>
      </c>
      <c r="G93" s="245">
        <f t="shared" ca="1" si="12"/>
        <v>201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/>
      <c r="M93" s="196">
        <v>0.5</v>
      </c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0</v>
      </c>
      <c r="S93" s="179">
        <f t="shared" si="8"/>
        <v>98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46104</v>
      </c>
      <c r="G94" s="245">
        <f t="shared" ca="1" si="12"/>
        <v>204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48</v>
      </c>
      <c r="E95" s="166">
        <f t="shared" si="9"/>
        <v>336</v>
      </c>
      <c r="F95" s="319">
        <v>46106</v>
      </c>
      <c r="G95" s="245">
        <f t="shared" ca="1" si="12"/>
        <v>202</v>
      </c>
      <c r="H95" s="253">
        <v>2</v>
      </c>
      <c r="I95" s="253" t="str">
        <f>VLOOKUP(H95,Secteurs!$A$4:$C$6,3)</f>
        <v>Prince MBOUSSA</v>
      </c>
      <c r="J95" s="195">
        <v>1</v>
      </c>
      <c r="K95" s="196"/>
      <c r="L95" s="196"/>
      <c r="M95" s="196"/>
      <c r="N95" s="196"/>
      <c r="O95" s="197"/>
      <c r="P95" s="178">
        <f t="shared" si="8"/>
        <v>336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336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98</v>
      </c>
      <c r="C96" s="149"/>
      <c r="D96" s="198">
        <v>22</v>
      </c>
      <c r="E96" s="166">
        <f t="shared" si="9"/>
        <v>154</v>
      </c>
      <c r="F96" s="319">
        <v>46107</v>
      </c>
      <c r="G96" s="245">
        <f t="shared" ca="1" si="12"/>
        <v>201</v>
      </c>
      <c r="H96" s="254">
        <v>1</v>
      </c>
      <c r="I96" s="253" t="str">
        <f>VLOOKUP(H96,Secteurs!$A$4:$C$6,3)</f>
        <v>Frisca MPASSI</v>
      </c>
      <c r="J96" s="195">
        <v>0.5</v>
      </c>
      <c r="K96" s="196"/>
      <c r="L96" s="196"/>
      <c r="M96" s="196"/>
      <c r="N96" s="196"/>
      <c r="O96" s="197">
        <v>0.5</v>
      </c>
      <c r="P96" s="178">
        <f t="shared" si="8"/>
        <v>77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0</v>
      </c>
      <c r="U96" s="180">
        <f t="shared" si="8"/>
        <v>77</v>
      </c>
      <c r="V96" s="167">
        <f t="shared" si="13"/>
        <v>154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319">
        <v>46106</v>
      </c>
      <c r="G97" s="245">
        <f t="shared" ca="1" si="12"/>
        <v>202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84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84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46106</v>
      </c>
      <c r="G98" s="245">
        <f t="shared" ca="1" si="12"/>
        <v>202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126</v>
      </c>
      <c r="U98" s="180">
        <f t="shared" si="8"/>
        <v>0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40</v>
      </c>
      <c r="E99" s="166">
        <f t="shared" si="9"/>
        <v>280</v>
      </c>
      <c r="F99" s="319">
        <v>46107</v>
      </c>
      <c r="G99" s="245">
        <f t="shared" ca="1" si="12"/>
        <v>201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140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140</v>
      </c>
      <c r="V99" s="167">
        <f t="shared" si="13"/>
        <v>280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0</v>
      </c>
      <c r="B100" s="163" t="s">
        <v>332</v>
      </c>
      <c r="C100" s="148"/>
      <c r="D100" s="199"/>
      <c r="E100" s="166">
        <f t="shared" si="9"/>
        <v>0</v>
      </c>
      <c r="F100" s="319">
        <v>46094</v>
      </c>
      <c r="G100" s="245" t="str">
        <f t="shared" ca="1" si="12"/>
        <v>Sans objet</v>
      </c>
      <c r="H100" s="253">
        <v>3</v>
      </c>
      <c r="I100" s="253" t="str">
        <f>VLOOKUP(H100,Secteurs!$A$4:$C$6,3)</f>
        <v>Arnaud ITOUA</v>
      </c>
      <c r="J100" s="195"/>
      <c r="K100" s="196"/>
      <c r="L100" s="196"/>
      <c r="M100" s="196"/>
      <c r="N100" s="196"/>
      <c r="O100" s="197"/>
      <c r="P100" s="178">
        <f t="shared" si="8"/>
        <v>0</v>
      </c>
      <c r="Q100" s="179">
        <f t="shared" si="8"/>
        <v>0</v>
      </c>
      <c r="R100" s="179">
        <f t="shared" si="8"/>
        <v>0</v>
      </c>
      <c r="S100" s="179">
        <f t="shared" ref="S100:U154" si="14">+$E100*M100</f>
        <v>0</v>
      </c>
      <c r="T100" s="179">
        <f t="shared" si="14"/>
        <v>0</v>
      </c>
      <c r="U100" s="180">
        <f t="shared" si="14"/>
        <v>0</v>
      </c>
      <c r="V100" s="167">
        <f t="shared" si="13"/>
        <v>0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32</v>
      </c>
      <c r="E101" s="166">
        <f t="shared" si="9"/>
        <v>224</v>
      </c>
      <c r="F101" s="319">
        <v>46104</v>
      </c>
      <c r="G101" s="245">
        <f t="shared" ca="1" si="12"/>
        <v>204</v>
      </c>
      <c r="H101" s="253">
        <v>2</v>
      </c>
      <c r="I101" s="253" t="str">
        <f>VLOOKUP(H101,Secteurs!$A$4:$C$6,3)</f>
        <v>Prince MBOUSSA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4" si="15">+$E101*J101</f>
        <v>112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112</v>
      </c>
      <c r="V101" s="167">
        <f t="shared" si="13"/>
        <v>224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338</v>
      </c>
      <c r="C102" s="142"/>
      <c r="D102" s="198">
        <v>16</v>
      </c>
      <c r="E102" s="166">
        <f t="shared" si="9"/>
        <v>112</v>
      </c>
      <c r="F102" s="319">
        <v>46104</v>
      </c>
      <c r="G102" s="245">
        <f t="shared" ca="1" si="12"/>
        <v>204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56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56</v>
      </c>
      <c r="U102" s="180">
        <f t="shared" si="14"/>
        <v>0</v>
      </c>
      <c r="V102" s="167">
        <f t="shared" si="13"/>
        <v>112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46105</v>
      </c>
      <c r="G104" s="245">
        <f t="shared" ca="1" si="12"/>
        <v>203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333</v>
      </c>
      <c r="C105" s="142"/>
      <c r="D105" s="198">
        <v>22</v>
      </c>
      <c r="E105" s="166">
        <f t="shared" si="9"/>
        <v>154</v>
      </c>
      <c r="F105" s="319">
        <v>46108</v>
      </c>
      <c r="G105" s="245">
        <f t="shared" ca="1" si="12"/>
        <v>200</v>
      </c>
      <c r="H105" s="254">
        <v>1</v>
      </c>
      <c r="I105" s="253" t="str">
        <f>VLOOKUP(H105,Secteurs!$A$4:$C$6,3)</f>
        <v>Frisca MPASSI</v>
      </c>
      <c r="J105" s="195"/>
      <c r="K105" s="196"/>
      <c r="L105" s="196">
        <v>0.5</v>
      </c>
      <c r="M105" s="196"/>
      <c r="N105" s="196">
        <v>0.5</v>
      </c>
      <c r="O105" s="197"/>
      <c r="P105" s="178">
        <f t="shared" si="15"/>
        <v>0</v>
      </c>
      <c r="Q105" s="179">
        <f t="shared" si="15"/>
        <v>0</v>
      </c>
      <c r="R105" s="179">
        <f t="shared" si="15"/>
        <v>77</v>
      </c>
      <c r="S105" s="179">
        <f t="shared" si="14"/>
        <v>0</v>
      </c>
      <c r="T105" s="179">
        <f t="shared" si="14"/>
        <v>77</v>
      </c>
      <c r="U105" s="180">
        <f t="shared" si="14"/>
        <v>0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25</v>
      </c>
      <c r="E106" s="166">
        <f t="shared" si="9"/>
        <v>175</v>
      </c>
      <c r="F106" s="319">
        <v>46107</v>
      </c>
      <c r="G106" s="245">
        <f t="shared" ca="1" si="12"/>
        <v>201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/>
      <c r="N106" s="196"/>
      <c r="O106" s="197">
        <v>0.5</v>
      </c>
      <c r="P106" s="178">
        <f t="shared" si="15"/>
        <v>87.5</v>
      </c>
      <c r="Q106" s="179">
        <f t="shared" si="15"/>
        <v>0</v>
      </c>
      <c r="R106" s="179">
        <f t="shared" si="15"/>
        <v>0</v>
      </c>
      <c r="S106" s="179">
        <f t="shared" si="14"/>
        <v>0</v>
      </c>
      <c r="T106" s="179">
        <f t="shared" si="14"/>
        <v>0</v>
      </c>
      <c r="U106" s="180">
        <f t="shared" si="14"/>
        <v>87.5</v>
      </c>
      <c r="V106" s="167">
        <f t="shared" si="13"/>
        <v>175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46106</v>
      </c>
      <c r="G107" s="245">
        <f t="shared" ca="1" si="12"/>
        <v>202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/>
      <c r="M107" s="196">
        <v>0.5</v>
      </c>
      <c r="N107" s="196"/>
      <c r="O107" s="197"/>
      <c r="P107" s="178">
        <f t="shared" si="15"/>
        <v>70</v>
      </c>
      <c r="Q107" s="179">
        <f t="shared" si="15"/>
        <v>0</v>
      </c>
      <c r="R107" s="179">
        <f t="shared" si="15"/>
        <v>0</v>
      </c>
      <c r="S107" s="179">
        <f t="shared" si="14"/>
        <v>70</v>
      </c>
      <c r="T107" s="179">
        <f t="shared" si="14"/>
        <v>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46105</v>
      </c>
      <c r="G108" s="245">
        <f t="shared" ca="1" si="12"/>
        <v>203</v>
      </c>
      <c r="H108" s="253">
        <v>2</v>
      </c>
      <c r="I108" s="253" t="str">
        <f>VLOOKUP(H108,Secteurs!$A$4:$C$6,3)</f>
        <v>Prince MBOUSSA</v>
      </c>
      <c r="J108" s="353"/>
      <c r="K108" s="196"/>
      <c r="L108" s="196">
        <v>0.5</v>
      </c>
      <c r="M108" s="196">
        <v>0.5</v>
      </c>
      <c r="N108" s="196"/>
      <c r="O108" s="197"/>
      <c r="P108" s="178"/>
      <c r="Q108" s="179">
        <f t="shared" si="15"/>
        <v>0</v>
      </c>
      <c r="R108" s="179">
        <v>63</v>
      </c>
      <c r="S108" s="179">
        <f t="shared" si="14"/>
        <v>63</v>
      </c>
      <c r="T108" s="179">
        <f t="shared" si="14"/>
        <v>0</v>
      </c>
      <c r="U108" s="180">
        <f t="shared" si="14"/>
        <v>0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46107</v>
      </c>
      <c r="G109" s="245">
        <f t="shared" ca="1" si="12"/>
        <v>201</v>
      </c>
      <c r="H109" s="253">
        <v>1</v>
      </c>
      <c r="I109" s="253" t="str">
        <f>VLOOKUP(H109,Secteurs!$A$4:$C$6,3)</f>
        <v>Frisca MPASSI</v>
      </c>
      <c r="J109" s="195"/>
      <c r="K109" s="196"/>
      <c r="L109" s="196">
        <v>0.5</v>
      </c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v>38.5</v>
      </c>
      <c r="S109" s="179">
        <f t="shared" si="14"/>
        <v>0</v>
      </c>
      <c r="T109" s="179">
        <f t="shared" si="14"/>
        <v>0</v>
      </c>
      <c r="U109" s="180">
        <v>38.5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339</v>
      </c>
      <c r="C110" s="142"/>
      <c r="D110" s="199">
        <v>12</v>
      </c>
      <c r="E110" s="166">
        <f t="shared" si="9"/>
        <v>84</v>
      </c>
      <c r="F110" s="319">
        <v>46106</v>
      </c>
      <c r="G110" s="245">
        <f t="shared" ca="1" si="12"/>
        <v>202</v>
      </c>
      <c r="H110" s="253">
        <v>3</v>
      </c>
      <c r="I110" s="253" t="str">
        <f>VLOOKUP(H110,Secteurs!$A$4:$C$6,3)</f>
        <v>Arnaud ITOUA</v>
      </c>
      <c r="J110" s="195">
        <v>0.5</v>
      </c>
      <c r="K110" s="196"/>
      <c r="L110" s="196"/>
      <c r="M110" s="196">
        <v>0.5</v>
      </c>
      <c r="N110" s="196"/>
      <c r="O110" s="197"/>
      <c r="P110" s="178">
        <f t="shared" si="15"/>
        <v>42</v>
      </c>
      <c r="Q110" s="179">
        <f t="shared" si="15"/>
        <v>0</v>
      </c>
      <c r="R110" s="179">
        <f t="shared" si="15"/>
        <v>0</v>
      </c>
      <c r="S110" s="179">
        <f t="shared" si="14"/>
        <v>42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46107</v>
      </c>
      <c r="G111" s="245">
        <f t="shared" ca="1" si="12"/>
        <v>201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24</v>
      </c>
      <c r="E112" s="166">
        <f t="shared" si="9"/>
        <v>168</v>
      </c>
      <c r="F112" s="319">
        <v>46108</v>
      </c>
      <c r="G112" s="245">
        <f t="shared" ca="1" si="12"/>
        <v>200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/>
      <c r="M112" s="196"/>
      <c r="N112" s="196"/>
      <c r="O112" s="197">
        <v>0.5</v>
      </c>
      <c r="P112" s="178">
        <f t="shared" si="15"/>
        <v>84</v>
      </c>
      <c r="Q112" s="179">
        <f t="shared" si="15"/>
        <v>0</v>
      </c>
      <c r="R112" s="179">
        <f t="shared" si="15"/>
        <v>0</v>
      </c>
      <c r="S112" s="179">
        <f t="shared" si="14"/>
        <v>0</v>
      </c>
      <c r="T112" s="179">
        <f t="shared" si="14"/>
        <v>0</v>
      </c>
      <c r="U112" s="180">
        <f t="shared" si="14"/>
        <v>84</v>
      </c>
      <c r="V112" s="167">
        <f t="shared" si="13"/>
        <v>168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46106</v>
      </c>
      <c r="G113" s="245">
        <f t="shared" ca="1" si="12"/>
        <v>202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46105</v>
      </c>
      <c r="G114" s="245">
        <f t="shared" ca="1" si="12"/>
        <v>203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30</v>
      </c>
      <c r="E115" s="166">
        <f t="shared" si="9"/>
        <v>210</v>
      </c>
      <c r="F115" s="319">
        <v>46107</v>
      </c>
      <c r="G115" s="245">
        <f t="shared" ca="1" si="12"/>
        <v>201</v>
      </c>
      <c r="H115" s="253">
        <v>1</v>
      </c>
      <c r="I115" s="253" t="str">
        <f>VLOOKUP(H115,Secteurs!$A$4:$C$6,3)</f>
        <v>Frisca MPASSI</v>
      </c>
      <c r="J115" s="195"/>
      <c r="K115" s="196"/>
      <c r="L115" s="196">
        <v>0.5</v>
      </c>
      <c r="M115" s="196"/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105</v>
      </c>
      <c r="S115" s="179">
        <f t="shared" si="14"/>
        <v>0</v>
      </c>
      <c r="T115" s="179">
        <f t="shared" si="14"/>
        <v>0</v>
      </c>
      <c r="U115" s="180">
        <f t="shared" si="14"/>
        <v>105</v>
      </c>
      <c r="V115" s="167">
        <f t="shared" si="13"/>
        <v>210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24</v>
      </c>
      <c r="E116" s="166">
        <f t="shared" si="9"/>
        <v>168</v>
      </c>
      <c r="F116" s="319">
        <v>46106</v>
      </c>
      <c r="G116" s="245">
        <f t="shared" ca="1" si="12"/>
        <v>202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>
        <v>0.5</v>
      </c>
      <c r="N116" s="196"/>
      <c r="O116" s="197"/>
      <c r="P116" s="178">
        <f t="shared" si="15"/>
        <v>84</v>
      </c>
      <c r="Q116" s="179">
        <f t="shared" si="15"/>
        <v>0</v>
      </c>
      <c r="R116" s="179">
        <f t="shared" si="15"/>
        <v>0</v>
      </c>
      <c r="S116" s="179">
        <f t="shared" si="14"/>
        <v>84</v>
      </c>
      <c r="T116" s="179">
        <f t="shared" si="14"/>
        <v>0</v>
      </c>
      <c r="U116" s="180">
        <f t="shared" si="14"/>
        <v>0</v>
      </c>
      <c r="V116" s="167">
        <f t="shared" si="13"/>
        <v>168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46106</v>
      </c>
      <c r="G117" s="245">
        <f ca="1">+IF(A117=1,(+TODAY())-F117,"Sans objet")</f>
        <v>202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126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348" t="s">
        <v>328</v>
      </c>
      <c r="C118" s="142"/>
      <c r="D118" s="198">
        <v>11</v>
      </c>
      <c r="E118" s="166">
        <f t="shared" si="9"/>
        <v>77</v>
      </c>
      <c r="F118" s="319">
        <v>46105</v>
      </c>
      <c r="G118" s="245">
        <f ca="1">+IF(A118=1,(+TODAY())-F118,"Sans objet")</f>
        <v>203</v>
      </c>
      <c r="H118" s="253">
        <v>2</v>
      </c>
      <c r="I118" s="253" t="str">
        <f>VLOOKUP(H118,Secteurs!$A$4:$C$6,3)</f>
        <v>Prince MBOUSSA</v>
      </c>
      <c r="J118" s="195"/>
      <c r="K118" s="196"/>
      <c r="L118" s="196">
        <v>0.5</v>
      </c>
      <c r="M118" s="196"/>
      <c r="N118" s="196"/>
      <c r="O118" s="197">
        <v>0.5</v>
      </c>
      <c r="P118" s="178">
        <f t="shared" si="15"/>
        <v>0</v>
      </c>
      <c r="Q118" s="179">
        <f t="shared" si="15"/>
        <v>0</v>
      </c>
      <c r="R118" s="179">
        <f t="shared" si="15"/>
        <v>38.5</v>
      </c>
      <c r="S118" s="179">
        <f t="shared" si="14"/>
        <v>0</v>
      </c>
      <c r="T118" s="179">
        <f t="shared" si="14"/>
        <v>0</v>
      </c>
      <c r="U118" s="180">
        <f t="shared" si="14"/>
        <v>38.5</v>
      </c>
      <c r="V118" s="167">
        <f t="shared" si="13"/>
        <v>77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46105</v>
      </c>
      <c r="G119" s="245">
        <f t="shared" ca="1" si="12"/>
        <v>203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178">
        <f t="shared" si="15"/>
        <v>42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12</v>
      </c>
      <c r="E120" s="166">
        <f t="shared" si="9"/>
        <v>84</v>
      </c>
      <c r="F120" s="319">
        <v>46104</v>
      </c>
      <c r="G120" s="245">
        <f t="shared" ca="1" si="12"/>
        <v>204</v>
      </c>
      <c r="H120" s="253">
        <v>2</v>
      </c>
      <c r="I120" s="253" t="str">
        <f>VLOOKUP(H120,Secteurs!$A$4:$C$6,3)</f>
        <v>Prince MBOUSSA</v>
      </c>
      <c r="J120" s="195"/>
      <c r="K120" s="196"/>
      <c r="L120" s="196">
        <v>0.5</v>
      </c>
      <c r="M120" s="196">
        <v>0.25</v>
      </c>
      <c r="N120" s="196"/>
      <c r="O120" s="197">
        <v>0.25</v>
      </c>
      <c r="P120" s="178">
        <f t="shared" si="15"/>
        <v>0</v>
      </c>
      <c r="Q120" s="179">
        <f t="shared" si="15"/>
        <v>0</v>
      </c>
      <c r="R120" s="179">
        <f t="shared" si="15"/>
        <v>42</v>
      </c>
      <c r="S120" s="179">
        <f t="shared" si="14"/>
        <v>21</v>
      </c>
      <c r="T120" s="179">
        <f t="shared" si="14"/>
        <v>0</v>
      </c>
      <c r="U120" s="180">
        <f t="shared" si="14"/>
        <v>21</v>
      </c>
      <c r="V120" s="167">
        <f t="shared" si="13"/>
        <v>84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46106</v>
      </c>
      <c r="G121" s="245">
        <f t="shared" ca="1" si="12"/>
        <v>202</v>
      </c>
      <c r="H121" s="253">
        <v>2</v>
      </c>
      <c r="I121" s="253" t="str">
        <f>VLOOKUP(H121,Secteurs!$A$4:$C$6,3)</f>
        <v>Prince MBOUSSA</v>
      </c>
      <c r="J121" s="195">
        <v>0.75</v>
      </c>
      <c r="K121" s="196"/>
      <c r="L121" s="196"/>
      <c r="M121" s="196"/>
      <c r="N121" s="196"/>
      <c r="O121" s="197">
        <v>0.25</v>
      </c>
      <c r="P121" s="178">
        <f t="shared" si="15"/>
        <v>210</v>
      </c>
      <c r="Q121" s="179">
        <f t="shared" si="15"/>
        <v>0</v>
      </c>
      <c r="R121" s="179">
        <f t="shared" si="15"/>
        <v>0</v>
      </c>
      <c r="S121" s="179">
        <f t="shared" si="14"/>
        <v>0</v>
      </c>
      <c r="T121" s="179">
        <f t="shared" si="14"/>
        <v>0</v>
      </c>
      <c r="U121" s="180">
        <f t="shared" si="14"/>
        <v>70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46104</v>
      </c>
      <c r="G122" s="245">
        <f t="shared" ca="1" si="12"/>
        <v>204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8</v>
      </c>
      <c r="E123" s="166">
        <f t="shared" si="9"/>
        <v>56</v>
      </c>
      <c r="F123" s="319">
        <v>46105</v>
      </c>
      <c r="G123" s="245">
        <f t="shared" ca="1" si="12"/>
        <v>203</v>
      </c>
      <c r="H123" s="253">
        <v>3</v>
      </c>
      <c r="I123" s="253" t="str">
        <f>VLOOKUP(H123,Secteurs!$A$4:$C$6,3)</f>
        <v>Arnaud ITOUA</v>
      </c>
      <c r="J123" s="195"/>
      <c r="K123" s="196"/>
      <c r="L123" s="196"/>
      <c r="M123" s="196">
        <v>0.5</v>
      </c>
      <c r="N123" s="196">
        <v>0.5</v>
      </c>
      <c r="O123" s="197"/>
      <c r="P123" s="178">
        <f t="shared" si="15"/>
        <v>0</v>
      </c>
      <c r="Q123" s="179">
        <f t="shared" si="15"/>
        <v>0</v>
      </c>
      <c r="R123" s="179">
        <f t="shared" si="15"/>
        <v>0</v>
      </c>
      <c r="S123" s="179">
        <f t="shared" si="14"/>
        <v>28</v>
      </c>
      <c r="T123" s="179">
        <f t="shared" si="14"/>
        <v>28</v>
      </c>
      <c r="U123" s="180">
        <f t="shared" si="14"/>
        <v>0</v>
      </c>
      <c r="V123" s="167">
        <f t="shared" si="13"/>
        <v>56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14</v>
      </c>
      <c r="E124" s="166">
        <f t="shared" si="9"/>
        <v>98</v>
      </c>
      <c r="F124" s="319">
        <v>46105</v>
      </c>
      <c r="G124" s="245">
        <f t="shared" ca="1" si="12"/>
        <v>203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49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49</v>
      </c>
      <c r="V124" s="167">
        <f t="shared" si="13"/>
        <v>98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16</v>
      </c>
      <c r="E125" s="166">
        <f t="shared" si="9"/>
        <v>112</v>
      </c>
      <c r="F125" s="319">
        <v>46105</v>
      </c>
      <c r="G125" s="245">
        <f t="shared" ca="1" si="12"/>
        <v>203</v>
      </c>
      <c r="H125" s="253">
        <v>2</v>
      </c>
      <c r="I125" s="253" t="str">
        <f>VLOOKUP(H125,Secteurs!$A$4:$C$6,3)</f>
        <v>Prince MBOUSSA</v>
      </c>
      <c r="J125" s="195">
        <v>0.5</v>
      </c>
      <c r="K125" s="196"/>
      <c r="L125" s="196"/>
      <c r="M125" s="196">
        <v>0.5</v>
      </c>
      <c r="N125" s="196"/>
      <c r="O125" s="197"/>
      <c r="P125" s="178">
        <f t="shared" si="15"/>
        <v>56</v>
      </c>
      <c r="Q125" s="179">
        <f t="shared" si="15"/>
        <v>0</v>
      </c>
      <c r="R125" s="179">
        <f t="shared" si="15"/>
        <v>0</v>
      </c>
      <c r="S125" s="179">
        <f t="shared" si="14"/>
        <v>56</v>
      </c>
      <c r="T125" s="179">
        <f t="shared" si="14"/>
        <v>0</v>
      </c>
      <c r="U125" s="180">
        <f t="shared" si="14"/>
        <v>0</v>
      </c>
      <c r="V125" s="167">
        <f t="shared" si="13"/>
        <v>112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46105</v>
      </c>
      <c r="G126" s="245">
        <f t="shared" ca="1" si="12"/>
        <v>203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57">
        <f t="shared" si="11"/>
        <v>0</v>
      </c>
      <c r="B127" s="209" t="s">
        <v>325</v>
      </c>
      <c r="C127" s="154" t="s">
        <v>29</v>
      </c>
      <c r="D127" s="200"/>
      <c r="E127" s="166"/>
      <c r="F127" s="354">
        <v>46084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10</v>
      </c>
      <c r="E128" s="166">
        <f t="shared" ref="E128:E154" si="16">D128*7</f>
        <v>70</v>
      </c>
      <c r="F128" s="319">
        <v>46107</v>
      </c>
      <c r="G128" s="245">
        <f t="shared" ca="1" si="12"/>
        <v>201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/>
      <c r="N128" s="196">
        <v>1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0</v>
      </c>
      <c r="T128" s="179">
        <f t="shared" si="14"/>
        <v>70</v>
      </c>
      <c r="U128" s="180">
        <f t="shared" si="14"/>
        <v>0</v>
      </c>
      <c r="V128" s="167">
        <f t="shared" si="13"/>
        <v>70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16"/>
        <v>49</v>
      </c>
      <c r="F129" s="319">
        <v>46106</v>
      </c>
      <c r="G129" s="245">
        <f t="shared" ca="1" si="12"/>
        <v>202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si="16"/>
        <v>168</v>
      </c>
      <c r="F130" s="319">
        <v>46105</v>
      </c>
      <c r="G130" s="245">
        <f t="shared" ca="1" si="12"/>
        <v>203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3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0" si="18">+IF(D131&gt;0,1,0)</f>
        <v>0</v>
      </c>
      <c r="B131" s="163" t="s">
        <v>334</v>
      </c>
      <c r="C131" s="209"/>
      <c r="D131" s="201"/>
      <c r="E131" s="166">
        <f t="shared" si="16"/>
        <v>0</v>
      </c>
      <c r="F131" s="319">
        <v>46091</v>
      </c>
      <c r="G131" s="245" t="str">
        <f t="shared" ref="G131:G154" ca="1" si="19">+IF(A131=1,(+TODAY())-F131,"Sans objet")</f>
        <v>Sans objet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/>
      <c r="N131" s="196"/>
      <c r="O131" s="197"/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0</v>
      </c>
      <c r="V131" s="167">
        <f t="shared" ref="V131:V153" si="20">SUM(P131:U131)</f>
        <v>0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v>1</v>
      </c>
      <c r="B132" s="355" t="s">
        <v>307</v>
      </c>
      <c r="C132" s="154"/>
      <c r="D132" s="201">
        <v>7</v>
      </c>
      <c r="E132" s="166">
        <f t="shared" si="16"/>
        <v>49</v>
      </c>
      <c r="F132" s="319">
        <v>46106</v>
      </c>
      <c r="G132" s="245">
        <f t="shared" ca="1" si="19"/>
        <v>202</v>
      </c>
      <c r="H132" s="254">
        <v>2</v>
      </c>
      <c r="I132" s="253" t="s">
        <v>278</v>
      </c>
      <c r="J132" s="195"/>
      <c r="K132" s="196"/>
      <c r="L132" s="196"/>
      <c r="M132" s="196"/>
      <c r="N132" s="196"/>
      <c r="O132" s="197">
        <v>1</v>
      </c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49</v>
      </c>
      <c r="V132" s="167">
        <f t="shared" si="20"/>
        <v>49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46107</v>
      </c>
      <c r="G133" s="245">
        <f t="shared" ca="1" si="19"/>
        <v>201</v>
      </c>
      <c r="H133" s="254">
        <v>1</v>
      </c>
      <c r="I133" s="253" t="str">
        <f>VLOOKUP(H133,Secteurs!$A$4:$C$6,3)</f>
        <v>Frisca MPASSI</v>
      </c>
      <c r="J133" s="195"/>
      <c r="K133" s="196"/>
      <c r="L133" s="196"/>
      <c r="M133" s="196">
        <v>1</v>
      </c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84</v>
      </c>
      <c r="T133" s="179">
        <f t="shared" si="14"/>
        <v>0</v>
      </c>
      <c r="U133" s="180">
        <f t="shared" si="14"/>
        <v>0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22</v>
      </c>
      <c r="E134" s="166">
        <f t="shared" si="16"/>
        <v>154</v>
      </c>
      <c r="F134" s="319">
        <v>46107</v>
      </c>
      <c r="G134" s="245">
        <f t="shared" ca="1" si="19"/>
        <v>201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/>
      <c r="N134" s="196">
        <v>0.5</v>
      </c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0</v>
      </c>
      <c r="T134" s="179">
        <f t="shared" si="14"/>
        <v>77</v>
      </c>
      <c r="U134" s="180">
        <f t="shared" si="14"/>
        <v>77</v>
      </c>
      <c r="V134" s="167">
        <f t="shared" si="20"/>
        <v>154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20</v>
      </c>
      <c r="E135" s="166">
        <f t="shared" si="16"/>
        <v>140</v>
      </c>
      <c r="F135" s="319">
        <v>46107</v>
      </c>
      <c r="G135" s="245">
        <f t="shared" ca="1" si="19"/>
        <v>201</v>
      </c>
      <c r="H135" s="254">
        <v>1</v>
      </c>
      <c r="I135" s="253" t="s">
        <v>276</v>
      </c>
      <c r="J135" s="195">
        <v>0.5</v>
      </c>
      <c r="K135" s="196"/>
      <c r="L135" s="196"/>
      <c r="M135" s="196"/>
      <c r="N135" s="196"/>
      <c r="O135" s="197">
        <v>0.5</v>
      </c>
      <c r="P135" s="178">
        <f t="shared" si="15"/>
        <v>70</v>
      </c>
      <c r="Q135" s="179">
        <f t="shared" si="15"/>
        <v>0</v>
      </c>
      <c r="R135" s="179">
        <f t="shared" si="15"/>
        <v>0</v>
      </c>
      <c r="S135" s="179">
        <f t="shared" si="14"/>
        <v>0</v>
      </c>
      <c r="T135" s="179">
        <f t="shared" si="14"/>
        <v>0</v>
      </c>
      <c r="U135" s="180">
        <f t="shared" si="14"/>
        <v>70</v>
      </c>
      <c r="V135" s="167">
        <f t="shared" si="20"/>
        <v>140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46108</v>
      </c>
      <c r="G136" s="245">
        <f t="shared" ca="1" si="19"/>
        <v>200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46106</v>
      </c>
      <c r="G137" s="245">
        <f t="shared" ca="1" si="19"/>
        <v>202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46105</v>
      </c>
      <c r="G138" s="245">
        <f t="shared" ca="1" si="19"/>
        <v>203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/>
      <c r="M138" s="196"/>
      <c r="N138" s="196"/>
      <c r="O138" s="197">
        <v>0.5</v>
      </c>
      <c r="P138" s="178">
        <f t="shared" si="15"/>
        <v>24.5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24.5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46104</v>
      </c>
      <c r="G139" s="245">
        <f t="shared" ca="1" si="19"/>
        <v>204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56</v>
      </c>
      <c r="U139" s="180">
        <f t="shared" si="14"/>
        <v>0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9</v>
      </c>
      <c r="E140" s="166">
        <f t="shared" si="16"/>
        <v>63</v>
      </c>
      <c r="F140" s="319">
        <v>46108</v>
      </c>
      <c r="G140" s="245">
        <f t="shared" ca="1" si="19"/>
        <v>200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0.5</v>
      </c>
      <c r="M140" s="196"/>
      <c r="N140" s="196"/>
      <c r="O140" s="197">
        <v>0.5</v>
      </c>
      <c r="P140" s="178">
        <f t="shared" si="15"/>
        <v>0</v>
      </c>
      <c r="Q140" s="179">
        <f t="shared" si="15"/>
        <v>0</v>
      </c>
      <c r="R140" s="179">
        <v>31.5</v>
      </c>
      <c r="S140" s="179">
        <f t="shared" si="14"/>
        <v>0</v>
      </c>
      <c r="T140" s="179">
        <f t="shared" si="14"/>
        <v>0</v>
      </c>
      <c r="U140" s="180">
        <v>31.5</v>
      </c>
      <c r="V140" s="167">
        <f t="shared" si="20"/>
        <v>63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8</v>
      </c>
      <c r="E141" s="166">
        <f t="shared" si="16"/>
        <v>56</v>
      </c>
      <c r="F141" s="319">
        <v>46107</v>
      </c>
      <c r="G141" s="245">
        <f t="shared" ca="1" si="19"/>
        <v>201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42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14</v>
      </c>
      <c r="U141" s="180">
        <f t="shared" si="14"/>
        <v>0</v>
      </c>
      <c r="V141" s="167">
        <f t="shared" si="20"/>
        <v>56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 hidden="1">
      <c r="A142" s="157">
        <v>1</v>
      </c>
      <c r="B142" s="163" t="s">
        <v>329</v>
      </c>
      <c r="C142" s="155"/>
      <c r="D142" s="198"/>
      <c r="E142" s="166">
        <f t="shared" si="16"/>
        <v>0</v>
      </c>
      <c r="F142" s="319">
        <v>46091</v>
      </c>
      <c r="G142" s="245">
        <f t="shared" ca="1" si="19"/>
        <v>217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22</v>
      </c>
      <c r="E143" s="166">
        <f t="shared" si="16"/>
        <v>154</v>
      </c>
      <c r="F143" s="319">
        <v>46107</v>
      </c>
      <c r="G143" s="245">
        <f t="shared" ca="1" si="19"/>
        <v>201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77</v>
      </c>
      <c r="T143" s="179">
        <f t="shared" si="14"/>
        <v>0</v>
      </c>
      <c r="U143" s="180">
        <f t="shared" si="14"/>
        <v>77</v>
      </c>
      <c r="V143" s="167">
        <f t="shared" si="20"/>
        <v>154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/>
      <c r="D144" s="198">
        <v>31</v>
      </c>
      <c r="E144" s="166">
        <f t="shared" si="16"/>
        <v>217</v>
      </c>
      <c r="F144" s="319">
        <v>46104</v>
      </c>
      <c r="G144" s="245">
        <f t="shared" ca="1" si="19"/>
        <v>204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>
        <v>0.25</v>
      </c>
      <c r="M144" s="196">
        <v>0.25</v>
      </c>
      <c r="N144" s="196"/>
      <c r="O144" s="197"/>
      <c r="P144" s="178">
        <f t="shared" si="15"/>
        <v>108.5</v>
      </c>
      <c r="Q144" s="179">
        <f t="shared" si="15"/>
        <v>0</v>
      </c>
      <c r="R144" s="179">
        <f t="shared" si="15"/>
        <v>54.25</v>
      </c>
      <c r="S144" s="179">
        <f t="shared" si="14"/>
        <v>54.25</v>
      </c>
      <c r="T144" s="179">
        <f t="shared" si="14"/>
        <v>0</v>
      </c>
      <c r="U144" s="180">
        <f t="shared" si="14"/>
        <v>0</v>
      </c>
      <c r="V144" s="167">
        <f t="shared" si="20"/>
        <v>217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46105</v>
      </c>
      <c r="G145" s="245">
        <f t="shared" ca="1" si="19"/>
        <v>203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/>
      <c r="O145" s="197">
        <v>0.5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57">
        <f t="shared" si="18"/>
        <v>1</v>
      </c>
      <c r="B146" s="142" t="s">
        <v>270</v>
      </c>
      <c r="C146" s="142"/>
      <c r="D146" s="198">
        <v>20</v>
      </c>
      <c r="E146" s="166">
        <f t="shared" si="16"/>
        <v>140</v>
      </c>
      <c r="F146" s="319">
        <v>46107</v>
      </c>
      <c r="G146" s="245">
        <f t="shared" ca="1" si="19"/>
        <v>201</v>
      </c>
      <c r="H146" s="254">
        <v>1</v>
      </c>
      <c r="I146" s="253" t="str">
        <f>VLOOKUP(H146,Secteurs!$A$4:$C$6,3)</f>
        <v>Frisca MPASSI</v>
      </c>
      <c r="J146" s="195">
        <v>0.5</v>
      </c>
      <c r="K146" s="196"/>
      <c r="L146" s="196"/>
      <c r="M146" s="196">
        <v>0.5</v>
      </c>
      <c r="N146" s="196"/>
      <c r="O146" s="197"/>
      <c r="P146" s="178">
        <f t="shared" si="15"/>
        <v>70</v>
      </c>
      <c r="Q146" s="179">
        <f t="shared" si="15"/>
        <v>0</v>
      </c>
      <c r="R146" s="179">
        <f t="shared" si="15"/>
        <v>0</v>
      </c>
      <c r="S146" s="179">
        <f t="shared" si="14"/>
        <v>70</v>
      </c>
      <c r="T146" s="179">
        <f t="shared" si="14"/>
        <v>0</v>
      </c>
      <c r="U146" s="180">
        <f t="shared" si="14"/>
        <v>0</v>
      </c>
      <c r="V146" s="167">
        <f t="shared" si="20"/>
        <v>140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57">
        <f t="shared" si="18"/>
        <v>1</v>
      </c>
      <c r="B147" s="142" t="s">
        <v>335</v>
      </c>
      <c r="C147" s="163"/>
      <c r="D147" s="198">
        <v>14</v>
      </c>
      <c r="E147" s="166">
        <f t="shared" si="16"/>
        <v>98</v>
      </c>
      <c r="F147" s="319">
        <v>46104</v>
      </c>
      <c r="G147" s="245">
        <f t="shared" ca="1" si="19"/>
        <v>204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98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98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57">
        <f t="shared" si="18"/>
        <v>1</v>
      </c>
      <c r="B148" s="142" t="s">
        <v>304</v>
      </c>
      <c r="C148" s="148"/>
      <c r="D148" s="198">
        <v>6</v>
      </c>
      <c r="E148" s="166">
        <f t="shared" si="16"/>
        <v>42</v>
      </c>
      <c r="F148" s="319">
        <v>46104</v>
      </c>
      <c r="G148" s="245">
        <f t="shared" ca="1" si="19"/>
        <v>204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57">
        <f t="shared" si="18"/>
        <v>1</v>
      </c>
      <c r="B149" s="142" t="s">
        <v>306</v>
      </c>
      <c r="C149" s="148"/>
      <c r="D149" s="198">
        <v>20</v>
      </c>
      <c r="E149" s="166">
        <f t="shared" si="16"/>
        <v>140</v>
      </c>
      <c r="F149" s="319">
        <v>46108</v>
      </c>
      <c r="G149" s="245">
        <f t="shared" ca="1" si="19"/>
        <v>200</v>
      </c>
      <c r="H149" s="253">
        <v>1</v>
      </c>
      <c r="I149" s="253" t="s">
        <v>276</v>
      </c>
      <c r="J149" s="195"/>
      <c r="K149" s="196"/>
      <c r="L149" s="196"/>
      <c r="M149" s="196"/>
      <c r="N149" s="196"/>
      <c r="O149" s="197">
        <v>1</v>
      </c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0</v>
      </c>
      <c r="T149" s="297">
        <f t="shared" si="14"/>
        <v>0</v>
      </c>
      <c r="U149" s="298">
        <f t="shared" si="14"/>
        <v>140</v>
      </c>
      <c r="V149" s="167">
        <f t="shared" si="20"/>
        <v>140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57">
        <f t="shared" si="18"/>
        <v>1</v>
      </c>
      <c r="B150" s="142" t="s">
        <v>336</v>
      </c>
      <c r="C150" s="148"/>
      <c r="D150" s="198">
        <v>3</v>
      </c>
      <c r="E150" s="166">
        <f t="shared" si="16"/>
        <v>21</v>
      </c>
      <c r="F150" s="319">
        <v>46104</v>
      </c>
      <c r="G150" s="245">
        <f t="shared" ca="1" si="19"/>
        <v>204</v>
      </c>
      <c r="H150" s="253">
        <v>2</v>
      </c>
      <c r="I150" s="253" t="s">
        <v>278</v>
      </c>
      <c r="J150" s="195">
        <v>1</v>
      </c>
      <c r="K150" s="196"/>
      <c r="L150" s="196"/>
      <c r="M150" s="196"/>
      <c r="N150" s="196"/>
      <c r="O150" s="197"/>
      <c r="P150" s="178">
        <f t="shared" si="15"/>
        <v>21</v>
      </c>
      <c r="Q150" s="297">
        <f t="shared" si="15"/>
        <v>0</v>
      </c>
      <c r="R150" s="297"/>
      <c r="S150" s="297">
        <f t="shared" si="14"/>
        <v>0</v>
      </c>
      <c r="T150" s="297">
        <f t="shared" si="14"/>
        <v>0</v>
      </c>
      <c r="U150" s="298"/>
      <c r="V150" s="167">
        <v>21</v>
      </c>
      <c r="W150" s="147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57">
        <v>1</v>
      </c>
      <c r="B151" s="142" t="s">
        <v>307</v>
      </c>
      <c r="C151" s="142"/>
      <c r="D151" s="198">
        <v>6</v>
      </c>
      <c r="E151" s="166">
        <f t="shared" si="16"/>
        <v>42</v>
      </c>
      <c r="F151" s="319">
        <v>46106</v>
      </c>
      <c r="G151" s="245">
        <f t="shared" ca="1" si="19"/>
        <v>202</v>
      </c>
      <c r="H151" s="253">
        <v>2</v>
      </c>
      <c r="I151" s="253" t="s">
        <v>278</v>
      </c>
      <c r="J151" s="195"/>
      <c r="K151" s="196"/>
      <c r="L151" s="196"/>
      <c r="M151" s="196">
        <v>0.25</v>
      </c>
      <c r="N151" s="196"/>
      <c r="O151" s="197">
        <v>0.75</v>
      </c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10.5</v>
      </c>
      <c r="T151" s="297">
        <f t="shared" si="14"/>
        <v>0</v>
      </c>
      <c r="U151" s="298">
        <f t="shared" si="14"/>
        <v>31.5</v>
      </c>
      <c r="V151" s="167">
        <f t="shared" si="20"/>
        <v>42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351">
        <v>1</v>
      </c>
      <c r="B152" s="163" t="s">
        <v>340</v>
      </c>
      <c r="C152" s="142"/>
      <c r="D152" s="198">
        <v>2</v>
      </c>
      <c r="E152" s="166">
        <f t="shared" si="16"/>
        <v>14</v>
      </c>
      <c r="F152" s="319">
        <v>46104</v>
      </c>
      <c r="G152" s="245">
        <f t="shared" ca="1" si="19"/>
        <v>204</v>
      </c>
      <c r="H152" s="253"/>
      <c r="I152" s="253" t="s">
        <v>278</v>
      </c>
      <c r="J152" s="195">
        <v>1</v>
      </c>
      <c r="K152" s="196"/>
      <c r="L152" s="196"/>
      <c r="M152" s="196"/>
      <c r="N152" s="196"/>
      <c r="O152" s="197"/>
      <c r="P152" s="178">
        <f t="shared" si="15"/>
        <v>14</v>
      </c>
      <c r="Q152" s="297">
        <f t="shared" si="15"/>
        <v>0</v>
      </c>
      <c r="R152" s="297">
        <f t="shared" si="15"/>
        <v>0</v>
      </c>
      <c r="S152" s="297"/>
      <c r="T152" s="297">
        <f t="shared" si="14"/>
        <v>0</v>
      </c>
      <c r="U152" s="298"/>
      <c r="V152" s="167">
        <v>14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349">
        <v>1</v>
      </c>
      <c r="B153" s="348" t="s">
        <v>317</v>
      </c>
      <c r="C153" s="163"/>
      <c r="D153" s="198">
        <v>22</v>
      </c>
      <c r="E153" s="166">
        <f t="shared" si="16"/>
        <v>154</v>
      </c>
      <c r="F153" s="319">
        <v>46105</v>
      </c>
      <c r="G153" s="245">
        <f t="shared" ca="1" si="19"/>
        <v>203</v>
      </c>
      <c r="H153" s="253">
        <v>1</v>
      </c>
      <c r="I153" s="253" t="s">
        <v>280</v>
      </c>
      <c r="J153" s="195">
        <v>0.75</v>
      </c>
      <c r="K153" s="196"/>
      <c r="L153" s="196"/>
      <c r="M153" s="196">
        <v>0.25</v>
      </c>
      <c r="N153" s="196"/>
      <c r="O153" s="197"/>
      <c r="P153" s="178">
        <f t="shared" si="15"/>
        <v>115.5</v>
      </c>
      <c r="Q153" s="297">
        <f t="shared" si="15"/>
        <v>0</v>
      </c>
      <c r="R153" s="297">
        <f t="shared" si="15"/>
        <v>0</v>
      </c>
      <c r="S153" s="297">
        <f t="shared" si="14"/>
        <v>38.5</v>
      </c>
      <c r="T153" s="297">
        <f t="shared" si="14"/>
        <v>0</v>
      </c>
      <c r="U153" s="298">
        <f t="shared" si="14"/>
        <v>0</v>
      </c>
      <c r="V153" s="167">
        <f t="shared" si="20"/>
        <v>154</v>
      </c>
      <c r="W153" s="147"/>
      <c r="X153" s="85">
        <f t="shared" si="17"/>
        <v>0</v>
      </c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349">
        <v>1</v>
      </c>
      <c r="B154" s="348" t="s">
        <v>315</v>
      </c>
      <c r="C154" s="163"/>
      <c r="D154" s="198">
        <v>10</v>
      </c>
      <c r="E154" s="166">
        <f t="shared" si="16"/>
        <v>70</v>
      </c>
      <c r="F154" s="319">
        <v>46107</v>
      </c>
      <c r="G154" s="245">
        <f t="shared" ca="1" si="19"/>
        <v>201</v>
      </c>
      <c r="H154" s="253">
        <v>1</v>
      </c>
      <c r="I154" s="253" t="s">
        <v>276</v>
      </c>
      <c r="J154" s="195"/>
      <c r="K154" s="196"/>
      <c r="L154" s="196"/>
      <c r="M154" s="196"/>
      <c r="N154" s="196"/>
      <c r="O154" s="197">
        <v>1</v>
      </c>
      <c r="P154" s="178"/>
      <c r="Q154" s="297">
        <f t="shared" si="15"/>
        <v>0</v>
      </c>
      <c r="R154" s="297">
        <f t="shared" si="15"/>
        <v>0</v>
      </c>
      <c r="S154" s="297">
        <f t="shared" si="14"/>
        <v>0</v>
      </c>
      <c r="T154" s="297">
        <f t="shared" si="14"/>
        <v>0</v>
      </c>
      <c r="U154" s="298">
        <f t="shared" si="14"/>
        <v>70</v>
      </c>
      <c r="V154" s="167">
        <v>70</v>
      </c>
      <c r="W154" s="147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 hidden="1">
      <c r="A155" s="258"/>
      <c r="B155" s="259"/>
      <c r="C155" s="260"/>
      <c r="D155" s="261"/>
      <c r="E155" s="262"/>
      <c r="F155" s="263"/>
      <c r="G155" s="263"/>
      <c r="H155" s="264"/>
      <c r="I155" s="264"/>
      <c r="J155" s="265"/>
      <c r="K155" s="266"/>
      <c r="L155" s="266"/>
      <c r="M155" s="266"/>
      <c r="N155" s="266"/>
      <c r="O155" s="267"/>
      <c r="P155" s="268"/>
      <c r="Q155" s="269"/>
      <c r="R155" s="269"/>
      <c r="S155" s="269"/>
      <c r="T155" s="269"/>
      <c r="U155" s="270"/>
      <c r="V155" s="271"/>
      <c r="W155" s="272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181">
        <f>SUBTOTAL(9,A2:A155)</f>
        <v>147</v>
      </c>
      <c r="B156" s="181"/>
      <c r="C156" s="326">
        <f>+D156/A156</f>
        <v>28.401360544217688</v>
      </c>
      <c r="D156" s="182">
        <f>SUBTOTAL(9,D2:D155)</f>
        <v>4175</v>
      </c>
      <c r="E156" s="356">
        <f>D156*7</f>
        <v>29225</v>
      </c>
      <c r="F156" s="327">
        <f>+E156/A156</f>
        <v>198.8095238095238</v>
      </c>
      <c r="G156" s="245">
        <f ca="1">(SUBTOTAL(9,G2:G155))/A156</f>
        <v>200.78231292517006</v>
      </c>
      <c r="H156" s="256"/>
      <c r="I156" s="256"/>
      <c r="J156" s="273">
        <f>(SUBTOTAL(9,J2:J155))/O$165</f>
        <v>0.5736607142857143</v>
      </c>
      <c r="K156" s="274">
        <f>(SUBTOTAL(9,K2:K155))/P$165</f>
        <v>0.6</v>
      </c>
      <c r="L156" s="274">
        <f>(SUBTOTAL(9,L2:L155))/R$165</f>
        <v>0.43055555555555558</v>
      </c>
      <c r="M156" s="274">
        <f>(SUBTOTAL(9,M2:M155))/S$165</f>
        <v>0.42567567567567566</v>
      </c>
      <c r="N156" s="274">
        <f>(SUBTOTAL(9,N2:N155))/T$165</f>
        <v>0.45238095238095238</v>
      </c>
      <c r="O156" s="275">
        <f>(SUBTOTAL(9,O2:O155))/U$165</f>
        <v>0.49210526315789471</v>
      </c>
      <c r="P156" s="184">
        <f t="shared" ref="P156:V156" si="21">SUBTOTAL(9,P2:P155)</f>
        <v>13175.75</v>
      </c>
      <c r="Q156" s="184">
        <f t="shared" si="21"/>
        <v>763</v>
      </c>
      <c r="R156" s="184">
        <f t="shared" si="21"/>
        <v>1503.25</v>
      </c>
      <c r="S156" s="184">
        <f t="shared" si="21"/>
        <v>3080</v>
      </c>
      <c r="T156" s="184">
        <f t="shared" si="21"/>
        <v>1599.5</v>
      </c>
      <c r="U156" s="184">
        <f t="shared" si="21"/>
        <v>9103.5</v>
      </c>
      <c r="V156" s="184">
        <f t="shared" si="21"/>
        <v>29225</v>
      </c>
      <c r="W156" s="182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172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185</v>
      </c>
      <c r="B158" s="173" t="s">
        <v>186</v>
      </c>
      <c r="C158" s="173"/>
      <c r="D158" s="173" t="s">
        <v>187</v>
      </c>
      <c r="E158" s="24"/>
      <c r="F158" s="24"/>
      <c r="G158" s="24"/>
      <c r="H158" s="24"/>
      <c r="I158" s="24"/>
      <c r="N158" s="222" t="s">
        <v>188</v>
      </c>
      <c r="O158" s="279" t="s">
        <v>289</v>
      </c>
      <c r="P158" s="220" t="s">
        <v>192</v>
      </c>
      <c r="Q158" s="24" t="s">
        <v>2</v>
      </c>
      <c r="R158" s="24" t="s">
        <v>3</v>
      </c>
      <c r="S158" s="24" t="s">
        <v>4</v>
      </c>
      <c r="T158" s="174" t="s">
        <v>6</v>
      </c>
      <c r="U158" s="174" t="s">
        <v>5</v>
      </c>
      <c r="X158" s="175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1" t="s">
        <v>287</v>
      </c>
      <c r="B159" s="311">
        <f>+P156</f>
        <v>13175.75</v>
      </c>
      <c r="C159" s="213"/>
      <c r="D159" s="317">
        <f>B159/$E$156</f>
        <v>0.45083832335329344</v>
      </c>
      <c r="E159" s="2"/>
      <c r="F159" s="2"/>
      <c r="G159" s="2"/>
      <c r="H159" s="2"/>
      <c r="I159" s="2"/>
      <c r="N159" s="223">
        <v>0.25</v>
      </c>
      <c r="O159" s="300">
        <f t="shared" ref="O159:P162" si="22">+SUMIF(J$2:J$155,$N159,$A$2:$A$155)</f>
        <v>0</v>
      </c>
      <c r="P159" s="301">
        <f t="shared" si="22"/>
        <v>0</v>
      </c>
      <c r="Q159" s="302">
        <f t="shared" ref="Q159:Q161" si="23">+O159+P159</f>
        <v>0</v>
      </c>
      <c r="R159" s="302">
        <f t="shared" ref="R159:U162" si="24">+SUMIF(L$2:L$155,$N159,$A$2:$A$155)</f>
        <v>5</v>
      </c>
      <c r="S159" s="302">
        <f t="shared" si="24"/>
        <v>13</v>
      </c>
      <c r="T159" s="302">
        <f t="shared" si="24"/>
        <v>6</v>
      </c>
      <c r="U159" s="302">
        <f t="shared" si="24"/>
        <v>16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215" t="s">
        <v>192</v>
      </c>
      <c r="B160" s="312">
        <f>+Q156</f>
        <v>763</v>
      </c>
      <c r="C160" s="217"/>
      <c r="D160" s="318">
        <f t="shared" ref="D160" si="25">B160/$E$156</f>
        <v>2.6107784431137725E-2</v>
      </c>
      <c r="E160" s="2"/>
      <c r="F160" s="2"/>
      <c r="G160" s="2"/>
      <c r="H160" s="2"/>
      <c r="I160" s="2"/>
      <c r="N160" s="223">
        <v>0.5</v>
      </c>
      <c r="O160" s="300">
        <f t="shared" si="22"/>
        <v>91</v>
      </c>
      <c r="P160" s="301">
        <f t="shared" si="22"/>
        <v>4</v>
      </c>
      <c r="Q160" s="302">
        <f t="shared" si="23"/>
        <v>95</v>
      </c>
      <c r="R160" s="302">
        <f t="shared" si="24"/>
        <v>13</v>
      </c>
      <c r="S160" s="302">
        <f t="shared" si="24"/>
        <v>23</v>
      </c>
      <c r="T160" s="302">
        <f t="shared" si="24"/>
        <v>14</v>
      </c>
      <c r="U160" s="302">
        <f t="shared" si="24"/>
        <v>72</v>
      </c>
      <c r="V160" s="73"/>
      <c r="X160" s="44"/>
      <c r="Y160" s="175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7" t="s">
        <v>2</v>
      </c>
      <c r="B161" s="313">
        <v>13939</v>
      </c>
      <c r="C161" s="47"/>
      <c r="D161" s="286">
        <v>0.48</v>
      </c>
      <c r="E161" s="316">
        <f>+D161-Q166</f>
        <v>2.2517006802721062E-2</v>
      </c>
      <c r="F161" s="225"/>
      <c r="G161" s="225"/>
      <c r="H161" s="257"/>
      <c r="I161" s="257"/>
      <c r="N161" s="223">
        <v>0.75</v>
      </c>
      <c r="O161" s="300">
        <f t="shared" si="22"/>
        <v>9</v>
      </c>
      <c r="P161" s="301">
        <f t="shared" si="22"/>
        <v>0</v>
      </c>
      <c r="Q161" s="302">
        <f t="shared" si="23"/>
        <v>9</v>
      </c>
      <c r="R161" s="302">
        <f t="shared" si="24"/>
        <v>0</v>
      </c>
      <c r="S161" s="302">
        <f t="shared" si="24"/>
        <v>0</v>
      </c>
      <c r="T161" s="302">
        <f t="shared" si="24"/>
        <v>0</v>
      </c>
      <c r="U161" s="302">
        <f t="shared" si="24"/>
        <v>1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3</v>
      </c>
      <c r="B162" s="313">
        <v>1503</v>
      </c>
      <c r="C162" s="47"/>
      <c r="D162" s="286">
        <v>0.05</v>
      </c>
      <c r="E162" s="316">
        <f>+D162-R166</f>
        <v>-2.7210884353741499E-3</v>
      </c>
      <c r="F162" s="225"/>
      <c r="G162" s="225"/>
      <c r="H162" s="257"/>
      <c r="I162" s="257"/>
      <c r="N162" s="223">
        <v>1</v>
      </c>
      <c r="O162" s="300">
        <f t="shared" si="22"/>
        <v>12</v>
      </c>
      <c r="P162" s="301">
        <f t="shared" si="22"/>
        <v>1</v>
      </c>
      <c r="Q162" s="302">
        <f>+O162+P162</f>
        <v>13</v>
      </c>
      <c r="R162" s="302">
        <f t="shared" si="24"/>
        <v>0</v>
      </c>
      <c r="S162" s="302">
        <f t="shared" si="24"/>
        <v>1</v>
      </c>
      <c r="T162" s="302">
        <f t="shared" si="24"/>
        <v>1</v>
      </c>
      <c r="U162" s="302">
        <f t="shared" si="24"/>
        <v>6</v>
      </c>
      <c r="V162" s="73"/>
      <c r="X162" s="164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325" t="s">
        <v>4</v>
      </c>
      <c r="B163" s="313">
        <f>S156</f>
        <v>3080</v>
      </c>
      <c r="C163" s="47"/>
      <c r="D163" s="286">
        <v>0.105</v>
      </c>
      <c r="E163" s="316">
        <f>+D163-S166</f>
        <v>-2.1428571428571408E-3</v>
      </c>
      <c r="F163" s="225"/>
      <c r="G163" s="225"/>
      <c r="H163" s="257"/>
      <c r="I163" s="257"/>
      <c r="N163" s="224" t="s">
        <v>294</v>
      </c>
      <c r="O163" s="303">
        <f>+SUMPRODUCT($N$159:$N$162,O159:O162)/O165</f>
        <v>0.5736607142857143</v>
      </c>
      <c r="P163" s="304">
        <f t="shared" ref="P163:U163" si="26">+SUMPRODUCT($N$159:$N$162,P159:P162)/P165</f>
        <v>0.6</v>
      </c>
      <c r="Q163" s="305">
        <f t="shared" si="26"/>
        <v>0.57478632478632474</v>
      </c>
      <c r="R163" s="305">
        <f>+SUMPRODUCT($N$159:$N$162,R159:R162)/R165</f>
        <v>0.43055555555555558</v>
      </c>
      <c r="S163" s="305">
        <f t="shared" si="26"/>
        <v>0.42567567567567566</v>
      </c>
      <c r="T163" s="305">
        <f t="shared" si="26"/>
        <v>0.45238095238095238</v>
      </c>
      <c r="U163" s="305">
        <f t="shared" si="26"/>
        <v>0.49210526315789471</v>
      </c>
      <c r="V163" s="186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6</v>
      </c>
      <c r="B164" s="313">
        <f>T156</f>
        <v>1599.5</v>
      </c>
      <c r="C164" s="48"/>
      <c r="D164" s="286">
        <v>5.5E-2</v>
      </c>
      <c r="E164" s="316">
        <f>+D164-T166</f>
        <v>-9.6258503401360565E-3</v>
      </c>
      <c r="F164" s="225"/>
      <c r="G164" s="225"/>
      <c r="H164" s="257"/>
      <c r="I164" s="257"/>
      <c r="N164" s="224"/>
      <c r="O164" s="306">
        <f>+J156</f>
        <v>0.5736607142857143</v>
      </c>
      <c r="P164" s="307">
        <f>+K156</f>
        <v>0.6</v>
      </c>
      <c r="Q164" s="308">
        <f>+(O164*O165+P164*P165)/Q165</f>
        <v>0.57478632478632474</v>
      </c>
      <c r="R164" s="308">
        <f>+L156</f>
        <v>0.43055555555555558</v>
      </c>
      <c r="S164" s="308">
        <f>+M156</f>
        <v>0.42567567567567566</v>
      </c>
      <c r="T164" s="308">
        <f>+N156</f>
        <v>0.45238095238095238</v>
      </c>
      <c r="U164" s="308">
        <f>+O156</f>
        <v>0.49210526315789471</v>
      </c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325" t="s">
        <v>5</v>
      </c>
      <c r="B165" s="313">
        <f>U156</f>
        <v>9103.5</v>
      </c>
      <c r="C165" s="48"/>
      <c r="D165" s="286">
        <v>0.31</v>
      </c>
      <c r="E165" s="316">
        <f>+D165-U166</f>
        <v>-8.0272108843537637E-3</v>
      </c>
      <c r="F165" s="225"/>
      <c r="G165" s="225"/>
      <c r="H165" s="257"/>
      <c r="I165" s="257"/>
      <c r="M165" s="278">
        <f>+A156</f>
        <v>147</v>
      </c>
      <c r="N165" s="185" t="s">
        <v>191</v>
      </c>
      <c r="O165" s="309">
        <f>SUM(O159:O162)</f>
        <v>112</v>
      </c>
      <c r="P165" s="309">
        <f>SUM(P159:P162)</f>
        <v>5</v>
      </c>
      <c r="Q165" s="310">
        <f>SUM(Q159:Q162)</f>
        <v>117</v>
      </c>
      <c r="R165" s="309">
        <f>SUM(R159:R162)</f>
        <v>18</v>
      </c>
      <c r="S165" s="309">
        <f t="shared" ref="S165:U165" si="27">SUM(S159:S162)</f>
        <v>37</v>
      </c>
      <c r="T165" s="309">
        <f t="shared" si="27"/>
        <v>21</v>
      </c>
      <c r="U165" s="309">
        <f t="shared" si="27"/>
        <v>95</v>
      </c>
      <c r="V165" s="18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16</v>
      </c>
      <c r="B166" s="314">
        <v>29225</v>
      </c>
      <c r="C166" s="192"/>
      <c r="D166" s="315">
        <f>SUM(D161:D165)</f>
        <v>1</v>
      </c>
      <c r="E166" s="2"/>
      <c r="F166" s="2"/>
      <c r="G166" s="2"/>
      <c r="H166" s="2"/>
      <c r="I166" s="2"/>
      <c r="M166" s="282"/>
      <c r="N166" s="283" t="s">
        <v>272</v>
      </c>
      <c r="O166" s="284">
        <f>+(O164*O165)/$M$165</f>
        <v>0.43707482993197277</v>
      </c>
      <c r="P166" s="285">
        <f>+(P164*P165)/$M$165</f>
        <v>2.0408163265306121E-2</v>
      </c>
      <c r="Q166" s="286">
        <f>+P166+O166</f>
        <v>0.45748299319727892</v>
      </c>
      <c r="R166" s="286">
        <f t="shared" ref="R166:U166" si="28">+(R164*R165)/$M$165</f>
        <v>5.2721088435374153E-2</v>
      </c>
      <c r="S166" s="286">
        <f t="shared" si="28"/>
        <v>0.10714285714285714</v>
      </c>
      <c r="T166" s="286">
        <f t="shared" si="28"/>
        <v>6.4625850340136057E-2</v>
      </c>
      <c r="U166" s="286">
        <f t="shared" si="28"/>
        <v>0.31802721088435376</v>
      </c>
      <c r="V166" s="177"/>
      <c r="X166" s="164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227"/>
      <c r="D167" s="2"/>
      <c r="E167" s="2"/>
      <c r="F167" s="2"/>
      <c r="G167" s="2"/>
      <c r="H167" s="2"/>
      <c r="I167" s="2"/>
      <c r="X167" s="164"/>
      <c r="Y167" s="176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177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177"/>
      <c r="B169" s="177"/>
      <c r="C169" s="2"/>
      <c r="D169" s="2"/>
      <c r="Y169" s="177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31" priority="6" operator="lessThan">
      <formula>7</formula>
    </cfRule>
    <cfRule type="cellIs" dxfId="230" priority="7" operator="between">
      <formula>14</formula>
      <formula>7</formula>
    </cfRule>
    <cfRule type="cellIs" dxfId="229" priority="8" operator="greaterThan">
      <formula>14</formula>
    </cfRule>
  </conditionalFormatting>
  <conditionalFormatting sqref="G156">
    <cfRule type="cellIs" dxfId="228" priority="3" operator="lessThan">
      <formula>7</formula>
    </cfRule>
    <cfRule type="cellIs" dxfId="227" priority="4" operator="between">
      <formula>14</formula>
      <formula>7</formula>
    </cfRule>
    <cfRule type="cellIs" dxfId="226" priority="5" operator="greaterThan">
      <formula>14</formula>
    </cfRule>
  </conditionalFormatting>
  <conditionalFormatting sqref="AC7:AG7">
    <cfRule type="cellIs" dxfId="225" priority="1" operator="greaterThan">
      <formula>0</formula>
    </cfRule>
    <cfRule type="cellIs" dxfId="224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83BA9-14B3-4D0D-B447-893C8CEE15CA}">
  <sheetPr filterMode="1"/>
  <dimension ref="A1:AI171"/>
  <sheetViews>
    <sheetView zoomScale="96" zoomScaleNormal="96" workbookViewId="0">
      <pane xSplit="5" ySplit="1" topLeftCell="M15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34</v>
      </c>
      <c r="E2" s="166">
        <f t="shared" ref="E2:E65" si="0">D2*7</f>
        <v>238</v>
      </c>
      <c r="F2" s="319">
        <v>46115</v>
      </c>
      <c r="G2" s="245">
        <f ca="1">+IF(A2=1,(+TODAY())-F2,"Sans objet")</f>
        <v>193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119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119</v>
      </c>
      <c r="V2" s="171">
        <f>SUM(P2:U2)</f>
        <v>238</v>
      </c>
      <c r="W2" s="166" t="s">
        <v>200</v>
      </c>
      <c r="X2" s="85">
        <f t="shared" ref="X2:X65" si="2">+V2-E2</f>
        <v>0</v>
      </c>
      <c r="Y2" s="241"/>
      <c r="Z2" s="322">
        <v>10</v>
      </c>
      <c r="AA2" s="324">
        <v>0.41</v>
      </c>
      <c r="AB2" s="324">
        <v>1.4E-2</v>
      </c>
      <c r="AC2" s="323">
        <v>0.43</v>
      </c>
      <c r="AD2" s="323">
        <v>2.4E-2</v>
      </c>
      <c r="AE2" s="323">
        <v>0.13800000000000001</v>
      </c>
      <c r="AF2" s="323">
        <v>7.4999999999999997E-2</v>
      </c>
      <c r="AG2" s="323">
        <v>0.34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56</v>
      </c>
      <c r="E3" s="166">
        <f t="shared" si="0"/>
        <v>392</v>
      </c>
      <c r="F3" s="319">
        <v>46111</v>
      </c>
      <c r="G3" s="245">
        <f t="shared" ref="G3:G66" ca="1" si="4">+IF(A3=1,(+TODAY())-F3,"Sans objet")</f>
        <v>197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196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196</v>
      </c>
      <c r="V3" s="167">
        <f t="shared" ref="V3:V66" si="6">SUM(P3:U3)</f>
        <v>392</v>
      </c>
      <c r="W3" s="147" t="s">
        <v>201</v>
      </c>
      <c r="X3" s="85">
        <f t="shared" si="2"/>
        <v>0</v>
      </c>
      <c r="Z3" s="322">
        <v>11</v>
      </c>
      <c r="AA3" s="324">
        <v>0.42</v>
      </c>
      <c r="AB3" s="324">
        <v>0.03</v>
      </c>
      <c r="AC3" s="323">
        <v>0.45</v>
      </c>
      <c r="AD3" s="323">
        <v>3.7999999999999999E-2</v>
      </c>
      <c r="AE3" s="323">
        <v>0.12</v>
      </c>
      <c r="AF3" s="323">
        <v>6.2E-2</v>
      </c>
      <c r="AG3" s="323">
        <v>0.33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46111</v>
      </c>
      <c r="G4" s="245">
        <f t="shared" ca="1" si="4"/>
        <v>197</v>
      </c>
      <c r="H4" s="253">
        <v>2</v>
      </c>
      <c r="I4" s="253" t="str">
        <f>VLOOKUP(H4,Secteurs!$A$4:$C$6,3)</f>
        <v>Prince MBOUSSA</v>
      </c>
      <c r="J4" s="195">
        <v>0.5</v>
      </c>
      <c r="K4" s="196"/>
      <c r="L4" s="196"/>
      <c r="M4" s="196">
        <v>0.25</v>
      </c>
      <c r="N4" s="196"/>
      <c r="O4" s="197">
        <v>0.25</v>
      </c>
      <c r="P4" s="178">
        <f t="shared" si="5"/>
        <v>168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0</v>
      </c>
      <c r="U4" s="180">
        <f t="shared" si="1"/>
        <v>84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12</v>
      </c>
      <c r="AA4" s="324">
        <v>0.42</v>
      </c>
      <c r="AB4" s="324">
        <v>0.03</v>
      </c>
      <c r="AC4" s="323">
        <v>0.45</v>
      </c>
      <c r="AD4" s="323">
        <v>0.04</v>
      </c>
      <c r="AE4" s="323">
        <v>0.1</v>
      </c>
      <c r="AF4" s="323">
        <v>0.06</v>
      </c>
      <c r="AG4" s="323">
        <v>0.35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48</v>
      </c>
      <c r="E5" s="166">
        <f t="shared" si="0"/>
        <v>336</v>
      </c>
      <c r="F5" s="319">
        <v>46112</v>
      </c>
      <c r="G5" s="245">
        <f t="shared" ca="1" si="4"/>
        <v>196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336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336</v>
      </c>
      <c r="W5" s="147" t="s">
        <v>201</v>
      </c>
      <c r="X5" s="85">
        <f t="shared" si="2"/>
        <v>0</v>
      </c>
      <c r="Z5" s="322">
        <v>13</v>
      </c>
      <c r="AA5" s="324">
        <v>0.45</v>
      </c>
      <c r="AB5" s="324">
        <v>0.03</v>
      </c>
      <c r="AC5" s="323">
        <v>0.48</v>
      </c>
      <c r="AD5" s="323">
        <v>0.05</v>
      </c>
      <c r="AE5" s="323">
        <v>0.105</v>
      </c>
      <c r="AF5" s="323">
        <v>5.5E-2</v>
      </c>
      <c r="AG5" s="323">
        <v>0.31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46</v>
      </c>
      <c r="E6" s="166">
        <f t="shared" si="0"/>
        <v>322</v>
      </c>
      <c r="F6" s="319">
        <v>46114</v>
      </c>
      <c r="G6" s="245">
        <f t="shared" ca="1" si="4"/>
        <v>194</v>
      </c>
      <c r="H6" s="253">
        <v>3</v>
      </c>
      <c r="I6" s="253" t="str">
        <f>VLOOKUP(H6,Secteurs!$A$4:$C$6,3)</f>
        <v>Arnaud ITOUA</v>
      </c>
      <c r="J6" s="195"/>
      <c r="K6" s="196"/>
      <c r="L6" s="196">
        <v>0.25</v>
      </c>
      <c r="M6" s="196">
        <v>0.25</v>
      </c>
      <c r="N6" s="196">
        <v>0.5</v>
      </c>
      <c r="O6" s="197"/>
      <c r="P6" s="178">
        <f t="shared" si="5"/>
        <v>0</v>
      </c>
      <c r="Q6" s="179">
        <f t="shared" si="1"/>
        <v>0</v>
      </c>
      <c r="R6" s="179">
        <f t="shared" si="1"/>
        <v>80.5</v>
      </c>
      <c r="S6" s="179">
        <f t="shared" si="1"/>
        <v>80.5</v>
      </c>
      <c r="T6" s="179">
        <f t="shared" si="1"/>
        <v>161</v>
      </c>
      <c r="U6" s="180">
        <f t="shared" si="1"/>
        <v>0</v>
      </c>
      <c r="V6" s="167">
        <f t="shared" si="6"/>
        <v>322</v>
      </c>
      <c r="W6" s="147" t="s">
        <v>201</v>
      </c>
      <c r="X6" s="85">
        <f t="shared" si="2"/>
        <v>0</v>
      </c>
      <c r="Y6" s="2"/>
      <c r="Z6" s="322">
        <v>14</v>
      </c>
      <c r="AA6" s="324">
        <v>0.43</v>
      </c>
      <c r="AB6" s="324">
        <v>0.04</v>
      </c>
      <c r="AC6" s="323">
        <v>0.47</v>
      </c>
      <c r="AD6" s="323">
        <v>0.06</v>
      </c>
      <c r="AE6" s="323">
        <v>0.12</v>
      </c>
      <c r="AF6" s="323">
        <v>7.0000000000000007E-2</v>
      </c>
      <c r="AG6" s="323">
        <v>0.28000000000000003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62</v>
      </c>
      <c r="E7" s="166">
        <f t="shared" si="0"/>
        <v>434</v>
      </c>
      <c r="F7" s="319">
        <v>46113</v>
      </c>
      <c r="G7" s="245">
        <f t="shared" ca="1" si="4"/>
        <v>195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434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434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-1.0000000000000009E-2</v>
      </c>
      <c r="AD7" s="194">
        <f>+AD6-AD5</f>
        <v>9.999999999999995E-3</v>
      </c>
      <c r="AE7" s="194">
        <f t="shared" ref="AE7:AG7" si="7">+AE6-AE5</f>
        <v>1.4999999999999999E-2</v>
      </c>
      <c r="AF7" s="194">
        <f t="shared" si="7"/>
        <v>1.5000000000000006E-2</v>
      </c>
      <c r="AG7" s="194">
        <f t="shared" si="7"/>
        <v>-2.9999999999999971E-2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56</v>
      </c>
      <c r="E8" s="166">
        <f t="shared" si="0"/>
        <v>392</v>
      </c>
      <c r="F8" s="319">
        <v>46115</v>
      </c>
      <c r="G8" s="245">
        <f t="shared" ca="1" si="4"/>
        <v>193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0.25</v>
      </c>
      <c r="M8" s="196">
        <v>0.25</v>
      </c>
      <c r="N8" s="196"/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98</v>
      </c>
      <c r="S8" s="179">
        <f t="shared" si="1"/>
        <v>98</v>
      </c>
      <c r="T8" s="179">
        <f t="shared" si="1"/>
        <v>0</v>
      </c>
      <c r="U8" s="180">
        <f t="shared" si="1"/>
        <v>196</v>
      </c>
      <c r="V8" s="167">
        <f t="shared" si="6"/>
        <v>392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26</v>
      </c>
      <c r="E9" s="166">
        <f t="shared" si="0"/>
        <v>182</v>
      </c>
      <c r="F9" s="319">
        <v>46112</v>
      </c>
      <c r="G9" s="245">
        <f t="shared" ca="1" si="4"/>
        <v>196</v>
      </c>
      <c r="H9" s="253">
        <v>2</v>
      </c>
      <c r="I9" s="253" t="str">
        <f>VLOOKUP(H9,Secteurs!$A$4:$C$6,3)</f>
        <v>Prince MBOUSSA</v>
      </c>
      <c r="J9" s="195"/>
      <c r="K9" s="196">
        <v>1</v>
      </c>
      <c r="L9" s="196"/>
      <c r="M9" s="196"/>
      <c r="N9" s="196"/>
      <c r="O9" s="197"/>
      <c r="P9" s="178">
        <f t="shared" si="5"/>
        <v>0</v>
      </c>
      <c r="Q9" s="179">
        <f t="shared" si="1"/>
        <v>182</v>
      </c>
      <c r="R9" s="179">
        <f t="shared" si="1"/>
        <v>0</v>
      </c>
      <c r="S9" s="179">
        <f t="shared" si="1"/>
        <v>0</v>
      </c>
      <c r="T9" s="179">
        <f t="shared" si="1"/>
        <v>0</v>
      </c>
      <c r="U9" s="180">
        <f t="shared" si="1"/>
        <v>0</v>
      </c>
      <c r="V9" s="167">
        <f t="shared" si="6"/>
        <v>182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46113</v>
      </c>
      <c r="G10" s="245">
        <f t="shared" ca="1" si="4"/>
        <v>195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32</v>
      </c>
      <c r="E11" s="166">
        <f t="shared" si="0"/>
        <v>224</v>
      </c>
      <c r="F11" s="319">
        <v>46114</v>
      </c>
      <c r="G11" s="245">
        <f t="shared" ca="1" si="4"/>
        <v>194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112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112</v>
      </c>
      <c r="V11" s="167">
        <f t="shared" si="6"/>
        <v>224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28</v>
      </c>
      <c r="E12" s="166">
        <f t="shared" si="0"/>
        <v>196</v>
      </c>
      <c r="F12" s="319">
        <v>46115</v>
      </c>
      <c r="G12" s="245">
        <f t="shared" ca="1" si="4"/>
        <v>193</v>
      </c>
      <c r="H12" s="253">
        <v>2</v>
      </c>
      <c r="I12" s="253" t="str">
        <f>VLOOKUP(H12,Secteurs!$A$4:$C$6,3)</f>
        <v>Prince MBOUSSA</v>
      </c>
      <c r="J12" s="195">
        <v>0.5</v>
      </c>
      <c r="K12" s="196"/>
      <c r="L12" s="196"/>
      <c r="M12" s="196"/>
      <c r="N12" s="196"/>
      <c r="O12" s="197">
        <v>0.5</v>
      </c>
      <c r="P12" s="178">
        <f t="shared" si="5"/>
        <v>98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98</v>
      </c>
      <c r="V12" s="167">
        <f t="shared" si="6"/>
        <v>196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46111</v>
      </c>
      <c r="G13" s="245">
        <f t="shared" ca="1" si="4"/>
        <v>197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46</v>
      </c>
      <c r="E14" s="166">
        <f t="shared" si="0"/>
        <v>322</v>
      </c>
      <c r="F14" s="319">
        <v>46114</v>
      </c>
      <c r="G14" s="245">
        <f t="shared" ca="1" si="4"/>
        <v>194</v>
      </c>
      <c r="H14" s="253">
        <v>3</v>
      </c>
      <c r="I14" s="253" t="str">
        <f>VLOOKUP(H14,Secteurs!$A$4:$C$6,3)</f>
        <v>Arnaud ITOUA</v>
      </c>
      <c r="J14" s="195"/>
      <c r="K14" s="196"/>
      <c r="L14" s="196"/>
      <c r="M14" s="196">
        <v>0.5</v>
      </c>
      <c r="N14" s="196">
        <v>0.5</v>
      </c>
      <c r="O14" s="197"/>
      <c r="P14" s="178">
        <f t="shared" si="5"/>
        <v>0</v>
      </c>
      <c r="Q14" s="179">
        <f t="shared" si="1"/>
        <v>0</v>
      </c>
      <c r="R14" s="179">
        <f t="shared" si="1"/>
        <v>0</v>
      </c>
      <c r="S14" s="179">
        <f t="shared" si="1"/>
        <v>161</v>
      </c>
      <c r="T14" s="179">
        <f t="shared" si="1"/>
        <v>161</v>
      </c>
      <c r="U14" s="180">
        <f t="shared" si="1"/>
        <v>0</v>
      </c>
      <c r="V14" s="167">
        <f t="shared" si="6"/>
        <v>322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62</v>
      </c>
      <c r="E15" s="166">
        <f t="shared" si="0"/>
        <v>434</v>
      </c>
      <c r="F15" s="319">
        <v>46111</v>
      </c>
      <c r="G15" s="245">
        <f t="shared" ca="1" si="4"/>
        <v>197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/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217</v>
      </c>
      <c r="S15" s="179">
        <f t="shared" si="1"/>
        <v>0</v>
      </c>
      <c r="T15" s="179">
        <f t="shared" si="1"/>
        <v>0</v>
      </c>
      <c r="U15" s="180">
        <f t="shared" si="1"/>
        <v>217</v>
      </c>
      <c r="V15" s="167">
        <f t="shared" si="6"/>
        <v>434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46</v>
      </c>
      <c r="E16" s="166">
        <f t="shared" si="0"/>
        <v>322</v>
      </c>
      <c r="F16" s="319">
        <v>46115</v>
      </c>
      <c r="G16" s="245">
        <f t="shared" ca="1" si="4"/>
        <v>193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178">
        <f t="shared" si="5"/>
        <v>161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161</v>
      </c>
      <c r="V16" s="167">
        <f t="shared" si="6"/>
        <v>322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62</v>
      </c>
      <c r="E17" s="166">
        <f t="shared" si="0"/>
        <v>434</v>
      </c>
      <c r="F17" s="319">
        <v>46114</v>
      </c>
      <c r="G17" s="245">
        <f t="shared" ca="1" si="4"/>
        <v>194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/>
      <c r="O17" s="197">
        <v>0.5</v>
      </c>
      <c r="P17" s="178">
        <f t="shared" si="5"/>
        <v>217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217</v>
      </c>
      <c r="V17" s="167">
        <f t="shared" si="6"/>
        <v>434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32</v>
      </c>
      <c r="E18" s="166">
        <f t="shared" si="0"/>
        <v>224</v>
      </c>
      <c r="F18" s="319">
        <v>46114</v>
      </c>
      <c r="G18" s="245">
        <f t="shared" ca="1" si="4"/>
        <v>194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>
        <v>0.5</v>
      </c>
      <c r="N18" s="196"/>
      <c r="O18" s="197"/>
      <c r="P18" s="178">
        <f t="shared" si="5"/>
        <v>112</v>
      </c>
      <c r="Q18" s="179">
        <f t="shared" si="5"/>
        <v>0</v>
      </c>
      <c r="R18" s="179">
        <f t="shared" si="5"/>
        <v>0</v>
      </c>
      <c r="S18" s="179">
        <f t="shared" si="5"/>
        <v>112</v>
      </c>
      <c r="T18" s="179">
        <f t="shared" si="5"/>
        <v>0</v>
      </c>
      <c r="U18" s="180">
        <f t="shared" si="5"/>
        <v>0</v>
      </c>
      <c r="V18" s="167">
        <f t="shared" si="6"/>
        <v>224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20</v>
      </c>
      <c r="E19" s="166">
        <f t="shared" si="0"/>
        <v>140</v>
      </c>
      <c r="F19" s="319">
        <v>46112</v>
      </c>
      <c r="G19" s="245">
        <f t="shared" ca="1" si="4"/>
        <v>196</v>
      </c>
      <c r="H19" s="253">
        <v>1</v>
      </c>
      <c r="I19" s="253" t="str">
        <f>VLOOKUP(H19,Secteurs!$A$4:$C$6,3)</f>
        <v>Frisca MPASSI</v>
      </c>
      <c r="J19" s="195">
        <v>1</v>
      </c>
      <c r="K19" s="196"/>
      <c r="L19" s="196"/>
      <c r="M19" s="196"/>
      <c r="N19" s="196"/>
      <c r="O19" s="197"/>
      <c r="P19" s="178">
        <f t="shared" si="5"/>
        <v>140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0</v>
      </c>
      <c r="V19" s="167">
        <f t="shared" si="6"/>
        <v>140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42</v>
      </c>
      <c r="E20" s="166">
        <f t="shared" si="0"/>
        <v>294</v>
      </c>
      <c r="F20" s="319">
        <v>46111</v>
      </c>
      <c r="G20" s="245">
        <f t="shared" ca="1" si="4"/>
        <v>197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178">
        <f t="shared" si="5"/>
        <v>147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0</v>
      </c>
      <c r="U20" s="180">
        <f t="shared" si="5"/>
        <v>147</v>
      </c>
      <c r="V20" s="167">
        <f t="shared" si="6"/>
        <v>294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42</v>
      </c>
      <c r="E21" s="166">
        <f t="shared" si="0"/>
        <v>294</v>
      </c>
      <c r="F21" s="319">
        <v>46115</v>
      </c>
      <c r="G21" s="245">
        <f t="shared" ca="1" si="4"/>
        <v>193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5"/>
        <v>147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0</v>
      </c>
      <c r="U21" s="180">
        <f t="shared" si="5"/>
        <v>147</v>
      </c>
      <c r="V21" s="167">
        <f t="shared" si="6"/>
        <v>294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50</v>
      </c>
      <c r="E22" s="166">
        <f t="shared" si="0"/>
        <v>350</v>
      </c>
      <c r="F22" s="319">
        <v>46114</v>
      </c>
      <c r="G22" s="245">
        <f t="shared" ca="1" si="4"/>
        <v>194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175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175</v>
      </c>
      <c r="V22" s="167">
        <f t="shared" si="6"/>
        <v>350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46111</v>
      </c>
      <c r="G23" s="245">
        <f t="shared" ca="1" si="4"/>
        <v>197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42</v>
      </c>
      <c r="E24" s="166">
        <f t="shared" si="0"/>
        <v>294</v>
      </c>
      <c r="F24" s="319">
        <v>46112</v>
      </c>
      <c r="G24" s="245">
        <f t="shared" ca="1" si="4"/>
        <v>196</v>
      </c>
      <c r="H24" s="253">
        <v>2</v>
      </c>
      <c r="I24" s="253" t="str">
        <f>VLOOKUP(H24,Secteurs!$A$4:$C$6,3)</f>
        <v>Prince MBOUSSA</v>
      </c>
      <c r="J24" s="195"/>
      <c r="K24" s="196"/>
      <c r="L24" s="196">
        <v>0.5</v>
      </c>
      <c r="M24" s="196">
        <v>0.5</v>
      </c>
      <c r="N24" s="196"/>
      <c r="O24" s="197"/>
      <c r="P24" s="178">
        <f t="shared" si="5"/>
        <v>0</v>
      </c>
      <c r="Q24" s="179">
        <f t="shared" si="5"/>
        <v>0</v>
      </c>
      <c r="R24" s="179">
        <f t="shared" si="5"/>
        <v>147</v>
      </c>
      <c r="S24" s="179">
        <f t="shared" si="5"/>
        <v>147</v>
      </c>
      <c r="T24" s="179">
        <f t="shared" si="5"/>
        <v>0</v>
      </c>
      <c r="U24" s="180">
        <f t="shared" si="5"/>
        <v>0</v>
      </c>
      <c r="V24" s="167">
        <f t="shared" si="6"/>
        <v>294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30</v>
      </c>
      <c r="E25" s="166">
        <f t="shared" si="0"/>
        <v>210</v>
      </c>
      <c r="F25" s="319">
        <v>46114</v>
      </c>
      <c r="G25" s="245">
        <f t="shared" ca="1" si="4"/>
        <v>194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>
        <v>0.5</v>
      </c>
      <c r="N25" s="196"/>
      <c r="O25" s="197"/>
      <c r="P25" s="178">
        <f t="shared" si="5"/>
        <v>105</v>
      </c>
      <c r="Q25" s="179">
        <f t="shared" si="5"/>
        <v>0</v>
      </c>
      <c r="R25" s="179">
        <f t="shared" si="5"/>
        <v>0</v>
      </c>
      <c r="S25" s="179">
        <f t="shared" si="5"/>
        <v>105</v>
      </c>
      <c r="T25" s="179">
        <f t="shared" si="5"/>
        <v>0</v>
      </c>
      <c r="U25" s="180">
        <f t="shared" si="5"/>
        <v>0</v>
      </c>
      <c r="V25" s="167">
        <f t="shared" si="6"/>
        <v>210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  <c r="AH25" s="360" t="s">
        <v>7</v>
      </c>
    </row>
    <row r="26" spans="1:35" ht="18.75">
      <c r="A26" s="157">
        <f t="shared" si="3"/>
        <v>1</v>
      </c>
      <c r="B26" s="142" t="s">
        <v>58</v>
      </c>
      <c r="C26" s="142"/>
      <c r="D26" s="198">
        <v>32</v>
      </c>
      <c r="E26" s="166">
        <f t="shared" si="0"/>
        <v>224</v>
      </c>
      <c r="F26" s="319">
        <v>46112</v>
      </c>
      <c r="G26" s="245">
        <f t="shared" ca="1" si="4"/>
        <v>196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>
        <v>0.5</v>
      </c>
      <c r="N26" s="196"/>
      <c r="O26" s="197"/>
      <c r="P26" s="178">
        <f t="shared" si="5"/>
        <v>112</v>
      </c>
      <c r="Q26" s="179">
        <f t="shared" si="5"/>
        <v>0</v>
      </c>
      <c r="R26" s="179">
        <f t="shared" si="5"/>
        <v>0</v>
      </c>
      <c r="S26" s="179">
        <f t="shared" si="5"/>
        <v>112</v>
      </c>
      <c r="T26" s="179">
        <f t="shared" si="5"/>
        <v>0</v>
      </c>
      <c r="U26" s="180">
        <f t="shared" si="5"/>
        <v>0</v>
      </c>
      <c r="V26" s="167">
        <f t="shared" si="6"/>
        <v>224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18200</v>
      </c>
      <c r="AD26" s="346">
        <v>17500</v>
      </c>
      <c r="AE26" s="346">
        <v>17750</v>
      </c>
      <c r="AF26" s="346">
        <v>17500</v>
      </c>
      <c r="AG26" s="346">
        <v>17500</v>
      </c>
      <c r="AH26" s="361">
        <v>17750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28</v>
      </c>
      <c r="E27" s="166">
        <f t="shared" si="0"/>
        <v>196</v>
      </c>
      <c r="F27" s="319">
        <v>46113</v>
      </c>
      <c r="G27" s="245">
        <f t="shared" ca="1" si="4"/>
        <v>195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>
        <v>0.5</v>
      </c>
      <c r="M27" s="196"/>
      <c r="N27" s="196"/>
      <c r="O27" s="197"/>
      <c r="P27" s="178">
        <f t="shared" si="5"/>
        <v>98</v>
      </c>
      <c r="Q27" s="179">
        <f t="shared" si="5"/>
        <v>0</v>
      </c>
      <c r="R27" s="179">
        <f t="shared" si="5"/>
        <v>98</v>
      </c>
      <c r="S27" s="179">
        <f t="shared" si="5"/>
        <v>0</v>
      </c>
      <c r="T27" s="179">
        <f t="shared" si="5"/>
        <v>0</v>
      </c>
      <c r="U27" s="180">
        <f t="shared" si="5"/>
        <v>0</v>
      </c>
      <c r="V27" s="167">
        <f t="shared" si="6"/>
        <v>196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/>
      <c r="AD27" s="346">
        <v>17250</v>
      </c>
      <c r="AE27" s="346">
        <v>17500</v>
      </c>
      <c r="AF27" s="346">
        <v>17250</v>
      </c>
      <c r="AG27" s="346">
        <v>17000</v>
      </c>
      <c r="AH27" s="362" t="s">
        <v>326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46111</v>
      </c>
      <c r="G28" s="245">
        <f t="shared" ca="1" si="4"/>
        <v>197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147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147</v>
      </c>
      <c r="V28" s="167">
        <f t="shared" si="6"/>
        <v>294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  <c r="AH28" s="288"/>
    </row>
    <row r="29" spans="1:35" ht="18.75" hidden="1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 t="str">
        <f>VLOOKUP(H29,Secteurs!$A$4:$C$6,3)</f>
        <v>Prince MBOUSSA</v>
      </c>
      <c r="J29" s="195"/>
      <c r="K29" s="196"/>
      <c r="L29" s="196"/>
      <c r="M29" s="196"/>
      <c r="N29" s="196"/>
      <c r="O29" s="197"/>
      <c r="P29" s="178">
        <f t="shared" si="5"/>
        <v>0</v>
      </c>
      <c r="Q29" s="179">
        <f t="shared" si="5"/>
        <v>0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66">
        <f t="shared" si="0"/>
        <v>280</v>
      </c>
      <c r="F30" s="319">
        <v>46113</v>
      </c>
      <c r="G30" s="291">
        <f t="shared" ca="1" si="4"/>
        <v>195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>
        <v>0.25</v>
      </c>
      <c r="N30" s="196"/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70</v>
      </c>
      <c r="T30" s="293">
        <f t="shared" si="5"/>
        <v>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46112</v>
      </c>
      <c r="G31" s="245">
        <f t="shared" ca="1" si="4"/>
        <v>196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28</v>
      </c>
      <c r="E32" s="166">
        <f t="shared" si="0"/>
        <v>196</v>
      </c>
      <c r="F32" s="319">
        <v>46113</v>
      </c>
      <c r="G32" s="245">
        <f t="shared" ca="1" si="4"/>
        <v>195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>
        <v>0.5</v>
      </c>
      <c r="N32" s="196">
        <v>0.5</v>
      </c>
      <c r="O32" s="197"/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98</v>
      </c>
      <c r="T32" s="179">
        <f t="shared" si="5"/>
        <v>98</v>
      </c>
      <c r="U32" s="180">
        <f t="shared" si="5"/>
        <v>0</v>
      </c>
      <c r="V32" s="167">
        <f t="shared" si="6"/>
        <v>196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34</v>
      </c>
      <c r="E33" s="166">
        <f t="shared" si="0"/>
        <v>238</v>
      </c>
      <c r="F33" s="319">
        <v>46111</v>
      </c>
      <c r="G33" s="245">
        <f t="shared" ca="1" si="4"/>
        <v>197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5"/>
        <v>119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119</v>
      </c>
      <c r="U33" s="180">
        <f t="shared" si="5"/>
        <v>0</v>
      </c>
      <c r="V33" s="167">
        <f t="shared" si="6"/>
        <v>238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46113</v>
      </c>
      <c r="G34" s="245">
        <f t="shared" ca="1" si="4"/>
        <v>195</v>
      </c>
      <c r="H34" s="253">
        <v>1</v>
      </c>
      <c r="I34" s="253" t="str">
        <f>VLOOKUP(H34,Secteurs!$A$4:$C$6,3)</f>
        <v>Frisca MPASSI</v>
      </c>
      <c r="J34" s="195">
        <v>0.5</v>
      </c>
      <c r="K34" s="196">
        <v>0.5</v>
      </c>
      <c r="L34" s="196"/>
      <c r="M34" s="196"/>
      <c r="N34" s="196"/>
      <c r="O34" s="197"/>
      <c r="P34" s="178">
        <f t="shared" si="5"/>
        <v>112</v>
      </c>
      <c r="Q34" s="179">
        <f t="shared" si="5"/>
        <v>112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0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38</v>
      </c>
      <c r="E35" s="166">
        <f t="shared" si="0"/>
        <v>266</v>
      </c>
      <c r="F35" s="319">
        <v>46112</v>
      </c>
      <c r="G35" s="245">
        <f t="shared" ca="1" si="4"/>
        <v>196</v>
      </c>
      <c r="H35" s="253">
        <v>2</v>
      </c>
      <c r="I35" s="253" t="str">
        <f>VLOOKUP(H35,Secteurs!$A$4:$C$6,3)</f>
        <v>Prince MBOUSSA</v>
      </c>
      <c r="J35" s="195"/>
      <c r="K35" s="196"/>
      <c r="L35" s="196"/>
      <c r="M35" s="196">
        <v>0.5</v>
      </c>
      <c r="N35" s="196"/>
      <c r="O35" s="197">
        <v>0.5</v>
      </c>
      <c r="P35" s="178">
        <f t="shared" si="5"/>
        <v>0</v>
      </c>
      <c r="Q35" s="179">
        <f t="shared" si="5"/>
        <v>0</v>
      </c>
      <c r="R35" s="179">
        <f t="shared" si="5"/>
        <v>0</v>
      </c>
      <c r="S35" s="179">
        <f t="shared" si="5"/>
        <v>133</v>
      </c>
      <c r="T35" s="179">
        <f t="shared" si="5"/>
        <v>0</v>
      </c>
      <c r="U35" s="180">
        <f t="shared" si="5"/>
        <v>133</v>
      </c>
      <c r="V35" s="167">
        <f t="shared" si="6"/>
        <v>266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46111</v>
      </c>
      <c r="G36" s="245">
        <f t="shared" ca="1" si="4"/>
        <v>197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28</v>
      </c>
      <c r="E37" s="166">
        <f t="shared" si="0"/>
        <v>196</v>
      </c>
      <c r="F37" s="319">
        <v>46112</v>
      </c>
      <c r="G37" s="245">
        <f t="shared" ca="1" si="4"/>
        <v>196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98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98</v>
      </c>
      <c r="V37" s="167">
        <f t="shared" si="6"/>
        <v>196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46112</v>
      </c>
      <c r="G38" s="245">
        <f t="shared" ca="1" si="4"/>
        <v>196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91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91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46111</v>
      </c>
      <c r="G39" s="245">
        <f t="shared" ca="1" si="4"/>
        <v>197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46111</v>
      </c>
      <c r="G40" s="245">
        <f t="shared" ca="1" si="4"/>
        <v>197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46111</v>
      </c>
      <c r="G41" s="245">
        <f t="shared" ca="1" si="4"/>
        <v>197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>
        <v>0.25</v>
      </c>
      <c r="N41" s="196"/>
      <c r="O41" s="197">
        <v>0.25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45.5</v>
      </c>
      <c r="T41" s="179">
        <f t="shared" si="5"/>
        <v>0</v>
      </c>
      <c r="U41" s="180">
        <f t="shared" si="5"/>
        <v>45.5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46114</v>
      </c>
      <c r="G42" s="245">
        <f t="shared" ca="1" si="4"/>
        <v>194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46113</v>
      </c>
      <c r="G43" s="245">
        <f t="shared" ca="1" si="4"/>
        <v>195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126</v>
      </c>
      <c r="Q43" s="179">
        <f t="shared" si="5"/>
        <v>0</v>
      </c>
      <c r="R43" s="179">
        <f t="shared" si="5"/>
        <v>0</v>
      </c>
      <c r="S43" s="179">
        <f t="shared" si="5"/>
        <v>126</v>
      </c>
      <c r="T43" s="179">
        <f t="shared" si="5"/>
        <v>0</v>
      </c>
      <c r="U43" s="180">
        <f t="shared" si="5"/>
        <v>0</v>
      </c>
      <c r="V43" s="167">
        <f t="shared" si="6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46112</v>
      </c>
      <c r="G44" s="245">
        <f t="shared" ca="1" si="4"/>
        <v>196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32</v>
      </c>
      <c r="E45" s="166">
        <f t="shared" si="0"/>
        <v>224</v>
      </c>
      <c r="F45" s="319">
        <v>46115</v>
      </c>
      <c r="G45" s="245">
        <f t="shared" ca="1" si="4"/>
        <v>193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>
        <v>0.25</v>
      </c>
      <c r="N45" s="196"/>
      <c r="O45" s="197">
        <v>0.25</v>
      </c>
      <c r="P45" s="178">
        <f t="shared" si="5"/>
        <v>112</v>
      </c>
      <c r="Q45" s="179">
        <f t="shared" si="5"/>
        <v>0</v>
      </c>
      <c r="R45" s="179">
        <f t="shared" si="5"/>
        <v>0</v>
      </c>
      <c r="S45" s="179">
        <f t="shared" si="5"/>
        <v>56</v>
      </c>
      <c r="T45" s="179">
        <f t="shared" si="5"/>
        <v>0</v>
      </c>
      <c r="U45" s="180">
        <f t="shared" si="5"/>
        <v>56</v>
      </c>
      <c r="V45" s="167">
        <f t="shared" si="6"/>
        <v>224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22</v>
      </c>
      <c r="E46" s="166">
        <f t="shared" si="0"/>
        <v>154</v>
      </c>
      <c r="F46" s="319">
        <v>46113</v>
      </c>
      <c r="G46" s="245">
        <f t="shared" ca="1" si="4"/>
        <v>195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>
        <v>0.5</v>
      </c>
      <c r="O46" s="197"/>
      <c r="P46" s="178">
        <f t="shared" si="5"/>
        <v>0</v>
      </c>
      <c r="Q46" s="179">
        <f t="shared" si="5"/>
        <v>0</v>
      </c>
      <c r="R46" s="179">
        <f t="shared" si="5"/>
        <v>77</v>
      </c>
      <c r="S46" s="179">
        <f t="shared" si="5"/>
        <v>0</v>
      </c>
      <c r="T46" s="179">
        <f t="shared" si="5"/>
        <v>77</v>
      </c>
      <c r="U46" s="180">
        <f t="shared" si="5"/>
        <v>0</v>
      </c>
      <c r="V46" s="167">
        <f t="shared" si="6"/>
        <v>154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34</v>
      </c>
      <c r="E47" s="166">
        <f t="shared" si="0"/>
        <v>238</v>
      </c>
      <c r="F47" s="319">
        <v>46114</v>
      </c>
      <c r="G47" s="245">
        <f t="shared" ca="1" si="4"/>
        <v>194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119</v>
      </c>
      <c r="Q47" s="179">
        <f t="shared" si="5"/>
        <v>0</v>
      </c>
      <c r="R47" s="179">
        <f t="shared" si="5"/>
        <v>0</v>
      </c>
      <c r="S47" s="179">
        <f t="shared" si="5"/>
        <v>59.5</v>
      </c>
      <c r="T47" s="179">
        <f t="shared" si="5"/>
        <v>0</v>
      </c>
      <c r="U47" s="180">
        <f t="shared" si="5"/>
        <v>59.5</v>
      </c>
      <c r="V47" s="167">
        <f t="shared" si="6"/>
        <v>238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26</v>
      </c>
      <c r="E48" s="166">
        <f t="shared" si="0"/>
        <v>182</v>
      </c>
      <c r="F48" s="319">
        <v>46112</v>
      </c>
      <c r="G48" s="245">
        <f t="shared" ca="1" si="4"/>
        <v>196</v>
      </c>
      <c r="H48" s="253">
        <v>3</v>
      </c>
      <c r="I48" s="253" t="str">
        <f>VLOOKUP(H48,Secteurs!$A$4:$C$6,3)</f>
        <v>Arnaud ITOUA</v>
      </c>
      <c r="J48" s="195"/>
      <c r="K48" s="196"/>
      <c r="L48" s="196"/>
      <c r="M48" s="196">
        <v>0.5</v>
      </c>
      <c r="N48" s="196">
        <v>0.5</v>
      </c>
      <c r="O48" s="197"/>
      <c r="P48" s="178">
        <f t="shared" si="5"/>
        <v>0</v>
      </c>
      <c r="Q48" s="179">
        <f t="shared" si="5"/>
        <v>0</v>
      </c>
      <c r="R48" s="179">
        <f t="shared" si="5"/>
        <v>0</v>
      </c>
      <c r="S48" s="179">
        <f t="shared" si="5"/>
        <v>91</v>
      </c>
      <c r="T48" s="179">
        <f t="shared" si="5"/>
        <v>91</v>
      </c>
      <c r="U48" s="180">
        <f t="shared" si="5"/>
        <v>0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46111</v>
      </c>
      <c r="G49" s="245">
        <f t="shared" ca="1" si="4"/>
        <v>197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26</v>
      </c>
      <c r="E50" s="166">
        <f t="shared" si="0"/>
        <v>182</v>
      </c>
      <c r="F50" s="319">
        <v>46112</v>
      </c>
      <c r="G50" s="245">
        <f t="shared" ca="1" si="4"/>
        <v>196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/>
      <c r="N50" s="196"/>
      <c r="O50" s="197">
        <v>0.5</v>
      </c>
      <c r="P50" s="178">
        <f t="shared" si="5"/>
        <v>91</v>
      </c>
      <c r="Q50" s="179">
        <f t="shared" si="5"/>
        <v>0</v>
      </c>
      <c r="R50" s="179">
        <f t="shared" si="5"/>
        <v>0</v>
      </c>
      <c r="S50" s="179">
        <f t="shared" si="5"/>
        <v>0</v>
      </c>
      <c r="T50" s="179">
        <f t="shared" si="5"/>
        <v>0</v>
      </c>
      <c r="U50" s="180">
        <f t="shared" si="5"/>
        <v>91</v>
      </c>
      <c r="V50" s="167">
        <f t="shared" si="6"/>
        <v>182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46111</v>
      </c>
      <c r="G51" s="245">
        <f t="shared" ca="1" si="4"/>
        <v>197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/>
      <c r="O51" s="197">
        <v>0.5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0</v>
      </c>
      <c r="U51" s="180">
        <f t="shared" si="5"/>
        <v>168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46113</v>
      </c>
      <c r="G52" s="245">
        <f t="shared" ca="1" si="4"/>
        <v>195</v>
      </c>
      <c r="H52" s="253">
        <v>3</v>
      </c>
      <c r="I52" s="253" t="str">
        <f>VLOOKUP(H52,Secteurs!$A$4:$C$6,3)</f>
        <v>Arnaud ITOUA</v>
      </c>
      <c r="J52" s="195">
        <v>0.75</v>
      </c>
      <c r="K52" s="196"/>
      <c r="L52" s="196"/>
      <c r="M52" s="196">
        <v>0.25</v>
      </c>
      <c r="N52" s="196"/>
      <c r="O52" s="197"/>
      <c r="P52" s="178">
        <f t="shared" si="5"/>
        <v>136.5</v>
      </c>
      <c r="Q52" s="179">
        <f t="shared" si="5"/>
        <v>0</v>
      </c>
      <c r="R52" s="179">
        <f t="shared" si="5"/>
        <v>0</v>
      </c>
      <c r="S52" s="179">
        <f t="shared" si="5"/>
        <v>45.5</v>
      </c>
      <c r="T52" s="179">
        <f t="shared" si="5"/>
        <v>0</v>
      </c>
      <c r="U52" s="180">
        <f t="shared" si="5"/>
        <v>0</v>
      </c>
      <c r="V52" s="167">
        <f t="shared" si="6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319">
        <v>46113</v>
      </c>
      <c r="G53" s="245">
        <f t="shared" ca="1" si="4"/>
        <v>195</v>
      </c>
      <c r="H53" s="253">
        <v>3</v>
      </c>
      <c r="I53" s="253" t="str">
        <f>VLOOKUP(H53,Secteurs!$A$4:$C$6,3)</f>
        <v>Arnaud ITOUA</v>
      </c>
      <c r="J53" s="195"/>
      <c r="K53" s="196"/>
      <c r="L53" s="196"/>
      <c r="M53" s="196">
        <v>0.25</v>
      </c>
      <c r="N53" s="196">
        <v>0.5</v>
      </c>
      <c r="O53" s="197">
        <v>0.25</v>
      </c>
      <c r="P53" s="178">
        <f t="shared" si="5"/>
        <v>0</v>
      </c>
      <c r="Q53" s="179">
        <f t="shared" si="5"/>
        <v>0</v>
      </c>
      <c r="R53" s="179">
        <f t="shared" si="5"/>
        <v>0</v>
      </c>
      <c r="S53" s="179">
        <f t="shared" si="5"/>
        <v>42</v>
      </c>
      <c r="T53" s="179">
        <f t="shared" si="5"/>
        <v>84</v>
      </c>
      <c r="U53" s="180">
        <f t="shared" si="5"/>
        <v>42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337</v>
      </c>
      <c r="D54" s="198">
        <v>26</v>
      </c>
      <c r="E54" s="166">
        <f t="shared" si="0"/>
        <v>182</v>
      </c>
      <c r="F54" s="319">
        <v>46112</v>
      </c>
      <c r="G54" s="245">
        <f t="shared" ca="1" si="4"/>
        <v>196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0.5</v>
      </c>
      <c r="N54" s="196"/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91</v>
      </c>
      <c r="T54" s="179">
        <f t="shared" si="5"/>
        <v>0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46114</v>
      </c>
      <c r="G55" s="245">
        <f t="shared" ca="1" si="4"/>
        <v>194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22</v>
      </c>
      <c r="E56" s="166">
        <f t="shared" si="0"/>
        <v>154</v>
      </c>
      <c r="F56" s="319">
        <v>46111</v>
      </c>
      <c r="G56" s="245">
        <f t="shared" ca="1" si="4"/>
        <v>197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>
        <v>0.5</v>
      </c>
      <c r="M56" s="196"/>
      <c r="N56" s="196"/>
      <c r="O56" s="197"/>
      <c r="P56" s="178">
        <f t="shared" si="5"/>
        <v>77</v>
      </c>
      <c r="Q56" s="179">
        <f t="shared" si="5"/>
        <v>0</v>
      </c>
      <c r="R56" s="179">
        <f t="shared" si="5"/>
        <v>77</v>
      </c>
      <c r="S56" s="179">
        <f t="shared" si="5"/>
        <v>0</v>
      </c>
      <c r="T56" s="179">
        <f t="shared" si="5"/>
        <v>0</v>
      </c>
      <c r="U56" s="180">
        <f t="shared" si="5"/>
        <v>0</v>
      </c>
      <c r="V56" s="167">
        <f t="shared" si="6"/>
        <v>154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348" t="s">
        <v>322</v>
      </c>
      <c r="C57" s="168" t="s">
        <v>29</v>
      </c>
      <c r="D57" s="198">
        <v>38</v>
      </c>
      <c r="E57" s="166">
        <f t="shared" si="0"/>
        <v>266</v>
      </c>
      <c r="F57" s="319">
        <v>46113</v>
      </c>
      <c r="G57" s="245">
        <f t="shared" ca="1" si="4"/>
        <v>195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>
        <v>0.25</v>
      </c>
      <c r="N57" s="196"/>
      <c r="O57" s="197">
        <v>0.25</v>
      </c>
      <c r="P57" s="178">
        <f t="shared" si="5"/>
        <v>133</v>
      </c>
      <c r="Q57" s="179">
        <f t="shared" si="5"/>
        <v>0</v>
      </c>
      <c r="R57" s="179">
        <f t="shared" si="5"/>
        <v>0</v>
      </c>
      <c r="S57" s="179">
        <f t="shared" si="5"/>
        <v>66.5</v>
      </c>
      <c r="T57" s="179">
        <f t="shared" si="5"/>
        <v>0</v>
      </c>
      <c r="U57" s="180">
        <f t="shared" si="5"/>
        <v>66.5</v>
      </c>
      <c r="V57" s="167">
        <f t="shared" si="6"/>
        <v>266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46112</v>
      </c>
      <c r="G58" s="245">
        <f t="shared" ca="1" si="4"/>
        <v>196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46113</v>
      </c>
      <c r="G59" s="245">
        <f t="shared" ca="1" si="4"/>
        <v>195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38</v>
      </c>
      <c r="E60" s="166">
        <f t="shared" si="0"/>
        <v>266</v>
      </c>
      <c r="F60" s="319">
        <v>46111</v>
      </c>
      <c r="G60" s="245">
        <f t="shared" ca="1" si="4"/>
        <v>197</v>
      </c>
      <c r="H60" s="253">
        <v>2</v>
      </c>
      <c r="I60" s="253" t="str">
        <f>VLOOKUP(H60,Secteurs!$A$4:$C$6,3)</f>
        <v>Prince MBOUSSA</v>
      </c>
      <c r="J60" s="195"/>
      <c r="K60" s="196"/>
      <c r="L60" s="196">
        <v>0.5</v>
      </c>
      <c r="M60" s="196"/>
      <c r="N60" s="196"/>
      <c r="O60" s="197">
        <v>0.5</v>
      </c>
      <c r="P60" s="178">
        <f t="shared" si="8"/>
        <v>0</v>
      </c>
      <c r="Q60" s="179">
        <f t="shared" si="8"/>
        <v>0</v>
      </c>
      <c r="R60" s="179">
        <f t="shared" si="8"/>
        <v>133</v>
      </c>
      <c r="S60" s="179">
        <f t="shared" si="8"/>
        <v>0</v>
      </c>
      <c r="T60" s="179">
        <f t="shared" si="8"/>
        <v>0</v>
      </c>
      <c r="U60" s="180">
        <f t="shared" si="8"/>
        <v>133</v>
      </c>
      <c r="V60" s="167">
        <f t="shared" si="6"/>
        <v>266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46113</v>
      </c>
      <c r="G61" s="245">
        <f t="shared" ca="1" si="4"/>
        <v>195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>
        <v>0.5</v>
      </c>
      <c r="N61" s="196"/>
      <c r="O61" s="197"/>
      <c r="P61" s="178">
        <f t="shared" si="8"/>
        <v>98</v>
      </c>
      <c r="Q61" s="179">
        <f t="shared" si="8"/>
        <v>0</v>
      </c>
      <c r="R61" s="179">
        <f t="shared" si="8"/>
        <v>0</v>
      </c>
      <c r="S61" s="179">
        <f t="shared" si="8"/>
        <v>98</v>
      </c>
      <c r="T61" s="179">
        <f t="shared" si="8"/>
        <v>0</v>
      </c>
      <c r="U61" s="180">
        <f t="shared" si="8"/>
        <v>0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30</v>
      </c>
      <c r="E62" s="166">
        <f t="shared" si="0"/>
        <v>210</v>
      </c>
      <c r="F62" s="319">
        <v>46113</v>
      </c>
      <c r="G62" s="245">
        <f t="shared" ca="1" si="4"/>
        <v>195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105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105</v>
      </c>
      <c r="V62" s="167">
        <f t="shared" si="6"/>
        <v>210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30</v>
      </c>
      <c r="E63" s="166">
        <f t="shared" si="0"/>
        <v>210</v>
      </c>
      <c r="F63" s="319">
        <v>46113</v>
      </c>
      <c r="G63" s="245">
        <f t="shared" ca="1" si="4"/>
        <v>195</v>
      </c>
      <c r="H63" s="254">
        <v>1</v>
      </c>
      <c r="I63" s="253" t="str">
        <f>VLOOKUP(H63,Secteurs!$A$4:$C$6,3)</f>
        <v>Frisca MPASSI</v>
      </c>
      <c r="J63" s="195"/>
      <c r="K63" s="196"/>
      <c r="L63" s="196"/>
      <c r="M63" s="196">
        <v>0.5</v>
      </c>
      <c r="N63" s="196"/>
      <c r="O63" s="197">
        <v>0.5</v>
      </c>
      <c r="P63" s="178">
        <f t="shared" si="8"/>
        <v>0</v>
      </c>
      <c r="Q63" s="179">
        <f t="shared" si="8"/>
        <v>0</v>
      </c>
      <c r="R63" s="179">
        <f t="shared" si="8"/>
        <v>0</v>
      </c>
      <c r="S63" s="179">
        <f t="shared" si="8"/>
        <v>105</v>
      </c>
      <c r="T63" s="179">
        <f t="shared" si="8"/>
        <v>0</v>
      </c>
      <c r="U63" s="180">
        <f t="shared" si="8"/>
        <v>105</v>
      </c>
      <c r="V63" s="167">
        <f t="shared" si="6"/>
        <v>210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34</v>
      </c>
      <c r="E64" s="166">
        <f t="shared" si="0"/>
        <v>238</v>
      </c>
      <c r="F64" s="319">
        <v>46111</v>
      </c>
      <c r="G64" s="245">
        <f t="shared" ca="1" si="4"/>
        <v>197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>
        <v>0.5</v>
      </c>
      <c r="O64" s="197"/>
      <c r="P64" s="178">
        <f t="shared" si="8"/>
        <v>119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119</v>
      </c>
      <c r="U64" s="180">
        <f t="shared" si="8"/>
        <v>0</v>
      </c>
      <c r="V64" s="167">
        <f t="shared" si="6"/>
        <v>238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20</v>
      </c>
      <c r="E65" s="166">
        <f t="shared" si="0"/>
        <v>140</v>
      </c>
      <c r="F65" s="319">
        <v>46114</v>
      </c>
      <c r="G65" s="245">
        <f t="shared" ca="1" si="4"/>
        <v>194</v>
      </c>
      <c r="H65" s="254">
        <v>1</v>
      </c>
      <c r="I65" s="253" t="str">
        <f>VLOOKUP(H65,Secteurs!$A$4:$C$6,3)</f>
        <v>Frisca MPASSI</v>
      </c>
      <c r="J65" s="195"/>
      <c r="K65" s="196">
        <v>0.5</v>
      </c>
      <c r="L65" s="196"/>
      <c r="M65" s="196">
        <v>0.25</v>
      </c>
      <c r="N65" s="196"/>
      <c r="O65" s="197">
        <v>0.25</v>
      </c>
      <c r="P65" s="178">
        <f t="shared" si="8"/>
        <v>0</v>
      </c>
      <c r="Q65" s="179">
        <f t="shared" si="8"/>
        <v>70</v>
      </c>
      <c r="R65" s="179">
        <f t="shared" si="8"/>
        <v>0</v>
      </c>
      <c r="S65" s="179">
        <f t="shared" si="8"/>
        <v>35</v>
      </c>
      <c r="T65" s="179">
        <f t="shared" si="8"/>
        <v>0</v>
      </c>
      <c r="U65" s="180">
        <f t="shared" si="8"/>
        <v>35</v>
      </c>
      <c r="V65" s="167">
        <f t="shared" si="6"/>
        <v>140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30</v>
      </c>
      <c r="E66" s="166">
        <f t="shared" ref="E66:E126" si="9">D66*7</f>
        <v>210</v>
      </c>
      <c r="F66" s="319">
        <v>46114</v>
      </c>
      <c r="G66" s="245">
        <f t="shared" ca="1" si="4"/>
        <v>194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105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105</v>
      </c>
      <c r="V66" s="167">
        <f t="shared" si="6"/>
        <v>210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46113</v>
      </c>
      <c r="G67" s="245">
        <f t="shared" ref="G67:G130" ca="1" si="12">+IF(A67=1,(+TODAY())-F67,"Sans objet")</f>
        <v>195</v>
      </c>
      <c r="H67" s="254">
        <v>1</v>
      </c>
      <c r="I67" s="253" t="str">
        <f>VLOOKUP(H67,Secteurs!$A$4:$C$6,3)</f>
        <v>Frisca MPASSI</v>
      </c>
      <c r="J67" s="195">
        <v>0.75</v>
      </c>
      <c r="K67" s="196"/>
      <c r="L67" s="196"/>
      <c r="M67" s="196"/>
      <c r="N67" s="196"/>
      <c r="O67" s="197">
        <v>0.25</v>
      </c>
      <c r="P67" s="178">
        <f t="shared" si="8"/>
        <v>136.5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45.5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46111</v>
      </c>
      <c r="G68" s="245">
        <f t="shared" ca="1" si="12"/>
        <v>197</v>
      </c>
      <c r="H68" s="253">
        <v>2</v>
      </c>
      <c r="I68" s="253" t="str">
        <f>VLOOKUP(H68,Secteurs!$A$4:$C$6,3)</f>
        <v>Prince MBOUSSA</v>
      </c>
      <c r="J68" s="195">
        <v>0.5</v>
      </c>
      <c r="K68" s="196">
        <v>0.5</v>
      </c>
      <c r="L68" s="196"/>
      <c r="M68" s="196"/>
      <c r="N68" s="196"/>
      <c r="O68" s="197"/>
      <c r="P68" s="178">
        <f t="shared" si="8"/>
        <v>168</v>
      </c>
      <c r="Q68" s="179">
        <f t="shared" si="8"/>
        <v>168</v>
      </c>
      <c r="R68" s="179">
        <f t="shared" si="8"/>
        <v>0</v>
      </c>
      <c r="S68" s="179">
        <f t="shared" si="8"/>
        <v>0</v>
      </c>
      <c r="T68" s="179">
        <f t="shared" si="8"/>
        <v>0</v>
      </c>
      <c r="U68" s="180">
        <f t="shared" si="8"/>
        <v>0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20</v>
      </c>
      <c r="E69" s="166">
        <f t="shared" si="9"/>
        <v>140</v>
      </c>
      <c r="F69" s="319">
        <v>46113</v>
      </c>
      <c r="G69" s="245">
        <f t="shared" ca="1" si="12"/>
        <v>195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140</v>
      </c>
      <c r="V69" s="167">
        <f t="shared" si="13"/>
        <v>140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30</v>
      </c>
      <c r="E70" s="166">
        <f t="shared" si="9"/>
        <v>210</v>
      </c>
      <c r="F70" s="319">
        <v>46094</v>
      </c>
      <c r="G70" s="245">
        <v>0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105</v>
      </c>
      <c r="T70" s="179">
        <f t="shared" si="8"/>
        <v>0</v>
      </c>
      <c r="U70" s="180">
        <f t="shared" si="8"/>
        <v>105</v>
      </c>
      <c r="V70" s="167">
        <f t="shared" si="13"/>
        <v>210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18</v>
      </c>
      <c r="E71" s="166">
        <f t="shared" si="9"/>
        <v>126</v>
      </c>
      <c r="F71" s="319">
        <v>46114</v>
      </c>
      <c r="G71" s="245">
        <f t="shared" ca="1" si="12"/>
        <v>194</v>
      </c>
      <c r="H71" s="254">
        <v>1</v>
      </c>
      <c r="I71" s="253" t="str">
        <f>VLOOKUP(H71,Secteurs!$A$4:$C$6,3)</f>
        <v>Frisca MPASSI</v>
      </c>
      <c r="J71" s="195"/>
      <c r="K71" s="196">
        <v>0.5</v>
      </c>
      <c r="L71" s="196"/>
      <c r="M71" s="196">
        <v>0.25</v>
      </c>
      <c r="N71" s="196"/>
      <c r="O71" s="197">
        <v>0.25</v>
      </c>
      <c r="P71" s="178">
        <f t="shared" si="8"/>
        <v>0</v>
      </c>
      <c r="Q71" s="179">
        <f t="shared" si="8"/>
        <v>63</v>
      </c>
      <c r="R71" s="179">
        <f t="shared" si="8"/>
        <v>0</v>
      </c>
      <c r="S71" s="179">
        <f t="shared" si="8"/>
        <v>31.5</v>
      </c>
      <c r="T71" s="179">
        <f t="shared" si="8"/>
        <v>0</v>
      </c>
      <c r="U71" s="180">
        <f t="shared" si="8"/>
        <v>31.5</v>
      </c>
      <c r="V71" s="167">
        <f t="shared" si="13"/>
        <v>126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46111</v>
      </c>
      <c r="G72" s="245">
        <f t="shared" ca="1" si="12"/>
        <v>197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25</v>
      </c>
      <c r="E73" s="166">
        <f t="shared" si="9"/>
        <v>175</v>
      </c>
      <c r="F73" s="352">
        <v>46114</v>
      </c>
      <c r="G73" s="245">
        <f t="shared" ca="1" si="12"/>
        <v>194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0.25</v>
      </c>
      <c r="N73" s="196">
        <v>0.25</v>
      </c>
      <c r="O73" s="197"/>
      <c r="P73" s="178">
        <f t="shared" si="8"/>
        <v>87.5</v>
      </c>
      <c r="Q73" s="179">
        <f t="shared" si="8"/>
        <v>0</v>
      </c>
      <c r="R73" s="179">
        <f t="shared" si="8"/>
        <v>0</v>
      </c>
      <c r="S73" s="179">
        <f t="shared" si="8"/>
        <v>43.75</v>
      </c>
      <c r="T73" s="179">
        <f t="shared" si="8"/>
        <v>43.75</v>
      </c>
      <c r="U73" s="180">
        <f t="shared" si="8"/>
        <v>0</v>
      </c>
      <c r="V73" s="167">
        <f t="shared" si="13"/>
        <v>175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46114</v>
      </c>
      <c r="G74" s="245">
        <f t="shared" ca="1" si="12"/>
        <v>194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>
        <v>0.25</v>
      </c>
      <c r="N74" s="196"/>
      <c r="O74" s="197">
        <v>0.25</v>
      </c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43.75</v>
      </c>
      <c r="T74" s="179">
        <f t="shared" si="8"/>
        <v>0</v>
      </c>
      <c r="U74" s="180">
        <f t="shared" si="8"/>
        <v>43.75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22</v>
      </c>
      <c r="E75" s="166">
        <f t="shared" si="9"/>
        <v>154</v>
      </c>
      <c r="F75" s="319">
        <v>46112</v>
      </c>
      <c r="G75" s="245">
        <f t="shared" ca="1" si="12"/>
        <v>196</v>
      </c>
      <c r="H75" s="253">
        <v>3</v>
      </c>
      <c r="I75" s="253" t="str">
        <f>VLOOKUP(H75,Secteurs!$A$4:$C$6,3)</f>
        <v>Arnaud ITOUA</v>
      </c>
      <c r="J75" s="195">
        <v>0.25</v>
      </c>
      <c r="K75" s="196"/>
      <c r="L75" s="196">
        <v>0.25</v>
      </c>
      <c r="M75" s="196"/>
      <c r="N75" s="196">
        <v>0.25</v>
      </c>
      <c r="O75" s="197">
        <v>0.25</v>
      </c>
      <c r="P75" s="178">
        <f t="shared" si="8"/>
        <v>38.5</v>
      </c>
      <c r="Q75" s="179">
        <f t="shared" si="8"/>
        <v>0</v>
      </c>
      <c r="R75" s="179">
        <f t="shared" si="8"/>
        <v>38.5</v>
      </c>
      <c r="S75" s="179">
        <f t="shared" si="8"/>
        <v>0</v>
      </c>
      <c r="T75" s="179">
        <f t="shared" si="8"/>
        <v>38.5</v>
      </c>
      <c r="U75" s="180">
        <f t="shared" si="8"/>
        <v>38.5</v>
      </c>
      <c r="V75" s="167">
        <f t="shared" si="13"/>
        <v>154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30</v>
      </c>
      <c r="E76" s="166">
        <f t="shared" si="9"/>
        <v>210</v>
      </c>
      <c r="F76" s="319">
        <v>46111</v>
      </c>
      <c r="G76" s="245">
        <f t="shared" ca="1" si="12"/>
        <v>197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>
        <v>0.5</v>
      </c>
      <c r="M76" s="196"/>
      <c r="N76" s="196"/>
      <c r="O76" s="197"/>
      <c r="P76" s="178">
        <f t="shared" si="8"/>
        <v>105</v>
      </c>
      <c r="Q76" s="179">
        <f t="shared" si="8"/>
        <v>0</v>
      </c>
      <c r="R76" s="179">
        <f t="shared" si="8"/>
        <v>105</v>
      </c>
      <c r="S76" s="179">
        <f t="shared" si="8"/>
        <v>0</v>
      </c>
      <c r="T76" s="179">
        <f t="shared" si="8"/>
        <v>0</v>
      </c>
      <c r="U76" s="180">
        <f t="shared" si="8"/>
        <v>0</v>
      </c>
      <c r="V76" s="167">
        <f t="shared" si="13"/>
        <v>210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38</v>
      </c>
      <c r="E77" s="166">
        <f t="shared" si="9"/>
        <v>266</v>
      </c>
      <c r="F77" s="319">
        <v>46111</v>
      </c>
      <c r="G77" s="245">
        <f t="shared" ca="1" si="12"/>
        <v>197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/>
      <c r="N77" s="196">
        <v>0.5</v>
      </c>
      <c r="O77" s="197"/>
      <c r="P77" s="178">
        <f t="shared" si="8"/>
        <v>133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133</v>
      </c>
      <c r="U77" s="180">
        <f t="shared" si="8"/>
        <v>0</v>
      </c>
      <c r="V77" s="167">
        <f t="shared" si="13"/>
        <v>266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327</v>
      </c>
      <c r="C78" s="149"/>
      <c r="D78" s="198">
        <v>32</v>
      </c>
      <c r="E78" s="166">
        <f t="shared" si="9"/>
        <v>224</v>
      </c>
      <c r="F78" s="319">
        <v>46113</v>
      </c>
      <c r="G78" s="245">
        <f t="shared" ca="1" si="12"/>
        <v>195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0.5</v>
      </c>
      <c r="N78" s="196"/>
      <c r="O78" s="197"/>
      <c r="P78" s="178">
        <f t="shared" si="8"/>
        <v>112</v>
      </c>
      <c r="Q78" s="179">
        <f t="shared" si="8"/>
        <v>0</v>
      </c>
      <c r="R78" s="179">
        <f t="shared" si="8"/>
        <v>0</v>
      </c>
      <c r="S78" s="179">
        <f t="shared" si="8"/>
        <v>112</v>
      </c>
      <c r="T78" s="179">
        <f t="shared" si="8"/>
        <v>0</v>
      </c>
      <c r="U78" s="180">
        <f t="shared" si="8"/>
        <v>0</v>
      </c>
      <c r="V78" s="167">
        <f t="shared" si="13"/>
        <v>224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32</v>
      </c>
      <c r="E79" s="166">
        <f t="shared" si="9"/>
        <v>224</v>
      </c>
      <c r="F79" s="319">
        <v>46115</v>
      </c>
      <c r="G79" s="245">
        <f t="shared" ca="1" si="12"/>
        <v>193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>
        <v>0.25</v>
      </c>
      <c r="M79" s="196"/>
      <c r="N79" s="196"/>
      <c r="O79" s="197">
        <v>0.25</v>
      </c>
      <c r="P79" s="178">
        <f t="shared" si="8"/>
        <v>112</v>
      </c>
      <c r="Q79" s="179">
        <f t="shared" si="8"/>
        <v>0</v>
      </c>
      <c r="R79" s="179">
        <f t="shared" si="8"/>
        <v>56</v>
      </c>
      <c r="S79" s="179">
        <f t="shared" si="8"/>
        <v>0</v>
      </c>
      <c r="T79" s="179">
        <f t="shared" si="8"/>
        <v>0</v>
      </c>
      <c r="U79" s="180">
        <f t="shared" si="8"/>
        <v>56</v>
      </c>
      <c r="V79" s="167">
        <f t="shared" si="13"/>
        <v>224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30</v>
      </c>
      <c r="E80" s="166">
        <f t="shared" si="9"/>
        <v>210</v>
      </c>
      <c r="F80" s="319">
        <v>46115</v>
      </c>
      <c r="G80" s="245">
        <f t="shared" ca="1" si="12"/>
        <v>193</v>
      </c>
      <c r="H80" s="253">
        <v>1</v>
      </c>
      <c r="I80" s="253" t="str">
        <f>VLOOKUP(H80,Secteurs!$A$4:$C$6,3)</f>
        <v>Frisca MPASSI</v>
      </c>
      <c r="J80" s="195">
        <v>0.5</v>
      </c>
      <c r="K80" s="196"/>
      <c r="L80" s="196">
        <v>0.25</v>
      </c>
      <c r="M80" s="196"/>
      <c r="N80" s="196"/>
      <c r="O80" s="197">
        <v>0.25</v>
      </c>
      <c r="P80" s="178">
        <f t="shared" si="8"/>
        <v>105</v>
      </c>
      <c r="Q80" s="179">
        <f t="shared" si="8"/>
        <v>0</v>
      </c>
      <c r="R80" s="179">
        <f t="shared" si="8"/>
        <v>52.5</v>
      </c>
      <c r="S80" s="179">
        <f t="shared" si="8"/>
        <v>0</v>
      </c>
      <c r="T80" s="179">
        <f t="shared" si="8"/>
        <v>0</v>
      </c>
      <c r="U80" s="180">
        <f t="shared" si="8"/>
        <v>52.5</v>
      </c>
      <c r="V80" s="167">
        <f t="shared" si="13"/>
        <v>210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32</v>
      </c>
      <c r="E81" s="166">
        <f t="shared" si="9"/>
        <v>224</v>
      </c>
      <c r="F81" s="319">
        <v>46114</v>
      </c>
      <c r="G81" s="245">
        <f t="shared" ca="1" si="12"/>
        <v>194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>
        <v>0.25</v>
      </c>
      <c r="N81" s="196"/>
      <c r="O81" s="197">
        <v>0.25</v>
      </c>
      <c r="P81" s="178">
        <f t="shared" si="8"/>
        <v>112</v>
      </c>
      <c r="Q81" s="179">
        <f t="shared" si="8"/>
        <v>0</v>
      </c>
      <c r="R81" s="179">
        <f t="shared" si="8"/>
        <v>0</v>
      </c>
      <c r="S81" s="179">
        <f t="shared" si="8"/>
        <v>56</v>
      </c>
      <c r="T81" s="179">
        <f t="shared" si="8"/>
        <v>0</v>
      </c>
      <c r="U81" s="180">
        <f t="shared" si="8"/>
        <v>56</v>
      </c>
      <c r="V81" s="167">
        <f t="shared" si="13"/>
        <v>224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38</v>
      </c>
      <c r="E82" s="166">
        <f t="shared" si="9"/>
        <v>266</v>
      </c>
      <c r="F82" s="319">
        <v>46113</v>
      </c>
      <c r="G82" s="245">
        <f t="shared" ca="1" si="12"/>
        <v>195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133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133</v>
      </c>
      <c r="V82" s="167">
        <f t="shared" si="13"/>
        <v>266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46115</v>
      </c>
      <c r="G83" s="245">
        <f t="shared" ca="1" si="12"/>
        <v>193</v>
      </c>
      <c r="H83" s="253">
        <v>3</v>
      </c>
      <c r="I83" s="253" t="str">
        <f>VLOOKUP(H83,Secteurs!$A$4:$C$6,3)</f>
        <v>Arnaud ITOUA</v>
      </c>
      <c r="J83" s="195">
        <v>0.75</v>
      </c>
      <c r="K83" s="196"/>
      <c r="L83" s="196"/>
      <c r="M83" s="196"/>
      <c r="N83" s="196"/>
      <c r="O83" s="197">
        <v>0.25</v>
      </c>
      <c r="P83" s="178">
        <f t="shared" si="8"/>
        <v>136.5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45.5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46113</v>
      </c>
      <c r="G84" s="245">
        <f t="shared" ca="1" si="12"/>
        <v>195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>
        <v>0.5</v>
      </c>
      <c r="M84" s="196"/>
      <c r="N84" s="196"/>
      <c r="O84" s="197"/>
      <c r="P84" s="178">
        <f t="shared" si="8"/>
        <v>98</v>
      </c>
      <c r="Q84" s="179">
        <f t="shared" si="8"/>
        <v>0</v>
      </c>
      <c r="R84" s="179">
        <f t="shared" si="8"/>
        <v>98</v>
      </c>
      <c r="S84" s="179">
        <f t="shared" si="8"/>
        <v>0</v>
      </c>
      <c r="T84" s="179">
        <f t="shared" si="8"/>
        <v>0</v>
      </c>
      <c r="U84" s="180">
        <f t="shared" si="8"/>
        <v>0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40</v>
      </c>
      <c r="E85" s="166">
        <f t="shared" si="9"/>
        <v>280</v>
      </c>
      <c r="F85" s="319">
        <v>46114</v>
      </c>
      <c r="G85" s="245">
        <f t="shared" ca="1" si="12"/>
        <v>194</v>
      </c>
      <c r="H85" s="253">
        <v>1</v>
      </c>
      <c r="I85" s="253" t="str">
        <f>VLOOKUP(H85,Secteurs!$A$4:$C$6,3)</f>
        <v>Frisca MPASSI</v>
      </c>
      <c r="J85" s="195">
        <v>0.75</v>
      </c>
      <c r="K85" s="196"/>
      <c r="L85" s="196">
        <v>0.25</v>
      </c>
      <c r="M85" s="196"/>
      <c r="N85" s="196"/>
      <c r="O85" s="197"/>
      <c r="P85" s="178">
        <f t="shared" si="8"/>
        <v>210</v>
      </c>
      <c r="Q85" s="179">
        <f t="shared" si="8"/>
        <v>0</v>
      </c>
      <c r="R85" s="179">
        <f t="shared" si="8"/>
        <v>70</v>
      </c>
      <c r="S85" s="179">
        <f t="shared" si="8"/>
        <v>0</v>
      </c>
      <c r="T85" s="179">
        <f t="shared" si="8"/>
        <v>0</v>
      </c>
      <c r="U85" s="180">
        <f t="shared" si="8"/>
        <v>0</v>
      </c>
      <c r="V85" s="167">
        <f t="shared" si="13"/>
        <v>280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32</v>
      </c>
      <c r="E86" s="166">
        <f t="shared" si="9"/>
        <v>224</v>
      </c>
      <c r="F86" s="319">
        <v>46114</v>
      </c>
      <c r="G86" s="245">
        <f t="shared" ca="1" si="12"/>
        <v>194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>
        <v>0.25</v>
      </c>
      <c r="M86" s="196"/>
      <c r="N86" s="196"/>
      <c r="O86" s="197">
        <v>0.25</v>
      </c>
      <c r="P86" s="178">
        <f t="shared" si="8"/>
        <v>112</v>
      </c>
      <c r="Q86" s="179">
        <f t="shared" si="8"/>
        <v>0</v>
      </c>
      <c r="R86" s="179">
        <f t="shared" si="8"/>
        <v>56</v>
      </c>
      <c r="S86" s="179">
        <f t="shared" si="8"/>
        <v>0</v>
      </c>
      <c r="T86" s="179">
        <f t="shared" si="8"/>
        <v>0</v>
      </c>
      <c r="U86" s="180">
        <f t="shared" si="8"/>
        <v>56</v>
      </c>
      <c r="V86" s="167">
        <f t="shared" si="13"/>
        <v>224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32</v>
      </c>
      <c r="E87" s="166">
        <f t="shared" si="9"/>
        <v>224</v>
      </c>
      <c r="F87" s="319">
        <v>46115</v>
      </c>
      <c r="G87" s="245">
        <f t="shared" ca="1" si="12"/>
        <v>193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112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112</v>
      </c>
      <c r="V87" s="167">
        <f t="shared" si="13"/>
        <v>224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46113</v>
      </c>
      <c r="G88" s="245">
        <f t="shared" ca="1" si="12"/>
        <v>195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46115</v>
      </c>
      <c r="G89" s="245">
        <f t="shared" ca="1" si="12"/>
        <v>193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46112</v>
      </c>
      <c r="G90" s="245">
        <f t="shared" ca="1" si="12"/>
        <v>196</v>
      </c>
      <c r="H90" s="253">
        <v>3</v>
      </c>
      <c r="I90" s="253" t="str">
        <f>VLOOKUP(H90,Secteurs!$A$4:$C$6,3)</f>
        <v>Arnaud ITOUA</v>
      </c>
      <c r="J90" s="195">
        <v>0.5</v>
      </c>
      <c r="K90" s="196"/>
      <c r="L90" s="196"/>
      <c r="M90" s="196"/>
      <c r="N90" s="196"/>
      <c r="O90" s="197">
        <v>0.5</v>
      </c>
      <c r="P90" s="178">
        <f t="shared" si="8"/>
        <v>112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f t="shared" si="9"/>
        <v>266</v>
      </c>
      <c r="F91" s="319">
        <v>46112</v>
      </c>
      <c r="G91" s="245">
        <f t="shared" ca="1" si="12"/>
        <v>196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133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133</v>
      </c>
      <c r="V91" s="167">
        <f t="shared" si="13"/>
        <v>266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10</v>
      </c>
      <c r="E92" s="166">
        <f t="shared" si="9"/>
        <v>70</v>
      </c>
      <c r="F92" s="319">
        <v>46113</v>
      </c>
      <c r="G92" s="245">
        <f t="shared" ca="1" si="12"/>
        <v>195</v>
      </c>
      <c r="H92" s="253">
        <v>2</v>
      </c>
      <c r="I92" s="253" t="str">
        <f>VLOOKUP(H92,Secteurs!$A$4:$C$6,3)</f>
        <v>Prince MBOUSSA</v>
      </c>
      <c r="J92" s="195">
        <v>0.5</v>
      </c>
      <c r="K92" s="196"/>
      <c r="L92" s="196"/>
      <c r="M92" s="196"/>
      <c r="N92" s="196">
        <v>0.5</v>
      </c>
      <c r="O92" s="197"/>
      <c r="P92" s="178">
        <f t="shared" si="8"/>
        <v>35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35</v>
      </c>
      <c r="U92" s="180">
        <f t="shared" si="8"/>
        <v>0</v>
      </c>
      <c r="V92" s="167">
        <f t="shared" si="13"/>
        <v>70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331</v>
      </c>
      <c r="C93" s="149" t="s">
        <v>29</v>
      </c>
      <c r="D93" s="198">
        <v>28</v>
      </c>
      <c r="E93" s="166">
        <f t="shared" si="9"/>
        <v>196</v>
      </c>
      <c r="F93" s="319">
        <v>46115</v>
      </c>
      <c r="G93" s="245">
        <f t="shared" ca="1" si="12"/>
        <v>193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>
        <v>0.5</v>
      </c>
      <c r="M93" s="196"/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98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46112</v>
      </c>
      <c r="G94" s="245">
        <f t="shared" ca="1" si="12"/>
        <v>196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50</v>
      </c>
      <c r="E95" s="166">
        <f t="shared" si="9"/>
        <v>350</v>
      </c>
      <c r="F95" s="319">
        <v>46113</v>
      </c>
      <c r="G95" s="245">
        <f t="shared" ca="1" si="12"/>
        <v>195</v>
      </c>
      <c r="H95" s="253">
        <v>2</v>
      </c>
      <c r="I95" s="253" t="str">
        <f>VLOOKUP(H95,Secteurs!$A$4:$C$6,3)</f>
        <v>Prince MBOUSSA</v>
      </c>
      <c r="J95" s="195">
        <v>1</v>
      </c>
      <c r="K95" s="196"/>
      <c r="L95" s="196"/>
      <c r="M95" s="196"/>
      <c r="N95" s="196"/>
      <c r="O95" s="197"/>
      <c r="P95" s="178">
        <f t="shared" si="8"/>
        <v>350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350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98</v>
      </c>
      <c r="C96" s="149"/>
      <c r="D96" s="198">
        <v>20</v>
      </c>
      <c r="E96" s="166">
        <f t="shared" si="9"/>
        <v>140</v>
      </c>
      <c r="F96" s="319">
        <v>46114</v>
      </c>
      <c r="G96" s="245">
        <f t="shared" ca="1" si="12"/>
        <v>194</v>
      </c>
      <c r="H96" s="254">
        <v>1</v>
      </c>
      <c r="I96" s="253" t="str">
        <f>VLOOKUP(H96,Secteurs!$A$4:$C$6,3)</f>
        <v>Frisca MPASSI</v>
      </c>
      <c r="J96" s="195"/>
      <c r="K96" s="196">
        <v>0.5</v>
      </c>
      <c r="L96" s="196"/>
      <c r="M96" s="196">
        <v>0.25</v>
      </c>
      <c r="N96" s="196"/>
      <c r="O96" s="197">
        <v>0.25</v>
      </c>
      <c r="P96" s="178">
        <f t="shared" si="8"/>
        <v>0</v>
      </c>
      <c r="Q96" s="179">
        <f t="shared" si="8"/>
        <v>70</v>
      </c>
      <c r="R96" s="179">
        <f t="shared" si="8"/>
        <v>0</v>
      </c>
      <c r="S96" s="179">
        <f t="shared" si="8"/>
        <v>35</v>
      </c>
      <c r="T96" s="179">
        <f t="shared" si="8"/>
        <v>0</v>
      </c>
      <c r="U96" s="180">
        <f t="shared" si="8"/>
        <v>35</v>
      </c>
      <c r="V96" s="167">
        <f t="shared" si="13"/>
        <v>140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46111</v>
      </c>
      <c r="G97" s="245">
        <f t="shared" ca="1" si="12"/>
        <v>197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46115</v>
      </c>
      <c r="G98" s="245">
        <f t="shared" ca="1" si="12"/>
        <v>193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126</v>
      </c>
      <c r="U98" s="180">
        <f t="shared" si="8"/>
        <v>0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45</v>
      </c>
      <c r="E99" s="166">
        <f t="shared" si="9"/>
        <v>315</v>
      </c>
      <c r="F99" s="319">
        <v>46113</v>
      </c>
      <c r="G99" s="245">
        <f t="shared" ca="1" si="12"/>
        <v>195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157.5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157.5</v>
      </c>
      <c r="V99" s="167">
        <f t="shared" si="13"/>
        <v>315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0</v>
      </c>
      <c r="B100" s="163" t="s">
        <v>332</v>
      </c>
      <c r="C100" s="148"/>
      <c r="D100" s="199"/>
      <c r="E100" s="166">
        <f t="shared" si="9"/>
        <v>0</v>
      </c>
      <c r="F100" s="319">
        <v>46094</v>
      </c>
      <c r="G100" s="245" t="str">
        <f t="shared" ca="1" si="12"/>
        <v>Sans objet</v>
      </c>
      <c r="H100" s="253">
        <v>3</v>
      </c>
      <c r="I100" s="253" t="str">
        <f>VLOOKUP(H100,Secteurs!$A$4:$C$6,3)</f>
        <v>Arnaud ITOUA</v>
      </c>
      <c r="J100" s="195"/>
      <c r="K100" s="196"/>
      <c r="L100" s="196"/>
      <c r="M100" s="196"/>
      <c r="N100" s="196"/>
      <c r="O100" s="197"/>
      <c r="P100" s="178">
        <f t="shared" si="8"/>
        <v>0</v>
      </c>
      <c r="Q100" s="179">
        <f t="shared" si="8"/>
        <v>0</v>
      </c>
      <c r="R100" s="179">
        <f t="shared" si="8"/>
        <v>0</v>
      </c>
      <c r="S100" s="179">
        <f t="shared" ref="S100:U154" si="14">+$E100*M100</f>
        <v>0</v>
      </c>
      <c r="T100" s="179">
        <f t="shared" si="14"/>
        <v>0</v>
      </c>
      <c r="U100" s="180">
        <f t="shared" si="14"/>
        <v>0</v>
      </c>
      <c r="V100" s="167">
        <f t="shared" si="13"/>
        <v>0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46112</v>
      </c>
      <c r="G101" s="245">
        <f t="shared" ca="1" si="12"/>
        <v>196</v>
      </c>
      <c r="H101" s="253">
        <v>2</v>
      </c>
      <c r="I101" s="253" t="str">
        <f>VLOOKUP(H101,Secteurs!$A$4:$C$6,3)</f>
        <v>Prince MBOUSSA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4" si="15">+$E101*J101</f>
        <v>119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119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338</v>
      </c>
      <c r="C102" s="142"/>
      <c r="D102" s="198">
        <v>16</v>
      </c>
      <c r="E102" s="166">
        <f t="shared" si="9"/>
        <v>112</v>
      </c>
      <c r="F102" s="319">
        <v>46112</v>
      </c>
      <c r="G102" s="245">
        <f t="shared" ca="1" si="12"/>
        <v>196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56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56</v>
      </c>
      <c r="U102" s="180">
        <f t="shared" si="14"/>
        <v>0</v>
      </c>
      <c r="V102" s="167">
        <f t="shared" si="13"/>
        <v>112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46113</v>
      </c>
      <c r="G104" s="245">
        <f t="shared" ca="1" si="12"/>
        <v>195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333</v>
      </c>
      <c r="C105" s="142"/>
      <c r="D105" s="198">
        <v>22</v>
      </c>
      <c r="E105" s="166">
        <f t="shared" si="9"/>
        <v>154</v>
      </c>
      <c r="F105" s="319">
        <v>46114</v>
      </c>
      <c r="G105" s="245">
        <f t="shared" ca="1" si="12"/>
        <v>194</v>
      </c>
      <c r="H105" s="254">
        <v>1</v>
      </c>
      <c r="I105" s="253" t="str">
        <f>VLOOKUP(H105,Secteurs!$A$4:$C$6,3)</f>
        <v>Frisca MPASSI</v>
      </c>
      <c r="J105" s="195">
        <v>0.5</v>
      </c>
      <c r="K105" s="196"/>
      <c r="L105" s="196">
        <v>0.5</v>
      </c>
      <c r="M105" s="196"/>
      <c r="N105" s="196"/>
      <c r="O105" s="197"/>
      <c r="P105" s="178">
        <f t="shared" si="15"/>
        <v>77</v>
      </c>
      <c r="Q105" s="179">
        <f t="shared" si="15"/>
        <v>0</v>
      </c>
      <c r="R105" s="179">
        <f t="shared" si="15"/>
        <v>77</v>
      </c>
      <c r="S105" s="179">
        <f t="shared" si="14"/>
        <v>0</v>
      </c>
      <c r="T105" s="179">
        <f t="shared" si="14"/>
        <v>0</v>
      </c>
      <c r="U105" s="180">
        <f t="shared" si="14"/>
        <v>0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25</v>
      </c>
      <c r="E106" s="166">
        <f t="shared" si="9"/>
        <v>175</v>
      </c>
      <c r="F106" s="319">
        <v>46113</v>
      </c>
      <c r="G106" s="245">
        <f t="shared" ca="1" si="12"/>
        <v>195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/>
      <c r="N106" s="196"/>
      <c r="O106" s="197">
        <v>0.5</v>
      </c>
      <c r="P106" s="178">
        <f t="shared" si="15"/>
        <v>87.5</v>
      </c>
      <c r="Q106" s="179">
        <f t="shared" si="15"/>
        <v>0</v>
      </c>
      <c r="R106" s="179">
        <f t="shared" si="15"/>
        <v>0</v>
      </c>
      <c r="S106" s="179">
        <f t="shared" si="14"/>
        <v>0</v>
      </c>
      <c r="T106" s="179">
        <f t="shared" si="14"/>
        <v>0</v>
      </c>
      <c r="U106" s="180">
        <f t="shared" si="14"/>
        <v>87.5</v>
      </c>
      <c r="V106" s="167">
        <f t="shared" si="13"/>
        <v>175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46111</v>
      </c>
      <c r="G107" s="245">
        <f t="shared" ca="1" si="12"/>
        <v>197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/>
      <c r="M107" s="196"/>
      <c r="N107" s="196">
        <v>0.5</v>
      </c>
      <c r="O107" s="197"/>
      <c r="P107" s="178">
        <f t="shared" si="15"/>
        <v>70</v>
      </c>
      <c r="Q107" s="179">
        <f t="shared" si="15"/>
        <v>0</v>
      </c>
      <c r="R107" s="179">
        <f t="shared" si="15"/>
        <v>0</v>
      </c>
      <c r="S107" s="179">
        <f t="shared" si="14"/>
        <v>0</v>
      </c>
      <c r="T107" s="179">
        <f t="shared" si="14"/>
        <v>70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46113</v>
      </c>
      <c r="G108" s="245">
        <f t="shared" ca="1" si="12"/>
        <v>195</v>
      </c>
      <c r="H108" s="253">
        <v>2</v>
      </c>
      <c r="I108" s="253" t="str">
        <f>VLOOKUP(H108,Secteurs!$A$4:$C$6,3)</f>
        <v>Prince MBOUSSA</v>
      </c>
      <c r="J108" s="353">
        <v>0.5</v>
      </c>
      <c r="K108" s="196"/>
      <c r="L108" s="196"/>
      <c r="M108" s="196">
        <v>0.25</v>
      </c>
      <c r="N108" s="196"/>
      <c r="O108" s="197">
        <v>0.25</v>
      </c>
      <c r="P108" s="178">
        <f t="shared" si="15"/>
        <v>63</v>
      </c>
      <c r="Q108" s="179">
        <f t="shared" si="15"/>
        <v>0</v>
      </c>
      <c r="R108" s="179">
        <v>63</v>
      </c>
      <c r="S108" s="179">
        <f t="shared" si="14"/>
        <v>31.5</v>
      </c>
      <c r="T108" s="179">
        <f t="shared" si="14"/>
        <v>0</v>
      </c>
      <c r="U108" s="180">
        <f t="shared" si="14"/>
        <v>31.5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46113</v>
      </c>
      <c r="G109" s="245">
        <f t="shared" ca="1" si="12"/>
        <v>195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>
        <v>0.25</v>
      </c>
      <c r="M109" s="196"/>
      <c r="N109" s="196"/>
      <c r="O109" s="197">
        <v>0.25</v>
      </c>
      <c r="P109" s="178">
        <v>77</v>
      </c>
      <c r="Q109" s="179">
        <f t="shared" si="15"/>
        <v>0</v>
      </c>
      <c r="R109" s="179">
        <v>38.5</v>
      </c>
      <c r="S109" s="179">
        <f t="shared" si="14"/>
        <v>0</v>
      </c>
      <c r="T109" s="179">
        <f t="shared" si="14"/>
        <v>0</v>
      </c>
      <c r="U109" s="180">
        <v>38.5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339</v>
      </c>
      <c r="C110" s="142"/>
      <c r="D110" s="199">
        <v>14</v>
      </c>
      <c r="E110" s="166">
        <f t="shared" si="9"/>
        <v>98</v>
      </c>
      <c r="F110" s="319">
        <v>46111</v>
      </c>
      <c r="G110" s="245">
        <f t="shared" ca="1" si="12"/>
        <v>197</v>
      </c>
      <c r="H110" s="253">
        <v>3</v>
      </c>
      <c r="I110" s="253" t="str">
        <f>VLOOKUP(H110,Secteurs!$A$4:$C$6,3)</f>
        <v>Arnaud ITOUA</v>
      </c>
      <c r="J110" s="195">
        <v>0.5</v>
      </c>
      <c r="K110" s="196"/>
      <c r="L110" s="196"/>
      <c r="M110" s="196">
        <v>0.5</v>
      </c>
      <c r="N110" s="196"/>
      <c r="O110" s="197"/>
      <c r="P110" s="178">
        <f t="shared" si="15"/>
        <v>49</v>
      </c>
      <c r="Q110" s="179">
        <f t="shared" si="15"/>
        <v>0</v>
      </c>
      <c r="R110" s="179">
        <f t="shared" si="15"/>
        <v>0</v>
      </c>
      <c r="S110" s="179">
        <f t="shared" si="14"/>
        <v>49</v>
      </c>
      <c r="T110" s="179">
        <f t="shared" si="14"/>
        <v>0</v>
      </c>
      <c r="U110" s="180">
        <f t="shared" si="14"/>
        <v>0</v>
      </c>
      <c r="V110" s="167">
        <f t="shared" si="13"/>
        <v>98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18</v>
      </c>
      <c r="E111" s="166">
        <f t="shared" si="9"/>
        <v>126</v>
      </c>
      <c r="F111" s="319">
        <v>46115</v>
      </c>
      <c r="G111" s="245">
        <f t="shared" ca="1" si="12"/>
        <v>193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/>
      <c r="O111" s="197">
        <v>1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0</v>
      </c>
      <c r="U111" s="180">
        <f t="shared" si="14"/>
        <v>126</v>
      </c>
      <c r="V111" s="167">
        <f t="shared" si="13"/>
        <v>126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9</v>
      </c>
      <c r="E112" s="166">
        <f t="shared" si="9"/>
        <v>63</v>
      </c>
      <c r="F112" s="319">
        <v>46115</v>
      </c>
      <c r="G112" s="245">
        <f t="shared" ca="1" si="12"/>
        <v>193</v>
      </c>
      <c r="H112" s="254">
        <v>1</v>
      </c>
      <c r="I112" s="253" t="str">
        <f>VLOOKUP(H112,Secteurs!$A$4:$C$6,3)</f>
        <v>Frisca MPASSI</v>
      </c>
      <c r="J112" s="195"/>
      <c r="K112" s="196"/>
      <c r="L112" s="196"/>
      <c r="M112" s="196">
        <v>0.5</v>
      </c>
      <c r="N112" s="196"/>
      <c r="O112" s="197">
        <v>0.5</v>
      </c>
      <c r="P112" s="178">
        <f t="shared" si="15"/>
        <v>0</v>
      </c>
      <c r="Q112" s="179">
        <f t="shared" si="15"/>
        <v>0</v>
      </c>
      <c r="R112" s="179">
        <f t="shared" si="15"/>
        <v>0</v>
      </c>
      <c r="S112" s="179">
        <f t="shared" si="14"/>
        <v>31.5</v>
      </c>
      <c r="T112" s="179">
        <f t="shared" si="14"/>
        <v>0</v>
      </c>
      <c r="U112" s="180">
        <f t="shared" si="14"/>
        <v>31.5</v>
      </c>
      <c r="V112" s="167">
        <f t="shared" si="13"/>
        <v>63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46111</v>
      </c>
      <c r="G113" s="245">
        <f t="shared" ca="1" si="12"/>
        <v>197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46111</v>
      </c>
      <c r="G114" s="245">
        <f t="shared" ca="1" si="12"/>
        <v>197</v>
      </c>
      <c r="H114" s="253">
        <v>2</v>
      </c>
      <c r="I114" s="253" t="str">
        <f>VLOOKUP(H114,Secteurs!$A$4:$C$6,3)</f>
        <v>Prince MBOUSSA</v>
      </c>
      <c r="J114" s="195">
        <v>0.5</v>
      </c>
      <c r="K114" s="196"/>
      <c r="L114" s="196">
        <v>0.25</v>
      </c>
      <c r="M114" s="196"/>
      <c r="N114" s="196"/>
      <c r="O114" s="197">
        <v>0.25</v>
      </c>
      <c r="P114" s="178">
        <f t="shared" si="15"/>
        <v>56</v>
      </c>
      <c r="Q114" s="179">
        <f t="shared" si="15"/>
        <v>0</v>
      </c>
      <c r="R114" s="179">
        <f t="shared" si="15"/>
        <v>28</v>
      </c>
      <c r="S114" s="179">
        <f t="shared" si="14"/>
        <v>0</v>
      </c>
      <c r="T114" s="179">
        <f t="shared" si="14"/>
        <v>0</v>
      </c>
      <c r="U114" s="180">
        <f t="shared" si="14"/>
        <v>28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30</v>
      </c>
      <c r="E115" s="166">
        <f t="shared" si="9"/>
        <v>210</v>
      </c>
      <c r="F115" s="319">
        <v>46115</v>
      </c>
      <c r="G115" s="245">
        <f t="shared" ca="1" si="12"/>
        <v>193</v>
      </c>
      <c r="H115" s="253">
        <v>1</v>
      </c>
      <c r="I115" s="253" t="str">
        <f>VLOOKUP(H115,Secteurs!$A$4:$C$6,3)</f>
        <v>Frisca MPASSI</v>
      </c>
      <c r="J115" s="195"/>
      <c r="K115" s="196"/>
      <c r="L115" s="196">
        <v>0.25</v>
      </c>
      <c r="M115" s="196">
        <v>0.25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52.5</v>
      </c>
      <c r="S115" s="179">
        <f t="shared" si="14"/>
        <v>52.5</v>
      </c>
      <c r="T115" s="179">
        <f t="shared" si="14"/>
        <v>0</v>
      </c>
      <c r="U115" s="180">
        <f t="shared" si="14"/>
        <v>105</v>
      </c>
      <c r="V115" s="167">
        <f t="shared" si="13"/>
        <v>210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24</v>
      </c>
      <c r="E116" s="166">
        <f t="shared" si="9"/>
        <v>168</v>
      </c>
      <c r="F116" s="319">
        <v>46115</v>
      </c>
      <c r="G116" s="245">
        <f t="shared" ca="1" si="12"/>
        <v>193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>
        <v>0.5</v>
      </c>
      <c r="N116" s="196"/>
      <c r="O116" s="197"/>
      <c r="P116" s="178">
        <f t="shared" si="15"/>
        <v>84</v>
      </c>
      <c r="Q116" s="179">
        <f t="shared" si="15"/>
        <v>0</v>
      </c>
      <c r="R116" s="179">
        <f t="shared" si="15"/>
        <v>0</v>
      </c>
      <c r="S116" s="179">
        <f t="shared" si="14"/>
        <v>84</v>
      </c>
      <c r="T116" s="179">
        <f t="shared" si="14"/>
        <v>0</v>
      </c>
      <c r="U116" s="180">
        <f t="shared" si="14"/>
        <v>0</v>
      </c>
      <c r="V116" s="167">
        <f t="shared" si="13"/>
        <v>168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46111</v>
      </c>
      <c r="G117" s="245">
        <f ca="1">+IF(A117=1,(+TODAY())-F117,"Sans objet")</f>
        <v>197</v>
      </c>
      <c r="H117" s="253">
        <v>3</v>
      </c>
      <c r="I117" s="253" t="str">
        <f>VLOOKUP(H117,Secteurs!$A$4:$C$6,3)</f>
        <v>Arnaud ITOUA</v>
      </c>
      <c r="J117" s="195">
        <v>0.5</v>
      </c>
      <c r="K117" s="196"/>
      <c r="L117" s="196"/>
      <c r="M117" s="196"/>
      <c r="N117" s="196">
        <v>0.5</v>
      </c>
      <c r="O117" s="197"/>
      <c r="P117" s="178">
        <f t="shared" si="15"/>
        <v>63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63</v>
      </c>
      <c r="U117" s="180">
        <f t="shared" si="14"/>
        <v>0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348" t="s">
        <v>328</v>
      </c>
      <c r="C118" s="142"/>
      <c r="D118" s="198">
        <v>16</v>
      </c>
      <c r="E118" s="166">
        <f t="shared" si="9"/>
        <v>112</v>
      </c>
      <c r="F118" s="319">
        <v>46112</v>
      </c>
      <c r="G118" s="245">
        <f ca="1">+IF(A118=1,(+TODAY())-F118,"Sans objet")</f>
        <v>196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>
        <v>1</v>
      </c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112</v>
      </c>
      <c r="V118" s="167">
        <f t="shared" si="13"/>
        <v>112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46113</v>
      </c>
      <c r="G119" s="245">
        <f t="shared" ca="1" si="12"/>
        <v>195</v>
      </c>
      <c r="H119" s="255">
        <v>3</v>
      </c>
      <c r="I119" s="152" t="str">
        <f>VLOOKUP(H119,Secteurs!$A$4:$C$6,3)</f>
        <v>Arnaud ITOUA</v>
      </c>
      <c r="J119" s="195"/>
      <c r="K119" s="196">
        <v>0.5</v>
      </c>
      <c r="L119" s="196"/>
      <c r="M119" s="196"/>
      <c r="N119" s="196">
        <v>0.5</v>
      </c>
      <c r="O119" s="197"/>
      <c r="P119" s="178">
        <f t="shared" si="15"/>
        <v>0</v>
      </c>
      <c r="Q119" s="179">
        <f t="shared" si="15"/>
        <v>42</v>
      </c>
      <c r="R119" s="179">
        <f t="shared" si="15"/>
        <v>0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16</v>
      </c>
      <c r="E120" s="166">
        <f t="shared" si="9"/>
        <v>112</v>
      </c>
      <c r="F120" s="319">
        <v>46112</v>
      </c>
      <c r="G120" s="245">
        <f t="shared" ca="1" si="12"/>
        <v>196</v>
      </c>
      <c r="H120" s="253">
        <v>2</v>
      </c>
      <c r="I120" s="253" t="str">
        <f>VLOOKUP(H120,Secteurs!$A$4:$C$6,3)</f>
        <v>Prince MBOUSSA</v>
      </c>
      <c r="J120" s="195"/>
      <c r="K120" s="196"/>
      <c r="L120" s="196">
        <v>0.5</v>
      </c>
      <c r="M120" s="196"/>
      <c r="N120" s="196"/>
      <c r="O120" s="197">
        <v>0.5</v>
      </c>
      <c r="P120" s="178">
        <f t="shared" si="15"/>
        <v>0</v>
      </c>
      <c r="Q120" s="179">
        <f t="shared" si="15"/>
        <v>0</v>
      </c>
      <c r="R120" s="179">
        <f t="shared" si="15"/>
        <v>56</v>
      </c>
      <c r="S120" s="179">
        <f t="shared" si="14"/>
        <v>0</v>
      </c>
      <c r="T120" s="179">
        <f t="shared" si="14"/>
        <v>0</v>
      </c>
      <c r="U120" s="180">
        <f t="shared" si="14"/>
        <v>56</v>
      </c>
      <c r="V120" s="167">
        <f t="shared" si="13"/>
        <v>112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46115</v>
      </c>
      <c r="G121" s="245">
        <f t="shared" ca="1" si="12"/>
        <v>193</v>
      </c>
      <c r="H121" s="253">
        <v>2</v>
      </c>
      <c r="I121" s="253" t="str">
        <f>VLOOKUP(H121,Secteurs!$A$4:$C$6,3)</f>
        <v>Prince MBOUSSA</v>
      </c>
      <c r="J121" s="195">
        <v>1</v>
      </c>
      <c r="K121" s="196"/>
      <c r="L121" s="196"/>
      <c r="M121" s="196"/>
      <c r="N121" s="196"/>
      <c r="O121" s="197"/>
      <c r="P121" s="178">
        <f t="shared" si="15"/>
        <v>280</v>
      </c>
      <c r="Q121" s="179">
        <f t="shared" si="15"/>
        <v>0</v>
      </c>
      <c r="R121" s="179">
        <f t="shared" si="15"/>
        <v>0</v>
      </c>
      <c r="S121" s="179">
        <f t="shared" si="14"/>
        <v>0</v>
      </c>
      <c r="T121" s="179">
        <f t="shared" si="14"/>
        <v>0</v>
      </c>
      <c r="U121" s="180">
        <f t="shared" si="14"/>
        <v>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46112</v>
      </c>
      <c r="G122" s="245">
        <f t="shared" ca="1" si="12"/>
        <v>196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8</v>
      </c>
      <c r="E123" s="166">
        <f t="shared" si="9"/>
        <v>56</v>
      </c>
      <c r="F123" s="319">
        <v>46113</v>
      </c>
      <c r="G123" s="245">
        <f t="shared" ca="1" si="12"/>
        <v>195</v>
      </c>
      <c r="H123" s="253">
        <v>3</v>
      </c>
      <c r="I123" s="253" t="str">
        <f>VLOOKUP(H123,Secteurs!$A$4:$C$6,3)</f>
        <v>Arnaud ITOUA</v>
      </c>
      <c r="J123" s="195"/>
      <c r="K123" s="196"/>
      <c r="L123" s="196"/>
      <c r="M123" s="196">
        <v>0.5</v>
      </c>
      <c r="N123" s="196">
        <v>0.5</v>
      </c>
      <c r="O123" s="197"/>
      <c r="P123" s="178">
        <f t="shared" si="15"/>
        <v>0</v>
      </c>
      <c r="Q123" s="179">
        <f t="shared" si="15"/>
        <v>0</v>
      </c>
      <c r="R123" s="179">
        <f t="shared" si="15"/>
        <v>0</v>
      </c>
      <c r="S123" s="179">
        <f t="shared" si="14"/>
        <v>28</v>
      </c>
      <c r="T123" s="179">
        <f t="shared" si="14"/>
        <v>28</v>
      </c>
      <c r="U123" s="180">
        <f t="shared" si="14"/>
        <v>0</v>
      </c>
      <c r="V123" s="167">
        <f t="shared" si="13"/>
        <v>56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15</v>
      </c>
      <c r="E124" s="166">
        <f t="shared" si="9"/>
        <v>105</v>
      </c>
      <c r="F124" s="319">
        <v>46113</v>
      </c>
      <c r="G124" s="245">
        <f t="shared" ca="1" si="12"/>
        <v>195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52.5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52.5</v>
      </c>
      <c r="V124" s="167">
        <f t="shared" si="13"/>
        <v>105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18</v>
      </c>
      <c r="E125" s="166">
        <f t="shared" si="9"/>
        <v>126</v>
      </c>
      <c r="F125" s="319">
        <v>46113</v>
      </c>
      <c r="G125" s="245">
        <f t="shared" ca="1" si="12"/>
        <v>195</v>
      </c>
      <c r="H125" s="253">
        <v>2</v>
      </c>
      <c r="I125" s="253" t="str">
        <f>VLOOKUP(H125,Secteurs!$A$4:$C$6,3)</f>
        <v>Prince MBOUSSA</v>
      </c>
      <c r="J125" s="195">
        <v>1</v>
      </c>
      <c r="K125" s="196"/>
      <c r="L125" s="196"/>
      <c r="M125" s="196"/>
      <c r="N125" s="196"/>
      <c r="O125" s="197"/>
      <c r="P125" s="178">
        <f t="shared" si="15"/>
        <v>126</v>
      </c>
      <c r="Q125" s="179">
        <f t="shared" si="15"/>
        <v>0</v>
      </c>
      <c r="R125" s="179">
        <f t="shared" si="15"/>
        <v>0</v>
      </c>
      <c r="S125" s="179">
        <f t="shared" si="14"/>
        <v>0</v>
      </c>
      <c r="T125" s="179">
        <f t="shared" si="14"/>
        <v>0</v>
      </c>
      <c r="U125" s="180">
        <f t="shared" si="14"/>
        <v>0</v>
      </c>
      <c r="V125" s="167">
        <f t="shared" si="13"/>
        <v>126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46113</v>
      </c>
      <c r="G126" s="245">
        <f t="shared" ca="1" si="12"/>
        <v>195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57">
        <f t="shared" si="11"/>
        <v>0</v>
      </c>
      <c r="B127" s="209" t="s">
        <v>325</v>
      </c>
      <c r="C127" s="154" t="s">
        <v>29</v>
      </c>
      <c r="D127" s="200"/>
      <c r="E127" s="166"/>
      <c r="F127" s="354">
        <v>46084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8</v>
      </c>
      <c r="E128" s="166">
        <f t="shared" ref="E128:E154" si="16">D128*7</f>
        <v>56</v>
      </c>
      <c r="F128" s="319">
        <v>46115</v>
      </c>
      <c r="G128" s="245">
        <f t="shared" ca="1" si="12"/>
        <v>193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>
        <v>0.25</v>
      </c>
      <c r="N128" s="196">
        <v>0.75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14</v>
      </c>
      <c r="T128" s="179">
        <f t="shared" si="14"/>
        <v>42</v>
      </c>
      <c r="U128" s="180">
        <f t="shared" si="14"/>
        <v>0</v>
      </c>
      <c r="V128" s="167">
        <f t="shared" si="13"/>
        <v>56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16"/>
        <v>49</v>
      </c>
      <c r="F129" s="319">
        <v>46111</v>
      </c>
      <c r="G129" s="245">
        <f t="shared" ca="1" si="12"/>
        <v>197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25</v>
      </c>
      <c r="E130" s="166">
        <f t="shared" si="16"/>
        <v>175</v>
      </c>
      <c r="F130" s="319">
        <v>46113</v>
      </c>
      <c r="G130" s="245">
        <f t="shared" ca="1" si="12"/>
        <v>195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131.25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43.75</v>
      </c>
      <c r="U130" s="180">
        <f t="shared" si="14"/>
        <v>0</v>
      </c>
      <c r="V130" s="167">
        <f t="shared" si="13"/>
        <v>175</v>
      </c>
      <c r="W130" s="147" t="s">
        <v>226</v>
      </c>
      <c r="X130" s="85">
        <f t="shared" ref="X130:X153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0" si="18">+IF(D131&gt;0,1,0)</f>
        <v>0</v>
      </c>
      <c r="B131" s="163" t="s">
        <v>334</v>
      </c>
      <c r="C131" s="209"/>
      <c r="D131" s="201"/>
      <c r="E131" s="166">
        <f t="shared" si="16"/>
        <v>0</v>
      </c>
      <c r="F131" s="319">
        <v>46091</v>
      </c>
      <c r="G131" s="245" t="str">
        <f t="shared" ref="G131:G154" ca="1" si="19">+IF(A131=1,(+TODAY())-F131,"Sans objet")</f>
        <v>Sans objet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/>
      <c r="N131" s="196"/>
      <c r="O131" s="197"/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0</v>
      </c>
      <c r="V131" s="167">
        <f t="shared" ref="V131:V153" si="20">SUM(P131:U131)</f>
        <v>0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v>1</v>
      </c>
      <c r="B132" s="355" t="s">
        <v>307</v>
      </c>
      <c r="C132" s="154"/>
      <c r="D132" s="201">
        <v>8</v>
      </c>
      <c r="E132" s="166">
        <f t="shared" si="16"/>
        <v>56</v>
      </c>
      <c r="F132" s="319">
        <v>46111</v>
      </c>
      <c r="G132" s="245">
        <f t="shared" ca="1" si="19"/>
        <v>197</v>
      </c>
      <c r="H132" s="254">
        <v>2</v>
      </c>
      <c r="I132" s="253" t="s">
        <v>278</v>
      </c>
      <c r="J132" s="195"/>
      <c r="K132" s="196"/>
      <c r="L132" s="196"/>
      <c r="M132" s="196"/>
      <c r="N132" s="196"/>
      <c r="O132" s="197">
        <v>1</v>
      </c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56</v>
      </c>
      <c r="V132" s="167">
        <f t="shared" si="20"/>
        <v>56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20</v>
      </c>
      <c r="E133" s="166">
        <f t="shared" si="16"/>
        <v>140</v>
      </c>
      <c r="F133" s="319">
        <v>46115</v>
      </c>
      <c r="G133" s="245">
        <f t="shared" ca="1" si="19"/>
        <v>193</v>
      </c>
      <c r="H133" s="254">
        <v>1</v>
      </c>
      <c r="I133" s="253" t="str">
        <f>VLOOKUP(H133,Secteurs!$A$4:$C$6,3)</f>
        <v>Frisca MPASSI</v>
      </c>
      <c r="J133" s="195"/>
      <c r="K133" s="196"/>
      <c r="L133" s="196"/>
      <c r="M133" s="196">
        <v>1</v>
      </c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140</v>
      </c>
      <c r="T133" s="179">
        <f t="shared" si="14"/>
        <v>0</v>
      </c>
      <c r="U133" s="180">
        <f t="shared" si="14"/>
        <v>0</v>
      </c>
      <c r="V133" s="167">
        <f t="shared" si="20"/>
        <v>140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20</v>
      </c>
      <c r="E134" s="166">
        <f t="shared" si="16"/>
        <v>140</v>
      </c>
      <c r="F134" s="319">
        <v>46113</v>
      </c>
      <c r="G134" s="245">
        <f t="shared" ca="1" si="19"/>
        <v>195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/>
      <c r="N134" s="196">
        <v>1</v>
      </c>
      <c r="O134" s="197"/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0</v>
      </c>
      <c r="T134" s="179">
        <f t="shared" si="14"/>
        <v>140</v>
      </c>
      <c r="U134" s="180">
        <f t="shared" si="14"/>
        <v>0</v>
      </c>
      <c r="V134" s="167">
        <f t="shared" si="20"/>
        <v>140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18</v>
      </c>
      <c r="E135" s="166">
        <f t="shared" si="16"/>
        <v>126</v>
      </c>
      <c r="F135" s="319">
        <v>46115</v>
      </c>
      <c r="G135" s="245">
        <f t="shared" ca="1" si="19"/>
        <v>193</v>
      </c>
      <c r="H135" s="254">
        <v>1</v>
      </c>
      <c r="I135" s="253" t="s">
        <v>276</v>
      </c>
      <c r="J135" s="195">
        <v>0.5</v>
      </c>
      <c r="K135" s="196"/>
      <c r="L135" s="196"/>
      <c r="M135" s="196"/>
      <c r="N135" s="196"/>
      <c r="O135" s="197">
        <v>0.5</v>
      </c>
      <c r="P135" s="178">
        <f t="shared" si="15"/>
        <v>63</v>
      </c>
      <c r="Q135" s="179">
        <f t="shared" si="15"/>
        <v>0</v>
      </c>
      <c r="R135" s="179">
        <f t="shared" si="15"/>
        <v>0</v>
      </c>
      <c r="S135" s="179">
        <f t="shared" si="14"/>
        <v>0</v>
      </c>
      <c r="T135" s="179">
        <f t="shared" si="14"/>
        <v>0</v>
      </c>
      <c r="U135" s="180">
        <f t="shared" si="14"/>
        <v>63</v>
      </c>
      <c r="V135" s="167">
        <f t="shared" si="20"/>
        <v>126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46113</v>
      </c>
      <c r="G136" s="245">
        <f t="shared" ca="1" si="19"/>
        <v>195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20</v>
      </c>
      <c r="E137" s="166">
        <f t="shared" si="16"/>
        <v>140</v>
      </c>
      <c r="F137" s="319">
        <v>46115</v>
      </c>
      <c r="G137" s="245">
        <f t="shared" ca="1" si="19"/>
        <v>193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140</v>
      </c>
      <c r="V137" s="167">
        <f t="shared" si="20"/>
        <v>140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46113</v>
      </c>
      <c r="G138" s="245">
        <f t="shared" ca="1" si="19"/>
        <v>195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/>
      <c r="M138" s="196"/>
      <c r="N138" s="196"/>
      <c r="O138" s="197">
        <v>0.5</v>
      </c>
      <c r="P138" s="178">
        <f t="shared" si="15"/>
        <v>24.5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24.5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18</v>
      </c>
      <c r="E139" s="166">
        <f t="shared" si="16"/>
        <v>126</v>
      </c>
      <c r="F139" s="319">
        <v>46112</v>
      </c>
      <c r="G139" s="245">
        <f t="shared" ca="1" si="19"/>
        <v>196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63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63</v>
      </c>
      <c r="U139" s="180">
        <f t="shared" si="14"/>
        <v>0</v>
      </c>
      <c r="V139" s="167">
        <f t="shared" si="20"/>
        <v>126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9</v>
      </c>
      <c r="E140" s="166">
        <f t="shared" si="16"/>
        <v>63</v>
      </c>
      <c r="F140" s="319">
        <v>46115</v>
      </c>
      <c r="G140" s="245">
        <f t="shared" ca="1" si="19"/>
        <v>193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0.5</v>
      </c>
      <c r="M140" s="196"/>
      <c r="N140" s="196"/>
      <c r="O140" s="197">
        <v>0.5</v>
      </c>
      <c r="P140" s="178">
        <f t="shared" si="15"/>
        <v>0</v>
      </c>
      <c r="Q140" s="179">
        <f t="shared" si="15"/>
        <v>0</v>
      </c>
      <c r="R140" s="179">
        <v>31.5</v>
      </c>
      <c r="S140" s="179">
        <f t="shared" si="14"/>
        <v>0</v>
      </c>
      <c r="T140" s="179">
        <f t="shared" si="14"/>
        <v>0</v>
      </c>
      <c r="U140" s="180">
        <v>31.5</v>
      </c>
      <c r="V140" s="167">
        <f t="shared" si="20"/>
        <v>63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6</v>
      </c>
      <c r="E141" s="166">
        <f t="shared" si="16"/>
        <v>42</v>
      </c>
      <c r="F141" s="319">
        <v>46114</v>
      </c>
      <c r="G141" s="245">
        <f t="shared" ca="1" si="19"/>
        <v>194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31.5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10.5</v>
      </c>
      <c r="U141" s="180">
        <f t="shared" si="14"/>
        <v>0</v>
      </c>
      <c r="V141" s="167">
        <f t="shared" si="20"/>
        <v>42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 hidden="1">
      <c r="A142" s="157">
        <v>1</v>
      </c>
      <c r="B142" s="163" t="s">
        <v>329</v>
      </c>
      <c r="C142" s="155"/>
      <c r="D142" s="198"/>
      <c r="E142" s="166">
        <f t="shared" si="16"/>
        <v>0</v>
      </c>
      <c r="F142" s="319">
        <v>46091</v>
      </c>
      <c r="G142" s="245">
        <f t="shared" ca="1" si="19"/>
        <v>217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22</v>
      </c>
      <c r="E143" s="166">
        <f t="shared" si="16"/>
        <v>154</v>
      </c>
      <c r="F143" s="319">
        <v>46115</v>
      </c>
      <c r="G143" s="245">
        <f t="shared" ca="1" si="19"/>
        <v>193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77</v>
      </c>
      <c r="T143" s="179">
        <f t="shared" si="14"/>
        <v>0</v>
      </c>
      <c r="U143" s="180">
        <f t="shared" si="14"/>
        <v>77</v>
      </c>
      <c r="V143" s="167">
        <f t="shared" si="20"/>
        <v>154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/>
      <c r="D144" s="198">
        <v>30</v>
      </c>
      <c r="E144" s="166">
        <f t="shared" si="16"/>
        <v>210</v>
      </c>
      <c r="F144" s="319">
        <v>46112</v>
      </c>
      <c r="G144" s="245">
        <f t="shared" ca="1" si="19"/>
        <v>196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0.25</v>
      </c>
      <c r="N144" s="196"/>
      <c r="O144" s="197">
        <v>0.25</v>
      </c>
      <c r="P144" s="178">
        <f t="shared" si="15"/>
        <v>105</v>
      </c>
      <c r="Q144" s="179">
        <f t="shared" si="15"/>
        <v>0</v>
      </c>
      <c r="R144" s="179">
        <f t="shared" si="15"/>
        <v>0</v>
      </c>
      <c r="S144" s="179">
        <f t="shared" si="14"/>
        <v>52.5</v>
      </c>
      <c r="T144" s="179">
        <f t="shared" si="14"/>
        <v>0</v>
      </c>
      <c r="U144" s="180">
        <f t="shared" si="14"/>
        <v>52.5</v>
      </c>
      <c r="V144" s="167">
        <f t="shared" si="20"/>
        <v>210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46112</v>
      </c>
      <c r="G145" s="245">
        <f t="shared" ca="1" si="19"/>
        <v>196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>
        <v>0.25</v>
      </c>
      <c r="N145" s="196"/>
      <c r="O145" s="197">
        <v>0.25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31.5</v>
      </c>
      <c r="T145" s="179">
        <f t="shared" si="14"/>
        <v>0</v>
      </c>
      <c r="U145" s="180">
        <f t="shared" si="14"/>
        <v>31.5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57">
        <f t="shared" si="18"/>
        <v>1</v>
      </c>
      <c r="B146" s="142" t="s">
        <v>270</v>
      </c>
      <c r="C146" s="142"/>
      <c r="D146" s="198">
        <v>10</v>
      </c>
      <c r="E146" s="166">
        <f t="shared" si="16"/>
        <v>70</v>
      </c>
      <c r="F146" s="319">
        <v>46113</v>
      </c>
      <c r="G146" s="245">
        <f t="shared" ca="1" si="19"/>
        <v>195</v>
      </c>
      <c r="H146" s="254">
        <v>1</v>
      </c>
      <c r="I146" s="253" t="str">
        <f>VLOOKUP(H146,Secteurs!$A$4:$C$6,3)</f>
        <v>Frisca MPASSI</v>
      </c>
      <c r="J146" s="195">
        <v>0.5</v>
      </c>
      <c r="K146" s="196"/>
      <c r="L146" s="196"/>
      <c r="M146" s="196"/>
      <c r="N146" s="196"/>
      <c r="O146" s="197">
        <v>0.5</v>
      </c>
      <c r="P146" s="178">
        <f t="shared" si="15"/>
        <v>35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0</v>
      </c>
      <c r="U146" s="180">
        <f t="shared" si="14"/>
        <v>35</v>
      </c>
      <c r="V146" s="167">
        <f t="shared" si="20"/>
        <v>70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57">
        <f t="shared" si="18"/>
        <v>1</v>
      </c>
      <c r="B147" s="142" t="s">
        <v>335</v>
      </c>
      <c r="C147" s="163"/>
      <c r="D147" s="198">
        <v>14</v>
      </c>
      <c r="E147" s="166">
        <f t="shared" si="16"/>
        <v>98</v>
      </c>
      <c r="F147" s="319">
        <v>46112</v>
      </c>
      <c r="G147" s="245">
        <f t="shared" ca="1" si="19"/>
        <v>196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98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98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57">
        <f t="shared" si="18"/>
        <v>1</v>
      </c>
      <c r="B148" s="142" t="s">
        <v>304</v>
      </c>
      <c r="C148" s="148"/>
      <c r="D148" s="198">
        <v>6</v>
      </c>
      <c r="E148" s="166">
        <f t="shared" si="16"/>
        <v>42</v>
      </c>
      <c r="F148" s="319">
        <v>46112</v>
      </c>
      <c r="G148" s="245">
        <f t="shared" ca="1" si="19"/>
        <v>196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57">
        <f t="shared" si="18"/>
        <v>1</v>
      </c>
      <c r="B149" s="142" t="s">
        <v>306</v>
      </c>
      <c r="C149" s="148"/>
      <c r="D149" s="198">
        <v>5</v>
      </c>
      <c r="E149" s="166">
        <f t="shared" si="16"/>
        <v>35</v>
      </c>
      <c r="F149" s="319">
        <v>46115</v>
      </c>
      <c r="G149" s="245">
        <f t="shared" ca="1" si="19"/>
        <v>193</v>
      </c>
      <c r="H149" s="253">
        <v>1</v>
      </c>
      <c r="I149" s="253" t="s">
        <v>276</v>
      </c>
      <c r="J149" s="195"/>
      <c r="K149" s="196"/>
      <c r="L149" s="196"/>
      <c r="M149" s="196">
        <v>1</v>
      </c>
      <c r="N149" s="196"/>
      <c r="O149" s="197"/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35</v>
      </c>
      <c r="T149" s="297">
        <f t="shared" si="14"/>
        <v>0</v>
      </c>
      <c r="U149" s="298">
        <f t="shared" si="14"/>
        <v>0</v>
      </c>
      <c r="V149" s="167">
        <f t="shared" si="20"/>
        <v>35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57">
        <f t="shared" si="18"/>
        <v>1</v>
      </c>
      <c r="B150" s="142" t="s">
        <v>336</v>
      </c>
      <c r="C150" s="148"/>
      <c r="D150" s="198">
        <v>3</v>
      </c>
      <c r="E150" s="166">
        <f t="shared" si="16"/>
        <v>21</v>
      </c>
      <c r="F150" s="319">
        <v>46113</v>
      </c>
      <c r="G150" s="245">
        <f t="shared" ca="1" si="19"/>
        <v>195</v>
      </c>
      <c r="H150" s="253">
        <v>2</v>
      </c>
      <c r="I150" s="253" t="s">
        <v>278</v>
      </c>
      <c r="J150" s="195">
        <v>1</v>
      </c>
      <c r="K150" s="196"/>
      <c r="L150" s="196"/>
      <c r="M150" s="196"/>
      <c r="N150" s="196"/>
      <c r="O150" s="197"/>
      <c r="P150" s="178">
        <f t="shared" si="15"/>
        <v>21</v>
      </c>
      <c r="Q150" s="297">
        <f t="shared" si="15"/>
        <v>0</v>
      </c>
      <c r="R150" s="297"/>
      <c r="S150" s="297">
        <f t="shared" si="14"/>
        <v>0</v>
      </c>
      <c r="T150" s="297">
        <f t="shared" si="14"/>
        <v>0</v>
      </c>
      <c r="U150" s="298"/>
      <c r="V150" s="167">
        <v>21</v>
      </c>
      <c r="W150" s="147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57">
        <v>1</v>
      </c>
      <c r="B151" s="142" t="s">
        <v>307</v>
      </c>
      <c r="C151" s="142"/>
      <c r="D151" s="198">
        <v>8</v>
      </c>
      <c r="E151" s="166">
        <f t="shared" si="16"/>
        <v>56</v>
      </c>
      <c r="F151" s="319">
        <v>46111</v>
      </c>
      <c r="G151" s="245">
        <f t="shared" ca="1" si="19"/>
        <v>197</v>
      </c>
      <c r="H151" s="253">
        <v>2</v>
      </c>
      <c r="I151" s="253" t="s">
        <v>278</v>
      </c>
      <c r="J151" s="195"/>
      <c r="K151" s="196"/>
      <c r="L151" s="196"/>
      <c r="M151" s="196"/>
      <c r="N151" s="196"/>
      <c r="O151" s="197">
        <v>1</v>
      </c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56</v>
      </c>
      <c r="V151" s="167">
        <f t="shared" si="20"/>
        <v>56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351">
        <v>1</v>
      </c>
      <c r="B152" s="163" t="s">
        <v>340</v>
      </c>
      <c r="C152" s="142"/>
      <c r="D152" s="198">
        <v>4</v>
      </c>
      <c r="E152" s="166">
        <f t="shared" si="16"/>
        <v>28</v>
      </c>
      <c r="F152" s="319">
        <v>46112</v>
      </c>
      <c r="G152" s="245">
        <f t="shared" ca="1" si="19"/>
        <v>196</v>
      </c>
      <c r="H152" s="253"/>
      <c r="I152" s="253" t="s">
        <v>278</v>
      </c>
      <c r="J152" s="195">
        <v>0.5</v>
      </c>
      <c r="K152" s="196"/>
      <c r="L152" s="196"/>
      <c r="M152" s="196">
        <v>0.25</v>
      </c>
      <c r="N152" s="196"/>
      <c r="O152" s="197">
        <v>0.25</v>
      </c>
      <c r="P152" s="178">
        <f t="shared" si="15"/>
        <v>14</v>
      </c>
      <c r="Q152" s="297">
        <f t="shared" si="15"/>
        <v>0</v>
      </c>
      <c r="R152" s="297">
        <f t="shared" si="15"/>
        <v>0</v>
      </c>
      <c r="S152" s="297">
        <v>7</v>
      </c>
      <c r="T152" s="297">
        <f t="shared" si="14"/>
        <v>0</v>
      </c>
      <c r="U152" s="298">
        <v>7</v>
      </c>
      <c r="V152" s="167">
        <v>28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349">
        <v>1</v>
      </c>
      <c r="B153" s="348" t="s">
        <v>317</v>
      </c>
      <c r="C153" s="163"/>
      <c r="D153" s="198">
        <v>22</v>
      </c>
      <c r="E153" s="166">
        <f t="shared" si="16"/>
        <v>154</v>
      </c>
      <c r="F153" s="319">
        <v>46114</v>
      </c>
      <c r="G153" s="245">
        <f t="shared" ca="1" si="19"/>
        <v>194</v>
      </c>
      <c r="H153" s="253">
        <v>1</v>
      </c>
      <c r="I153" s="253" t="s">
        <v>280</v>
      </c>
      <c r="J153" s="195">
        <v>0.75</v>
      </c>
      <c r="K153" s="196"/>
      <c r="L153" s="196"/>
      <c r="M153" s="196">
        <v>0.25</v>
      </c>
      <c r="N153" s="196"/>
      <c r="O153" s="197"/>
      <c r="P153" s="178">
        <f t="shared" si="15"/>
        <v>115.5</v>
      </c>
      <c r="Q153" s="297">
        <f t="shared" si="15"/>
        <v>0</v>
      </c>
      <c r="R153" s="297">
        <f t="shared" si="15"/>
        <v>0</v>
      </c>
      <c r="S153" s="297">
        <f t="shared" si="14"/>
        <v>38.5</v>
      </c>
      <c r="T153" s="297">
        <f t="shared" si="14"/>
        <v>0</v>
      </c>
      <c r="U153" s="298">
        <f t="shared" si="14"/>
        <v>0</v>
      </c>
      <c r="V153" s="167">
        <f t="shared" si="20"/>
        <v>154</v>
      </c>
      <c r="W153" s="147"/>
      <c r="X153" s="85">
        <f t="shared" si="17"/>
        <v>0</v>
      </c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349">
        <v>1</v>
      </c>
      <c r="B154" s="348" t="s">
        <v>315</v>
      </c>
      <c r="C154" s="163"/>
      <c r="D154" s="198">
        <v>10</v>
      </c>
      <c r="E154" s="166">
        <f t="shared" si="16"/>
        <v>70</v>
      </c>
      <c r="F154" s="319">
        <v>46115</v>
      </c>
      <c r="G154" s="245">
        <f t="shared" ca="1" si="19"/>
        <v>193</v>
      </c>
      <c r="H154" s="253">
        <v>1</v>
      </c>
      <c r="I154" s="253" t="s">
        <v>276</v>
      </c>
      <c r="J154" s="195"/>
      <c r="K154" s="196"/>
      <c r="L154" s="196"/>
      <c r="M154" s="196"/>
      <c r="N154" s="196"/>
      <c r="O154" s="197">
        <v>1</v>
      </c>
      <c r="P154" s="178"/>
      <c r="Q154" s="297">
        <f t="shared" si="15"/>
        <v>0</v>
      </c>
      <c r="R154" s="297">
        <f t="shared" si="15"/>
        <v>0</v>
      </c>
      <c r="S154" s="297">
        <f t="shared" si="14"/>
        <v>0</v>
      </c>
      <c r="T154" s="297">
        <f t="shared" si="14"/>
        <v>0</v>
      </c>
      <c r="U154" s="298">
        <f t="shared" si="14"/>
        <v>70</v>
      </c>
      <c r="V154" s="167">
        <v>70</v>
      </c>
      <c r="W154" s="147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 hidden="1">
      <c r="A155" s="258"/>
      <c r="B155" s="259"/>
      <c r="C155" s="260"/>
      <c r="D155" s="261"/>
      <c r="E155" s="262"/>
      <c r="F155" s="263"/>
      <c r="G155" s="263"/>
      <c r="H155" s="264"/>
      <c r="I155" s="264"/>
      <c r="J155" s="265"/>
      <c r="K155" s="266"/>
      <c r="L155" s="266"/>
      <c r="M155" s="266"/>
      <c r="N155" s="266"/>
      <c r="O155" s="267"/>
      <c r="P155" s="268"/>
      <c r="Q155" s="269"/>
      <c r="R155" s="269"/>
      <c r="S155" s="269"/>
      <c r="T155" s="269"/>
      <c r="U155" s="270"/>
      <c r="V155" s="271"/>
      <c r="W155" s="272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181">
        <f>SUBTOTAL(9,A2:A155)</f>
        <v>147</v>
      </c>
      <c r="B156" s="181"/>
      <c r="C156" s="326">
        <f>+D156/A156</f>
        <v>28.210884353741495</v>
      </c>
      <c r="D156" s="182">
        <f>SUBTOTAL(9,D2:D155)</f>
        <v>4147</v>
      </c>
      <c r="E156" s="356">
        <f>D156*7</f>
        <v>29029</v>
      </c>
      <c r="F156" s="327">
        <f>+E156/A156</f>
        <v>197.47619047619048</v>
      </c>
      <c r="G156" s="245">
        <f ca="1">(SUBTOTAL(9,G2:G155))/A156</f>
        <v>193.77551020408163</v>
      </c>
      <c r="H156" s="256"/>
      <c r="I156" s="256"/>
      <c r="J156" s="273">
        <f>(SUBTOTAL(9,J2:J155))/O$165</f>
        <v>0.55963302752293576</v>
      </c>
      <c r="K156" s="274">
        <f>(SUBTOTAL(9,K2:K155))/P$165</f>
        <v>0.61111111111111116</v>
      </c>
      <c r="L156" s="274">
        <f>(SUBTOTAL(9,L2:L155))/R$165</f>
        <v>0.38636363636363635</v>
      </c>
      <c r="M156" s="274">
        <f>(SUBTOTAL(9,M2:M155))/S$165</f>
        <v>0.39893617021276595</v>
      </c>
      <c r="N156" s="274">
        <f>(SUBTOTAL(9,N2:N155))/T$165</f>
        <v>0.48958333333333331</v>
      </c>
      <c r="O156" s="275">
        <f>(SUBTOTAL(9,O2:O155))/U$165</f>
        <v>0.47701149425287354</v>
      </c>
      <c r="P156" s="184">
        <f t="shared" ref="P156:V156" si="21">SUBTOTAL(9,P2:P155)</f>
        <v>12339.25</v>
      </c>
      <c r="Q156" s="184">
        <f t="shared" si="21"/>
        <v>1204</v>
      </c>
      <c r="R156" s="184">
        <f t="shared" si="21"/>
        <v>1848</v>
      </c>
      <c r="S156" s="184">
        <f t="shared" si="21"/>
        <v>3594.5</v>
      </c>
      <c r="T156" s="184">
        <f t="shared" si="21"/>
        <v>1935.5</v>
      </c>
      <c r="U156" s="184">
        <f t="shared" si="21"/>
        <v>8170.75</v>
      </c>
      <c r="V156" s="184">
        <f t="shared" si="21"/>
        <v>29029</v>
      </c>
      <c r="W156" s="182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172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185</v>
      </c>
      <c r="B158" s="173" t="s">
        <v>186</v>
      </c>
      <c r="C158" s="173"/>
      <c r="D158" s="173" t="s">
        <v>187</v>
      </c>
      <c r="E158" s="24"/>
      <c r="F158" s="24"/>
      <c r="G158" s="24"/>
      <c r="H158" s="24"/>
      <c r="I158" s="24"/>
      <c r="N158" s="222" t="s">
        <v>188</v>
      </c>
      <c r="O158" s="279" t="s">
        <v>289</v>
      </c>
      <c r="P158" s="220" t="s">
        <v>192</v>
      </c>
      <c r="Q158" s="24" t="s">
        <v>2</v>
      </c>
      <c r="R158" s="24" t="s">
        <v>3</v>
      </c>
      <c r="S158" s="24" t="s">
        <v>4</v>
      </c>
      <c r="T158" s="174" t="s">
        <v>6</v>
      </c>
      <c r="U158" s="174" t="s">
        <v>5</v>
      </c>
      <c r="X158" s="175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1" t="s">
        <v>287</v>
      </c>
      <c r="B159" s="311">
        <f>+P156</f>
        <v>12339.25</v>
      </c>
      <c r="C159" s="213"/>
      <c r="D159" s="425">
        <f>B159/$E$156</f>
        <v>0.42506631299734748</v>
      </c>
      <c r="E159" s="2"/>
      <c r="F159" s="2"/>
      <c r="G159" s="2"/>
      <c r="H159" s="2"/>
      <c r="I159" s="2"/>
      <c r="N159" s="223">
        <v>0.25</v>
      </c>
      <c r="O159" s="300">
        <f t="shared" ref="O159:P162" si="22">+SUMIF(J$2:J$155,$N159,$A$2:$A$155)</f>
        <v>1</v>
      </c>
      <c r="P159" s="301">
        <f t="shared" si="22"/>
        <v>0</v>
      </c>
      <c r="Q159" s="302">
        <f t="shared" ref="Q159:Q161" si="23">+O159+P159</f>
        <v>1</v>
      </c>
      <c r="R159" s="302">
        <f t="shared" ref="R159:U162" si="24">+SUMIF(L$2:L$155,$N159,$A$2:$A$155)</f>
        <v>10</v>
      </c>
      <c r="S159" s="302">
        <f t="shared" si="24"/>
        <v>23</v>
      </c>
      <c r="T159" s="302">
        <f t="shared" si="24"/>
        <v>4</v>
      </c>
      <c r="U159" s="302">
        <f t="shared" si="24"/>
        <v>24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215" t="s">
        <v>192</v>
      </c>
      <c r="B160" s="312">
        <f>+Q156</f>
        <v>1204</v>
      </c>
      <c r="C160" s="217"/>
      <c r="D160" s="426">
        <f t="shared" ref="D160" si="25">B160/$E$156</f>
        <v>4.1475765613696647E-2</v>
      </c>
      <c r="E160" s="2"/>
      <c r="F160" s="2"/>
      <c r="G160" s="2"/>
      <c r="H160" s="2"/>
      <c r="I160" s="2"/>
      <c r="N160" s="223">
        <v>0.5</v>
      </c>
      <c r="O160" s="300">
        <f t="shared" si="22"/>
        <v>91</v>
      </c>
      <c r="P160" s="301">
        <f t="shared" si="22"/>
        <v>7</v>
      </c>
      <c r="Q160" s="302">
        <f t="shared" si="23"/>
        <v>98</v>
      </c>
      <c r="R160" s="302">
        <f t="shared" si="24"/>
        <v>12</v>
      </c>
      <c r="S160" s="302">
        <f t="shared" si="24"/>
        <v>22</v>
      </c>
      <c r="T160" s="302">
        <f t="shared" si="24"/>
        <v>18</v>
      </c>
      <c r="U160" s="302">
        <f t="shared" si="24"/>
        <v>55</v>
      </c>
      <c r="V160" s="73"/>
      <c r="X160" s="44"/>
      <c r="Y160" s="175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7" t="s">
        <v>2</v>
      </c>
      <c r="B161" s="313">
        <v>13543</v>
      </c>
      <c r="C161" s="47"/>
      <c r="D161" s="286">
        <v>0.47</v>
      </c>
      <c r="E161" s="316">
        <f>+D161-Q166</f>
        <v>1.761904761904759E-2</v>
      </c>
      <c r="F161" s="225"/>
      <c r="G161" s="225"/>
      <c r="H161" s="257"/>
      <c r="I161" s="257"/>
      <c r="N161" s="223">
        <v>0.75</v>
      </c>
      <c r="O161" s="300">
        <f t="shared" si="22"/>
        <v>7</v>
      </c>
      <c r="P161" s="301">
        <f t="shared" si="22"/>
        <v>0</v>
      </c>
      <c r="Q161" s="302">
        <f t="shared" si="23"/>
        <v>7</v>
      </c>
      <c r="R161" s="302">
        <f t="shared" si="24"/>
        <v>0</v>
      </c>
      <c r="S161" s="302">
        <f t="shared" si="24"/>
        <v>0</v>
      </c>
      <c r="T161" s="302">
        <f t="shared" si="24"/>
        <v>1</v>
      </c>
      <c r="U161" s="302">
        <f t="shared" si="24"/>
        <v>0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3</v>
      </c>
      <c r="B162" s="313">
        <v>1848</v>
      </c>
      <c r="C162" s="47"/>
      <c r="D162" s="286">
        <v>0.06</v>
      </c>
      <c r="E162" s="316">
        <f>+D162-R166</f>
        <v>2.1768707482993158E-3</v>
      </c>
      <c r="F162" s="225"/>
      <c r="G162" s="225"/>
      <c r="H162" s="257"/>
      <c r="I162" s="257"/>
      <c r="N162" s="223">
        <v>1</v>
      </c>
      <c r="O162" s="300">
        <f t="shared" si="22"/>
        <v>10</v>
      </c>
      <c r="P162" s="301">
        <f t="shared" si="22"/>
        <v>2</v>
      </c>
      <c r="Q162" s="302">
        <f>+O162+P162</f>
        <v>12</v>
      </c>
      <c r="R162" s="302">
        <f t="shared" si="24"/>
        <v>0</v>
      </c>
      <c r="S162" s="302">
        <f t="shared" si="24"/>
        <v>2</v>
      </c>
      <c r="T162" s="302">
        <f t="shared" si="24"/>
        <v>1</v>
      </c>
      <c r="U162" s="302">
        <f t="shared" si="24"/>
        <v>8</v>
      </c>
      <c r="V162" s="73"/>
      <c r="X162" s="164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325" t="s">
        <v>4</v>
      </c>
      <c r="B163" s="313">
        <f>S156</f>
        <v>3594.5</v>
      </c>
      <c r="C163" s="47"/>
      <c r="D163" s="286">
        <v>0.12</v>
      </c>
      <c r="E163" s="316">
        <f>+D163-S166</f>
        <v>-7.5510204081632726E-3</v>
      </c>
      <c r="F163" s="225"/>
      <c r="G163" s="225"/>
      <c r="H163" s="257"/>
      <c r="I163" s="257"/>
      <c r="N163" s="224" t="s">
        <v>294</v>
      </c>
      <c r="O163" s="303">
        <f>+SUMPRODUCT($N$159:$N$162,O159:O162)/O165</f>
        <v>0.55963302752293576</v>
      </c>
      <c r="P163" s="304">
        <f t="shared" ref="P163:U163" si="26">+SUMPRODUCT($N$159:$N$162,P159:P162)/P165</f>
        <v>0.61111111111111116</v>
      </c>
      <c r="Q163" s="305">
        <f t="shared" si="26"/>
        <v>0.56355932203389836</v>
      </c>
      <c r="R163" s="305">
        <f>+SUMPRODUCT($N$159:$N$162,R159:R162)/R165</f>
        <v>0.38636363636363635</v>
      </c>
      <c r="S163" s="305">
        <f t="shared" si="26"/>
        <v>0.39893617021276595</v>
      </c>
      <c r="T163" s="305">
        <f t="shared" si="26"/>
        <v>0.48958333333333331</v>
      </c>
      <c r="U163" s="305">
        <f t="shared" si="26"/>
        <v>0.47701149425287354</v>
      </c>
      <c r="V163" s="186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6</v>
      </c>
      <c r="B164" s="313">
        <f>T156</f>
        <v>1935.5</v>
      </c>
      <c r="C164" s="48"/>
      <c r="D164" s="286">
        <v>7.0000000000000007E-2</v>
      </c>
      <c r="E164" s="316">
        <f>+D164-T166</f>
        <v>-9.9319727891156451E-3</v>
      </c>
      <c r="F164" s="225"/>
      <c r="G164" s="225"/>
      <c r="H164" s="257"/>
      <c r="I164" s="257"/>
      <c r="N164" s="224"/>
      <c r="O164" s="306">
        <f>+J156</f>
        <v>0.55963302752293576</v>
      </c>
      <c r="P164" s="307">
        <f>+K156</f>
        <v>0.61111111111111116</v>
      </c>
      <c r="Q164" s="308">
        <f>+(O164*O165+P164*P165)/Q165</f>
        <v>0.56355932203389836</v>
      </c>
      <c r="R164" s="308">
        <f>+L156</f>
        <v>0.38636363636363635</v>
      </c>
      <c r="S164" s="308">
        <f>+M156</f>
        <v>0.39893617021276595</v>
      </c>
      <c r="T164" s="308">
        <f>+N156</f>
        <v>0.48958333333333331</v>
      </c>
      <c r="U164" s="308">
        <f>+O156</f>
        <v>0.47701149425287354</v>
      </c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325" t="s">
        <v>5</v>
      </c>
      <c r="B165" s="313">
        <f>U156</f>
        <v>8170.75</v>
      </c>
      <c r="C165" s="48"/>
      <c r="D165" s="286">
        <v>0.28000000000000003</v>
      </c>
      <c r="E165" s="316">
        <f>+D165-U166</f>
        <v>-2.3129251700679809E-3</v>
      </c>
      <c r="F165" s="225"/>
      <c r="G165" s="225"/>
      <c r="H165" s="257"/>
      <c r="I165" s="257"/>
      <c r="M165" s="278">
        <f>+A156</f>
        <v>147</v>
      </c>
      <c r="N165" s="185" t="s">
        <v>191</v>
      </c>
      <c r="O165" s="309">
        <f>SUM(O159:O162)</f>
        <v>109</v>
      </c>
      <c r="P165" s="309">
        <f>SUM(P159:P162)</f>
        <v>9</v>
      </c>
      <c r="Q165" s="310">
        <f>SUM(Q159:Q162)</f>
        <v>118</v>
      </c>
      <c r="R165" s="309">
        <f>SUM(R159:R162)</f>
        <v>22</v>
      </c>
      <c r="S165" s="309">
        <f t="shared" ref="S165:U165" si="27">SUM(S159:S162)</f>
        <v>47</v>
      </c>
      <c r="T165" s="309">
        <f t="shared" si="27"/>
        <v>24</v>
      </c>
      <c r="U165" s="309">
        <f t="shared" si="27"/>
        <v>87</v>
      </c>
      <c r="V165" s="18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16</v>
      </c>
      <c r="B166" s="314">
        <v>29029</v>
      </c>
      <c r="C166" s="192"/>
      <c r="D166" s="315">
        <f>SUM(D161:D165)</f>
        <v>1</v>
      </c>
      <c r="E166" s="2"/>
      <c r="F166" s="2"/>
      <c r="G166" s="2"/>
      <c r="H166" s="2"/>
      <c r="I166" s="2"/>
      <c r="M166" s="282"/>
      <c r="N166" s="283" t="s">
        <v>272</v>
      </c>
      <c r="O166" s="284">
        <f>+(O164*O165)/$M$165</f>
        <v>0.41496598639455784</v>
      </c>
      <c r="P166" s="285">
        <f>+(P164*P165)/$M$165</f>
        <v>3.7414965986394558E-2</v>
      </c>
      <c r="Q166" s="286">
        <f>+P166+O166</f>
        <v>0.45238095238095238</v>
      </c>
      <c r="R166" s="286">
        <f t="shared" ref="R166:U166" si="28">+(R164*R165)/$M$165</f>
        <v>5.7823129251700682E-2</v>
      </c>
      <c r="S166" s="286">
        <f t="shared" si="28"/>
        <v>0.12755102040816327</v>
      </c>
      <c r="T166" s="286">
        <f t="shared" si="28"/>
        <v>7.9931972789115652E-2</v>
      </c>
      <c r="U166" s="286">
        <f t="shared" si="28"/>
        <v>0.28231292517006801</v>
      </c>
      <c r="V166" s="177"/>
      <c r="X166" s="164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227"/>
      <c r="D167" s="2"/>
      <c r="E167" s="2"/>
      <c r="F167" s="2"/>
      <c r="G167" s="2"/>
      <c r="H167" s="2"/>
      <c r="I167" s="2"/>
      <c r="X167" s="164"/>
      <c r="Y167" s="176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177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177"/>
      <c r="B169" s="177"/>
      <c r="C169" s="2"/>
      <c r="D169" s="2"/>
      <c r="Y169" s="177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23" priority="6" operator="lessThan">
      <formula>7</formula>
    </cfRule>
    <cfRule type="cellIs" dxfId="222" priority="7" operator="between">
      <formula>14</formula>
      <formula>7</formula>
    </cfRule>
    <cfRule type="cellIs" dxfId="221" priority="8" operator="greaterThan">
      <formula>14</formula>
    </cfRule>
  </conditionalFormatting>
  <conditionalFormatting sqref="G156">
    <cfRule type="cellIs" dxfId="220" priority="3" operator="lessThan">
      <formula>7</formula>
    </cfRule>
    <cfRule type="cellIs" dxfId="219" priority="4" operator="between">
      <formula>14</formula>
      <formula>7</formula>
    </cfRule>
    <cfRule type="cellIs" dxfId="218" priority="5" operator="greaterThan">
      <formula>14</formula>
    </cfRule>
  </conditionalFormatting>
  <conditionalFormatting sqref="AC7:AG7">
    <cfRule type="cellIs" dxfId="217" priority="1" operator="greaterThan">
      <formula>0</formula>
    </cfRule>
    <cfRule type="cellIs" dxfId="216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F23F9-6F66-4451-986C-24179E06198A}">
  <sheetPr filterMode="1"/>
  <dimension ref="A1:AI171"/>
  <sheetViews>
    <sheetView zoomScale="96" zoomScaleNormal="96" workbookViewId="0">
      <pane xSplit="5" ySplit="1" topLeftCell="O157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34</v>
      </c>
      <c r="E2" s="166">
        <f t="shared" ref="E2:E65" si="0">D2*7</f>
        <v>238</v>
      </c>
      <c r="F2" s="319">
        <v>46120</v>
      </c>
      <c r="G2" s="245">
        <f ca="1">+IF(A2=1,(+TODAY())-F2,"Sans objet")</f>
        <v>188</v>
      </c>
      <c r="H2" s="253">
        <v>1</v>
      </c>
      <c r="I2" s="253" t="s">
        <v>341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119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119</v>
      </c>
      <c r="V2" s="171">
        <f>SUM(P2:U2)</f>
        <v>238</v>
      </c>
      <c r="W2" s="166" t="s">
        <v>200</v>
      </c>
      <c r="X2" s="85">
        <f t="shared" ref="X2:X65" si="2">+V2-E2</f>
        <v>0</v>
      </c>
      <c r="Y2" s="241"/>
      <c r="Z2" s="322">
        <v>11</v>
      </c>
      <c r="AA2" s="324">
        <v>0.42</v>
      </c>
      <c r="AB2" s="324">
        <v>0.03</v>
      </c>
      <c r="AC2" s="323">
        <v>0.45</v>
      </c>
      <c r="AD2" s="323">
        <v>3.7999999999999999E-2</v>
      </c>
      <c r="AE2" s="323">
        <v>0.12</v>
      </c>
      <c r="AF2" s="323">
        <v>6.2E-2</v>
      </c>
      <c r="AG2" s="323">
        <v>0.33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56</v>
      </c>
      <c r="E3" s="166">
        <f t="shared" si="0"/>
        <v>392</v>
      </c>
      <c r="F3" s="319">
        <v>46122</v>
      </c>
      <c r="G3" s="245">
        <f t="shared" ref="G3:G66" ca="1" si="4">+IF(A3=1,(+TODAY())-F3,"Sans objet")</f>
        <v>186</v>
      </c>
      <c r="H3" s="253">
        <v>2</v>
      </c>
      <c r="I3" s="253" t="s">
        <v>342</v>
      </c>
      <c r="J3" s="195">
        <v>0.5</v>
      </c>
      <c r="K3" s="196"/>
      <c r="L3" s="196"/>
      <c r="M3" s="196"/>
      <c r="N3" s="196">
        <v>0.5</v>
      </c>
      <c r="O3" s="197"/>
      <c r="P3" s="178">
        <f t="shared" ref="P3:U57" si="5">+$E3*J3</f>
        <v>196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196</v>
      </c>
      <c r="U3" s="180">
        <f t="shared" si="1"/>
        <v>0</v>
      </c>
      <c r="V3" s="167">
        <f t="shared" ref="V3:V66" si="6">SUM(P3:U3)</f>
        <v>392</v>
      </c>
      <c r="W3" s="147" t="s">
        <v>201</v>
      </c>
      <c r="X3" s="85">
        <f t="shared" si="2"/>
        <v>0</v>
      </c>
      <c r="Z3" s="322">
        <v>12</v>
      </c>
      <c r="AA3" s="324">
        <v>0.42</v>
      </c>
      <c r="AB3" s="324">
        <v>0.03</v>
      </c>
      <c r="AC3" s="323">
        <v>0.45</v>
      </c>
      <c r="AD3" s="323">
        <v>0.04</v>
      </c>
      <c r="AE3" s="323">
        <v>0.1</v>
      </c>
      <c r="AF3" s="323">
        <v>0.06</v>
      </c>
      <c r="AG3" s="323">
        <v>0.35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46121</v>
      </c>
      <c r="G4" s="245">
        <f t="shared" ca="1" si="4"/>
        <v>187</v>
      </c>
      <c r="H4" s="253">
        <v>2</v>
      </c>
      <c r="I4" s="253" t="s">
        <v>342</v>
      </c>
      <c r="J4" s="195">
        <v>0.5</v>
      </c>
      <c r="K4" s="196"/>
      <c r="L4" s="196"/>
      <c r="M4" s="196">
        <v>0.5</v>
      </c>
      <c r="N4" s="196"/>
      <c r="O4" s="197"/>
      <c r="P4" s="178">
        <f t="shared" si="5"/>
        <v>168</v>
      </c>
      <c r="Q4" s="179">
        <f t="shared" si="1"/>
        <v>0</v>
      </c>
      <c r="R4" s="179">
        <f t="shared" si="1"/>
        <v>0</v>
      </c>
      <c r="S4" s="179">
        <f t="shared" si="1"/>
        <v>168</v>
      </c>
      <c r="T4" s="179">
        <f t="shared" si="1"/>
        <v>0</v>
      </c>
      <c r="U4" s="180">
        <f t="shared" si="1"/>
        <v>0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13</v>
      </c>
      <c r="AA4" s="324">
        <v>0.45</v>
      </c>
      <c r="AB4" s="324">
        <v>0.03</v>
      </c>
      <c r="AC4" s="323">
        <v>0.48</v>
      </c>
      <c r="AD4" s="323">
        <v>0.05</v>
      </c>
      <c r="AE4" s="323">
        <v>0.105</v>
      </c>
      <c r="AF4" s="323">
        <v>5.5E-2</v>
      </c>
      <c r="AG4" s="323">
        <v>0.31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48</v>
      </c>
      <c r="E5" s="166">
        <f t="shared" si="0"/>
        <v>336</v>
      </c>
      <c r="F5" s="319">
        <v>46121</v>
      </c>
      <c r="G5" s="245">
        <f t="shared" ca="1" si="4"/>
        <v>187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336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336</v>
      </c>
      <c r="W5" s="147" t="s">
        <v>201</v>
      </c>
      <c r="X5" s="85">
        <f t="shared" si="2"/>
        <v>0</v>
      </c>
      <c r="Z5" s="322">
        <v>14</v>
      </c>
      <c r="AA5" s="324">
        <v>0.43</v>
      </c>
      <c r="AB5" s="324">
        <v>0.04</v>
      </c>
      <c r="AC5" s="323">
        <v>0.47</v>
      </c>
      <c r="AD5" s="323">
        <v>0.06</v>
      </c>
      <c r="AE5" s="323">
        <v>0.12</v>
      </c>
      <c r="AF5" s="323">
        <v>7.0000000000000007E-2</v>
      </c>
      <c r="AG5" s="323">
        <v>0.28000000000000003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46</v>
      </c>
      <c r="E6" s="166">
        <f t="shared" si="0"/>
        <v>322</v>
      </c>
      <c r="F6" s="319">
        <v>46122</v>
      </c>
      <c r="G6" s="245">
        <f t="shared" ca="1" si="4"/>
        <v>186</v>
      </c>
      <c r="H6" s="253">
        <v>3</v>
      </c>
      <c r="I6" s="253" t="str">
        <f>VLOOKUP(H6,Secteurs!$A$4:$C$6,3)</f>
        <v>Arnaud ITOUA</v>
      </c>
      <c r="J6" s="195"/>
      <c r="K6" s="196"/>
      <c r="L6" s="196">
        <v>0.5</v>
      </c>
      <c r="M6" s="196"/>
      <c r="N6" s="196">
        <v>0.5</v>
      </c>
      <c r="O6" s="197"/>
      <c r="P6" s="178">
        <f t="shared" si="5"/>
        <v>0</v>
      </c>
      <c r="Q6" s="179">
        <f t="shared" si="1"/>
        <v>0</v>
      </c>
      <c r="R6" s="179">
        <f t="shared" si="1"/>
        <v>161</v>
      </c>
      <c r="S6" s="179">
        <f t="shared" si="1"/>
        <v>0</v>
      </c>
      <c r="T6" s="179">
        <f t="shared" si="1"/>
        <v>161</v>
      </c>
      <c r="U6" s="180">
        <f t="shared" si="1"/>
        <v>0</v>
      </c>
      <c r="V6" s="167">
        <f t="shared" si="6"/>
        <v>322</v>
      </c>
      <c r="W6" s="147" t="s">
        <v>201</v>
      </c>
      <c r="X6" s="85">
        <f t="shared" si="2"/>
        <v>0</v>
      </c>
      <c r="Y6" s="2"/>
      <c r="Z6" s="322">
        <v>15</v>
      </c>
      <c r="AA6" s="324">
        <v>0.42</v>
      </c>
      <c r="AB6" s="324">
        <v>0.03</v>
      </c>
      <c r="AC6" s="323">
        <v>0.45</v>
      </c>
      <c r="AD6" s="323">
        <v>0.08</v>
      </c>
      <c r="AE6" s="323">
        <v>0.1</v>
      </c>
      <c r="AF6" s="323">
        <v>0.08</v>
      </c>
      <c r="AG6" s="323">
        <v>0.28999999999999998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62</v>
      </c>
      <c r="E7" s="166">
        <f t="shared" si="0"/>
        <v>434</v>
      </c>
      <c r="F7" s="319">
        <v>46122</v>
      </c>
      <c r="G7" s="245">
        <f t="shared" ca="1" si="4"/>
        <v>186</v>
      </c>
      <c r="H7" s="253">
        <v>2</v>
      </c>
      <c r="I7" s="253" t="s">
        <v>342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434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434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-1.9999999999999962E-2</v>
      </c>
      <c r="AD7" s="194">
        <f>+AD6-AD5</f>
        <v>2.0000000000000004E-2</v>
      </c>
      <c r="AE7" s="194">
        <f t="shared" ref="AE7:AG7" si="7">+AE6-AE5</f>
        <v>-1.999999999999999E-2</v>
      </c>
      <c r="AF7" s="194">
        <f t="shared" si="7"/>
        <v>9.999999999999995E-3</v>
      </c>
      <c r="AG7" s="194">
        <f t="shared" si="7"/>
        <v>9.9999999999999534E-3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56</v>
      </c>
      <c r="E8" s="166">
        <f t="shared" si="0"/>
        <v>392</v>
      </c>
      <c r="F8" s="319">
        <v>46122</v>
      </c>
      <c r="G8" s="245">
        <f t="shared" ca="1" si="4"/>
        <v>186</v>
      </c>
      <c r="H8" s="253">
        <v>1</v>
      </c>
      <c r="I8" s="253" t="s">
        <v>341</v>
      </c>
      <c r="J8" s="195"/>
      <c r="K8" s="196"/>
      <c r="L8" s="196">
        <v>0.5</v>
      </c>
      <c r="M8" s="196"/>
      <c r="N8" s="196"/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196</v>
      </c>
      <c r="S8" s="179">
        <f t="shared" si="1"/>
        <v>0</v>
      </c>
      <c r="T8" s="179">
        <f t="shared" si="1"/>
        <v>0</v>
      </c>
      <c r="U8" s="180">
        <f t="shared" si="1"/>
        <v>196</v>
      </c>
      <c r="V8" s="167">
        <f t="shared" si="6"/>
        <v>392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46119</v>
      </c>
      <c r="G9" s="245">
        <f t="shared" ca="1" si="4"/>
        <v>189</v>
      </c>
      <c r="H9" s="253">
        <v>2</v>
      </c>
      <c r="I9" s="253" t="s">
        <v>342</v>
      </c>
      <c r="J9" s="195"/>
      <c r="K9" s="196"/>
      <c r="L9" s="196"/>
      <c r="M9" s="196">
        <v>0.5</v>
      </c>
      <c r="N9" s="196"/>
      <c r="O9" s="197">
        <v>0.5</v>
      </c>
      <c r="P9" s="178">
        <f t="shared" si="5"/>
        <v>0</v>
      </c>
      <c r="Q9" s="179">
        <f t="shared" si="1"/>
        <v>0</v>
      </c>
      <c r="R9" s="179">
        <f t="shared" si="1"/>
        <v>0</v>
      </c>
      <c r="S9" s="179">
        <f t="shared" si="1"/>
        <v>105</v>
      </c>
      <c r="T9" s="179">
        <f t="shared" si="1"/>
        <v>0</v>
      </c>
      <c r="U9" s="180">
        <f t="shared" si="1"/>
        <v>105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36</v>
      </c>
      <c r="E10" s="166">
        <f t="shared" si="0"/>
        <v>252</v>
      </c>
      <c r="F10" s="319">
        <v>46119</v>
      </c>
      <c r="G10" s="245">
        <f t="shared" ca="1" si="4"/>
        <v>189</v>
      </c>
      <c r="H10" s="253">
        <v>2</v>
      </c>
      <c r="I10" s="253" t="s">
        <v>342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126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126</v>
      </c>
      <c r="V10" s="167">
        <f t="shared" si="6"/>
        <v>252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36</v>
      </c>
      <c r="E11" s="166">
        <f t="shared" si="0"/>
        <v>252</v>
      </c>
      <c r="F11" s="319">
        <v>46122</v>
      </c>
      <c r="G11" s="245">
        <f t="shared" ca="1" si="4"/>
        <v>186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126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126</v>
      </c>
      <c r="V11" s="167">
        <f t="shared" si="6"/>
        <v>252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28</v>
      </c>
      <c r="E12" s="166">
        <f t="shared" si="0"/>
        <v>196</v>
      </c>
      <c r="F12" s="319">
        <v>46119</v>
      </c>
      <c r="G12" s="245">
        <f t="shared" ca="1" si="4"/>
        <v>189</v>
      </c>
      <c r="H12" s="253">
        <v>2</v>
      </c>
      <c r="I12" s="253" t="s">
        <v>342</v>
      </c>
      <c r="J12" s="195">
        <v>0.5</v>
      </c>
      <c r="K12" s="196"/>
      <c r="L12" s="196"/>
      <c r="M12" s="196"/>
      <c r="N12" s="196"/>
      <c r="O12" s="197">
        <v>0.5</v>
      </c>
      <c r="P12" s="178">
        <f t="shared" si="5"/>
        <v>98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98</v>
      </c>
      <c r="V12" s="167">
        <f t="shared" si="6"/>
        <v>196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46122</v>
      </c>
      <c r="G13" s="245">
        <f t="shared" ca="1" si="4"/>
        <v>186</v>
      </c>
      <c r="H13" s="253">
        <v>1</v>
      </c>
      <c r="I13" s="253" t="s">
        <v>342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46</v>
      </c>
      <c r="E14" s="166">
        <f t="shared" si="0"/>
        <v>322</v>
      </c>
      <c r="F14" s="319">
        <v>46122</v>
      </c>
      <c r="G14" s="245">
        <f t="shared" ca="1" si="4"/>
        <v>186</v>
      </c>
      <c r="H14" s="253">
        <v>3</v>
      </c>
      <c r="I14" s="253" t="str">
        <f>VLOOKUP(H14,Secteurs!$A$4:$C$6,3)</f>
        <v>Arnaud ITOUA</v>
      </c>
      <c r="J14" s="195"/>
      <c r="K14" s="196"/>
      <c r="L14" s="196">
        <v>0.5</v>
      </c>
      <c r="M14" s="196">
        <v>0.5</v>
      </c>
      <c r="N14" s="196"/>
      <c r="O14" s="197"/>
      <c r="P14" s="178">
        <f t="shared" si="5"/>
        <v>0</v>
      </c>
      <c r="Q14" s="179">
        <f t="shared" si="1"/>
        <v>0</v>
      </c>
      <c r="R14" s="179">
        <f t="shared" si="1"/>
        <v>161</v>
      </c>
      <c r="S14" s="179">
        <f t="shared" si="1"/>
        <v>161</v>
      </c>
      <c r="T14" s="179">
        <f t="shared" si="1"/>
        <v>0</v>
      </c>
      <c r="U14" s="180">
        <f t="shared" si="1"/>
        <v>0</v>
      </c>
      <c r="V14" s="167">
        <f t="shared" si="6"/>
        <v>322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62</v>
      </c>
      <c r="E15" s="166">
        <f t="shared" si="0"/>
        <v>434</v>
      </c>
      <c r="F15" s="319">
        <v>46122</v>
      </c>
      <c r="G15" s="245">
        <f t="shared" ca="1" si="4"/>
        <v>186</v>
      </c>
      <c r="H15" s="253">
        <v>2</v>
      </c>
      <c r="I15" s="253" t="s">
        <v>342</v>
      </c>
      <c r="J15" s="195"/>
      <c r="K15" s="196"/>
      <c r="L15" s="196">
        <v>0.5</v>
      </c>
      <c r="M15" s="196"/>
      <c r="N15" s="196">
        <v>0.25</v>
      </c>
      <c r="O15" s="197">
        <v>0.25</v>
      </c>
      <c r="P15" s="178">
        <f t="shared" si="5"/>
        <v>0</v>
      </c>
      <c r="Q15" s="179">
        <f t="shared" si="1"/>
        <v>0</v>
      </c>
      <c r="R15" s="179">
        <f t="shared" si="1"/>
        <v>217</v>
      </c>
      <c r="S15" s="179">
        <f t="shared" si="1"/>
        <v>0</v>
      </c>
      <c r="T15" s="179">
        <f t="shared" si="1"/>
        <v>108.5</v>
      </c>
      <c r="U15" s="180">
        <f t="shared" si="1"/>
        <v>108.5</v>
      </c>
      <c r="V15" s="167">
        <f t="shared" si="6"/>
        <v>434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46</v>
      </c>
      <c r="E16" s="166">
        <f t="shared" si="0"/>
        <v>322</v>
      </c>
      <c r="F16" s="319">
        <v>46122</v>
      </c>
      <c r="G16" s="245">
        <f t="shared" ca="1" si="4"/>
        <v>186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178">
        <f t="shared" si="5"/>
        <v>161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161</v>
      </c>
      <c r="V16" s="167">
        <f t="shared" si="6"/>
        <v>322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50</v>
      </c>
      <c r="E17" s="166">
        <f t="shared" si="0"/>
        <v>350</v>
      </c>
      <c r="F17" s="319">
        <v>46122</v>
      </c>
      <c r="G17" s="245">
        <f t="shared" ca="1" si="4"/>
        <v>186</v>
      </c>
      <c r="H17" s="253">
        <v>1</v>
      </c>
      <c r="I17" s="253" t="s">
        <v>341</v>
      </c>
      <c r="J17" s="195">
        <v>0.5</v>
      </c>
      <c r="K17" s="196"/>
      <c r="L17" s="196"/>
      <c r="M17" s="196"/>
      <c r="N17" s="196"/>
      <c r="O17" s="197">
        <v>0.5</v>
      </c>
      <c r="P17" s="178">
        <f t="shared" si="5"/>
        <v>175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175</v>
      </c>
      <c r="V17" s="167">
        <f t="shared" si="6"/>
        <v>350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319">
        <v>46122</v>
      </c>
      <c r="G18" s="245">
        <f t="shared" ca="1" si="4"/>
        <v>186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>
        <v>0.5</v>
      </c>
      <c r="N18" s="196"/>
      <c r="O18" s="197"/>
      <c r="P18" s="178">
        <f t="shared" si="5"/>
        <v>119</v>
      </c>
      <c r="Q18" s="179">
        <f t="shared" si="5"/>
        <v>0</v>
      </c>
      <c r="R18" s="179">
        <f t="shared" si="5"/>
        <v>0</v>
      </c>
      <c r="S18" s="179">
        <f t="shared" si="5"/>
        <v>119</v>
      </c>
      <c r="T18" s="179">
        <f t="shared" si="5"/>
        <v>0</v>
      </c>
      <c r="U18" s="180">
        <f t="shared" si="5"/>
        <v>0</v>
      </c>
      <c r="V18" s="167">
        <f t="shared" si="6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20</v>
      </c>
      <c r="E19" s="166">
        <f t="shared" si="0"/>
        <v>140</v>
      </c>
      <c r="F19" s="319">
        <v>46121</v>
      </c>
      <c r="G19" s="245">
        <f t="shared" ca="1" si="4"/>
        <v>187</v>
      </c>
      <c r="H19" s="253">
        <v>1</v>
      </c>
      <c r="I19" s="253" t="s">
        <v>342</v>
      </c>
      <c r="J19" s="195">
        <v>1</v>
      </c>
      <c r="K19" s="196"/>
      <c r="L19" s="196"/>
      <c r="M19" s="196"/>
      <c r="N19" s="196"/>
      <c r="O19" s="197"/>
      <c r="P19" s="178">
        <f t="shared" si="5"/>
        <v>140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0</v>
      </c>
      <c r="V19" s="167">
        <f t="shared" si="6"/>
        <v>140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40</v>
      </c>
      <c r="E20" s="166">
        <f t="shared" si="0"/>
        <v>280</v>
      </c>
      <c r="F20" s="319">
        <v>46120</v>
      </c>
      <c r="G20" s="245">
        <f t="shared" ca="1" si="4"/>
        <v>188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>
        <v>0.5</v>
      </c>
      <c r="O20" s="197"/>
      <c r="P20" s="178">
        <f t="shared" si="5"/>
        <v>140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140</v>
      </c>
      <c r="U20" s="180">
        <f t="shared" si="5"/>
        <v>0</v>
      </c>
      <c r="V20" s="167">
        <f t="shared" si="6"/>
        <v>280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42</v>
      </c>
      <c r="E21" s="166">
        <f t="shared" si="0"/>
        <v>294</v>
      </c>
      <c r="F21" s="319">
        <v>46122</v>
      </c>
      <c r="G21" s="245">
        <f t="shared" ca="1" si="4"/>
        <v>186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5"/>
        <v>147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0</v>
      </c>
      <c r="U21" s="180">
        <f t="shared" si="5"/>
        <v>147</v>
      </c>
      <c r="V21" s="167">
        <f t="shared" si="6"/>
        <v>294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40</v>
      </c>
      <c r="E22" s="166">
        <f t="shared" si="0"/>
        <v>280</v>
      </c>
      <c r="F22" s="319">
        <v>46120</v>
      </c>
      <c r="G22" s="245">
        <f t="shared" ca="1" si="4"/>
        <v>188</v>
      </c>
      <c r="H22" s="253">
        <v>1</v>
      </c>
      <c r="I22" s="253" t="s">
        <v>341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140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140</v>
      </c>
      <c r="V22" s="167">
        <f t="shared" si="6"/>
        <v>280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46121</v>
      </c>
      <c r="G23" s="245">
        <f t="shared" ca="1" si="4"/>
        <v>187</v>
      </c>
      <c r="H23" s="253">
        <v>2</v>
      </c>
      <c r="I23" s="253" t="s">
        <v>342</v>
      </c>
      <c r="J23" s="195"/>
      <c r="K23" s="196"/>
      <c r="L23" s="196">
        <v>0.5</v>
      </c>
      <c r="M23" s="196"/>
      <c r="N23" s="196"/>
      <c r="O23" s="197">
        <v>0.5</v>
      </c>
      <c r="P23" s="178">
        <f t="shared" si="5"/>
        <v>0</v>
      </c>
      <c r="Q23" s="179">
        <f t="shared" si="5"/>
        <v>0</v>
      </c>
      <c r="R23" s="179">
        <f t="shared" si="5"/>
        <v>168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42</v>
      </c>
      <c r="E24" s="166">
        <f t="shared" si="0"/>
        <v>294</v>
      </c>
      <c r="F24" s="319">
        <v>46121</v>
      </c>
      <c r="G24" s="245">
        <f t="shared" ca="1" si="4"/>
        <v>187</v>
      </c>
      <c r="H24" s="253">
        <v>2</v>
      </c>
      <c r="I24" s="253" t="s">
        <v>342</v>
      </c>
      <c r="J24" s="195"/>
      <c r="K24" s="196"/>
      <c r="L24" s="196">
        <v>0.5</v>
      </c>
      <c r="M24" s="196">
        <v>0.5</v>
      </c>
      <c r="N24" s="196"/>
      <c r="O24" s="197"/>
      <c r="P24" s="178">
        <f t="shared" si="5"/>
        <v>0</v>
      </c>
      <c r="Q24" s="179">
        <f t="shared" si="5"/>
        <v>0</v>
      </c>
      <c r="R24" s="179">
        <f t="shared" si="5"/>
        <v>147</v>
      </c>
      <c r="S24" s="179">
        <f t="shared" si="5"/>
        <v>147</v>
      </c>
      <c r="T24" s="179">
        <f t="shared" si="5"/>
        <v>0</v>
      </c>
      <c r="U24" s="180">
        <f t="shared" si="5"/>
        <v>0</v>
      </c>
      <c r="V24" s="167">
        <f t="shared" si="6"/>
        <v>294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46122</v>
      </c>
      <c r="G25" s="245">
        <f t="shared" ca="1" si="4"/>
        <v>186</v>
      </c>
      <c r="H25" s="253">
        <v>1</v>
      </c>
      <c r="I25" s="253" t="s">
        <v>341</v>
      </c>
      <c r="J25" s="195">
        <v>0.5</v>
      </c>
      <c r="K25" s="196"/>
      <c r="L25" s="196"/>
      <c r="M25" s="196"/>
      <c r="N25" s="196">
        <v>0.25</v>
      </c>
      <c r="O25" s="197">
        <v>0.25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70</v>
      </c>
      <c r="U25" s="180">
        <f t="shared" si="5"/>
        <v>70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  <c r="AH25" s="360" t="s">
        <v>7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46121</v>
      </c>
      <c r="G26" s="245">
        <f t="shared" ca="1" si="4"/>
        <v>187</v>
      </c>
      <c r="H26" s="254">
        <v>2</v>
      </c>
      <c r="I26" s="253" t="s">
        <v>342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18200</v>
      </c>
      <c r="AD26" s="346">
        <v>17500</v>
      </c>
      <c r="AE26" s="346">
        <v>17750</v>
      </c>
      <c r="AF26" s="346">
        <v>17500</v>
      </c>
      <c r="AG26" s="346">
        <v>17500</v>
      </c>
      <c r="AH26" s="361">
        <v>17250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28</v>
      </c>
      <c r="E27" s="166">
        <f t="shared" si="0"/>
        <v>196</v>
      </c>
      <c r="F27" s="319">
        <v>46115</v>
      </c>
      <c r="G27" s="245">
        <f t="shared" ca="1" si="4"/>
        <v>193</v>
      </c>
      <c r="H27" s="253">
        <v>1</v>
      </c>
      <c r="I27" s="253" t="s">
        <v>341</v>
      </c>
      <c r="J27" s="195">
        <v>0.5</v>
      </c>
      <c r="K27" s="196"/>
      <c r="L27" s="196">
        <v>0.5</v>
      </c>
      <c r="M27" s="196"/>
      <c r="N27" s="196"/>
      <c r="O27" s="197"/>
      <c r="P27" s="178">
        <f t="shared" si="5"/>
        <v>98</v>
      </c>
      <c r="Q27" s="179">
        <f t="shared" si="5"/>
        <v>0</v>
      </c>
      <c r="R27" s="179">
        <f t="shared" si="5"/>
        <v>98</v>
      </c>
      <c r="S27" s="179">
        <f t="shared" si="5"/>
        <v>0</v>
      </c>
      <c r="T27" s="179">
        <f t="shared" si="5"/>
        <v>0</v>
      </c>
      <c r="U27" s="180">
        <f t="shared" si="5"/>
        <v>0</v>
      </c>
      <c r="V27" s="167">
        <f t="shared" si="6"/>
        <v>196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/>
      <c r="AD27" s="346">
        <v>17250</v>
      </c>
      <c r="AE27" s="346">
        <v>17500</v>
      </c>
      <c r="AF27" s="346">
        <v>17250</v>
      </c>
      <c r="AG27" s="346">
        <v>17000</v>
      </c>
      <c r="AH27" s="362" t="s">
        <v>326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46120</v>
      </c>
      <c r="G28" s="245">
        <f t="shared" ca="1" si="4"/>
        <v>188</v>
      </c>
      <c r="H28" s="253">
        <v>3</v>
      </c>
      <c r="I28" s="253" t="str">
        <f>VLOOKUP(H28,Secteurs!$A$4:$C$6,3)</f>
        <v>Arnaud ITOUA</v>
      </c>
      <c r="J28" s="195">
        <v>0.25</v>
      </c>
      <c r="K28" s="196"/>
      <c r="L28" s="196">
        <v>0.25</v>
      </c>
      <c r="M28" s="196"/>
      <c r="N28" s="196">
        <v>0.25</v>
      </c>
      <c r="O28" s="197">
        <v>0.25</v>
      </c>
      <c r="P28" s="178">
        <f t="shared" si="5"/>
        <v>73.5</v>
      </c>
      <c r="Q28" s="179">
        <f t="shared" si="5"/>
        <v>0</v>
      </c>
      <c r="R28" s="179">
        <f t="shared" si="5"/>
        <v>73.5</v>
      </c>
      <c r="S28" s="179">
        <f t="shared" si="5"/>
        <v>0</v>
      </c>
      <c r="T28" s="179">
        <f t="shared" si="5"/>
        <v>73.5</v>
      </c>
      <c r="U28" s="180">
        <f t="shared" si="5"/>
        <v>73.5</v>
      </c>
      <c r="V28" s="167">
        <f t="shared" si="6"/>
        <v>294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  <c r="AH28" s="288"/>
    </row>
    <row r="29" spans="1:35" ht="18.75" hidden="1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 t="str">
        <f>VLOOKUP(H29,Secteurs!$A$4:$C$6,3)</f>
        <v>Prince MBOUSSA</v>
      </c>
      <c r="J29" s="195"/>
      <c r="K29" s="196"/>
      <c r="L29" s="196"/>
      <c r="M29" s="196"/>
      <c r="N29" s="196"/>
      <c r="O29" s="197"/>
      <c r="P29" s="178">
        <f t="shared" si="5"/>
        <v>0</v>
      </c>
      <c r="Q29" s="179">
        <f t="shared" si="5"/>
        <v>0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66">
        <f t="shared" si="0"/>
        <v>280</v>
      </c>
      <c r="F30" s="319">
        <v>46122</v>
      </c>
      <c r="G30" s="291">
        <f t="shared" ca="1" si="4"/>
        <v>186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>
        <v>0.5</v>
      </c>
      <c r="O30" s="197"/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140</v>
      </c>
      <c r="U30" s="294">
        <f t="shared" si="5"/>
        <v>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46121</v>
      </c>
      <c r="G31" s="245">
        <f t="shared" ca="1" si="4"/>
        <v>187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26</v>
      </c>
      <c r="E32" s="166">
        <f t="shared" si="0"/>
        <v>182</v>
      </c>
      <c r="F32" s="319">
        <v>46122</v>
      </c>
      <c r="G32" s="245">
        <f t="shared" ca="1" si="4"/>
        <v>186</v>
      </c>
      <c r="H32" s="253">
        <v>3</v>
      </c>
      <c r="I32" s="253" t="str">
        <f>VLOOKUP(H32,Secteurs!$A$4:$C$6,3)</f>
        <v>Arnaud ITOUA</v>
      </c>
      <c r="J32" s="195">
        <v>0.5</v>
      </c>
      <c r="K32" s="196"/>
      <c r="L32" s="196">
        <v>0.5</v>
      </c>
      <c r="M32" s="196"/>
      <c r="N32" s="196"/>
      <c r="O32" s="197"/>
      <c r="P32" s="178">
        <f t="shared" si="5"/>
        <v>91</v>
      </c>
      <c r="Q32" s="179">
        <f t="shared" si="5"/>
        <v>0</v>
      </c>
      <c r="R32" s="179">
        <f t="shared" si="5"/>
        <v>91</v>
      </c>
      <c r="S32" s="179">
        <f t="shared" si="5"/>
        <v>0</v>
      </c>
      <c r="T32" s="179">
        <f t="shared" si="5"/>
        <v>0</v>
      </c>
      <c r="U32" s="180">
        <f t="shared" si="5"/>
        <v>0</v>
      </c>
      <c r="V32" s="167">
        <f t="shared" si="6"/>
        <v>182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46120</v>
      </c>
      <c r="G33" s="245">
        <f t="shared" ca="1" si="4"/>
        <v>188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147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46115</v>
      </c>
      <c r="G34" s="245">
        <f t="shared" ca="1" si="4"/>
        <v>193</v>
      </c>
      <c r="H34" s="253">
        <v>1</v>
      </c>
      <c r="I34" s="253" t="s">
        <v>341</v>
      </c>
      <c r="J34" s="195">
        <v>0.5</v>
      </c>
      <c r="K34" s="196">
        <v>0.5</v>
      </c>
      <c r="L34" s="196"/>
      <c r="M34" s="196"/>
      <c r="N34" s="196"/>
      <c r="O34" s="197"/>
      <c r="P34" s="178">
        <f t="shared" si="5"/>
        <v>112</v>
      </c>
      <c r="Q34" s="179">
        <f t="shared" si="5"/>
        <v>112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0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38</v>
      </c>
      <c r="E35" s="166">
        <f t="shared" si="0"/>
        <v>266</v>
      </c>
      <c r="F35" s="319">
        <v>46121</v>
      </c>
      <c r="G35" s="245">
        <f t="shared" ca="1" si="4"/>
        <v>187</v>
      </c>
      <c r="H35" s="253">
        <v>2</v>
      </c>
      <c r="I35" s="253" t="s">
        <v>342</v>
      </c>
      <c r="J35" s="195">
        <v>0.5</v>
      </c>
      <c r="K35" s="196"/>
      <c r="L35" s="196"/>
      <c r="M35" s="196"/>
      <c r="N35" s="196"/>
      <c r="O35" s="197">
        <v>0.5</v>
      </c>
      <c r="P35" s="178">
        <f t="shared" si="5"/>
        <v>133</v>
      </c>
      <c r="Q35" s="179">
        <f t="shared" si="5"/>
        <v>0</v>
      </c>
      <c r="R35" s="179">
        <f t="shared" si="5"/>
        <v>0</v>
      </c>
      <c r="S35" s="179">
        <f t="shared" si="5"/>
        <v>0</v>
      </c>
      <c r="T35" s="179">
        <f t="shared" si="5"/>
        <v>0</v>
      </c>
      <c r="U35" s="180">
        <f t="shared" si="5"/>
        <v>133</v>
      </c>
      <c r="V35" s="167">
        <f t="shared" si="6"/>
        <v>266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30</v>
      </c>
      <c r="E36" s="166">
        <f t="shared" si="0"/>
        <v>210</v>
      </c>
      <c r="F36" s="319">
        <v>46120</v>
      </c>
      <c r="G36" s="245">
        <f t="shared" ca="1" si="4"/>
        <v>188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105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105</v>
      </c>
      <c r="V36" s="167">
        <f t="shared" si="6"/>
        <v>210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32</v>
      </c>
      <c r="E37" s="166">
        <f t="shared" si="0"/>
        <v>224</v>
      </c>
      <c r="F37" s="319">
        <v>46121</v>
      </c>
      <c r="G37" s="245">
        <f t="shared" ca="1" si="4"/>
        <v>187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112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112</v>
      </c>
      <c r="V37" s="167">
        <f t="shared" si="6"/>
        <v>224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46121</v>
      </c>
      <c r="G38" s="245">
        <f t="shared" ca="1" si="4"/>
        <v>187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91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91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46121</v>
      </c>
      <c r="G39" s="245">
        <f t="shared" ca="1" si="4"/>
        <v>187</v>
      </c>
      <c r="H39" s="253">
        <v>2</v>
      </c>
      <c r="I39" s="253" t="s">
        <v>342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46122</v>
      </c>
      <c r="G40" s="245">
        <f t="shared" ca="1" si="4"/>
        <v>186</v>
      </c>
      <c r="H40" s="253">
        <v>1</v>
      </c>
      <c r="I40" s="253" t="s">
        <v>342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46120</v>
      </c>
      <c r="G41" s="245">
        <f t="shared" ca="1" si="4"/>
        <v>188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>
        <v>0.5</v>
      </c>
      <c r="N41" s="196"/>
      <c r="O41" s="197"/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91</v>
      </c>
      <c r="T41" s="179">
        <f t="shared" si="5"/>
        <v>0</v>
      </c>
      <c r="U41" s="180">
        <f t="shared" si="5"/>
        <v>0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46122</v>
      </c>
      <c r="G42" s="245">
        <f t="shared" ca="1" si="4"/>
        <v>186</v>
      </c>
      <c r="H42" s="253">
        <v>1</v>
      </c>
      <c r="I42" s="253" t="s">
        <v>341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46122</v>
      </c>
      <c r="G43" s="245">
        <f t="shared" ca="1" si="4"/>
        <v>186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178">
        <f t="shared" si="5"/>
        <v>126</v>
      </c>
      <c r="Q43" s="179">
        <f t="shared" si="5"/>
        <v>0</v>
      </c>
      <c r="R43" s="179">
        <f t="shared" si="5"/>
        <v>0</v>
      </c>
      <c r="S43" s="179">
        <f t="shared" si="5"/>
        <v>0</v>
      </c>
      <c r="T43" s="179">
        <f t="shared" si="5"/>
        <v>0</v>
      </c>
      <c r="U43" s="180">
        <f t="shared" si="5"/>
        <v>126</v>
      </c>
      <c r="V43" s="167">
        <f t="shared" si="6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46121</v>
      </c>
      <c r="G44" s="245">
        <f t="shared" ca="1" si="4"/>
        <v>187</v>
      </c>
      <c r="H44" s="253">
        <v>2</v>
      </c>
      <c r="I44" s="253" t="s">
        <v>342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32</v>
      </c>
      <c r="E45" s="166">
        <f t="shared" si="0"/>
        <v>224</v>
      </c>
      <c r="F45" s="319">
        <v>46120</v>
      </c>
      <c r="G45" s="245">
        <f t="shared" ca="1" si="4"/>
        <v>188</v>
      </c>
      <c r="H45" s="253">
        <v>1</v>
      </c>
      <c r="I45" s="253" t="s">
        <v>341</v>
      </c>
      <c r="J45" s="195">
        <v>0.5</v>
      </c>
      <c r="K45" s="196"/>
      <c r="L45" s="196"/>
      <c r="M45" s="196">
        <v>0.25</v>
      </c>
      <c r="N45" s="196"/>
      <c r="O45" s="197">
        <v>0.25</v>
      </c>
      <c r="P45" s="178">
        <f t="shared" si="5"/>
        <v>112</v>
      </c>
      <c r="Q45" s="179">
        <f t="shared" si="5"/>
        <v>0</v>
      </c>
      <c r="R45" s="179">
        <f t="shared" si="5"/>
        <v>0</v>
      </c>
      <c r="S45" s="179">
        <f t="shared" si="5"/>
        <v>56</v>
      </c>
      <c r="T45" s="179">
        <f t="shared" si="5"/>
        <v>0</v>
      </c>
      <c r="U45" s="180">
        <f t="shared" si="5"/>
        <v>56</v>
      </c>
      <c r="V45" s="167">
        <f t="shared" si="6"/>
        <v>224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22</v>
      </c>
      <c r="E46" s="166">
        <f t="shared" si="0"/>
        <v>154</v>
      </c>
      <c r="F46" s="319">
        <v>46120</v>
      </c>
      <c r="G46" s="245">
        <f t="shared" ca="1" si="4"/>
        <v>188</v>
      </c>
      <c r="H46" s="253">
        <v>1</v>
      </c>
      <c r="I46" s="253" t="s">
        <v>341</v>
      </c>
      <c r="J46" s="195"/>
      <c r="K46" s="196"/>
      <c r="L46" s="196">
        <v>0.5</v>
      </c>
      <c r="M46" s="196"/>
      <c r="N46" s="196">
        <v>0.5</v>
      </c>
      <c r="O46" s="197"/>
      <c r="P46" s="178">
        <f t="shared" si="5"/>
        <v>0</v>
      </c>
      <c r="Q46" s="179">
        <f t="shared" si="5"/>
        <v>0</v>
      </c>
      <c r="R46" s="179">
        <f t="shared" si="5"/>
        <v>77</v>
      </c>
      <c r="S46" s="179">
        <f t="shared" si="5"/>
        <v>0</v>
      </c>
      <c r="T46" s="179">
        <f t="shared" si="5"/>
        <v>77</v>
      </c>
      <c r="U46" s="180">
        <f t="shared" si="5"/>
        <v>0</v>
      </c>
      <c r="V46" s="167">
        <f t="shared" si="6"/>
        <v>154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34</v>
      </c>
      <c r="E47" s="166">
        <f t="shared" si="0"/>
        <v>238</v>
      </c>
      <c r="F47" s="319">
        <v>46120</v>
      </c>
      <c r="G47" s="245">
        <f t="shared" ca="1" si="4"/>
        <v>188</v>
      </c>
      <c r="H47" s="254">
        <v>1</v>
      </c>
      <c r="I47" s="253" t="s">
        <v>341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119</v>
      </c>
      <c r="Q47" s="179">
        <f t="shared" si="5"/>
        <v>0</v>
      </c>
      <c r="R47" s="179">
        <f t="shared" si="5"/>
        <v>0</v>
      </c>
      <c r="S47" s="179">
        <f t="shared" si="5"/>
        <v>59.5</v>
      </c>
      <c r="T47" s="179">
        <f t="shared" si="5"/>
        <v>0</v>
      </c>
      <c r="U47" s="180">
        <f t="shared" si="5"/>
        <v>59.5</v>
      </c>
      <c r="V47" s="167">
        <f t="shared" si="6"/>
        <v>238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26</v>
      </c>
      <c r="E48" s="166">
        <f t="shared" si="0"/>
        <v>182</v>
      </c>
      <c r="F48" s="319">
        <v>46121</v>
      </c>
      <c r="G48" s="245">
        <f t="shared" ca="1" si="4"/>
        <v>187</v>
      </c>
      <c r="H48" s="253">
        <v>3</v>
      </c>
      <c r="I48" s="253" t="str">
        <f>VLOOKUP(H48,Secteurs!$A$4:$C$6,3)</f>
        <v>Arnaud ITOUA</v>
      </c>
      <c r="J48" s="195"/>
      <c r="K48" s="196"/>
      <c r="L48" s="196">
        <v>0.5</v>
      </c>
      <c r="M48" s="196">
        <v>0.5</v>
      </c>
      <c r="N48" s="196"/>
      <c r="O48" s="197"/>
      <c r="P48" s="178">
        <f t="shared" si="5"/>
        <v>0</v>
      </c>
      <c r="Q48" s="179">
        <f t="shared" si="5"/>
        <v>0</v>
      </c>
      <c r="R48" s="179">
        <f t="shared" si="5"/>
        <v>91</v>
      </c>
      <c r="S48" s="179">
        <f t="shared" si="5"/>
        <v>91</v>
      </c>
      <c r="T48" s="179">
        <f t="shared" si="5"/>
        <v>0</v>
      </c>
      <c r="U48" s="180">
        <f t="shared" si="5"/>
        <v>0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46121</v>
      </c>
      <c r="G49" s="245">
        <f t="shared" ca="1" si="4"/>
        <v>187</v>
      </c>
      <c r="H49" s="253">
        <v>2</v>
      </c>
      <c r="I49" s="253" t="s">
        <v>342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30</v>
      </c>
      <c r="E50" s="166">
        <f t="shared" si="0"/>
        <v>210</v>
      </c>
      <c r="F50" s="319">
        <v>46121</v>
      </c>
      <c r="G50" s="245">
        <f t="shared" ca="1" si="4"/>
        <v>187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>
        <v>0.5</v>
      </c>
      <c r="N50" s="196"/>
      <c r="O50" s="197"/>
      <c r="P50" s="178">
        <f t="shared" si="5"/>
        <v>105</v>
      </c>
      <c r="Q50" s="179">
        <f t="shared" si="5"/>
        <v>0</v>
      </c>
      <c r="R50" s="179">
        <f t="shared" si="5"/>
        <v>0</v>
      </c>
      <c r="S50" s="179">
        <f t="shared" si="5"/>
        <v>105</v>
      </c>
      <c r="T50" s="179">
        <f t="shared" si="5"/>
        <v>0</v>
      </c>
      <c r="U50" s="180">
        <f t="shared" si="5"/>
        <v>0</v>
      </c>
      <c r="V50" s="167">
        <f t="shared" si="6"/>
        <v>210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46121</v>
      </c>
      <c r="G51" s="245">
        <f t="shared" ca="1" si="4"/>
        <v>187</v>
      </c>
      <c r="H51" s="253">
        <v>2</v>
      </c>
      <c r="I51" s="253" t="s">
        <v>342</v>
      </c>
      <c r="J51" s="195">
        <v>0.5</v>
      </c>
      <c r="K51" s="196"/>
      <c r="L51" s="196"/>
      <c r="M51" s="196"/>
      <c r="N51" s="196"/>
      <c r="O51" s="197">
        <v>0.5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0</v>
      </c>
      <c r="U51" s="180">
        <f t="shared" si="5"/>
        <v>168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46122</v>
      </c>
      <c r="G52" s="245">
        <f t="shared" ca="1" si="4"/>
        <v>186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>
        <v>0.25</v>
      </c>
      <c r="N52" s="196">
        <v>0.25</v>
      </c>
      <c r="O52" s="197"/>
      <c r="P52" s="178">
        <f t="shared" si="5"/>
        <v>91</v>
      </c>
      <c r="Q52" s="179">
        <f t="shared" si="5"/>
        <v>0</v>
      </c>
      <c r="R52" s="179">
        <f t="shared" si="5"/>
        <v>0</v>
      </c>
      <c r="S52" s="179">
        <f t="shared" si="5"/>
        <v>45.5</v>
      </c>
      <c r="T52" s="179">
        <f t="shared" si="5"/>
        <v>45.5</v>
      </c>
      <c r="U52" s="180">
        <f t="shared" si="5"/>
        <v>0</v>
      </c>
      <c r="V52" s="167">
        <f t="shared" si="6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22</v>
      </c>
      <c r="E53" s="166">
        <f t="shared" si="0"/>
        <v>154</v>
      </c>
      <c r="F53" s="319">
        <v>46122</v>
      </c>
      <c r="G53" s="245">
        <f t="shared" ca="1" si="4"/>
        <v>186</v>
      </c>
      <c r="H53" s="253">
        <v>3</v>
      </c>
      <c r="I53" s="253" t="str">
        <f>VLOOKUP(H53,Secteurs!$A$4:$C$6,3)</f>
        <v>Arnaud ITOUA</v>
      </c>
      <c r="J53" s="195"/>
      <c r="K53" s="196"/>
      <c r="L53" s="196"/>
      <c r="M53" s="196"/>
      <c r="N53" s="196">
        <v>1</v>
      </c>
      <c r="O53" s="197"/>
      <c r="P53" s="178">
        <f t="shared" si="5"/>
        <v>0</v>
      </c>
      <c r="Q53" s="179">
        <f t="shared" si="5"/>
        <v>0</v>
      </c>
      <c r="R53" s="179">
        <f t="shared" si="5"/>
        <v>0</v>
      </c>
      <c r="S53" s="179">
        <f t="shared" si="5"/>
        <v>0</v>
      </c>
      <c r="T53" s="179">
        <f t="shared" si="5"/>
        <v>154</v>
      </c>
      <c r="U53" s="180">
        <f t="shared" si="5"/>
        <v>0</v>
      </c>
      <c r="V53" s="167">
        <f t="shared" si="6"/>
        <v>154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337</v>
      </c>
      <c r="D54" s="198">
        <v>28</v>
      </c>
      <c r="E54" s="166">
        <f t="shared" si="0"/>
        <v>196</v>
      </c>
      <c r="F54" s="319">
        <v>46121</v>
      </c>
      <c r="G54" s="245">
        <f t="shared" ca="1" si="4"/>
        <v>187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/>
      <c r="O54" s="197">
        <v>0.5</v>
      </c>
      <c r="P54" s="178">
        <f t="shared" si="5"/>
        <v>98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0</v>
      </c>
      <c r="U54" s="180">
        <f t="shared" si="5"/>
        <v>98</v>
      </c>
      <c r="V54" s="167">
        <f t="shared" si="6"/>
        <v>196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46122</v>
      </c>
      <c r="G55" s="245">
        <f t="shared" ca="1" si="4"/>
        <v>186</v>
      </c>
      <c r="H55" s="253">
        <v>2</v>
      </c>
      <c r="I55" s="253" t="s">
        <v>342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24</v>
      </c>
      <c r="E56" s="166">
        <f t="shared" si="0"/>
        <v>168</v>
      </c>
      <c r="F56" s="319">
        <v>46120</v>
      </c>
      <c r="G56" s="245">
        <f t="shared" ca="1" si="4"/>
        <v>188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84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84</v>
      </c>
      <c r="V56" s="167">
        <f t="shared" si="6"/>
        <v>168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348" t="s">
        <v>322</v>
      </c>
      <c r="C57" s="168" t="s">
        <v>29</v>
      </c>
      <c r="D57" s="198">
        <v>38</v>
      </c>
      <c r="E57" s="166">
        <f t="shared" si="0"/>
        <v>266</v>
      </c>
      <c r="F57" s="319">
        <v>46120</v>
      </c>
      <c r="G57" s="245">
        <f t="shared" ca="1" si="4"/>
        <v>188</v>
      </c>
      <c r="H57" s="253">
        <v>2</v>
      </c>
      <c r="I57" s="253" t="s">
        <v>342</v>
      </c>
      <c r="J57" s="195">
        <v>0.5</v>
      </c>
      <c r="K57" s="196"/>
      <c r="L57" s="196"/>
      <c r="M57" s="196">
        <v>0.25</v>
      </c>
      <c r="N57" s="196"/>
      <c r="O57" s="197">
        <v>0.25</v>
      </c>
      <c r="P57" s="178">
        <f t="shared" si="5"/>
        <v>133</v>
      </c>
      <c r="Q57" s="179">
        <f t="shared" si="5"/>
        <v>0</v>
      </c>
      <c r="R57" s="179">
        <f t="shared" si="5"/>
        <v>0</v>
      </c>
      <c r="S57" s="179">
        <f t="shared" si="5"/>
        <v>66.5</v>
      </c>
      <c r="T57" s="179">
        <f t="shared" si="5"/>
        <v>0</v>
      </c>
      <c r="U57" s="180">
        <f t="shared" si="5"/>
        <v>66.5</v>
      </c>
      <c r="V57" s="167">
        <f t="shared" si="6"/>
        <v>266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28</v>
      </c>
      <c r="E58" s="166">
        <f t="shared" si="0"/>
        <v>196</v>
      </c>
      <c r="F58" s="319">
        <v>46121</v>
      </c>
      <c r="G58" s="245">
        <f t="shared" ca="1" si="4"/>
        <v>187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98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98</v>
      </c>
      <c r="V58" s="167">
        <f t="shared" si="6"/>
        <v>196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46120</v>
      </c>
      <c r="G59" s="245">
        <f t="shared" ca="1" si="4"/>
        <v>188</v>
      </c>
      <c r="H59" s="253">
        <v>1</v>
      </c>
      <c r="I59" s="253" t="s">
        <v>341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46119</v>
      </c>
      <c r="G60" s="245">
        <f t="shared" ca="1" si="4"/>
        <v>189</v>
      </c>
      <c r="H60" s="253">
        <v>2</v>
      </c>
      <c r="I60" s="253" t="s">
        <v>342</v>
      </c>
      <c r="J60" s="195">
        <v>0.5</v>
      </c>
      <c r="K60" s="196"/>
      <c r="L60" s="196"/>
      <c r="M60" s="196"/>
      <c r="N60" s="196"/>
      <c r="O60" s="197">
        <v>0.5</v>
      </c>
      <c r="P60" s="178">
        <f t="shared" si="8"/>
        <v>126</v>
      </c>
      <c r="Q60" s="179">
        <f t="shared" si="8"/>
        <v>0</v>
      </c>
      <c r="R60" s="179">
        <f t="shared" si="8"/>
        <v>0</v>
      </c>
      <c r="S60" s="179">
        <f t="shared" si="8"/>
        <v>0</v>
      </c>
      <c r="T60" s="179">
        <f t="shared" si="8"/>
        <v>0</v>
      </c>
      <c r="U60" s="180">
        <f t="shared" si="8"/>
        <v>126</v>
      </c>
      <c r="V60" s="167">
        <f t="shared" si="6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26</v>
      </c>
      <c r="E61" s="166">
        <f t="shared" si="0"/>
        <v>182</v>
      </c>
      <c r="F61" s="319">
        <v>46120</v>
      </c>
      <c r="G61" s="245">
        <f t="shared" ca="1" si="4"/>
        <v>188</v>
      </c>
      <c r="H61" s="254">
        <v>1</v>
      </c>
      <c r="I61" s="253" t="s">
        <v>341</v>
      </c>
      <c r="J61" s="195"/>
      <c r="K61" s="196"/>
      <c r="L61" s="196"/>
      <c r="M61" s="196">
        <v>0.25</v>
      </c>
      <c r="N61" s="196">
        <v>0.25</v>
      </c>
      <c r="O61" s="197">
        <v>0.5</v>
      </c>
      <c r="P61" s="178">
        <f t="shared" si="8"/>
        <v>0</v>
      </c>
      <c r="Q61" s="179">
        <f t="shared" si="8"/>
        <v>0</v>
      </c>
      <c r="R61" s="179">
        <f t="shared" si="8"/>
        <v>0</v>
      </c>
      <c r="S61" s="179">
        <f t="shared" si="8"/>
        <v>45.5</v>
      </c>
      <c r="T61" s="179">
        <f t="shared" si="8"/>
        <v>45.5</v>
      </c>
      <c r="U61" s="180">
        <f t="shared" si="8"/>
        <v>91</v>
      </c>
      <c r="V61" s="167">
        <f t="shared" si="6"/>
        <v>182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30</v>
      </c>
      <c r="E62" s="166">
        <f t="shared" si="0"/>
        <v>210</v>
      </c>
      <c r="F62" s="319">
        <v>46120</v>
      </c>
      <c r="G62" s="245">
        <f t="shared" ca="1" si="4"/>
        <v>188</v>
      </c>
      <c r="H62" s="254">
        <v>1</v>
      </c>
      <c r="I62" s="253" t="s">
        <v>341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105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105</v>
      </c>
      <c r="V62" s="167">
        <f t="shared" si="6"/>
        <v>210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30</v>
      </c>
      <c r="E63" s="166">
        <f t="shared" si="0"/>
        <v>210</v>
      </c>
      <c r="F63" s="319">
        <v>46120</v>
      </c>
      <c r="G63" s="245">
        <f t="shared" ca="1" si="4"/>
        <v>188</v>
      </c>
      <c r="H63" s="254">
        <v>1</v>
      </c>
      <c r="I63" s="253" t="s">
        <v>341</v>
      </c>
      <c r="J63" s="195"/>
      <c r="K63" s="196"/>
      <c r="L63" s="196"/>
      <c r="M63" s="196">
        <v>0.5</v>
      </c>
      <c r="N63" s="196"/>
      <c r="O63" s="197">
        <v>0.5</v>
      </c>
      <c r="P63" s="178">
        <f t="shared" si="8"/>
        <v>0</v>
      </c>
      <c r="Q63" s="179">
        <f t="shared" si="8"/>
        <v>0</v>
      </c>
      <c r="R63" s="179">
        <f t="shared" si="8"/>
        <v>0</v>
      </c>
      <c r="S63" s="179">
        <f t="shared" si="8"/>
        <v>105</v>
      </c>
      <c r="T63" s="179">
        <f t="shared" si="8"/>
        <v>0</v>
      </c>
      <c r="U63" s="180">
        <f t="shared" si="8"/>
        <v>105</v>
      </c>
      <c r="V63" s="167">
        <f t="shared" si="6"/>
        <v>210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46120</v>
      </c>
      <c r="G64" s="245">
        <f t="shared" ca="1" si="4"/>
        <v>188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>
        <v>0.25</v>
      </c>
      <c r="O64" s="197">
        <v>0.25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70</v>
      </c>
      <c r="U64" s="180">
        <f t="shared" si="8"/>
        <v>70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20</v>
      </c>
      <c r="E65" s="166">
        <f t="shared" si="0"/>
        <v>140</v>
      </c>
      <c r="F65" s="319">
        <v>46120</v>
      </c>
      <c r="G65" s="245">
        <f t="shared" ca="1" si="4"/>
        <v>188</v>
      </c>
      <c r="H65" s="254">
        <v>1</v>
      </c>
      <c r="I65" s="253" t="s">
        <v>341</v>
      </c>
      <c r="J65" s="195"/>
      <c r="K65" s="196">
        <v>0.5</v>
      </c>
      <c r="L65" s="196"/>
      <c r="M65" s="196">
        <v>0.25</v>
      </c>
      <c r="N65" s="196"/>
      <c r="O65" s="197">
        <v>0.25</v>
      </c>
      <c r="P65" s="178">
        <f t="shared" si="8"/>
        <v>0</v>
      </c>
      <c r="Q65" s="179">
        <f t="shared" si="8"/>
        <v>70</v>
      </c>
      <c r="R65" s="179">
        <f t="shared" si="8"/>
        <v>0</v>
      </c>
      <c r="S65" s="179">
        <f t="shared" si="8"/>
        <v>35</v>
      </c>
      <c r="T65" s="179">
        <f t="shared" si="8"/>
        <v>0</v>
      </c>
      <c r="U65" s="180">
        <f t="shared" si="8"/>
        <v>35</v>
      </c>
      <c r="V65" s="167">
        <f t="shared" si="6"/>
        <v>140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6" si="9">D66*7</f>
        <v>196</v>
      </c>
      <c r="F66" s="319">
        <v>46120</v>
      </c>
      <c r="G66" s="245">
        <f t="shared" ca="1" si="4"/>
        <v>188</v>
      </c>
      <c r="H66" s="253">
        <v>1</v>
      </c>
      <c r="I66" s="253" t="s">
        <v>341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46120</v>
      </c>
      <c r="G67" s="245">
        <f t="shared" ref="G67:G130" ca="1" si="12">+IF(A67=1,(+TODAY())-F67,"Sans objet")</f>
        <v>188</v>
      </c>
      <c r="H67" s="254">
        <v>1</v>
      </c>
      <c r="I67" s="253" t="s">
        <v>341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36</v>
      </c>
      <c r="E68" s="166">
        <f t="shared" si="9"/>
        <v>252</v>
      </c>
      <c r="F68" s="319">
        <v>46119</v>
      </c>
      <c r="G68" s="245">
        <f t="shared" ca="1" si="12"/>
        <v>189</v>
      </c>
      <c r="H68" s="253">
        <v>2</v>
      </c>
      <c r="I68" s="253" t="s">
        <v>342</v>
      </c>
      <c r="J68" s="195"/>
      <c r="K68" s="196">
        <v>0.5</v>
      </c>
      <c r="L68" s="196"/>
      <c r="M68" s="196">
        <v>0.25</v>
      </c>
      <c r="N68" s="196"/>
      <c r="O68" s="197">
        <v>0.25</v>
      </c>
      <c r="P68" s="178">
        <f t="shared" si="8"/>
        <v>0</v>
      </c>
      <c r="Q68" s="179">
        <f t="shared" si="8"/>
        <v>126</v>
      </c>
      <c r="R68" s="179">
        <f t="shared" si="8"/>
        <v>0</v>
      </c>
      <c r="S68" s="179">
        <f t="shared" si="8"/>
        <v>63</v>
      </c>
      <c r="T68" s="179">
        <f t="shared" si="8"/>
        <v>0</v>
      </c>
      <c r="U68" s="180">
        <f t="shared" si="8"/>
        <v>63</v>
      </c>
      <c r="V68" s="167">
        <f t="shared" si="13"/>
        <v>252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18</v>
      </c>
      <c r="E69" s="166">
        <f t="shared" si="9"/>
        <v>126</v>
      </c>
      <c r="F69" s="319">
        <v>46119</v>
      </c>
      <c r="G69" s="245">
        <f t="shared" ca="1" si="12"/>
        <v>189</v>
      </c>
      <c r="H69" s="254">
        <v>2</v>
      </c>
      <c r="I69" s="253" t="s">
        <v>342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126</v>
      </c>
      <c r="V69" s="167">
        <f t="shared" si="13"/>
        <v>126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30</v>
      </c>
      <c r="E70" s="166">
        <f t="shared" si="9"/>
        <v>210</v>
      </c>
      <c r="F70" s="319">
        <v>46094</v>
      </c>
      <c r="G70" s="245">
        <v>0</v>
      </c>
      <c r="H70" s="254">
        <v>1</v>
      </c>
      <c r="I70" s="253" t="s">
        <v>341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105</v>
      </c>
      <c r="T70" s="179">
        <f t="shared" si="8"/>
        <v>0</v>
      </c>
      <c r="U70" s="180">
        <f t="shared" si="8"/>
        <v>105</v>
      </c>
      <c r="V70" s="167">
        <f t="shared" si="13"/>
        <v>210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46120</v>
      </c>
      <c r="G71" s="245">
        <f t="shared" ca="1" si="12"/>
        <v>188</v>
      </c>
      <c r="H71" s="254">
        <v>1</v>
      </c>
      <c r="I71" s="253" t="s">
        <v>342</v>
      </c>
      <c r="J71" s="195"/>
      <c r="K71" s="196">
        <v>0.25</v>
      </c>
      <c r="L71" s="196"/>
      <c r="M71" s="196"/>
      <c r="N71" s="196"/>
      <c r="O71" s="197">
        <v>0.75</v>
      </c>
      <c r="P71" s="178">
        <f t="shared" si="8"/>
        <v>0</v>
      </c>
      <c r="Q71" s="179">
        <f t="shared" si="8"/>
        <v>38.5</v>
      </c>
      <c r="R71" s="179">
        <f t="shared" si="8"/>
        <v>0</v>
      </c>
      <c r="S71" s="179">
        <f t="shared" si="8"/>
        <v>0</v>
      </c>
      <c r="T71" s="179">
        <f t="shared" si="8"/>
        <v>0</v>
      </c>
      <c r="U71" s="180">
        <f t="shared" si="8"/>
        <v>115.5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46121</v>
      </c>
      <c r="G72" s="245">
        <f t="shared" ca="1" si="12"/>
        <v>187</v>
      </c>
      <c r="H72" s="253">
        <v>2</v>
      </c>
      <c r="I72" s="253" t="s">
        <v>342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52">
        <v>46120</v>
      </c>
      <c r="G73" s="245">
        <f t="shared" ca="1" si="12"/>
        <v>188</v>
      </c>
      <c r="H73" s="255">
        <v>1</v>
      </c>
      <c r="I73" s="255" t="s">
        <v>341</v>
      </c>
      <c r="J73" s="195">
        <v>0.5</v>
      </c>
      <c r="K73" s="196"/>
      <c r="L73" s="196"/>
      <c r="M73" s="196"/>
      <c r="N73" s="196">
        <v>0.25</v>
      </c>
      <c r="O73" s="197">
        <v>0.25</v>
      </c>
      <c r="P73" s="178">
        <f t="shared" si="8"/>
        <v>98</v>
      </c>
      <c r="Q73" s="179">
        <f t="shared" si="8"/>
        <v>0</v>
      </c>
      <c r="R73" s="179">
        <f t="shared" si="8"/>
        <v>0</v>
      </c>
      <c r="S73" s="179">
        <f t="shared" si="8"/>
        <v>0</v>
      </c>
      <c r="T73" s="179">
        <f t="shared" si="8"/>
        <v>49</v>
      </c>
      <c r="U73" s="180">
        <f t="shared" si="8"/>
        <v>49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46120</v>
      </c>
      <c r="G74" s="245">
        <f t="shared" ca="1" si="12"/>
        <v>188</v>
      </c>
      <c r="H74" s="253">
        <v>1</v>
      </c>
      <c r="I74" s="253" t="s">
        <v>342</v>
      </c>
      <c r="J74" s="195">
        <v>0.5</v>
      </c>
      <c r="K74" s="196"/>
      <c r="L74" s="196"/>
      <c r="M74" s="196"/>
      <c r="N74" s="196">
        <v>0.25</v>
      </c>
      <c r="O74" s="197">
        <v>0.25</v>
      </c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0</v>
      </c>
      <c r="T74" s="179">
        <f t="shared" si="8"/>
        <v>43.75</v>
      </c>
      <c r="U74" s="180">
        <f t="shared" si="8"/>
        <v>43.75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24</v>
      </c>
      <c r="E75" s="166">
        <f t="shared" si="9"/>
        <v>168</v>
      </c>
      <c r="F75" s="319">
        <v>46121</v>
      </c>
      <c r="G75" s="245">
        <f t="shared" ca="1" si="12"/>
        <v>187</v>
      </c>
      <c r="H75" s="253">
        <v>3</v>
      </c>
      <c r="I75" s="253" t="str">
        <f>VLOOKUP(H75,Secteurs!$A$4:$C$6,3)</f>
        <v>Arnaud ITOUA</v>
      </c>
      <c r="J75" s="195">
        <v>0.25</v>
      </c>
      <c r="K75" s="196"/>
      <c r="L75" s="196">
        <v>0.25</v>
      </c>
      <c r="M75" s="196"/>
      <c r="N75" s="196">
        <v>0.25</v>
      </c>
      <c r="O75" s="197">
        <v>0.25</v>
      </c>
      <c r="P75" s="178">
        <f t="shared" si="8"/>
        <v>42</v>
      </c>
      <c r="Q75" s="179">
        <f t="shared" si="8"/>
        <v>0</v>
      </c>
      <c r="R75" s="179">
        <f t="shared" si="8"/>
        <v>42</v>
      </c>
      <c r="S75" s="179">
        <f t="shared" si="8"/>
        <v>0</v>
      </c>
      <c r="T75" s="179">
        <f t="shared" si="8"/>
        <v>42</v>
      </c>
      <c r="U75" s="180">
        <f t="shared" si="8"/>
        <v>42</v>
      </c>
      <c r="V75" s="167">
        <f t="shared" si="13"/>
        <v>168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30</v>
      </c>
      <c r="E76" s="166">
        <f t="shared" si="9"/>
        <v>210</v>
      </c>
      <c r="F76" s="319">
        <v>46122</v>
      </c>
      <c r="G76" s="245">
        <f t="shared" ca="1" si="12"/>
        <v>186</v>
      </c>
      <c r="H76" s="253">
        <v>2</v>
      </c>
      <c r="I76" s="253" t="s">
        <v>342</v>
      </c>
      <c r="J76" s="195">
        <v>0.5</v>
      </c>
      <c r="K76" s="196"/>
      <c r="L76" s="196">
        <v>0.5</v>
      </c>
      <c r="M76" s="196"/>
      <c r="N76" s="196"/>
      <c r="O76" s="197"/>
      <c r="P76" s="178">
        <f t="shared" si="8"/>
        <v>105</v>
      </c>
      <c r="Q76" s="179">
        <f t="shared" si="8"/>
        <v>0</v>
      </c>
      <c r="R76" s="179">
        <f t="shared" si="8"/>
        <v>105</v>
      </c>
      <c r="S76" s="179">
        <f t="shared" si="8"/>
        <v>0</v>
      </c>
      <c r="T76" s="179">
        <f t="shared" si="8"/>
        <v>0</v>
      </c>
      <c r="U76" s="180">
        <f t="shared" si="8"/>
        <v>0</v>
      </c>
      <c r="V76" s="167">
        <f t="shared" si="13"/>
        <v>210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38</v>
      </c>
      <c r="E77" s="166">
        <f t="shared" si="9"/>
        <v>266</v>
      </c>
      <c r="F77" s="319">
        <v>46120</v>
      </c>
      <c r="G77" s="245">
        <f t="shared" ca="1" si="12"/>
        <v>188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>
        <v>0.5</v>
      </c>
      <c r="M77" s="196"/>
      <c r="N77" s="196"/>
      <c r="O77" s="197"/>
      <c r="P77" s="178">
        <f t="shared" si="8"/>
        <v>133</v>
      </c>
      <c r="Q77" s="179">
        <f t="shared" si="8"/>
        <v>0</v>
      </c>
      <c r="R77" s="179">
        <f t="shared" si="8"/>
        <v>133</v>
      </c>
      <c r="S77" s="179">
        <f t="shared" si="8"/>
        <v>0</v>
      </c>
      <c r="T77" s="179">
        <f t="shared" si="8"/>
        <v>0</v>
      </c>
      <c r="U77" s="180">
        <f t="shared" si="8"/>
        <v>0</v>
      </c>
      <c r="V77" s="167">
        <f t="shared" si="13"/>
        <v>266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327</v>
      </c>
      <c r="C78" s="149"/>
      <c r="D78" s="198">
        <v>32</v>
      </c>
      <c r="E78" s="166">
        <f t="shared" si="9"/>
        <v>224</v>
      </c>
      <c r="F78" s="319">
        <v>46120</v>
      </c>
      <c r="G78" s="245">
        <f t="shared" ca="1" si="12"/>
        <v>188</v>
      </c>
      <c r="H78" s="254">
        <v>1</v>
      </c>
      <c r="I78" s="253" t="s">
        <v>341</v>
      </c>
      <c r="J78" s="195">
        <v>0.5</v>
      </c>
      <c r="K78" s="196"/>
      <c r="L78" s="196"/>
      <c r="M78" s="196">
        <v>0.5</v>
      </c>
      <c r="N78" s="196"/>
      <c r="O78" s="197"/>
      <c r="P78" s="178">
        <f t="shared" si="8"/>
        <v>112</v>
      </c>
      <c r="Q78" s="179">
        <f t="shared" si="8"/>
        <v>0</v>
      </c>
      <c r="R78" s="179">
        <f t="shared" si="8"/>
        <v>0</v>
      </c>
      <c r="S78" s="179">
        <f t="shared" si="8"/>
        <v>112</v>
      </c>
      <c r="T78" s="179">
        <f t="shared" si="8"/>
        <v>0</v>
      </c>
      <c r="U78" s="180">
        <f t="shared" si="8"/>
        <v>0</v>
      </c>
      <c r="V78" s="167">
        <f t="shared" si="13"/>
        <v>224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32</v>
      </c>
      <c r="E79" s="166">
        <f t="shared" si="9"/>
        <v>224</v>
      </c>
      <c r="F79" s="319">
        <v>46119</v>
      </c>
      <c r="G79" s="245">
        <f t="shared" ca="1" si="12"/>
        <v>189</v>
      </c>
      <c r="H79" s="253">
        <v>1</v>
      </c>
      <c r="I79" s="253" t="s">
        <v>343</v>
      </c>
      <c r="J79" s="195">
        <v>0.5</v>
      </c>
      <c r="K79" s="196"/>
      <c r="L79" s="196">
        <v>0.25</v>
      </c>
      <c r="M79" s="196"/>
      <c r="N79" s="196"/>
      <c r="O79" s="197">
        <v>0.25</v>
      </c>
      <c r="P79" s="178">
        <f t="shared" si="8"/>
        <v>112</v>
      </c>
      <c r="Q79" s="179">
        <f t="shared" si="8"/>
        <v>0</v>
      </c>
      <c r="R79" s="179">
        <f t="shared" si="8"/>
        <v>56</v>
      </c>
      <c r="S79" s="179">
        <f t="shared" si="8"/>
        <v>0</v>
      </c>
      <c r="T79" s="179">
        <f t="shared" si="8"/>
        <v>0</v>
      </c>
      <c r="U79" s="180">
        <f t="shared" si="8"/>
        <v>56</v>
      </c>
      <c r="V79" s="167">
        <f t="shared" si="13"/>
        <v>224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30</v>
      </c>
      <c r="E80" s="166">
        <f t="shared" si="9"/>
        <v>210</v>
      </c>
      <c r="F80" s="319">
        <v>46122</v>
      </c>
      <c r="G80" s="245">
        <f t="shared" ca="1" si="12"/>
        <v>186</v>
      </c>
      <c r="H80" s="253">
        <v>1</v>
      </c>
      <c r="I80" s="253" t="s">
        <v>341</v>
      </c>
      <c r="J80" s="195">
        <v>0.5</v>
      </c>
      <c r="K80" s="196"/>
      <c r="L80" s="196">
        <v>0.25</v>
      </c>
      <c r="M80" s="196"/>
      <c r="N80" s="196"/>
      <c r="O80" s="197">
        <v>0.25</v>
      </c>
      <c r="P80" s="178">
        <f t="shared" si="8"/>
        <v>105</v>
      </c>
      <c r="Q80" s="179">
        <f t="shared" si="8"/>
        <v>0</v>
      </c>
      <c r="R80" s="179">
        <f t="shared" si="8"/>
        <v>52.5</v>
      </c>
      <c r="S80" s="179">
        <f t="shared" si="8"/>
        <v>0</v>
      </c>
      <c r="T80" s="179">
        <f t="shared" si="8"/>
        <v>0</v>
      </c>
      <c r="U80" s="180">
        <f t="shared" si="8"/>
        <v>52.5</v>
      </c>
      <c r="V80" s="167">
        <f t="shared" si="13"/>
        <v>210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46122</v>
      </c>
      <c r="G81" s="245">
        <f t="shared" ca="1" si="12"/>
        <v>186</v>
      </c>
      <c r="H81" s="253">
        <v>1</v>
      </c>
      <c r="I81" s="253" t="s">
        <v>341</v>
      </c>
      <c r="J81" s="195">
        <v>0.5</v>
      </c>
      <c r="K81" s="196"/>
      <c r="L81" s="196"/>
      <c r="M81" s="196"/>
      <c r="N81" s="196">
        <v>0.25</v>
      </c>
      <c r="O81" s="197">
        <v>0.25</v>
      </c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49</v>
      </c>
      <c r="U81" s="180">
        <f t="shared" si="8"/>
        <v>49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38</v>
      </c>
      <c r="E82" s="166">
        <f t="shared" si="9"/>
        <v>266</v>
      </c>
      <c r="F82" s="319">
        <v>46120</v>
      </c>
      <c r="G82" s="245">
        <f t="shared" ca="1" si="12"/>
        <v>188</v>
      </c>
      <c r="H82" s="254">
        <v>1</v>
      </c>
      <c r="I82" s="253" t="s">
        <v>341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133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133</v>
      </c>
      <c r="V82" s="167">
        <f t="shared" si="13"/>
        <v>266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46122</v>
      </c>
      <c r="G83" s="245">
        <f t="shared" ca="1" si="12"/>
        <v>186</v>
      </c>
      <c r="H83" s="253">
        <v>3</v>
      </c>
      <c r="I83" s="253" t="str">
        <f>VLOOKUP(H83,Secteurs!$A$4:$C$6,3)</f>
        <v>Arnaud ITOUA</v>
      </c>
      <c r="J83" s="195">
        <v>0.75</v>
      </c>
      <c r="K83" s="196"/>
      <c r="L83" s="196"/>
      <c r="M83" s="196"/>
      <c r="N83" s="196"/>
      <c r="O83" s="197">
        <v>0.25</v>
      </c>
      <c r="P83" s="178">
        <f t="shared" si="8"/>
        <v>136.5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45.5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46122</v>
      </c>
      <c r="G84" s="245">
        <f t="shared" ca="1" si="12"/>
        <v>186</v>
      </c>
      <c r="H84" s="254">
        <v>1</v>
      </c>
      <c r="I84" s="253" t="s">
        <v>341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40</v>
      </c>
      <c r="E85" s="166">
        <f t="shared" si="9"/>
        <v>280</v>
      </c>
      <c r="F85" s="319">
        <v>46120</v>
      </c>
      <c r="G85" s="245">
        <f t="shared" ca="1" si="12"/>
        <v>188</v>
      </c>
      <c r="H85" s="253">
        <v>1</v>
      </c>
      <c r="I85" s="253" t="s">
        <v>341</v>
      </c>
      <c r="J85" s="195">
        <v>0.75</v>
      </c>
      <c r="K85" s="196"/>
      <c r="L85" s="196">
        <v>0.25</v>
      </c>
      <c r="M85" s="196"/>
      <c r="N85" s="196"/>
      <c r="O85" s="197"/>
      <c r="P85" s="178">
        <f t="shared" si="8"/>
        <v>210</v>
      </c>
      <c r="Q85" s="179">
        <f t="shared" si="8"/>
        <v>0</v>
      </c>
      <c r="R85" s="179">
        <f t="shared" si="8"/>
        <v>70</v>
      </c>
      <c r="S85" s="179">
        <f t="shared" si="8"/>
        <v>0</v>
      </c>
      <c r="T85" s="179">
        <f t="shared" si="8"/>
        <v>0</v>
      </c>
      <c r="U85" s="180">
        <f t="shared" si="8"/>
        <v>0</v>
      </c>
      <c r="V85" s="167">
        <f t="shared" si="13"/>
        <v>280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36</v>
      </c>
      <c r="E86" s="166">
        <f t="shared" si="9"/>
        <v>252</v>
      </c>
      <c r="F86" s="319">
        <v>46122</v>
      </c>
      <c r="G86" s="245">
        <f t="shared" ca="1" si="12"/>
        <v>186</v>
      </c>
      <c r="H86" s="253">
        <v>1</v>
      </c>
      <c r="I86" s="253" t="s">
        <v>341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126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126</v>
      </c>
      <c r="V86" s="167">
        <f t="shared" si="13"/>
        <v>252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46120</v>
      </c>
      <c r="G87" s="245">
        <f t="shared" ca="1" si="12"/>
        <v>188</v>
      </c>
      <c r="H87" s="254">
        <v>1</v>
      </c>
      <c r="I87" s="253" t="s">
        <v>341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22</v>
      </c>
      <c r="E88" s="166">
        <f t="shared" si="9"/>
        <v>154</v>
      </c>
      <c r="F88" s="319">
        <v>46119</v>
      </c>
      <c r="G88" s="245">
        <f t="shared" ca="1" si="12"/>
        <v>189</v>
      </c>
      <c r="H88" s="253">
        <v>2</v>
      </c>
      <c r="I88" s="253" t="s">
        <v>342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77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77</v>
      </c>
      <c r="V88" s="167">
        <f t="shared" si="13"/>
        <v>154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46120</v>
      </c>
      <c r="G89" s="245">
        <f t="shared" ca="1" si="12"/>
        <v>188</v>
      </c>
      <c r="H89" s="253">
        <v>1</v>
      </c>
      <c r="I89" s="253" t="s">
        <v>341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46121</v>
      </c>
      <c r="G90" s="245">
        <f t="shared" ca="1" si="12"/>
        <v>187</v>
      </c>
      <c r="H90" s="253">
        <v>3</v>
      </c>
      <c r="I90" s="253" t="str">
        <f>VLOOKUP(H90,Secteurs!$A$4:$C$6,3)</f>
        <v>Arnaud ITOUA</v>
      </c>
      <c r="J90" s="195"/>
      <c r="K90" s="196"/>
      <c r="L90" s="196">
        <v>0.5</v>
      </c>
      <c r="M90" s="196"/>
      <c r="N90" s="196"/>
      <c r="O90" s="197">
        <v>0.5</v>
      </c>
      <c r="P90" s="178">
        <f t="shared" si="8"/>
        <v>0</v>
      </c>
      <c r="Q90" s="179">
        <f t="shared" si="8"/>
        <v>0</v>
      </c>
      <c r="R90" s="179">
        <f t="shared" si="8"/>
        <v>112</v>
      </c>
      <c r="S90" s="179">
        <f t="shared" si="8"/>
        <v>0</v>
      </c>
      <c r="T90" s="179">
        <f t="shared" si="8"/>
        <v>0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30</v>
      </c>
      <c r="E91" s="166">
        <f t="shared" si="9"/>
        <v>210</v>
      </c>
      <c r="F91" s="319">
        <v>46121</v>
      </c>
      <c r="G91" s="245">
        <f t="shared" ca="1" si="12"/>
        <v>187</v>
      </c>
      <c r="H91" s="254">
        <v>2</v>
      </c>
      <c r="I91" s="253" t="s">
        <v>342</v>
      </c>
      <c r="J91" s="195">
        <v>0.25</v>
      </c>
      <c r="K91" s="196"/>
      <c r="L91" s="196"/>
      <c r="M91" s="196"/>
      <c r="N91" s="196"/>
      <c r="O91" s="197">
        <v>0.75</v>
      </c>
      <c r="P91" s="178">
        <f t="shared" si="8"/>
        <v>52.5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157.5</v>
      </c>
      <c r="V91" s="167">
        <f t="shared" si="13"/>
        <v>210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18</v>
      </c>
      <c r="E92" s="166">
        <f t="shared" si="9"/>
        <v>126</v>
      </c>
      <c r="F92" s="319">
        <v>46119</v>
      </c>
      <c r="G92" s="245">
        <f t="shared" ca="1" si="12"/>
        <v>189</v>
      </c>
      <c r="H92" s="253">
        <v>2</v>
      </c>
      <c r="I92" s="253" t="s">
        <v>342</v>
      </c>
      <c r="J92" s="195">
        <v>0.5</v>
      </c>
      <c r="K92" s="196"/>
      <c r="L92" s="196"/>
      <c r="M92" s="196"/>
      <c r="N92" s="196">
        <v>0.25</v>
      </c>
      <c r="O92" s="197">
        <v>0.25</v>
      </c>
      <c r="P92" s="178">
        <f t="shared" si="8"/>
        <v>63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31.5</v>
      </c>
      <c r="U92" s="180">
        <f t="shared" si="8"/>
        <v>31.5</v>
      </c>
      <c r="V92" s="167">
        <f t="shared" si="13"/>
        <v>126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331</v>
      </c>
      <c r="C93" s="149" t="s">
        <v>29</v>
      </c>
      <c r="D93" s="198">
        <v>28</v>
      </c>
      <c r="E93" s="166">
        <f t="shared" si="9"/>
        <v>196</v>
      </c>
      <c r="F93" s="319">
        <v>46122</v>
      </c>
      <c r="G93" s="245">
        <f t="shared" ca="1" si="12"/>
        <v>186</v>
      </c>
      <c r="H93" s="253">
        <v>1</v>
      </c>
      <c r="I93" s="253" t="s">
        <v>341</v>
      </c>
      <c r="J93" s="195">
        <v>0.5</v>
      </c>
      <c r="K93" s="196"/>
      <c r="L93" s="196">
        <v>0.25</v>
      </c>
      <c r="M93" s="196">
        <v>0.25</v>
      </c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49</v>
      </c>
      <c r="S93" s="179">
        <f t="shared" si="8"/>
        <v>49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46121</v>
      </c>
      <c r="G94" s="245">
        <f t="shared" ca="1" si="12"/>
        <v>187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50</v>
      </c>
      <c r="E95" s="166">
        <f t="shared" si="9"/>
        <v>350</v>
      </c>
      <c r="F95" s="319">
        <v>46122</v>
      </c>
      <c r="G95" s="245">
        <f t="shared" ca="1" si="12"/>
        <v>186</v>
      </c>
      <c r="H95" s="253">
        <v>2</v>
      </c>
      <c r="I95" s="253" t="s">
        <v>342</v>
      </c>
      <c r="J95" s="195">
        <v>1</v>
      </c>
      <c r="K95" s="196"/>
      <c r="L95" s="196"/>
      <c r="M95" s="196"/>
      <c r="N95" s="196"/>
      <c r="O95" s="197"/>
      <c r="P95" s="178">
        <f t="shared" si="8"/>
        <v>350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350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98</v>
      </c>
      <c r="C96" s="149"/>
      <c r="D96" s="198">
        <v>20</v>
      </c>
      <c r="E96" s="166">
        <f t="shared" si="9"/>
        <v>140</v>
      </c>
      <c r="F96" s="319">
        <v>46120</v>
      </c>
      <c r="G96" s="245">
        <f t="shared" ca="1" si="12"/>
        <v>188</v>
      </c>
      <c r="H96" s="254">
        <v>1</v>
      </c>
      <c r="I96" s="253" t="s">
        <v>341</v>
      </c>
      <c r="J96" s="195"/>
      <c r="K96" s="196">
        <v>0.5</v>
      </c>
      <c r="L96" s="196"/>
      <c r="M96" s="196">
        <v>0.25</v>
      </c>
      <c r="N96" s="196"/>
      <c r="O96" s="197">
        <v>0.25</v>
      </c>
      <c r="P96" s="178">
        <f t="shared" si="8"/>
        <v>0</v>
      </c>
      <c r="Q96" s="179">
        <f t="shared" si="8"/>
        <v>70</v>
      </c>
      <c r="R96" s="179">
        <f t="shared" si="8"/>
        <v>0</v>
      </c>
      <c r="S96" s="179">
        <f t="shared" si="8"/>
        <v>35</v>
      </c>
      <c r="T96" s="179">
        <f t="shared" si="8"/>
        <v>0</v>
      </c>
      <c r="U96" s="180">
        <f t="shared" si="8"/>
        <v>35</v>
      </c>
      <c r="V96" s="167">
        <f t="shared" si="13"/>
        <v>140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46120</v>
      </c>
      <c r="G97" s="245">
        <f t="shared" ca="1" si="12"/>
        <v>188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46122</v>
      </c>
      <c r="G98" s="245">
        <f t="shared" ca="1" si="12"/>
        <v>186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>
        <v>0.25</v>
      </c>
      <c r="N98" s="196">
        <v>0.25</v>
      </c>
      <c r="O98" s="197"/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63</v>
      </c>
      <c r="T98" s="179">
        <f t="shared" si="8"/>
        <v>63</v>
      </c>
      <c r="U98" s="180">
        <f t="shared" si="8"/>
        <v>0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45</v>
      </c>
      <c r="E99" s="166">
        <f t="shared" si="9"/>
        <v>315</v>
      </c>
      <c r="F99" s="319">
        <v>46120</v>
      </c>
      <c r="G99" s="245">
        <f t="shared" ca="1" si="12"/>
        <v>188</v>
      </c>
      <c r="H99" s="253">
        <v>1</v>
      </c>
      <c r="I99" s="253" t="s">
        <v>341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157.5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157.5</v>
      </c>
      <c r="V99" s="167">
        <f t="shared" si="13"/>
        <v>315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0</v>
      </c>
      <c r="B100" s="163" t="s">
        <v>332</v>
      </c>
      <c r="C100" s="148"/>
      <c r="D100" s="199"/>
      <c r="E100" s="166">
        <f t="shared" si="9"/>
        <v>0</v>
      </c>
      <c r="F100" s="319">
        <v>46094</v>
      </c>
      <c r="G100" s="245" t="str">
        <f t="shared" ca="1" si="12"/>
        <v>Sans objet</v>
      </c>
      <c r="H100" s="253">
        <v>3</v>
      </c>
      <c r="I100" s="253" t="str">
        <f>VLOOKUP(H100,Secteurs!$A$4:$C$6,3)</f>
        <v>Arnaud ITOUA</v>
      </c>
      <c r="J100" s="195"/>
      <c r="K100" s="196"/>
      <c r="L100" s="196"/>
      <c r="M100" s="196"/>
      <c r="N100" s="196"/>
      <c r="O100" s="197"/>
      <c r="P100" s="178">
        <f t="shared" si="8"/>
        <v>0</v>
      </c>
      <c r="Q100" s="179">
        <f t="shared" si="8"/>
        <v>0</v>
      </c>
      <c r="R100" s="179">
        <f t="shared" si="8"/>
        <v>0</v>
      </c>
      <c r="S100" s="179">
        <f t="shared" ref="S100:U154" si="14">+$E100*M100</f>
        <v>0</v>
      </c>
      <c r="T100" s="179">
        <f t="shared" si="14"/>
        <v>0</v>
      </c>
      <c r="U100" s="180">
        <f t="shared" si="14"/>
        <v>0</v>
      </c>
      <c r="V100" s="167">
        <f t="shared" si="13"/>
        <v>0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46121</v>
      </c>
      <c r="G101" s="245">
        <f t="shared" ca="1" si="12"/>
        <v>187</v>
      </c>
      <c r="H101" s="253">
        <v>2</v>
      </c>
      <c r="I101" s="253" t="s">
        <v>342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4" si="15">+$E101*J101</f>
        <v>119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119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338</v>
      </c>
      <c r="C102" s="142"/>
      <c r="D102" s="198">
        <v>16</v>
      </c>
      <c r="E102" s="166">
        <f t="shared" si="9"/>
        <v>112</v>
      </c>
      <c r="F102" s="319">
        <v>46119</v>
      </c>
      <c r="G102" s="245">
        <f t="shared" ca="1" si="12"/>
        <v>189</v>
      </c>
      <c r="H102" s="253">
        <v>2</v>
      </c>
      <c r="I102" s="253" t="s">
        <v>342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56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56</v>
      </c>
      <c r="U102" s="180">
        <f t="shared" si="14"/>
        <v>0</v>
      </c>
      <c r="V102" s="167">
        <f t="shared" si="13"/>
        <v>112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46122</v>
      </c>
      <c r="G104" s="245">
        <f t="shared" ca="1" si="12"/>
        <v>186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333</v>
      </c>
      <c r="C105" s="142"/>
      <c r="D105" s="198">
        <v>22</v>
      </c>
      <c r="E105" s="166">
        <f t="shared" si="9"/>
        <v>154</v>
      </c>
      <c r="F105" s="319">
        <v>46120</v>
      </c>
      <c r="G105" s="245">
        <f t="shared" ca="1" si="12"/>
        <v>188</v>
      </c>
      <c r="H105" s="254">
        <v>1</v>
      </c>
      <c r="I105" s="253" t="s">
        <v>341</v>
      </c>
      <c r="J105" s="195">
        <v>0.5</v>
      </c>
      <c r="K105" s="196"/>
      <c r="L105" s="196">
        <v>0.5</v>
      </c>
      <c r="M105" s="196"/>
      <c r="N105" s="196"/>
      <c r="O105" s="197"/>
      <c r="P105" s="178">
        <f t="shared" si="15"/>
        <v>77</v>
      </c>
      <c r="Q105" s="179">
        <f t="shared" si="15"/>
        <v>0</v>
      </c>
      <c r="R105" s="179">
        <f t="shared" si="15"/>
        <v>77</v>
      </c>
      <c r="S105" s="179">
        <f t="shared" si="14"/>
        <v>0</v>
      </c>
      <c r="T105" s="179">
        <f t="shared" si="14"/>
        <v>0</v>
      </c>
      <c r="U105" s="180">
        <f t="shared" si="14"/>
        <v>0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19</v>
      </c>
      <c r="E106" s="166">
        <f t="shared" si="9"/>
        <v>133</v>
      </c>
      <c r="F106" s="319">
        <v>46122</v>
      </c>
      <c r="G106" s="245">
        <f t="shared" ca="1" si="12"/>
        <v>186</v>
      </c>
      <c r="H106" s="253">
        <v>2</v>
      </c>
      <c r="I106" s="253" t="s">
        <v>342</v>
      </c>
      <c r="J106" s="195">
        <v>1</v>
      </c>
      <c r="K106" s="196"/>
      <c r="L106" s="196"/>
      <c r="M106" s="196"/>
      <c r="N106" s="196"/>
      <c r="O106" s="197"/>
      <c r="P106" s="178">
        <f t="shared" si="15"/>
        <v>133</v>
      </c>
      <c r="Q106" s="179">
        <f t="shared" si="15"/>
        <v>0</v>
      </c>
      <c r="R106" s="179">
        <f t="shared" si="15"/>
        <v>0</v>
      </c>
      <c r="S106" s="179">
        <f t="shared" si="14"/>
        <v>0</v>
      </c>
      <c r="T106" s="179">
        <f t="shared" si="14"/>
        <v>0</v>
      </c>
      <c r="U106" s="180">
        <f t="shared" si="14"/>
        <v>0</v>
      </c>
      <c r="V106" s="167">
        <f t="shared" si="13"/>
        <v>133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46120</v>
      </c>
      <c r="G107" s="245">
        <f t="shared" ca="1" si="12"/>
        <v>188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/>
      <c r="M107" s="196"/>
      <c r="N107" s="196"/>
      <c r="O107" s="197">
        <v>0.5</v>
      </c>
      <c r="P107" s="178">
        <f t="shared" si="15"/>
        <v>70</v>
      </c>
      <c r="Q107" s="179">
        <f t="shared" si="15"/>
        <v>0</v>
      </c>
      <c r="R107" s="179">
        <f t="shared" si="15"/>
        <v>0</v>
      </c>
      <c r="S107" s="179">
        <f t="shared" si="14"/>
        <v>0</v>
      </c>
      <c r="T107" s="179">
        <f t="shared" si="14"/>
        <v>0</v>
      </c>
      <c r="U107" s="180">
        <f t="shared" si="14"/>
        <v>70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24</v>
      </c>
      <c r="E108" s="166">
        <f t="shared" si="9"/>
        <v>168</v>
      </c>
      <c r="F108" s="319">
        <v>46119</v>
      </c>
      <c r="G108" s="245">
        <f t="shared" ca="1" si="12"/>
        <v>189</v>
      </c>
      <c r="H108" s="253">
        <v>2</v>
      </c>
      <c r="I108" s="253" t="s">
        <v>342</v>
      </c>
      <c r="J108" s="353">
        <v>0.25</v>
      </c>
      <c r="K108" s="196"/>
      <c r="L108" s="196">
        <v>0.25</v>
      </c>
      <c r="M108" s="196">
        <v>0.25</v>
      </c>
      <c r="N108" s="196"/>
      <c r="O108" s="197">
        <v>0.25</v>
      </c>
      <c r="P108" s="178">
        <f t="shared" si="15"/>
        <v>42</v>
      </c>
      <c r="Q108" s="179">
        <f t="shared" si="15"/>
        <v>0</v>
      </c>
      <c r="R108" s="179">
        <v>42</v>
      </c>
      <c r="S108" s="179">
        <f t="shared" si="14"/>
        <v>42</v>
      </c>
      <c r="T108" s="179">
        <f t="shared" si="14"/>
        <v>0</v>
      </c>
      <c r="U108" s="180">
        <f t="shared" si="14"/>
        <v>42</v>
      </c>
      <c r="V108" s="167">
        <v>168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46120</v>
      </c>
      <c r="G109" s="245">
        <f t="shared" ca="1" si="12"/>
        <v>188</v>
      </c>
      <c r="H109" s="253">
        <v>1</v>
      </c>
      <c r="I109" s="253" t="s">
        <v>341</v>
      </c>
      <c r="J109" s="195">
        <v>0.5</v>
      </c>
      <c r="K109" s="196"/>
      <c r="L109" s="196">
        <v>0.25</v>
      </c>
      <c r="M109" s="196"/>
      <c r="N109" s="196"/>
      <c r="O109" s="197">
        <v>0.25</v>
      </c>
      <c r="P109" s="178">
        <v>77</v>
      </c>
      <c r="Q109" s="179">
        <f t="shared" si="15"/>
        <v>0</v>
      </c>
      <c r="R109" s="179">
        <v>38.5</v>
      </c>
      <c r="S109" s="179">
        <f t="shared" si="14"/>
        <v>0</v>
      </c>
      <c r="T109" s="179">
        <f t="shared" si="14"/>
        <v>0</v>
      </c>
      <c r="U109" s="180">
        <v>38.5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339</v>
      </c>
      <c r="C110" s="142"/>
      <c r="D110" s="199">
        <v>12</v>
      </c>
      <c r="E110" s="166">
        <f t="shared" si="9"/>
        <v>84</v>
      </c>
      <c r="F110" s="319">
        <v>46122</v>
      </c>
      <c r="G110" s="245">
        <f t="shared" ca="1" si="12"/>
        <v>186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84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18</v>
      </c>
      <c r="E111" s="166">
        <f t="shared" si="9"/>
        <v>126</v>
      </c>
      <c r="F111" s="319">
        <v>46121</v>
      </c>
      <c r="G111" s="245">
        <f t="shared" ca="1" si="12"/>
        <v>187</v>
      </c>
      <c r="H111" s="253">
        <v>1</v>
      </c>
      <c r="I111" s="253" t="s">
        <v>341</v>
      </c>
      <c r="J111" s="195"/>
      <c r="K111" s="196"/>
      <c r="L111" s="196"/>
      <c r="M111" s="196"/>
      <c r="N111" s="196"/>
      <c r="O111" s="197">
        <v>1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0</v>
      </c>
      <c r="U111" s="180">
        <f t="shared" si="14"/>
        <v>126</v>
      </c>
      <c r="V111" s="167">
        <f t="shared" si="13"/>
        <v>126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9</v>
      </c>
      <c r="E112" s="166">
        <f t="shared" si="9"/>
        <v>63</v>
      </c>
      <c r="F112" s="319">
        <v>46120</v>
      </c>
      <c r="G112" s="245">
        <f t="shared" ca="1" si="12"/>
        <v>188</v>
      </c>
      <c r="H112" s="254">
        <v>1</v>
      </c>
      <c r="I112" s="253" t="s">
        <v>341</v>
      </c>
      <c r="J112" s="195"/>
      <c r="K112" s="196"/>
      <c r="L112" s="196"/>
      <c r="M112" s="196">
        <v>0.5</v>
      </c>
      <c r="N112" s="196"/>
      <c r="O112" s="197">
        <v>0.5</v>
      </c>
      <c r="P112" s="178">
        <f t="shared" si="15"/>
        <v>0</v>
      </c>
      <c r="Q112" s="179">
        <f t="shared" si="15"/>
        <v>0</v>
      </c>
      <c r="R112" s="179">
        <f t="shared" si="15"/>
        <v>0</v>
      </c>
      <c r="S112" s="179">
        <f t="shared" si="14"/>
        <v>31.5</v>
      </c>
      <c r="T112" s="179">
        <f t="shared" si="14"/>
        <v>0</v>
      </c>
      <c r="U112" s="180">
        <f t="shared" si="14"/>
        <v>31.5</v>
      </c>
      <c r="V112" s="167">
        <f t="shared" si="13"/>
        <v>63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46122</v>
      </c>
      <c r="G113" s="245">
        <f t="shared" ca="1" si="12"/>
        <v>186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v>112</v>
      </c>
      <c r="F114" s="319">
        <v>46122</v>
      </c>
      <c r="G114" s="245">
        <f t="shared" ca="1" si="12"/>
        <v>186</v>
      </c>
      <c r="H114" s="253">
        <v>2</v>
      </c>
      <c r="I114" s="253" t="s">
        <v>342</v>
      </c>
      <c r="J114" s="195">
        <v>0.5</v>
      </c>
      <c r="K114" s="196"/>
      <c r="L114" s="196">
        <v>0.25</v>
      </c>
      <c r="M114" s="196"/>
      <c r="N114" s="196"/>
      <c r="O114" s="197">
        <v>0.25</v>
      </c>
      <c r="P114" s="178">
        <f t="shared" si="15"/>
        <v>56</v>
      </c>
      <c r="Q114" s="179">
        <f t="shared" si="15"/>
        <v>0</v>
      </c>
      <c r="R114" s="179">
        <f t="shared" si="15"/>
        <v>28</v>
      </c>
      <c r="S114" s="179">
        <f t="shared" si="14"/>
        <v>0</v>
      </c>
      <c r="T114" s="179">
        <f t="shared" si="14"/>
        <v>0</v>
      </c>
      <c r="U114" s="180">
        <f t="shared" si="14"/>
        <v>28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30</v>
      </c>
      <c r="E115" s="166">
        <f t="shared" si="9"/>
        <v>210</v>
      </c>
      <c r="F115" s="319">
        <v>46122</v>
      </c>
      <c r="G115" s="245">
        <f t="shared" ca="1" si="12"/>
        <v>186</v>
      </c>
      <c r="H115" s="253">
        <v>1</v>
      </c>
      <c r="I115" s="253" t="s">
        <v>341</v>
      </c>
      <c r="J115" s="195"/>
      <c r="K115" s="196"/>
      <c r="L115" s="196">
        <v>0.25</v>
      </c>
      <c r="M115" s="196">
        <v>0.25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52.5</v>
      </c>
      <c r="S115" s="179">
        <f t="shared" si="14"/>
        <v>52.5</v>
      </c>
      <c r="T115" s="179">
        <f t="shared" si="14"/>
        <v>0</v>
      </c>
      <c r="U115" s="180">
        <f t="shared" si="14"/>
        <v>105</v>
      </c>
      <c r="V115" s="167">
        <f t="shared" si="13"/>
        <v>210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24</v>
      </c>
      <c r="E116" s="166">
        <f t="shared" si="9"/>
        <v>168</v>
      </c>
      <c r="F116" s="319">
        <v>46122</v>
      </c>
      <c r="G116" s="245">
        <f t="shared" ca="1" si="12"/>
        <v>186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>
        <v>0.5</v>
      </c>
      <c r="N116" s="196"/>
      <c r="O116" s="197"/>
      <c r="P116" s="178">
        <f t="shared" si="15"/>
        <v>84</v>
      </c>
      <c r="Q116" s="179">
        <f t="shared" si="15"/>
        <v>0</v>
      </c>
      <c r="R116" s="179">
        <f t="shared" si="15"/>
        <v>0</v>
      </c>
      <c r="S116" s="179">
        <f t="shared" si="14"/>
        <v>84</v>
      </c>
      <c r="T116" s="179">
        <f t="shared" si="14"/>
        <v>0</v>
      </c>
      <c r="U116" s="180">
        <f t="shared" si="14"/>
        <v>0</v>
      </c>
      <c r="V116" s="167">
        <f t="shared" si="13"/>
        <v>168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46122</v>
      </c>
      <c r="G117" s="245">
        <f ca="1">+IF(A117=1,(+TODAY())-F117,"Sans objet")</f>
        <v>186</v>
      </c>
      <c r="H117" s="253">
        <v>3</v>
      </c>
      <c r="I117" s="253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178">
        <f t="shared" si="15"/>
        <v>63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63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348" t="s">
        <v>328</v>
      </c>
      <c r="C118" s="142"/>
      <c r="D118" s="198">
        <v>16</v>
      </c>
      <c r="E118" s="166">
        <f t="shared" si="9"/>
        <v>112</v>
      </c>
      <c r="F118" s="319">
        <v>46121</v>
      </c>
      <c r="G118" s="245">
        <f ca="1">+IF(A118=1,(+TODAY())-F118,"Sans objet")</f>
        <v>187</v>
      </c>
      <c r="H118" s="253">
        <v>2</v>
      </c>
      <c r="I118" s="253" t="s">
        <v>342</v>
      </c>
      <c r="J118" s="195"/>
      <c r="K118" s="196"/>
      <c r="L118" s="196"/>
      <c r="M118" s="196"/>
      <c r="N118" s="196"/>
      <c r="O118" s="197">
        <v>1</v>
      </c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112</v>
      </c>
      <c r="V118" s="167">
        <f t="shared" si="13"/>
        <v>112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14</v>
      </c>
      <c r="E119" s="166">
        <f t="shared" si="9"/>
        <v>98</v>
      </c>
      <c r="F119" s="320">
        <v>46122</v>
      </c>
      <c r="G119" s="245">
        <f t="shared" ca="1" si="12"/>
        <v>186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178">
        <f t="shared" si="15"/>
        <v>49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49</v>
      </c>
      <c r="U119" s="180">
        <f t="shared" si="14"/>
        <v>0</v>
      </c>
      <c r="V119" s="167">
        <f t="shared" si="13"/>
        <v>98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24</v>
      </c>
      <c r="E120" s="166">
        <f t="shared" si="9"/>
        <v>168</v>
      </c>
      <c r="F120" s="319">
        <v>46119</v>
      </c>
      <c r="G120" s="245">
        <f t="shared" ca="1" si="12"/>
        <v>189</v>
      </c>
      <c r="H120" s="253">
        <v>2</v>
      </c>
      <c r="I120" s="253" t="s">
        <v>342</v>
      </c>
      <c r="J120" s="195"/>
      <c r="K120" s="196"/>
      <c r="L120" s="196">
        <v>0.25</v>
      </c>
      <c r="M120" s="196">
        <v>0.25</v>
      </c>
      <c r="N120" s="196"/>
      <c r="O120" s="197">
        <v>0.5</v>
      </c>
      <c r="P120" s="178">
        <f t="shared" si="15"/>
        <v>0</v>
      </c>
      <c r="Q120" s="179">
        <f t="shared" si="15"/>
        <v>0</v>
      </c>
      <c r="R120" s="179">
        <f t="shared" si="15"/>
        <v>42</v>
      </c>
      <c r="S120" s="179">
        <f t="shared" si="14"/>
        <v>42</v>
      </c>
      <c r="T120" s="179">
        <f t="shared" si="14"/>
        <v>0</v>
      </c>
      <c r="U120" s="180">
        <f t="shared" si="14"/>
        <v>84</v>
      </c>
      <c r="V120" s="167">
        <f t="shared" si="13"/>
        <v>168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46122</v>
      </c>
      <c r="G121" s="245">
        <f t="shared" ca="1" si="12"/>
        <v>186</v>
      </c>
      <c r="H121" s="253">
        <v>2</v>
      </c>
      <c r="I121" s="253" t="s">
        <v>342</v>
      </c>
      <c r="J121" s="195">
        <v>1</v>
      </c>
      <c r="K121" s="196"/>
      <c r="L121" s="196"/>
      <c r="M121" s="196"/>
      <c r="N121" s="196"/>
      <c r="O121" s="197"/>
      <c r="P121" s="178">
        <f t="shared" si="15"/>
        <v>280</v>
      </c>
      <c r="Q121" s="179">
        <f t="shared" si="15"/>
        <v>0</v>
      </c>
      <c r="R121" s="179">
        <f t="shared" si="15"/>
        <v>0</v>
      </c>
      <c r="S121" s="179">
        <f t="shared" si="14"/>
        <v>0</v>
      </c>
      <c r="T121" s="179">
        <f t="shared" si="14"/>
        <v>0</v>
      </c>
      <c r="U121" s="180">
        <f t="shared" si="14"/>
        <v>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46120</v>
      </c>
      <c r="G122" s="245">
        <f t="shared" ca="1" si="12"/>
        <v>188</v>
      </c>
      <c r="H122" s="253">
        <v>2</v>
      </c>
      <c r="I122" s="253" t="s">
        <v>342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8</v>
      </c>
      <c r="E123" s="166">
        <f t="shared" si="9"/>
        <v>56</v>
      </c>
      <c r="F123" s="319">
        <v>46121</v>
      </c>
      <c r="G123" s="245">
        <f t="shared" ca="1" si="12"/>
        <v>187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/>
      <c r="O123" s="197">
        <v>0.5</v>
      </c>
      <c r="P123" s="178">
        <f t="shared" si="15"/>
        <v>28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0</v>
      </c>
      <c r="U123" s="180">
        <f t="shared" si="14"/>
        <v>28</v>
      </c>
      <c r="V123" s="167">
        <f t="shared" si="13"/>
        <v>56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15</v>
      </c>
      <c r="E124" s="166">
        <f t="shared" si="9"/>
        <v>105</v>
      </c>
      <c r="F124" s="319">
        <v>46120</v>
      </c>
      <c r="G124" s="245">
        <f t="shared" ca="1" si="12"/>
        <v>188</v>
      </c>
      <c r="H124" s="253">
        <v>2</v>
      </c>
      <c r="I124" s="253" t="s">
        <v>342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52.5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52.5</v>
      </c>
      <c r="V124" s="167">
        <f t="shared" si="13"/>
        <v>105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18</v>
      </c>
      <c r="E125" s="166">
        <f t="shared" si="9"/>
        <v>126</v>
      </c>
      <c r="F125" s="319">
        <v>46120</v>
      </c>
      <c r="G125" s="245">
        <f t="shared" ca="1" si="12"/>
        <v>188</v>
      </c>
      <c r="H125" s="253">
        <v>2</v>
      </c>
      <c r="I125" s="253" t="s">
        <v>342</v>
      </c>
      <c r="J125" s="195">
        <v>1</v>
      </c>
      <c r="K125" s="196"/>
      <c r="L125" s="196"/>
      <c r="M125" s="196"/>
      <c r="N125" s="196"/>
      <c r="O125" s="197"/>
      <c r="P125" s="178">
        <f t="shared" si="15"/>
        <v>126</v>
      </c>
      <c r="Q125" s="179">
        <f t="shared" si="15"/>
        <v>0</v>
      </c>
      <c r="R125" s="179">
        <f t="shared" si="15"/>
        <v>0</v>
      </c>
      <c r="S125" s="179">
        <f t="shared" si="14"/>
        <v>0</v>
      </c>
      <c r="T125" s="179">
        <f t="shared" si="14"/>
        <v>0</v>
      </c>
      <c r="U125" s="180">
        <f t="shared" si="14"/>
        <v>0</v>
      </c>
      <c r="V125" s="167">
        <f t="shared" si="13"/>
        <v>126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46119</v>
      </c>
      <c r="G126" s="245">
        <f t="shared" ca="1" si="12"/>
        <v>189</v>
      </c>
      <c r="H126" s="254">
        <v>2</v>
      </c>
      <c r="I126" s="253" t="s">
        <v>342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57">
        <f t="shared" si="11"/>
        <v>0</v>
      </c>
      <c r="B127" s="209" t="s">
        <v>325</v>
      </c>
      <c r="C127" s="154" t="s">
        <v>29</v>
      </c>
      <c r="D127" s="200"/>
      <c r="E127" s="166"/>
      <c r="F127" s="354">
        <v>46084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8</v>
      </c>
      <c r="E128" s="166">
        <f t="shared" ref="E128:E154" si="16">D128*7</f>
        <v>56</v>
      </c>
      <c r="F128" s="319">
        <v>46120</v>
      </c>
      <c r="G128" s="245">
        <f t="shared" ca="1" si="12"/>
        <v>188</v>
      </c>
      <c r="H128" s="254">
        <v>1</v>
      </c>
      <c r="I128" s="253" t="s">
        <v>341</v>
      </c>
      <c r="J128" s="195"/>
      <c r="K128" s="196"/>
      <c r="L128" s="196"/>
      <c r="M128" s="196">
        <v>0.25</v>
      </c>
      <c r="N128" s="196">
        <v>0.75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14</v>
      </c>
      <c r="T128" s="179">
        <f t="shared" si="14"/>
        <v>42</v>
      </c>
      <c r="U128" s="180">
        <f t="shared" si="14"/>
        <v>0</v>
      </c>
      <c r="V128" s="167">
        <f t="shared" si="13"/>
        <v>56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8</v>
      </c>
      <c r="E129" s="166">
        <f t="shared" si="16"/>
        <v>56</v>
      </c>
      <c r="F129" s="319">
        <v>46119</v>
      </c>
      <c r="G129" s="245">
        <f t="shared" ca="1" si="12"/>
        <v>189</v>
      </c>
      <c r="H129" s="254">
        <v>2</v>
      </c>
      <c r="I129" s="253" t="s">
        <v>342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56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56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12</v>
      </c>
      <c r="E130" s="166">
        <f t="shared" si="16"/>
        <v>84</v>
      </c>
      <c r="F130" s="319">
        <v>46119</v>
      </c>
      <c r="G130" s="245">
        <f t="shared" ca="1" si="12"/>
        <v>189</v>
      </c>
      <c r="H130" s="254">
        <v>2</v>
      </c>
      <c r="I130" s="253" t="s">
        <v>342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63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21</v>
      </c>
      <c r="U130" s="180">
        <f t="shared" si="14"/>
        <v>0</v>
      </c>
      <c r="V130" s="167">
        <f t="shared" si="13"/>
        <v>84</v>
      </c>
      <c r="W130" s="147" t="s">
        <v>226</v>
      </c>
      <c r="X130" s="85">
        <f t="shared" ref="X130:X153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0" si="18">+IF(D131&gt;0,1,0)</f>
        <v>0</v>
      </c>
      <c r="B131" s="163" t="s">
        <v>334</v>
      </c>
      <c r="C131" s="209"/>
      <c r="D131" s="201"/>
      <c r="E131" s="166">
        <f t="shared" si="16"/>
        <v>0</v>
      </c>
      <c r="F131" s="319">
        <v>46091</v>
      </c>
      <c r="G131" s="245" t="str">
        <f t="shared" ref="G131:G154" ca="1" si="19">+IF(A131=1,(+TODAY())-F131,"Sans objet")</f>
        <v>Sans objet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/>
      <c r="N131" s="196"/>
      <c r="O131" s="197"/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0</v>
      </c>
      <c r="V131" s="167">
        <f t="shared" ref="V131:V153" si="20">SUM(P131:U131)</f>
        <v>0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v>1</v>
      </c>
      <c r="B132" s="355" t="s">
        <v>307</v>
      </c>
      <c r="C132" s="154"/>
      <c r="D132" s="201">
        <v>8</v>
      </c>
      <c r="E132" s="166">
        <f t="shared" si="16"/>
        <v>56</v>
      </c>
      <c r="F132" s="319">
        <v>46122</v>
      </c>
      <c r="G132" s="245">
        <f t="shared" ca="1" si="19"/>
        <v>186</v>
      </c>
      <c r="H132" s="254">
        <v>2</v>
      </c>
      <c r="I132" s="253" t="s">
        <v>342</v>
      </c>
      <c r="J132" s="195"/>
      <c r="K132" s="196"/>
      <c r="L132" s="196"/>
      <c r="M132" s="196"/>
      <c r="N132" s="196"/>
      <c r="O132" s="197">
        <v>1</v>
      </c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56</v>
      </c>
      <c r="V132" s="167">
        <f t="shared" si="20"/>
        <v>56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20</v>
      </c>
      <c r="E133" s="166">
        <f t="shared" si="16"/>
        <v>140</v>
      </c>
      <c r="F133" s="319">
        <v>46120</v>
      </c>
      <c r="G133" s="245">
        <f t="shared" ca="1" si="19"/>
        <v>188</v>
      </c>
      <c r="H133" s="254">
        <v>1</v>
      </c>
      <c r="I133" s="253" t="s">
        <v>341</v>
      </c>
      <c r="J133" s="195"/>
      <c r="K133" s="196"/>
      <c r="L133" s="196"/>
      <c r="M133" s="196">
        <v>1</v>
      </c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140</v>
      </c>
      <c r="T133" s="179">
        <f t="shared" si="14"/>
        <v>0</v>
      </c>
      <c r="U133" s="180">
        <f t="shared" si="14"/>
        <v>0</v>
      </c>
      <c r="V133" s="167">
        <f t="shared" si="20"/>
        <v>140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20</v>
      </c>
      <c r="E134" s="166">
        <f t="shared" si="16"/>
        <v>140</v>
      </c>
      <c r="F134" s="319">
        <v>46120</v>
      </c>
      <c r="G134" s="245">
        <f t="shared" ca="1" si="19"/>
        <v>188</v>
      </c>
      <c r="H134" s="254">
        <v>1</v>
      </c>
      <c r="I134" s="253" t="s">
        <v>341</v>
      </c>
      <c r="J134" s="195"/>
      <c r="K134" s="196"/>
      <c r="L134" s="196"/>
      <c r="M134" s="196"/>
      <c r="N134" s="196">
        <v>1</v>
      </c>
      <c r="O134" s="197"/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0</v>
      </c>
      <c r="T134" s="179">
        <f t="shared" si="14"/>
        <v>140</v>
      </c>
      <c r="U134" s="180">
        <f t="shared" si="14"/>
        <v>0</v>
      </c>
      <c r="V134" s="167">
        <f t="shared" si="20"/>
        <v>140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18</v>
      </c>
      <c r="E135" s="166">
        <f t="shared" si="16"/>
        <v>126</v>
      </c>
      <c r="F135" s="319">
        <v>46120</v>
      </c>
      <c r="G135" s="245">
        <f t="shared" ca="1" si="19"/>
        <v>188</v>
      </c>
      <c r="H135" s="254">
        <v>1</v>
      </c>
      <c r="I135" s="253" t="s">
        <v>341</v>
      </c>
      <c r="J135" s="195">
        <v>0.5</v>
      </c>
      <c r="K135" s="196"/>
      <c r="L135" s="196"/>
      <c r="M135" s="196"/>
      <c r="N135" s="196"/>
      <c r="O135" s="197">
        <v>0.5</v>
      </c>
      <c r="P135" s="178">
        <f t="shared" si="15"/>
        <v>63</v>
      </c>
      <c r="Q135" s="179">
        <f t="shared" si="15"/>
        <v>0</v>
      </c>
      <c r="R135" s="179">
        <f t="shared" si="15"/>
        <v>0</v>
      </c>
      <c r="S135" s="179">
        <f t="shared" si="14"/>
        <v>0</v>
      </c>
      <c r="T135" s="179">
        <f t="shared" si="14"/>
        <v>0</v>
      </c>
      <c r="U135" s="180">
        <f t="shared" si="14"/>
        <v>63</v>
      </c>
      <c r="V135" s="167">
        <f t="shared" si="20"/>
        <v>126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46122</v>
      </c>
      <c r="G136" s="245">
        <f t="shared" ca="1" si="19"/>
        <v>186</v>
      </c>
      <c r="H136" s="253">
        <v>2</v>
      </c>
      <c r="I136" s="253" t="s">
        <v>342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20</v>
      </c>
      <c r="E137" s="166">
        <f t="shared" si="16"/>
        <v>140</v>
      </c>
      <c r="F137" s="319">
        <v>46119</v>
      </c>
      <c r="G137" s="245">
        <f t="shared" ca="1" si="19"/>
        <v>189</v>
      </c>
      <c r="H137" s="253">
        <v>1</v>
      </c>
      <c r="I137" s="253" t="s">
        <v>342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140</v>
      </c>
      <c r="V137" s="167">
        <f t="shared" si="20"/>
        <v>140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46122</v>
      </c>
      <c r="G138" s="245">
        <f t="shared" ca="1" si="19"/>
        <v>186</v>
      </c>
      <c r="H138" s="340">
        <v>2</v>
      </c>
      <c r="I138" s="340" t="s">
        <v>342</v>
      </c>
      <c r="J138" s="195">
        <v>0.5</v>
      </c>
      <c r="K138" s="196"/>
      <c r="L138" s="196"/>
      <c r="M138" s="196"/>
      <c r="N138" s="196"/>
      <c r="O138" s="197">
        <v>0.5</v>
      </c>
      <c r="P138" s="178">
        <f t="shared" si="15"/>
        <v>24.5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24.5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18</v>
      </c>
      <c r="E139" s="166">
        <f t="shared" si="16"/>
        <v>126</v>
      </c>
      <c r="F139" s="319">
        <v>46121</v>
      </c>
      <c r="G139" s="245">
        <f t="shared" ca="1" si="19"/>
        <v>187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63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63</v>
      </c>
      <c r="U139" s="180">
        <f t="shared" si="14"/>
        <v>0</v>
      </c>
      <c r="V139" s="167">
        <f t="shared" si="20"/>
        <v>126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9</v>
      </c>
      <c r="E140" s="166">
        <f t="shared" si="16"/>
        <v>63</v>
      </c>
      <c r="F140" s="319">
        <v>46120</v>
      </c>
      <c r="G140" s="245">
        <f t="shared" ca="1" si="19"/>
        <v>188</v>
      </c>
      <c r="H140" s="253">
        <v>1</v>
      </c>
      <c r="I140" s="253" t="s">
        <v>341</v>
      </c>
      <c r="J140" s="195"/>
      <c r="K140" s="196"/>
      <c r="L140" s="196">
        <v>0.5</v>
      </c>
      <c r="M140" s="196"/>
      <c r="N140" s="196"/>
      <c r="O140" s="197">
        <v>0.5</v>
      </c>
      <c r="P140" s="178">
        <f t="shared" si="15"/>
        <v>0</v>
      </c>
      <c r="Q140" s="179">
        <f t="shared" si="15"/>
        <v>0</v>
      </c>
      <c r="R140" s="179">
        <v>31.5</v>
      </c>
      <c r="S140" s="179">
        <f t="shared" si="14"/>
        <v>0</v>
      </c>
      <c r="T140" s="179">
        <f t="shared" si="14"/>
        <v>0</v>
      </c>
      <c r="U140" s="180">
        <v>31.5</v>
      </c>
      <c r="V140" s="167">
        <f t="shared" si="20"/>
        <v>63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8</v>
      </c>
      <c r="E141" s="166">
        <f t="shared" si="16"/>
        <v>56</v>
      </c>
      <c r="F141" s="319">
        <v>46122</v>
      </c>
      <c r="G141" s="245">
        <f t="shared" ca="1" si="19"/>
        <v>186</v>
      </c>
      <c r="H141" s="253">
        <v>1</v>
      </c>
      <c r="I141" s="253" t="s">
        <v>341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42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14</v>
      </c>
      <c r="U141" s="180">
        <f t="shared" si="14"/>
        <v>0</v>
      </c>
      <c r="V141" s="167">
        <f t="shared" si="20"/>
        <v>56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 hidden="1">
      <c r="A142" s="157">
        <v>1</v>
      </c>
      <c r="B142" s="163" t="s">
        <v>329</v>
      </c>
      <c r="C142" s="155"/>
      <c r="D142" s="198"/>
      <c r="E142" s="166">
        <f t="shared" si="16"/>
        <v>0</v>
      </c>
      <c r="F142" s="319">
        <v>46091</v>
      </c>
      <c r="G142" s="245">
        <f t="shared" ca="1" si="19"/>
        <v>217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22</v>
      </c>
      <c r="E143" s="166">
        <f t="shared" si="16"/>
        <v>154</v>
      </c>
      <c r="F143" s="319">
        <v>46120</v>
      </c>
      <c r="G143" s="245">
        <f t="shared" ca="1" si="19"/>
        <v>188</v>
      </c>
      <c r="H143" s="253">
        <v>1</v>
      </c>
      <c r="I143" s="253" t="s">
        <v>341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77</v>
      </c>
      <c r="T143" s="179">
        <f t="shared" si="14"/>
        <v>0</v>
      </c>
      <c r="U143" s="180">
        <f t="shared" si="14"/>
        <v>77</v>
      </c>
      <c r="V143" s="167">
        <f t="shared" si="20"/>
        <v>154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/>
      <c r="D144" s="198">
        <v>30</v>
      </c>
      <c r="E144" s="166">
        <f t="shared" si="16"/>
        <v>210</v>
      </c>
      <c r="F144" s="319">
        <v>46121</v>
      </c>
      <c r="G144" s="245">
        <f t="shared" ca="1" si="19"/>
        <v>187</v>
      </c>
      <c r="H144" s="253">
        <v>2</v>
      </c>
      <c r="I144" s="253" t="s">
        <v>280</v>
      </c>
      <c r="J144" s="195">
        <v>0.5</v>
      </c>
      <c r="K144" s="196"/>
      <c r="L144" s="196"/>
      <c r="M144" s="196">
        <v>0.5</v>
      </c>
      <c r="N144" s="196"/>
      <c r="O144" s="197"/>
      <c r="P144" s="178">
        <f t="shared" si="15"/>
        <v>105</v>
      </c>
      <c r="Q144" s="179">
        <f t="shared" si="15"/>
        <v>0</v>
      </c>
      <c r="R144" s="179">
        <f t="shared" si="15"/>
        <v>0</v>
      </c>
      <c r="S144" s="179">
        <f t="shared" si="14"/>
        <v>105</v>
      </c>
      <c r="T144" s="179">
        <f t="shared" si="14"/>
        <v>0</v>
      </c>
      <c r="U144" s="180">
        <f t="shared" si="14"/>
        <v>0</v>
      </c>
      <c r="V144" s="167">
        <f t="shared" si="20"/>
        <v>210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46121</v>
      </c>
      <c r="G145" s="245">
        <f t="shared" ca="1" si="19"/>
        <v>187</v>
      </c>
      <c r="H145" s="253">
        <v>2</v>
      </c>
      <c r="I145" s="253" t="s">
        <v>280</v>
      </c>
      <c r="J145" s="195"/>
      <c r="K145" s="196">
        <v>0.5</v>
      </c>
      <c r="L145" s="196"/>
      <c r="M145" s="196">
        <v>0.25</v>
      </c>
      <c r="N145" s="196"/>
      <c r="O145" s="197">
        <v>0.25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31.5</v>
      </c>
      <c r="T145" s="179">
        <f t="shared" si="14"/>
        <v>0</v>
      </c>
      <c r="U145" s="180">
        <f t="shared" si="14"/>
        <v>31.5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57">
        <f t="shared" si="18"/>
        <v>1</v>
      </c>
      <c r="B146" s="142" t="s">
        <v>270</v>
      </c>
      <c r="C146" s="142"/>
      <c r="D146" s="198">
        <v>10</v>
      </c>
      <c r="E146" s="166">
        <f t="shared" si="16"/>
        <v>70</v>
      </c>
      <c r="F146" s="319">
        <v>46122</v>
      </c>
      <c r="G146" s="245">
        <f t="shared" ca="1" si="19"/>
        <v>186</v>
      </c>
      <c r="H146" s="254">
        <v>1</v>
      </c>
      <c r="I146" s="253" t="s">
        <v>341</v>
      </c>
      <c r="J146" s="195">
        <v>0.5</v>
      </c>
      <c r="K146" s="196"/>
      <c r="L146" s="196"/>
      <c r="M146" s="196"/>
      <c r="N146" s="196"/>
      <c r="O146" s="197">
        <v>0.5</v>
      </c>
      <c r="P146" s="178">
        <f t="shared" si="15"/>
        <v>35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0</v>
      </c>
      <c r="U146" s="180">
        <f t="shared" si="14"/>
        <v>35</v>
      </c>
      <c r="V146" s="167">
        <f t="shared" si="20"/>
        <v>70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57">
        <f t="shared" si="18"/>
        <v>1</v>
      </c>
      <c r="B147" s="142" t="s">
        <v>335</v>
      </c>
      <c r="C147" s="163"/>
      <c r="D147" s="198">
        <v>14</v>
      </c>
      <c r="E147" s="166">
        <f t="shared" si="16"/>
        <v>98</v>
      </c>
      <c r="F147" s="319">
        <v>46121</v>
      </c>
      <c r="G147" s="245">
        <f t="shared" ca="1" si="19"/>
        <v>187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98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98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57">
        <f t="shared" si="18"/>
        <v>1</v>
      </c>
      <c r="B148" s="142" t="s">
        <v>304</v>
      </c>
      <c r="C148" s="148"/>
      <c r="D148" s="198">
        <v>6</v>
      </c>
      <c r="E148" s="166">
        <f t="shared" si="16"/>
        <v>42</v>
      </c>
      <c r="F148" s="319">
        <v>46121</v>
      </c>
      <c r="G148" s="245">
        <f t="shared" ca="1" si="19"/>
        <v>187</v>
      </c>
      <c r="H148" s="253">
        <v>2</v>
      </c>
      <c r="I148" s="253" t="s">
        <v>280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57">
        <f t="shared" si="18"/>
        <v>1</v>
      </c>
      <c r="B149" s="142" t="s">
        <v>306</v>
      </c>
      <c r="C149" s="148"/>
      <c r="D149" s="198">
        <v>5</v>
      </c>
      <c r="E149" s="166">
        <f t="shared" si="16"/>
        <v>35</v>
      </c>
      <c r="F149" s="319">
        <v>46120</v>
      </c>
      <c r="G149" s="245">
        <f t="shared" ca="1" si="19"/>
        <v>188</v>
      </c>
      <c r="H149" s="253">
        <v>1</v>
      </c>
      <c r="I149" s="253" t="s">
        <v>341</v>
      </c>
      <c r="J149" s="195"/>
      <c r="K149" s="196"/>
      <c r="L149" s="196"/>
      <c r="M149" s="196">
        <v>1</v>
      </c>
      <c r="N149" s="196"/>
      <c r="O149" s="197"/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35</v>
      </c>
      <c r="T149" s="297">
        <f t="shared" si="14"/>
        <v>0</v>
      </c>
      <c r="U149" s="298">
        <f t="shared" si="14"/>
        <v>0</v>
      </c>
      <c r="V149" s="167">
        <f t="shared" si="20"/>
        <v>35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57">
        <f t="shared" si="18"/>
        <v>1</v>
      </c>
      <c r="B150" s="142" t="s">
        <v>336</v>
      </c>
      <c r="C150" s="148"/>
      <c r="D150" s="198">
        <v>3</v>
      </c>
      <c r="E150" s="166">
        <f t="shared" si="16"/>
        <v>21</v>
      </c>
      <c r="F150" s="319">
        <v>46120</v>
      </c>
      <c r="G150" s="245">
        <f t="shared" ca="1" si="19"/>
        <v>188</v>
      </c>
      <c r="H150" s="253">
        <v>2</v>
      </c>
      <c r="I150" s="253" t="s">
        <v>342</v>
      </c>
      <c r="J150" s="195">
        <v>1</v>
      </c>
      <c r="K150" s="196"/>
      <c r="L150" s="196"/>
      <c r="M150" s="196"/>
      <c r="N150" s="196"/>
      <c r="O150" s="197"/>
      <c r="P150" s="178">
        <f t="shared" si="15"/>
        <v>21</v>
      </c>
      <c r="Q150" s="297">
        <f t="shared" si="15"/>
        <v>0</v>
      </c>
      <c r="R150" s="297"/>
      <c r="S150" s="297">
        <f t="shared" si="14"/>
        <v>0</v>
      </c>
      <c r="T150" s="297">
        <f t="shared" si="14"/>
        <v>0</v>
      </c>
      <c r="U150" s="298"/>
      <c r="V150" s="167">
        <v>21</v>
      </c>
      <c r="W150" s="147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57">
        <v>1</v>
      </c>
      <c r="B151" s="142" t="s">
        <v>307</v>
      </c>
      <c r="C151" s="142"/>
      <c r="D151" s="198">
        <v>8</v>
      </c>
      <c r="E151" s="166">
        <f t="shared" si="16"/>
        <v>56</v>
      </c>
      <c r="F151" s="319">
        <v>46122</v>
      </c>
      <c r="G151" s="245">
        <f t="shared" ca="1" si="19"/>
        <v>186</v>
      </c>
      <c r="H151" s="253">
        <v>2</v>
      </c>
      <c r="I151" s="253" t="s">
        <v>342</v>
      </c>
      <c r="J151" s="195"/>
      <c r="K151" s="196"/>
      <c r="L151" s="196"/>
      <c r="M151" s="196"/>
      <c r="N151" s="196"/>
      <c r="O151" s="197">
        <v>1</v>
      </c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56</v>
      </c>
      <c r="V151" s="167">
        <f t="shared" si="20"/>
        <v>56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351">
        <v>1</v>
      </c>
      <c r="B152" s="163" t="s">
        <v>340</v>
      </c>
      <c r="C152" s="142"/>
      <c r="D152" s="198">
        <v>4</v>
      </c>
      <c r="E152" s="166">
        <f t="shared" si="16"/>
        <v>28</v>
      </c>
      <c r="F152" s="319">
        <v>46120</v>
      </c>
      <c r="G152" s="245">
        <f t="shared" ca="1" si="19"/>
        <v>188</v>
      </c>
      <c r="H152" s="253"/>
      <c r="I152" s="253" t="s">
        <v>342</v>
      </c>
      <c r="J152" s="195">
        <v>0.5</v>
      </c>
      <c r="K152" s="196"/>
      <c r="L152" s="196"/>
      <c r="M152" s="196">
        <v>0.25</v>
      </c>
      <c r="N152" s="196"/>
      <c r="O152" s="197">
        <v>0.25</v>
      </c>
      <c r="P152" s="178">
        <f t="shared" si="15"/>
        <v>14</v>
      </c>
      <c r="Q152" s="297">
        <f t="shared" si="15"/>
        <v>0</v>
      </c>
      <c r="R152" s="297">
        <f t="shared" si="15"/>
        <v>0</v>
      </c>
      <c r="S152" s="297">
        <v>7</v>
      </c>
      <c r="T152" s="297">
        <f t="shared" si="14"/>
        <v>0</v>
      </c>
      <c r="U152" s="298">
        <v>7</v>
      </c>
      <c r="V152" s="167">
        <v>28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349">
        <v>1</v>
      </c>
      <c r="B153" s="348" t="s">
        <v>317</v>
      </c>
      <c r="C153" s="163"/>
      <c r="D153" s="198">
        <v>24</v>
      </c>
      <c r="E153" s="166">
        <f t="shared" si="16"/>
        <v>168</v>
      </c>
      <c r="F153" s="319">
        <v>46122</v>
      </c>
      <c r="G153" s="245">
        <f t="shared" ca="1" si="19"/>
        <v>186</v>
      </c>
      <c r="H153" s="253">
        <v>1</v>
      </c>
      <c r="I153" s="253" t="s">
        <v>280</v>
      </c>
      <c r="J153" s="195">
        <v>0.5</v>
      </c>
      <c r="K153" s="196"/>
      <c r="L153" s="196"/>
      <c r="M153" s="196">
        <v>0.5</v>
      </c>
      <c r="N153" s="196"/>
      <c r="O153" s="197"/>
      <c r="P153" s="178">
        <f t="shared" si="15"/>
        <v>84</v>
      </c>
      <c r="Q153" s="297">
        <f t="shared" si="15"/>
        <v>0</v>
      </c>
      <c r="R153" s="297">
        <f t="shared" si="15"/>
        <v>0</v>
      </c>
      <c r="S153" s="297">
        <f t="shared" si="14"/>
        <v>84</v>
      </c>
      <c r="T153" s="297">
        <f t="shared" si="14"/>
        <v>0</v>
      </c>
      <c r="U153" s="298">
        <f t="shared" si="14"/>
        <v>0</v>
      </c>
      <c r="V153" s="167">
        <f t="shared" si="20"/>
        <v>168</v>
      </c>
      <c r="W153" s="147"/>
      <c r="X153" s="85">
        <f t="shared" si="17"/>
        <v>0</v>
      </c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349">
        <v>1</v>
      </c>
      <c r="B154" s="348" t="s">
        <v>315</v>
      </c>
      <c r="C154" s="163"/>
      <c r="D154" s="198">
        <v>10</v>
      </c>
      <c r="E154" s="166">
        <f t="shared" si="16"/>
        <v>70</v>
      </c>
      <c r="F154" s="319">
        <v>46120</v>
      </c>
      <c r="G154" s="245">
        <f t="shared" ca="1" si="19"/>
        <v>188</v>
      </c>
      <c r="H154" s="253">
        <v>1</v>
      </c>
      <c r="I154" s="253" t="s">
        <v>341</v>
      </c>
      <c r="J154" s="195"/>
      <c r="K154" s="196"/>
      <c r="L154" s="196"/>
      <c r="M154" s="196"/>
      <c r="N154" s="196"/>
      <c r="O154" s="197">
        <v>1</v>
      </c>
      <c r="P154" s="178"/>
      <c r="Q154" s="297">
        <f t="shared" si="15"/>
        <v>0</v>
      </c>
      <c r="R154" s="297">
        <f t="shared" si="15"/>
        <v>0</v>
      </c>
      <c r="S154" s="297">
        <f t="shared" si="14"/>
        <v>0</v>
      </c>
      <c r="T154" s="297">
        <f t="shared" si="14"/>
        <v>0</v>
      </c>
      <c r="U154" s="298">
        <f t="shared" si="14"/>
        <v>70</v>
      </c>
      <c r="V154" s="167">
        <v>70</v>
      </c>
      <c r="W154" s="147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 hidden="1">
      <c r="A155" s="258"/>
      <c r="B155" s="259"/>
      <c r="C155" s="260"/>
      <c r="D155" s="261"/>
      <c r="E155" s="262"/>
      <c r="F155" s="263"/>
      <c r="G155" s="263"/>
      <c r="H155" s="264"/>
      <c r="I155" s="264"/>
      <c r="J155" s="265"/>
      <c r="K155" s="266"/>
      <c r="L155" s="266"/>
      <c r="M155" s="266"/>
      <c r="N155" s="266"/>
      <c r="O155" s="267"/>
      <c r="P155" s="268"/>
      <c r="Q155" s="269"/>
      <c r="R155" s="269"/>
      <c r="S155" s="269"/>
      <c r="T155" s="269"/>
      <c r="U155" s="270"/>
      <c r="V155" s="271"/>
      <c r="W155" s="272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181">
        <f>SUBTOTAL(9,A2:A155)</f>
        <v>147</v>
      </c>
      <c r="B156" s="181"/>
      <c r="C156" s="326">
        <f>+D156/A156</f>
        <v>28.285714285714285</v>
      </c>
      <c r="D156" s="182">
        <f>SUBTOTAL(9,D2:D155)</f>
        <v>4158</v>
      </c>
      <c r="E156" s="356">
        <f>D156*7</f>
        <v>29106</v>
      </c>
      <c r="F156" s="327">
        <f>+E156/A156</f>
        <v>198</v>
      </c>
      <c r="G156" s="245">
        <f ca="1">(SUBTOTAL(9,G2:G155))/A156</f>
        <v>186.0408163265306</v>
      </c>
      <c r="H156" s="256"/>
      <c r="I156" s="256"/>
      <c r="J156" s="273">
        <f>(SUBTOTAL(9,J2:J155))/O$165</f>
        <v>0.55454545454545456</v>
      </c>
      <c r="K156" s="274">
        <f>(SUBTOTAL(9,K2:K155))/P$165</f>
        <v>0.5357142857142857</v>
      </c>
      <c r="L156" s="274">
        <f>(SUBTOTAL(9,L2:L155))/R$165</f>
        <v>0.39423076923076922</v>
      </c>
      <c r="M156" s="274">
        <f>(SUBTOTAL(9,M2:M155))/S$165</f>
        <v>0.41891891891891891</v>
      </c>
      <c r="N156" s="274">
        <f>(SUBTOTAL(9,N2:N155))/T$165</f>
        <v>0.41666666666666669</v>
      </c>
      <c r="O156" s="275">
        <f>(SUBTOTAL(9,O2:O155))/U$165</f>
        <v>0.48655913978494625</v>
      </c>
      <c r="P156" s="184">
        <f t="shared" ref="P156:V156" si="21">SUBTOTAL(9,P2:P155)</f>
        <v>12064.5</v>
      </c>
      <c r="Q156" s="184">
        <f t="shared" si="21"/>
        <v>913.5</v>
      </c>
      <c r="R156" s="184">
        <f t="shared" si="21"/>
        <v>2411.5</v>
      </c>
      <c r="S156" s="184">
        <f t="shared" si="21"/>
        <v>3006.5</v>
      </c>
      <c r="T156" s="184">
        <f t="shared" si="21"/>
        <v>2182.25</v>
      </c>
      <c r="U156" s="184">
        <f t="shared" si="21"/>
        <v>8527.75</v>
      </c>
      <c r="V156" s="184">
        <f t="shared" si="21"/>
        <v>29106</v>
      </c>
      <c r="W156" s="182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172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185</v>
      </c>
      <c r="B158" s="173" t="s">
        <v>186</v>
      </c>
      <c r="C158" s="173"/>
      <c r="D158" s="173" t="s">
        <v>187</v>
      </c>
      <c r="E158" s="24"/>
      <c r="F158" s="24"/>
      <c r="G158" s="24"/>
      <c r="H158" s="24"/>
      <c r="I158" s="24"/>
      <c r="N158" s="222" t="s">
        <v>188</v>
      </c>
      <c r="O158" s="279" t="s">
        <v>289</v>
      </c>
      <c r="P158" s="220" t="s">
        <v>192</v>
      </c>
      <c r="Q158" s="24" t="s">
        <v>2</v>
      </c>
      <c r="R158" s="24" t="s">
        <v>3</v>
      </c>
      <c r="S158" s="24" t="s">
        <v>4</v>
      </c>
      <c r="T158" s="174" t="s">
        <v>6</v>
      </c>
      <c r="U158" s="174" t="s">
        <v>5</v>
      </c>
      <c r="X158" s="175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1" t="s">
        <v>287</v>
      </c>
      <c r="B159" s="311">
        <f>+P156</f>
        <v>12064.5</v>
      </c>
      <c r="C159" s="213"/>
      <c r="D159" s="425">
        <v>0.42</v>
      </c>
      <c r="E159" s="2"/>
      <c r="F159" s="2"/>
      <c r="G159" s="2"/>
      <c r="H159" s="2"/>
      <c r="I159" s="2"/>
      <c r="N159" s="223">
        <v>0.25</v>
      </c>
      <c r="O159" s="300">
        <f t="shared" ref="O159:P162" si="22">+SUMIF(J$2:J$155,$N159,$A$2:$A$155)</f>
        <v>4</v>
      </c>
      <c r="P159" s="301">
        <f t="shared" si="22"/>
        <v>1</v>
      </c>
      <c r="Q159" s="302">
        <f t="shared" ref="Q159:Q161" si="23">+O159+P159</f>
        <v>5</v>
      </c>
      <c r="R159" s="302">
        <f t="shared" ref="R159:U162" si="24">+SUMIF(L$2:L$155,$N159,$A$2:$A$155)</f>
        <v>11</v>
      </c>
      <c r="S159" s="302">
        <f t="shared" si="24"/>
        <v>16</v>
      </c>
      <c r="T159" s="302">
        <f t="shared" si="24"/>
        <v>14</v>
      </c>
      <c r="U159" s="302">
        <f t="shared" si="24"/>
        <v>23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215" t="s">
        <v>192</v>
      </c>
      <c r="B160" s="312">
        <f>+Q156</f>
        <v>913.5</v>
      </c>
      <c r="C160" s="217"/>
      <c r="D160" s="426">
        <f t="shared" ref="D160" si="25">B160/$E$156</f>
        <v>3.1385281385281384E-2</v>
      </c>
      <c r="E160" s="2"/>
      <c r="F160" s="2"/>
      <c r="G160" s="2"/>
      <c r="H160" s="2"/>
      <c r="I160" s="2"/>
      <c r="N160" s="223">
        <v>0.5</v>
      </c>
      <c r="O160" s="300">
        <f t="shared" si="22"/>
        <v>90</v>
      </c>
      <c r="P160" s="301">
        <f t="shared" si="22"/>
        <v>5</v>
      </c>
      <c r="Q160" s="302">
        <f t="shared" si="23"/>
        <v>95</v>
      </c>
      <c r="R160" s="302">
        <f t="shared" si="24"/>
        <v>15</v>
      </c>
      <c r="S160" s="302">
        <f t="shared" si="24"/>
        <v>19</v>
      </c>
      <c r="T160" s="302">
        <f t="shared" si="24"/>
        <v>10</v>
      </c>
      <c r="U160" s="302">
        <f t="shared" si="24"/>
        <v>60</v>
      </c>
      <c r="V160" s="73"/>
      <c r="X160" s="44"/>
      <c r="Y160" s="175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7" t="s">
        <v>2</v>
      </c>
      <c r="B161" s="313">
        <v>12979</v>
      </c>
      <c r="C161" s="47"/>
      <c r="D161" s="286">
        <v>0.45</v>
      </c>
      <c r="E161" s="316">
        <f>+D161-Q166</f>
        <v>9.5238095238095455E-3</v>
      </c>
      <c r="F161" s="225"/>
      <c r="G161" s="225"/>
      <c r="H161" s="257"/>
      <c r="I161" s="257"/>
      <c r="N161" s="223">
        <v>0.75</v>
      </c>
      <c r="O161" s="300">
        <f t="shared" si="22"/>
        <v>4</v>
      </c>
      <c r="P161" s="301">
        <f t="shared" si="22"/>
        <v>0</v>
      </c>
      <c r="Q161" s="302">
        <f t="shared" si="23"/>
        <v>4</v>
      </c>
      <c r="R161" s="302">
        <f t="shared" si="24"/>
        <v>0</v>
      </c>
      <c r="S161" s="302">
        <f t="shared" si="24"/>
        <v>0</v>
      </c>
      <c r="T161" s="302">
        <f t="shared" si="24"/>
        <v>1</v>
      </c>
      <c r="U161" s="302">
        <f t="shared" si="24"/>
        <v>2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3</v>
      </c>
      <c r="B162" s="313">
        <v>2412</v>
      </c>
      <c r="C162" s="47"/>
      <c r="D162" s="286">
        <v>0.08</v>
      </c>
      <c r="E162" s="316">
        <f>+D162-R166</f>
        <v>1.0272108843537422E-2</v>
      </c>
      <c r="F162" s="225"/>
      <c r="G162" s="225"/>
      <c r="H162" s="257"/>
      <c r="I162" s="257"/>
      <c r="N162" s="223">
        <v>1</v>
      </c>
      <c r="O162" s="300">
        <f t="shared" si="22"/>
        <v>12</v>
      </c>
      <c r="P162" s="301">
        <f t="shared" si="22"/>
        <v>1</v>
      </c>
      <c r="Q162" s="302">
        <f>+O162+P162</f>
        <v>13</v>
      </c>
      <c r="R162" s="302">
        <f t="shared" si="24"/>
        <v>0</v>
      </c>
      <c r="S162" s="302">
        <f t="shared" si="24"/>
        <v>2</v>
      </c>
      <c r="T162" s="302">
        <f t="shared" si="24"/>
        <v>2</v>
      </c>
      <c r="U162" s="302">
        <f t="shared" si="24"/>
        <v>8</v>
      </c>
      <c r="V162" s="73"/>
      <c r="X162" s="164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325" t="s">
        <v>4</v>
      </c>
      <c r="B163" s="313">
        <f>S156</f>
        <v>3006.5</v>
      </c>
      <c r="C163" s="47"/>
      <c r="D163" s="286">
        <v>0.1</v>
      </c>
      <c r="E163" s="316">
        <f>+D163-S166</f>
        <v>-5.4421768707482998E-3</v>
      </c>
      <c r="F163" s="225"/>
      <c r="G163" s="225"/>
      <c r="H163" s="257"/>
      <c r="I163" s="257"/>
      <c r="N163" s="224" t="s">
        <v>294</v>
      </c>
      <c r="O163" s="303">
        <f>+SUMPRODUCT($N$159:$N$162,O159:O162)/O165</f>
        <v>0.55454545454545456</v>
      </c>
      <c r="P163" s="304">
        <f t="shared" ref="P163:U163" si="26">+SUMPRODUCT($N$159:$N$162,P159:P162)/P165</f>
        <v>0.5357142857142857</v>
      </c>
      <c r="Q163" s="305">
        <f t="shared" si="26"/>
        <v>0.55341880341880345</v>
      </c>
      <c r="R163" s="305">
        <f>+SUMPRODUCT($N$159:$N$162,R159:R162)/R165</f>
        <v>0.39423076923076922</v>
      </c>
      <c r="S163" s="305">
        <f t="shared" si="26"/>
        <v>0.41891891891891891</v>
      </c>
      <c r="T163" s="305">
        <f t="shared" si="26"/>
        <v>0.41666666666666669</v>
      </c>
      <c r="U163" s="305">
        <f t="shared" si="26"/>
        <v>0.48655913978494625</v>
      </c>
      <c r="V163" s="186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6</v>
      </c>
      <c r="B164" s="313">
        <f>T156</f>
        <v>2182.25</v>
      </c>
      <c r="C164" s="48"/>
      <c r="D164" s="286">
        <v>0.08</v>
      </c>
      <c r="E164" s="316">
        <f>+D164-T166</f>
        <v>3.4693877551020408E-3</v>
      </c>
      <c r="F164" s="225"/>
      <c r="G164" s="225"/>
      <c r="H164" s="257"/>
      <c r="I164" s="257"/>
      <c r="N164" s="224"/>
      <c r="O164" s="306">
        <f>+J156</f>
        <v>0.55454545454545456</v>
      </c>
      <c r="P164" s="307">
        <f>+K156</f>
        <v>0.5357142857142857</v>
      </c>
      <c r="Q164" s="308">
        <f>+(O164*O165+P164*P165)/Q165</f>
        <v>0.55341880341880345</v>
      </c>
      <c r="R164" s="308">
        <f>+L156</f>
        <v>0.39423076923076922</v>
      </c>
      <c r="S164" s="308">
        <f>+M156</f>
        <v>0.41891891891891891</v>
      </c>
      <c r="T164" s="308">
        <f>+N156</f>
        <v>0.41666666666666669</v>
      </c>
      <c r="U164" s="308">
        <f>+O156</f>
        <v>0.48655913978494625</v>
      </c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325" t="s">
        <v>5</v>
      </c>
      <c r="B165" s="313">
        <f>U156</f>
        <v>8527.75</v>
      </c>
      <c r="C165" s="48"/>
      <c r="D165" s="286">
        <v>0.28999999999999998</v>
      </c>
      <c r="E165" s="316">
        <f>+D165-U166</f>
        <v>-1.7823129251700709E-2</v>
      </c>
      <c r="F165" s="225"/>
      <c r="G165" s="225"/>
      <c r="H165" s="257"/>
      <c r="I165" s="257"/>
      <c r="M165" s="278">
        <f>+A156</f>
        <v>147</v>
      </c>
      <c r="N165" s="185" t="s">
        <v>191</v>
      </c>
      <c r="O165" s="309">
        <f>SUM(O159:O162)</f>
        <v>110</v>
      </c>
      <c r="P165" s="309">
        <f>SUM(P159:P162)</f>
        <v>7</v>
      </c>
      <c r="Q165" s="310">
        <f>SUM(Q159:Q162)</f>
        <v>117</v>
      </c>
      <c r="R165" s="309">
        <f>SUM(R159:R162)</f>
        <v>26</v>
      </c>
      <c r="S165" s="309">
        <f t="shared" ref="S165:U165" si="27">SUM(S159:S162)</f>
        <v>37</v>
      </c>
      <c r="T165" s="309">
        <f t="shared" si="27"/>
        <v>27</v>
      </c>
      <c r="U165" s="309">
        <f t="shared" si="27"/>
        <v>93</v>
      </c>
      <c r="V165" s="18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16</v>
      </c>
      <c r="B166" s="314">
        <v>29106</v>
      </c>
      <c r="C166" s="192"/>
      <c r="D166" s="315">
        <f>SUM(D161:D165)</f>
        <v>1</v>
      </c>
      <c r="E166" s="2"/>
      <c r="F166" s="2"/>
      <c r="G166" s="2"/>
      <c r="H166" s="2"/>
      <c r="I166" s="2"/>
      <c r="M166" s="282"/>
      <c r="N166" s="283" t="s">
        <v>272</v>
      </c>
      <c r="O166" s="284">
        <f>+(O164*O165)/$M$165</f>
        <v>0.41496598639455784</v>
      </c>
      <c r="P166" s="285">
        <f>+(P164*P165)/$M$165</f>
        <v>2.5510204081632654E-2</v>
      </c>
      <c r="Q166" s="286">
        <f>+P166+O166</f>
        <v>0.44047619047619047</v>
      </c>
      <c r="R166" s="286">
        <f t="shared" ref="R166:U166" si="28">+(R164*R165)/$M$165</f>
        <v>6.9727891156462579E-2</v>
      </c>
      <c r="S166" s="286">
        <f t="shared" si="28"/>
        <v>0.10544217687074831</v>
      </c>
      <c r="T166" s="286">
        <f t="shared" si="28"/>
        <v>7.6530612244897961E-2</v>
      </c>
      <c r="U166" s="286">
        <f t="shared" si="28"/>
        <v>0.30782312925170069</v>
      </c>
      <c r="V166" s="177"/>
      <c r="X166" s="164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227"/>
      <c r="D167" s="2"/>
      <c r="E167" s="2"/>
      <c r="F167" s="2"/>
      <c r="G167" s="2"/>
      <c r="H167" s="2"/>
      <c r="I167" s="2"/>
      <c r="X167" s="164"/>
      <c r="Y167" s="176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177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177"/>
      <c r="B169" s="177"/>
      <c r="C169" s="2"/>
      <c r="D169" s="2"/>
      <c r="Y169" s="177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15" priority="6" operator="lessThan">
      <formula>7</formula>
    </cfRule>
    <cfRule type="cellIs" dxfId="214" priority="7" operator="between">
      <formula>14</formula>
      <formula>7</formula>
    </cfRule>
    <cfRule type="cellIs" dxfId="213" priority="8" operator="greaterThan">
      <formula>14</formula>
    </cfRule>
  </conditionalFormatting>
  <conditionalFormatting sqref="G156">
    <cfRule type="cellIs" dxfId="212" priority="3" operator="lessThan">
      <formula>7</formula>
    </cfRule>
    <cfRule type="cellIs" dxfId="211" priority="4" operator="between">
      <formula>14</formula>
      <formula>7</formula>
    </cfRule>
    <cfRule type="cellIs" dxfId="210" priority="5" operator="greaterThan">
      <formula>14</formula>
    </cfRule>
  </conditionalFormatting>
  <conditionalFormatting sqref="AC7:AG7">
    <cfRule type="cellIs" dxfId="209" priority="1" operator="greaterThan">
      <formula>0</formula>
    </cfRule>
    <cfRule type="cellIs" dxfId="208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DECFD-5B23-4A4F-8921-D10DFCE5B712}">
  <sheetPr filterMode="1"/>
  <dimension ref="A1:AI171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34</v>
      </c>
      <c r="E2" s="166">
        <f t="shared" ref="E2:E65" si="0">D2*7</f>
        <v>238</v>
      </c>
      <c r="F2" s="319">
        <v>46126</v>
      </c>
      <c r="G2" s="245">
        <f ca="1">+IF(A2=1,(+TODAY())-F2,"Sans objet")</f>
        <v>182</v>
      </c>
      <c r="H2" s="253">
        <v>1</v>
      </c>
      <c r="I2" s="253" t="s">
        <v>344</v>
      </c>
      <c r="J2" s="203">
        <v>1</v>
      </c>
      <c r="K2" s="204"/>
      <c r="L2" s="204"/>
      <c r="M2" s="204"/>
      <c r="N2" s="204"/>
      <c r="O2" s="205"/>
      <c r="P2" s="206">
        <f>+$E2*J2</f>
        <v>238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0</v>
      </c>
      <c r="V2" s="171">
        <f>SUM(P2:U2)</f>
        <v>238</v>
      </c>
      <c r="W2" s="166" t="s">
        <v>200</v>
      </c>
      <c r="X2" s="85">
        <f t="shared" ref="X2:X65" si="2">+V2-E2</f>
        <v>0</v>
      </c>
      <c r="Y2" s="241"/>
      <c r="Z2" s="322">
        <v>12</v>
      </c>
      <c r="AA2" s="324">
        <v>0.42</v>
      </c>
      <c r="AB2" s="324">
        <v>0.03</v>
      </c>
      <c r="AC2" s="323">
        <v>0.45</v>
      </c>
      <c r="AD2" s="323">
        <v>0.04</v>
      </c>
      <c r="AE2" s="323">
        <v>0.1</v>
      </c>
      <c r="AF2" s="323">
        <v>0.06</v>
      </c>
      <c r="AG2" s="323">
        <v>0.35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56</v>
      </c>
      <c r="E3" s="166">
        <f t="shared" si="0"/>
        <v>392</v>
      </c>
      <c r="F3" s="319">
        <v>46125</v>
      </c>
      <c r="G3" s="245">
        <f t="shared" ref="G3:G66" ca="1" si="4">+IF(A3=1,(+TODAY())-F3,"Sans objet")</f>
        <v>183</v>
      </c>
      <c r="H3" s="253">
        <v>2</v>
      </c>
      <c r="I3" s="253" t="s">
        <v>345</v>
      </c>
      <c r="J3" s="195">
        <v>0.5</v>
      </c>
      <c r="K3" s="196"/>
      <c r="L3" s="196"/>
      <c r="M3" s="196"/>
      <c r="N3" s="196">
        <v>0.25</v>
      </c>
      <c r="O3" s="197">
        <v>0.25</v>
      </c>
      <c r="P3" s="178">
        <v>196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98</v>
      </c>
      <c r="U3" s="180">
        <f t="shared" si="1"/>
        <v>98</v>
      </c>
      <c r="V3" s="167">
        <f t="shared" ref="V3:V66" si="5">SUM(P3:U3)</f>
        <v>392</v>
      </c>
      <c r="W3" s="147" t="s">
        <v>201</v>
      </c>
      <c r="X3" s="85">
        <f t="shared" si="2"/>
        <v>0</v>
      </c>
      <c r="Z3" s="322">
        <v>13</v>
      </c>
      <c r="AA3" s="324">
        <v>0.45</v>
      </c>
      <c r="AB3" s="324">
        <v>0.03</v>
      </c>
      <c r="AC3" s="323">
        <v>0.48</v>
      </c>
      <c r="AD3" s="323">
        <v>0.05</v>
      </c>
      <c r="AE3" s="323">
        <v>0.105</v>
      </c>
      <c r="AF3" s="323">
        <v>5.5E-2</v>
      </c>
      <c r="AG3" s="323">
        <v>0.31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46125</v>
      </c>
      <c r="G4" s="245">
        <f t="shared" ca="1" si="4"/>
        <v>183</v>
      </c>
      <c r="H4" s="253">
        <v>2</v>
      </c>
      <c r="I4" s="253" t="s">
        <v>345</v>
      </c>
      <c r="J4" s="195">
        <v>0.5</v>
      </c>
      <c r="K4" s="196"/>
      <c r="L4" s="196"/>
      <c r="M4" s="196">
        <v>0.5</v>
      </c>
      <c r="N4" s="196"/>
      <c r="O4" s="197"/>
      <c r="P4" s="178">
        <f t="shared" ref="P4:U57" si="6">+$E4*J4</f>
        <v>168</v>
      </c>
      <c r="Q4" s="179">
        <f t="shared" si="1"/>
        <v>0</v>
      </c>
      <c r="R4" s="179">
        <f t="shared" si="1"/>
        <v>0</v>
      </c>
      <c r="S4" s="179">
        <f t="shared" si="1"/>
        <v>168</v>
      </c>
      <c r="T4" s="179">
        <f t="shared" si="1"/>
        <v>0</v>
      </c>
      <c r="U4" s="180">
        <f t="shared" si="1"/>
        <v>0</v>
      </c>
      <c r="V4" s="167">
        <f t="shared" si="5"/>
        <v>336</v>
      </c>
      <c r="W4" s="147" t="s">
        <v>202</v>
      </c>
      <c r="X4" s="85">
        <f t="shared" si="2"/>
        <v>0</v>
      </c>
      <c r="Z4" s="322">
        <v>14</v>
      </c>
      <c r="AA4" s="324">
        <v>0.43</v>
      </c>
      <c r="AB4" s="324">
        <v>0.04</v>
      </c>
      <c r="AC4" s="323">
        <v>0.47</v>
      </c>
      <c r="AD4" s="323">
        <v>0.06</v>
      </c>
      <c r="AE4" s="323">
        <v>0.12</v>
      </c>
      <c r="AF4" s="323">
        <v>7.0000000000000007E-2</v>
      </c>
      <c r="AG4" s="323">
        <v>0.28000000000000003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48</v>
      </c>
      <c r="E5" s="166">
        <f t="shared" si="0"/>
        <v>336</v>
      </c>
      <c r="F5" s="319">
        <v>46129</v>
      </c>
      <c r="G5" s="245">
        <f t="shared" ca="1" si="4"/>
        <v>179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6"/>
        <v>336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5"/>
        <v>336</v>
      </c>
      <c r="W5" s="147" t="s">
        <v>201</v>
      </c>
      <c r="X5" s="85">
        <f t="shared" si="2"/>
        <v>0</v>
      </c>
      <c r="Z5" s="322">
        <v>15</v>
      </c>
      <c r="AA5" s="324">
        <v>0.42</v>
      </c>
      <c r="AB5" s="324">
        <v>0.03</v>
      </c>
      <c r="AC5" s="323">
        <v>0.45</v>
      </c>
      <c r="AD5" s="323">
        <v>0.08</v>
      </c>
      <c r="AE5" s="323">
        <v>0.1</v>
      </c>
      <c r="AF5" s="323">
        <v>0.08</v>
      </c>
      <c r="AG5" s="323">
        <v>0.28999999999999998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46</v>
      </c>
      <c r="E6" s="166">
        <f t="shared" si="0"/>
        <v>322</v>
      </c>
      <c r="F6" s="319">
        <v>46127</v>
      </c>
      <c r="G6" s="245">
        <f t="shared" ca="1" si="4"/>
        <v>181</v>
      </c>
      <c r="H6" s="253">
        <v>3</v>
      </c>
      <c r="I6" s="253" t="str">
        <f>VLOOKUP(H6,Secteurs!$A$4:$C$6,3)</f>
        <v>Arnaud ITOUA</v>
      </c>
      <c r="J6" s="195"/>
      <c r="K6" s="196"/>
      <c r="L6" s="196">
        <v>0.5</v>
      </c>
      <c r="M6" s="196"/>
      <c r="N6" s="196">
        <v>0.5</v>
      </c>
      <c r="O6" s="197"/>
      <c r="P6" s="178">
        <f t="shared" si="6"/>
        <v>0</v>
      </c>
      <c r="Q6" s="179">
        <f t="shared" si="1"/>
        <v>0</v>
      </c>
      <c r="R6" s="179">
        <f t="shared" si="1"/>
        <v>161</v>
      </c>
      <c r="S6" s="179">
        <f t="shared" si="1"/>
        <v>0</v>
      </c>
      <c r="T6" s="179">
        <f t="shared" si="1"/>
        <v>161</v>
      </c>
      <c r="U6" s="180">
        <f t="shared" si="1"/>
        <v>0</v>
      </c>
      <c r="V6" s="167">
        <f t="shared" si="5"/>
        <v>322</v>
      </c>
      <c r="W6" s="147" t="s">
        <v>201</v>
      </c>
      <c r="X6" s="85">
        <f t="shared" si="2"/>
        <v>0</v>
      </c>
      <c r="Y6" s="2"/>
      <c r="Z6" s="322">
        <v>16</v>
      </c>
      <c r="AA6" s="324">
        <v>0.45</v>
      </c>
      <c r="AB6" s="324">
        <v>0.02</v>
      </c>
      <c r="AC6" s="323">
        <v>0.47</v>
      </c>
      <c r="AD6" s="323">
        <v>0.05</v>
      </c>
      <c r="AE6" s="323">
        <v>0.09</v>
      </c>
      <c r="AF6" s="323">
        <v>0.09</v>
      </c>
      <c r="AG6" s="323">
        <v>0.3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48</v>
      </c>
      <c r="E7" s="166">
        <f t="shared" si="0"/>
        <v>336</v>
      </c>
      <c r="F7" s="319">
        <v>46125</v>
      </c>
      <c r="G7" s="245">
        <f t="shared" ca="1" si="4"/>
        <v>183</v>
      </c>
      <c r="H7" s="253">
        <v>2</v>
      </c>
      <c r="I7" s="253" t="s">
        <v>345</v>
      </c>
      <c r="J7" s="195">
        <v>0.5</v>
      </c>
      <c r="K7" s="196">
        <v>0.5</v>
      </c>
      <c r="L7" s="196"/>
      <c r="M7" s="196"/>
      <c r="N7" s="196"/>
      <c r="O7" s="197"/>
      <c r="P7" s="178">
        <f>+$E7*J7</f>
        <v>168</v>
      </c>
      <c r="Q7" s="179">
        <f t="shared" si="1"/>
        <v>168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5"/>
        <v>336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1.9999999999999962E-2</v>
      </c>
      <c r="AD7" s="194">
        <f>+AD6-AD5</f>
        <v>-0.03</v>
      </c>
      <c r="AE7" s="194">
        <f t="shared" ref="AE7:AG7" si="7">+AE6-AE5</f>
        <v>-1.0000000000000009E-2</v>
      </c>
      <c r="AF7" s="194">
        <f t="shared" si="7"/>
        <v>9.999999999999995E-3</v>
      </c>
      <c r="AG7" s="194">
        <f t="shared" si="7"/>
        <v>1.0000000000000009E-2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56</v>
      </c>
      <c r="E8" s="166">
        <f t="shared" si="0"/>
        <v>392</v>
      </c>
      <c r="F8" s="319">
        <v>46127</v>
      </c>
      <c r="G8" s="245">
        <f t="shared" ca="1" si="4"/>
        <v>181</v>
      </c>
      <c r="H8" s="253">
        <v>1</v>
      </c>
      <c r="I8" s="253" t="s">
        <v>344</v>
      </c>
      <c r="J8" s="195"/>
      <c r="K8" s="196"/>
      <c r="L8" s="196">
        <v>0.5</v>
      </c>
      <c r="M8" s="196"/>
      <c r="N8" s="196"/>
      <c r="O8" s="197">
        <v>0.5</v>
      </c>
      <c r="P8" s="178">
        <f t="shared" si="6"/>
        <v>0</v>
      </c>
      <c r="Q8" s="179">
        <f t="shared" si="1"/>
        <v>0</v>
      </c>
      <c r="R8" s="179">
        <f t="shared" si="1"/>
        <v>196</v>
      </c>
      <c r="S8" s="179">
        <f t="shared" si="1"/>
        <v>0</v>
      </c>
      <c r="T8" s="179">
        <f t="shared" si="1"/>
        <v>0</v>
      </c>
      <c r="U8" s="180">
        <f t="shared" si="1"/>
        <v>196</v>
      </c>
      <c r="V8" s="167">
        <f t="shared" si="5"/>
        <v>392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46126</v>
      </c>
      <c r="G9" s="245">
        <f t="shared" ca="1" si="4"/>
        <v>182</v>
      </c>
      <c r="H9" s="253">
        <v>2</v>
      </c>
      <c r="I9" s="253" t="s">
        <v>346</v>
      </c>
      <c r="J9" s="195"/>
      <c r="K9" s="196">
        <v>0.5</v>
      </c>
      <c r="L9" s="196"/>
      <c r="M9" s="196">
        <v>0.25</v>
      </c>
      <c r="N9" s="196"/>
      <c r="O9" s="197">
        <v>0.25</v>
      </c>
      <c r="P9" s="178">
        <f t="shared" si="6"/>
        <v>0</v>
      </c>
      <c r="Q9" s="179">
        <f t="shared" si="1"/>
        <v>105</v>
      </c>
      <c r="R9" s="179">
        <f t="shared" si="1"/>
        <v>0</v>
      </c>
      <c r="S9" s="179">
        <f t="shared" si="1"/>
        <v>52.5</v>
      </c>
      <c r="T9" s="179">
        <f t="shared" si="1"/>
        <v>0</v>
      </c>
      <c r="U9" s="180">
        <f t="shared" si="1"/>
        <v>52.5</v>
      </c>
      <c r="V9" s="167">
        <f t="shared" si="5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36</v>
      </c>
      <c r="E10" s="166">
        <f t="shared" si="0"/>
        <v>252</v>
      </c>
      <c r="F10" s="319">
        <v>46126</v>
      </c>
      <c r="G10" s="245">
        <f t="shared" ca="1" si="4"/>
        <v>182</v>
      </c>
      <c r="H10" s="253">
        <v>2</v>
      </c>
      <c r="I10" s="253" t="s">
        <v>345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6"/>
        <v>126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126</v>
      </c>
      <c r="V10" s="167">
        <f t="shared" si="5"/>
        <v>252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36</v>
      </c>
      <c r="E11" s="166">
        <f t="shared" si="0"/>
        <v>252</v>
      </c>
      <c r="F11" s="319">
        <v>46126</v>
      </c>
      <c r="G11" s="245">
        <f t="shared" ca="1" si="4"/>
        <v>182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6"/>
        <v>126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126</v>
      </c>
      <c r="V11" s="167">
        <f t="shared" si="5"/>
        <v>252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28</v>
      </c>
      <c r="E12" s="166">
        <f t="shared" si="0"/>
        <v>196</v>
      </c>
      <c r="F12" s="319">
        <v>46126</v>
      </c>
      <c r="G12" s="245">
        <f t="shared" ca="1" si="4"/>
        <v>182</v>
      </c>
      <c r="H12" s="253">
        <v>2</v>
      </c>
      <c r="I12" s="253" t="s">
        <v>345</v>
      </c>
      <c r="J12" s="195">
        <v>0.75</v>
      </c>
      <c r="K12" s="196">
        <v>0.25</v>
      </c>
      <c r="L12" s="196"/>
      <c r="M12" s="196"/>
      <c r="N12" s="196"/>
      <c r="O12" s="197"/>
      <c r="P12" s="178">
        <f t="shared" si="6"/>
        <v>147</v>
      </c>
      <c r="Q12" s="179">
        <f t="shared" si="1"/>
        <v>49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0</v>
      </c>
      <c r="V12" s="167">
        <f t="shared" si="5"/>
        <v>196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46129</v>
      </c>
      <c r="G13" s="245">
        <f t="shared" ca="1" si="4"/>
        <v>179</v>
      </c>
      <c r="H13" s="253">
        <v>1</v>
      </c>
      <c r="I13" s="253" t="s">
        <v>345</v>
      </c>
      <c r="J13" s="195">
        <v>0.25</v>
      </c>
      <c r="K13" s="196"/>
      <c r="L13" s="196"/>
      <c r="M13" s="196"/>
      <c r="N13" s="196"/>
      <c r="O13" s="197">
        <v>0.75</v>
      </c>
      <c r="P13" s="178">
        <f t="shared" si="6"/>
        <v>70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210</v>
      </c>
      <c r="V13" s="167">
        <f t="shared" si="5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46</v>
      </c>
      <c r="E14" s="166">
        <f t="shared" si="0"/>
        <v>322</v>
      </c>
      <c r="F14" s="319">
        <v>46126</v>
      </c>
      <c r="G14" s="245">
        <f t="shared" ca="1" si="4"/>
        <v>182</v>
      </c>
      <c r="H14" s="253">
        <v>3</v>
      </c>
      <c r="I14" s="253" t="str">
        <f>VLOOKUP(H14,Secteurs!$A$4:$C$6,3)</f>
        <v>Arnaud ITOUA</v>
      </c>
      <c r="J14" s="195"/>
      <c r="K14" s="196"/>
      <c r="L14" s="196">
        <v>0.5</v>
      </c>
      <c r="M14" s="196">
        <v>0.5</v>
      </c>
      <c r="N14" s="196"/>
      <c r="O14" s="197"/>
      <c r="P14" s="178">
        <f t="shared" si="6"/>
        <v>0</v>
      </c>
      <c r="Q14" s="179">
        <f t="shared" si="1"/>
        <v>0</v>
      </c>
      <c r="R14" s="179">
        <f t="shared" si="1"/>
        <v>161</v>
      </c>
      <c r="S14" s="179">
        <f t="shared" si="1"/>
        <v>161</v>
      </c>
      <c r="T14" s="179">
        <f t="shared" si="1"/>
        <v>0</v>
      </c>
      <c r="U14" s="180">
        <f t="shared" si="1"/>
        <v>0</v>
      </c>
      <c r="V14" s="167">
        <f t="shared" si="5"/>
        <v>322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60</v>
      </c>
      <c r="E15" s="166">
        <f t="shared" si="0"/>
        <v>420</v>
      </c>
      <c r="F15" s="319">
        <v>46126</v>
      </c>
      <c r="G15" s="245">
        <f t="shared" ca="1" si="4"/>
        <v>182</v>
      </c>
      <c r="H15" s="253">
        <v>2</v>
      </c>
      <c r="I15" s="253" t="s">
        <v>345</v>
      </c>
      <c r="J15" s="195">
        <v>0.5</v>
      </c>
      <c r="K15" s="196"/>
      <c r="L15" s="196"/>
      <c r="M15" s="196"/>
      <c r="N15" s="196"/>
      <c r="O15" s="197">
        <v>0.5</v>
      </c>
      <c r="P15" s="178">
        <f t="shared" si="6"/>
        <v>210</v>
      </c>
      <c r="Q15" s="179">
        <f t="shared" si="1"/>
        <v>0</v>
      </c>
      <c r="R15" s="179">
        <f t="shared" si="1"/>
        <v>0</v>
      </c>
      <c r="S15" s="179">
        <f t="shared" si="1"/>
        <v>0</v>
      </c>
      <c r="T15" s="179">
        <f t="shared" si="1"/>
        <v>0</v>
      </c>
      <c r="U15" s="180">
        <f t="shared" si="1"/>
        <v>210</v>
      </c>
      <c r="V15" s="167">
        <f t="shared" si="5"/>
        <v>420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42</v>
      </c>
      <c r="E16" s="166">
        <f t="shared" si="0"/>
        <v>294</v>
      </c>
      <c r="F16" s="319">
        <v>46125</v>
      </c>
      <c r="G16" s="245">
        <f t="shared" ca="1" si="4"/>
        <v>183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178">
        <f t="shared" si="6"/>
        <v>147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147</v>
      </c>
      <c r="V16" s="167">
        <f t="shared" si="5"/>
        <v>294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50</v>
      </c>
      <c r="E17" s="166">
        <f t="shared" si="0"/>
        <v>350</v>
      </c>
      <c r="F17" s="319">
        <v>46129</v>
      </c>
      <c r="G17" s="245">
        <f t="shared" ca="1" si="4"/>
        <v>179</v>
      </c>
      <c r="H17" s="253">
        <v>1</v>
      </c>
      <c r="I17" s="253" t="s">
        <v>344</v>
      </c>
      <c r="J17" s="195">
        <v>1</v>
      </c>
      <c r="K17" s="196"/>
      <c r="L17" s="196"/>
      <c r="M17" s="196"/>
      <c r="N17" s="196"/>
      <c r="O17" s="197"/>
      <c r="P17" s="178">
        <f t="shared" si="6"/>
        <v>350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0</v>
      </c>
      <c r="V17" s="167">
        <f t="shared" si="5"/>
        <v>350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319">
        <v>46125</v>
      </c>
      <c r="G18" s="245">
        <f t="shared" ca="1" si="4"/>
        <v>183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6"/>
        <v>119</v>
      </c>
      <c r="Q18" s="179">
        <f t="shared" si="6"/>
        <v>0</v>
      </c>
      <c r="R18" s="179">
        <f t="shared" si="6"/>
        <v>0</v>
      </c>
      <c r="S18" s="179">
        <f t="shared" si="6"/>
        <v>0</v>
      </c>
      <c r="T18" s="179">
        <f t="shared" si="6"/>
        <v>0</v>
      </c>
      <c r="U18" s="180">
        <f t="shared" si="6"/>
        <v>119</v>
      </c>
      <c r="V18" s="167">
        <f t="shared" si="5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26</v>
      </c>
      <c r="E19" s="166">
        <f t="shared" si="0"/>
        <v>182</v>
      </c>
      <c r="F19" s="319">
        <v>46126</v>
      </c>
      <c r="G19" s="245">
        <f t="shared" ca="1" si="4"/>
        <v>182</v>
      </c>
      <c r="H19" s="253">
        <v>1</v>
      </c>
      <c r="I19" s="253" t="s">
        <v>345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6"/>
        <v>91</v>
      </c>
      <c r="Q19" s="179">
        <f t="shared" si="6"/>
        <v>0</v>
      </c>
      <c r="R19" s="179">
        <f t="shared" si="6"/>
        <v>0</v>
      </c>
      <c r="S19" s="179">
        <f t="shared" si="6"/>
        <v>0</v>
      </c>
      <c r="T19" s="179">
        <f t="shared" si="6"/>
        <v>0</v>
      </c>
      <c r="U19" s="180">
        <f t="shared" si="6"/>
        <v>91</v>
      </c>
      <c r="V19" s="167">
        <f t="shared" si="5"/>
        <v>182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46</v>
      </c>
      <c r="E20" s="166">
        <f t="shared" si="0"/>
        <v>322</v>
      </c>
      <c r="F20" s="319">
        <v>46126</v>
      </c>
      <c r="G20" s="245">
        <f t="shared" ca="1" si="4"/>
        <v>182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>
        <v>0.25</v>
      </c>
      <c r="O20" s="197">
        <v>0.25</v>
      </c>
      <c r="P20" s="178">
        <f t="shared" si="6"/>
        <v>161</v>
      </c>
      <c r="Q20" s="179">
        <f t="shared" si="6"/>
        <v>0</v>
      </c>
      <c r="R20" s="179">
        <f t="shared" si="6"/>
        <v>0</v>
      </c>
      <c r="S20" s="179">
        <f t="shared" si="6"/>
        <v>0</v>
      </c>
      <c r="T20" s="179">
        <f t="shared" si="6"/>
        <v>80.5</v>
      </c>
      <c r="U20" s="180">
        <f t="shared" si="6"/>
        <v>80.5</v>
      </c>
      <c r="V20" s="167">
        <f t="shared" si="5"/>
        <v>322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46</v>
      </c>
      <c r="E21" s="166">
        <f t="shared" si="0"/>
        <v>322</v>
      </c>
      <c r="F21" s="319">
        <v>46125</v>
      </c>
      <c r="G21" s="245">
        <f t="shared" ca="1" si="4"/>
        <v>183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6"/>
        <v>161</v>
      </c>
      <c r="Q21" s="179">
        <f t="shared" si="6"/>
        <v>0</v>
      </c>
      <c r="R21" s="179">
        <f t="shared" si="6"/>
        <v>0</v>
      </c>
      <c r="S21" s="179">
        <f t="shared" si="6"/>
        <v>0</v>
      </c>
      <c r="T21" s="179">
        <f t="shared" si="6"/>
        <v>0</v>
      </c>
      <c r="U21" s="180">
        <f t="shared" si="6"/>
        <v>161</v>
      </c>
      <c r="V21" s="167">
        <f t="shared" si="5"/>
        <v>322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40</v>
      </c>
      <c r="E22" s="166">
        <f t="shared" si="0"/>
        <v>280</v>
      </c>
      <c r="F22" s="319">
        <v>46125</v>
      </c>
      <c r="G22" s="245">
        <f t="shared" ca="1" si="4"/>
        <v>183</v>
      </c>
      <c r="H22" s="253">
        <v>1</v>
      </c>
      <c r="I22" s="253" t="s">
        <v>344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6"/>
        <v>140</v>
      </c>
      <c r="Q22" s="179">
        <f t="shared" si="6"/>
        <v>0</v>
      </c>
      <c r="R22" s="179">
        <f t="shared" si="6"/>
        <v>0</v>
      </c>
      <c r="S22" s="179">
        <f t="shared" si="6"/>
        <v>0</v>
      </c>
      <c r="T22" s="179">
        <f t="shared" si="6"/>
        <v>0</v>
      </c>
      <c r="U22" s="180">
        <f t="shared" si="6"/>
        <v>140</v>
      </c>
      <c r="V22" s="167">
        <f t="shared" si="5"/>
        <v>280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46125</v>
      </c>
      <c r="G23" s="245">
        <f t="shared" ca="1" si="4"/>
        <v>183</v>
      </c>
      <c r="H23" s="253">
        <v>2</v>
      </c>
      <c r="I23" s="253" t="s">
        <v>345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6"/>
        <v>168</v>
      </c>
      <c r="Q23" s="179">
        <f t="shared" si="6"/>
        <v>0</v>
      </c>
      <c r="R23" s="179">
        <f t="shared" si="6"/>
        <v>0</v>
      </c>
      <c r="S23" s="179">
        <f t="shared" si="6"/>
        <v>0</v>
      </c>
      <c r="T23" s="179">
        <f t="shared" si="6"/>
        <v>0</v>
      </c>
      <c r="U23" s="180">
        <f t="shared" si="6"/>
        <v>168</v>
      </c>
      <c r="V23" s="167">
        <f t="shared" si="5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42</v>
      </c>
      <c r="E24" s="166">
        <f t="shared" si="0"/>
        <v>294</v>
      </c>
      <c r="F24" s="319">
        <v>46126</v>
      </c>
      <c r="G24" s="245">
        <f t="shared" ca="1" si="4"/>
        <v>182</v>
      </c>
      <c r="H24" s="253">
        <v>2</v>
      </c>
      <c r="I24" s="253" t="s">
        <v>345</v>
      </c>
      <c r="J24" s="195"/>
      <c r="K24" s="196"/>
      <c r="L24" s="196">
        <v>0.5</v>
      </c>
      <c r="M24" s="196">
        <v>0.5</v>
      </c>
      <c r="N24" s="196"/>
      <c r="O24" s="197"/>
      <c r="P24" s="178">
        <f t="shared" si="6"/>
        <v>0</v>
      </c>
      <c r="Q24" s="179">
        <f t="shared" si="6"/>
        <v>0</v>
      </c>
      <c r="R24" s="179">
        <f t="shared" si="6"/>
        <v>147</v>
      </c>
      <c r="S24" s="179">
        <f t="shared" si="6"/>
        <v>147</v>
      </c>
      <c r="T24" s="179">
        <f t="shared" si="6"/>
        <v>0</v>
      </c>
      <c r="U24" s="180">
        <f t="shared" si="6"/>
        <v>0</v>
      </c>
      <c r="V24" s="167">
        <f t="shared" si="5"/>
        <v>294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46129</v>
      </c>
      <c r="G25" s="245">
        <f t="shared" ca="1" si="4"/>
        <v>179</v>
      </c>
      <c r="H25" s="253">
        <v>1</v>
      </c>
      <c r="I25" s="253" t="s">
        <v>344</v>
      </c>
      <c r="J25" s="195">
        <v>0.5</v>
      </c>
      <c r="K25" s="196"/>
      <c r="L25" s="196"/>
      <c r="M25" s="196"/>
      <c r="N25" s="196">
        <v>0.25</v>
      </c>
      <c r="O25" s="197">
        <v>0.25</v>
      </c>
      <c r="P25" s="178">
        <f t="shared" si="6"/>
        <v>140</v>
      </c>
      <c r="Q25" s="179">
        <f t="shared" si="6"/>
        <v>0</v>
      </c>
      <c r="R25" s="179">
        <f t="shared" si="6"/>
        <v>0</v>
      </c>
      <c r="S25" s="179">
        <f t="shared" si="6"/>
        <v>0</v>
      </c>
      <c r="T25" s="179">
        <f t="shared" si="6"/>
        <v>70</v>
      </c>
      <c r="U25" s="180">
        <f t="shared" si="6"/>
        <v>70</v>
      </c>
      <c r="V25" s="167">
        <f t="shared" si="5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  <c r="AH25" s="360" t="s">
        <v>7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46126</v>
      </c>
      <c r="G26" s="245">
        <f t="shared" ca="1" si="4"/>
        <v>182</v>
      </c>
      <c r="H26" s="254">
        <v>2</v>
      </c>
      <c r="I26" s="253" t="s">
        <v>345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6"/>
        <v>140</v>
      </c>
      <c r="Q26" s="179">
        <f t="shared" si="6"/>
        <v>0</v>
      </c>
      <c r="R26" s="179">
        <f t="shared" si="6"/>
        <v>0</v>
      </c>
      <c r="S26" s="179">
        <f t="shared" si="6"/>
        <v>0</v>
      </c>
      <c r="T26" s="179">
        <f t="shared" si="6"/>
        <v>0</v>
      </c>
      <c r="U26" s="180">
        <f t="shared" si="6"/>
        <v>140</v>
      </c>
      <c r="V26" s="167">
        <f t="shared" si="5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18200</v>
      </c>
      <c r="AD26" s="346">
        <v>17500</v>
      </c>
      <c r="AE26" s="346">
        <v>17750</v>
      </c>
      <c r="AF26" s="346">
        <v>17500</v>
      </c>
      <c r="AG26" s="346">
        <v>17500</v>
      </c>
      <c r="AH26" s="361">
        <v>17250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46126</v>
      </c>
      <c r="G27" s="245">
        <f t="shared" ca="1" si="4"/>
        <v>182</v>
      </c>
      <c r="H27" s="253">
        <v>1</v>
      </c>
      <c r="I27" s="253" t="s">
        <v>344</v>
      </c>
      <c r="J27" s="195">
        <v>1</v>
      </c>
      <c r="K27" s="196"/>
      <c r="L27" s="196"/>
      <c r="M27" s="196"/>
      <c r="N27" s="196"/>
      <c r="O27" s="197"/>
      <c r="P27" s="178">
        <f t="shared" si="6"/>
        <v>210</v>
      </c>
      <c r="Q27" s="179">
        <f t="shared" si="6"/>
        <v>0</v>
      </c>
      <c r="R27" s="179">
        <f t="shared" si="6"/>
        <v>0</v>
      </c>
      <c r="S27" s="179">
        <f t="shared" si="6"/>
        <v>0</v>
      </c>
      <c r="T27" s="179">
        <f t="shared" si="6"/>
        <v>0</v>
      </c>
      <c r="U27" s="180">
        <f t="shared" si="6"/>
        <v>0</v>
      </c>
      <c r="V27" s="167">
        <f t="shared" si="5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/>
      <c r="AD27" s="346">
        <v>17250</v>
      </c>
      <c r="AE27" s="346">
        <v>17500</v>
      </c>
      <c r="AF27" s="346">
        <v>17250</v>
      </c>
      <c r="AG27" s="346">
        <v>17000</v>
      </c>
      <c r="AH27" s="362" t="s">
        <v>326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46126</v>
      </c>
      <c r="G28" s="245">
        <f t="shared" ca="1" si="4"/>
        <v>182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6"/>
        <v>147</v>
      </c>
      <c r="Q28" s="179">
        <f t="shared" si="6"/>
        <v>0</v>
      </c>
      <c r="R28" s="179">
        <f t="shared" si="6"/>
        <v>0</v>
      </c>
      <c r="S28" s="179">
        <f t="shared" si="6"/>
        <v>0</v>
      </c>
      <c r="T28" s="179">
        <f t="shared" si="6"/>
        <v>0</v>
      </c>
      <c r="U28" s="180">
        <f t="shared" si="6"/>
        <v>147</v>
      </c>
      <c r="V28" s="167">
        <f t="shared" si="5"/>
        <v>294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  <c r="AH28" s="288"/>
    </row>
    <row r="29" spans="1:35" ht="18.75" hidden="1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 t="str">
        <f>VLOOKUP(H29,Secteurs!$A$4:$C$6,3)</f>
        <v>Prince MBOUSSA</v>
      </c>
      <c r="J29" s="195"/>
      <c r="K29" s="196"/>
      <c r="L29" s="196"/>
      <c r="M29" s="196"/>
      <c r="N29" s="196"/>
      <c r="O29" s="197"/>
      <c r="P29" s="178">
        <f t="shared" si="6"/>
        <v>0</v>
      </c>
      <c r="Q29" s="179">
        <f t="shared" si="6"/>
        <v>0</v>
      </c>
      <c r="R29" s="179">
        <f t="shared" si="6"/>
        <v>0</v>
      </c>
      <c r="S29" s="179">
        <f t="shared" si="6"/>
        <v>0</v>
      </c>
      <c r="T29" s="179">
        <f t="shared" si="6"/>
        <v>0</v>
      </c>
      <c r="U29" s="180">
        <f t="shared" si="6"/>
        <v>0</v>
      </c>
      <c r="V29" s="167">
        <f t="shared" si="5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66">
        <f t="shared" si="0"/>
        <v>280</v>
      </c>
      <c r="F30" s="319">
        <v>46127</v>
      </c>
      <c r="G30" s="291">
        <f t="shared" ca="1" si="4"/>
        <v>181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>
        <v>0.5</v>
      </c>
      <c r="O30" s="197"/>
      <c r="P30" s="292">
        <f t="shared" si="6"/>
        <v>140</v>
      </c>
      <c r="Q30" s="293">
        <f t="shared" si="6"/>
        <v>0</v>
      </c>
      <c r="R30" s="293">
        <f t="shared" si="6"/>
        <v>0</v>
      </c>
      <c r="S30" s="293">
        <f t="shared" si="6"/>
        <v>0</v>
      </c>
      <c r="T30" s="293">
        <f t="shared" si="6"/>
        <v>140</v>
      </c>
      <c r="U30" s="294">
        <f t="shared" si="6"/>
        <v>0</v>
      </c>
      <c r="V30" s="145">
        <f t="shared" si="5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46129</v>
      </c>
      <c r="G31" s="245">
        <f t="shared" ca="1" si="4"/>
        <v>179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6"/>
        <v>91</v>
      </c>
      <c r="Q31" s="179">
        <f t="shared" si="6"/>
        <v>0</v>
      </c>
      <c r="R31" s="179">
        <f t="shared" si="6"/>
        <v>0</v>
      </c>
      <c r="S31" s="179">
        <f t="shared" si="6"/>
        <v>0</v>
      </c>
      <c r="T31" s="179">
        <f t="shared" si="6"/>
        <v>0</v>
      </c>
      <c r="U31" s="180">
        <f t="shared" si="6"/>
        <v>91</v>
      </c>
      <c r="V31" s="167">
        <f t="shared" si="5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26</v>
      </c>
      <c r="E32" s="166">
        <f t="shared" si="0"/>
        <v>182</v>
      </c>
      <c r="F32" s="319">
        <v>46127</v>
      </c>
      <c r="G32" s="245">
        <f t="shared" ca="1" si="4"/>
        <v>181</v>
      </c>
      <c r="H32" s="253">
        <v>3</v>
      </c>
      <c r="I32" s="253" t="str">
        <f>VLOOKUP(H32,Secteurs!$A$4:$C$6,3)</f>
        <v>Arnaud ITOUA</v>
      </c>
      <c r="J32" s="195">
        <v>0.5</v>
      </c>
      <c r="K32" s="196"/>
      <c r="L32" s="196">
        <v>0.5</v>
      </c>
      <c r="M32" s="196"/>
      <c r="N32" s="196"/>
      <c r="O32" s="197"/>
      <c r="P32" s="178">
        <f t="shared" si="6"/>
        <v>91</v>
      </c>
      <c r="Q32" s="179">
        <f t="shared" si="6"/>
        <v>0</v>
      </c>
      <c r="R32" s="179">
        <f t="shared" si="6"/>
        <v>91</v>
      </c>
      <c r="S32" s="179">
        <f t="shared" si="6"/>
        <v>0</v>
      </c>
      <c r="T32" s="179">
        <f t="shared" si="6"/>
        <v>0</v>
      </c>
      <c r="U32" s="180">
        <f t="shared" si="6"/>
        <v>0</v>
      </c>
      <c r="V32" s="167">
        <f t="shared" si="5"/>
        <v>182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46125</v>
      </c>
      <c r="G33" s="245">
        <f t="shared" ca="1" si="4"/>
        <v>183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6"/>
        <v>147</v>
      </c>
      <c r="Q33" s="179">
        <f t="shared" si="6"/>
        <v>0</v>
      </c>
      <c r="R33" s="179">
        <f t="shared" si="6"/>
        <v>0</v>
      </c>
      <c r="S33" s="179">
        <f t="shared" si="6"/>
        <v>0</v>
      </c>
      <c r="T33" s="179">
        <f t="shared" si="6"/>
        <v>147</v>
      </c>
      <c r="U33" s="180">
        <f t="shared" si="6"/>
        <v>0</v>
      </c>
      <c r="V33" s="167">
        <f t="shared" si="5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347</v>
      </c>
      <c r="C34" s="142"/>
      <c r="D34" s="198">
        <v>30</v>
      </c>
      <c r="E34" s="166">
        <f t="shared" si="0"/>
        <v>210</v>
      </c>
      <c r="F34" s="319">
        <v>46126</v>
      </c>
      <c r="G34" s="245">
        <f t="shared" ca="1" si="4"/>
        <v>182</v>
      </c>
      <c r="H34" s="253">
        <v>1</v>
      </c>
      <c r="I34" s="253" t="s">
        <v>344</v>
      </c>
      <c r="J34" s="195">
        <v>0.5</v>
      </c>
      <c r="K34" s="196">
        <v>0.5</v>
      </c>
      <c r="L34" s="196"/>
      <c r="M34" s="196"/>
      <c r="N34" s="196"/>
      <c r="O34" s="197"/>
      <c r="P34" s="178">
        <f t="shared" si="6"/>
        <v>105</v>
      </c>
      <c r="Q34" s="179">
        <f t="shared" si="6"/>
        <v>105</v>
      </c>
      <c r="R34" s="179">
        <f t="shared" si="6"/>
        <v>0</v>
      </c>
      <c r="S34" s="179">
        <f t="shared" si="6"/>
        <v>0</v>
      </c>
      <c r="T34" s="179">
        <f t="shared" si="6"/>
        <v>0</v>
      </c>
      <c r="U34" s="180">
        <f t="shared" si="6"/>
        <v>0</v>
      </c>
      <c r="V34" s="167">
        <f t="shared" si="5"/>
        <v>210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36</v>
      </c>
      <c r="E35" s="166">
        <f t="shared" si="0"/>
        <v>252</v>
      </c>
      <c r="F35" s="319">
        <v>46126</v>
      </c>
      <c r="G35" s="245">
        <f t="shared" ca="1" si="4"/>
        <v>182</v>
      </c>
      <c r="H35" s="253">
        <v>2</v>
      </c>
      <c r="I35" s="253" t="s">
        <v>345</v>
      </c>
      <c r="J35" s="195">
        <v>0.5</v>
      </c>
      <c r="K35" s="196"/>
      <c r="L35" s="196"/>
      <c r="M35" s="196"/>
      <c r="N35" s="196"/>
      <c r="O35" s="197">
        <v>0.5</v>
      </c>
      <c r="P35" s="178">
        <f t="shared" si="6"/>
        <v>126</v>
      </c>
      <c r="Q35" s="179">
        <f t="shared" si="6"/>
        <v>0</v>
      </c>
      <c r="R35" s="179">
        <f t="shared" si="6"/>
        <v>0</v>
      </c>
      <c r="S35" s="179">
        <f t="shared" si="6"/>
        <v>0</v>
      </c>
      <c r="T35" s="179">
        <f t="shared" si="6"/>
        <v>0</v>
      </c>
      <c r="U35" s="180">
        <f t="shared" si="6"/>
        <v>126</v>
      </c>
      <c r="V35" s="167">
        <f t="shared" si="5"/>
        <v>252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46126</v>
      </c>
      <c r="G36" s="245">
        <f t="shared" ca="1" si="4"/>
        <v>182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6"/>
        <v>98</v>
      </c>
      <c r="Q36" s="179">
        <f t="shared" si="6"/>
        <v>0</v>
      </c>
      <c r="R36" s="179">
        <f t="shared" si="6"/>
        <v>0</v>
      </c>
      <c r="S36" s="179">
        <f t="shared" si="6"/>
        <v>0</v>
      </c>
      <c r="T36" s="179">
        <f t="shared" si="6"/>
        <v>0</v>
      </c>
      <c r="U36" s="180">
        <f t="shared" si="6"/>
        <v>98</v>
      </c>
      <c r="V36" s="167">
        <f t="shared" si="5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36</v>
      </c>
      <c r="E37" s="166">
        <f t="shared" si="0"/>
        <v>252</v>
      </c>
      <c r="F37" s="319">
        <v>46129</v>
      </c>
      <c r="G37" s="245">
        <f t="shared" ca="1" si="4"/>
        <v>179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6"/>
        <v>126</v>
      </c>
      <c r="Q37" s="179">
        <f t="shared" si="6"/>
        <v>0</v>
      </c>
      <c r="R37" s="179">
        <f t="shared" si="6"/>
        <v>0</v>
      </c>
      <c r="S37" s="179">
        <f t="shared" si="6"/>
        <v>0</v>
      </c>
      <c r="T37" s="179">
        <f t="shared" si="6"/>
        <v>0</v>
      </c>
      <c r="U37" s="180">
        <f t="shared" si="6"/>
        <v>126</v>
      </c>
      <c r="V37" s="167">
        <f t="shared" si="5"/>
        <v>252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28</v>
      </c>
      <c r="E38" s="166">
        <f t="shared" si="0"/>
        <v>196</v>
      </c>
      <c r="F38" s="319">
        <v>46129</v>
      </c>
      <c r="G38" s="245">
        <f t="shared" ca="1" si="4"/>
        <v>179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6"/>
        <v>98</v>
      </c>
      <c r="Q38" s="179">
        <f t="shared" si="6"/>
        <v>0</v>
      </c>
      <c r="R38" s="179">
        <f t="shared" si="6"/>
        <v>0</v>
      </c>
      <c r="S38" s="179">
        <f t="shared" si="6"/>
        <v>0</v>
      </c>
      <c r="T38" s="179">
        <f t="shared" si="6"/>
        <v>0</v>
      </c>
      <c r="U38" s="180">
        <f t="shared" si="6"/>
        <v>98</v>
      </c>
      <c r="V38" s="167">
        <f t="shared" si="5"/>
        <v>196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46125</v>
      </c>
      <c r="G39" s="245">
        <f t="shared" ca="1" si="4"/>
        <v>183</v>
      </c>
      <c r="H39" s="253">
        <v>2</v>
      </c>
      <c r="I39" s="253" t="s">
        <v>345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6"/>
        <v>133</v>
      </c>
      <c r="Q39" s="179">
        <f t="shared" si="6"/>
        <v>0</v>
      </c>
      <c r="R39" s="179">
        <f t="shared" si="6"/>
        <v>0</v>
      </c>
      <c r="S39" s="179">
        <f t="shared" si="6"/>
        <v>0</v>
      </c>
      <c r="T39" s="179">
        <f t="shared" si="6"/>
        <v>0</v>
      </c>
      <c r="U39" s="180">
        <f t="shared" si="6"/>
        <v>133</v>
      </c>
      <c r="V39" s="167">
        <f t="shared" si="5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38</v>
      </c>
      <c r="E40" s="166">
        <f t="shared" si="0"/>
        <v>266</v>
      </c>
      <c r="F40" s="319">
        <v>46129</v>
      </c>
      <c r="G40" s="245">
        <f t="shared" ca="1" si="4"/>
        <v>179</v>
      </c>
      <c r="H40" s="253">
        <v>1</v>
      </c>
      <c r="I40" s="253" t="s">
        <v>345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6"/>
        <v>133</v>
      </c>
      <c r="Q40" s="179">
        <f t="shared" si="6"/>
        <v>0</v>
      </c>
      <c r="R40" s="179">
        <f t="shared" si="6"/>
        <v>0</v>
      </c>
      <c r="S40" s="179">
        <f t="shared" si="6"/>
        <v>0</v>
      </c>
      <c r="T40" s="179">
        <f t="shared" si="6"/>
        <v>0</v>
      </c>
      <c r="U40" s="180">
        <f t="shared" si="6"/>
        <v>133</v>
      </c>
      <c r="V40" s="167">
        <f t="shared" si="5"/>
        <v>266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46125</v>
      </c>
      <c r="G41" s="245">
        <f t="shared" ca="1" si="4"/>
        <v>183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>
        <v>0.25</v>
      </c>
      <c r="N41" s="196">
        <v>0.25</v>
      </c>
      <c r="O41" s="197"/>
      <c r="P41" s="178">
        <f t="shared" si="6"/>
        <v>91</v>
      </c>
      <c r="Q41" s="179">
        <f t="shared" si="6"/>
        <v>0</v>
      </c>
      <c r="R41" s="179">
        <f t="shared" si="6"/>
        <v>0</v>
      </c>
      <c r="S41" s="179">
        <f t="shared" si="6"/>
        <v>45.5</v>
      </c>
      <c r="T41" s="179">
        <f t="shared" si="6"/>
        <v>45.5</v>
      </c>
      <c r="U41" s="180">
        <f t="shared" si="6"/>
        <v>0</v>
      </c>
      <c r="V41" s="167">
        <f t="shared" si="5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46126</v>
      </c>
      <c r="G42" s="245">
        <f t="shared" ca="1" si="4"/>
        <v>182</v>
      </c>
      <c r="H42" s="253">
        <v>1</v>
      </c>
      <c r="I42" s="253" t="s">
        <v>344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6"/>
        <v>112</v>
      </c>
      <c r="Q42" s="179">
        <f t="shared" si="6"/>
        <v>0</v>
      </c>
      <c r="R42" s="179">
        <f t="shared" si="6"/>
        <v>0</v>
      </c>
      <c r="S42" s="179">
        <f t="shared" si="6"/>
        <v>0</v>
      </c>
      <c r="T42" s="179">
        <f t="shared" si="6"/>
        <v>0</v>
      </c>
      <c r="U42" s="180">
        <f t="shared" si="6"/>
        <v>112</v>
      </c>
      <c r="V42" s="167">
        <f t="shared" si="5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46126</v>
      </c>
      <c r="G43" s="245">
        <f t="shared" ca="1" si="4"/>
        <v>182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178">
        <f t="shared" si="6"/>
        <v>126</v>
      </c>
      <c r="Q43" s="179">
        <f t="shared" si="6"/>
        <v>0</v>
      </c>
      <c r="R43" s="179">
        <f t="shared" si="6"/>
        <v>0</v>
      </c>
      <c r="S43" s="179">
        <f t="shared" si="6"/>
        <v>0</v>
      </c>
      <c r="T43" s="179">
        <f t="shared" si="6"/>
        <v>0</v>
      </c>
      <c r="U43" s="180">
        <f t="shared" si="6"/>
        <v>126</v>
      </c>
      <c r="V43" s="167">
        <f t="shared" si="5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46126</v>
      </c>
      <c r="G44" s="245">
        <f t="shared" ca="1" si="4"/>
        <v>182</v>
      </c>
      <c r="H44" s="253">
        <v>2</v>
      </c>
      <c r="I44" s="253" t="s">
        <v>345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6"/>
        <v>161</v>
      </c>
      <c r="Q44" s="179">
        <f t="shared" si="6"/>
        <v>0</v>
      </c>
      <c r="R44" s="179">
        <f t="shared" si="6"/>
        <v>0</v>
      </c>
      <c r="S44" s="179">
        <f t="shared" si="6"/>
        <v>161</v>
      </c>
      <c r="T44" s="179">
        <f t="shared" si="6"/>
        <v>0</v>
      </c>
      <c r="U44" s="180">
        <f t="shared" si="6"/>
        <v>0</v>
      </c>
      <c r="V44" s="167">
        <f t="shared" si="5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32</v>
      </c>
      <c r="E45" s="166">
        <f t="shared" si="0"/>
        <v>224</v>
      </c>
      <c r="F45" s="319">
        <v>46126</v>
      </c>
      <c r="G45" s="245">
        <f t="shared" ca="1" si="4"/>
        <v>182</v>
      </c>
      <c r="H45" s="253">
        <v>1</v>
      </c>
      <c r="I45" s="253" t="s">
        <v>344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6"/>
        <v>112</v>
      </c>
      <c r="Q45" s="179">
        <f t="shared" si="6"/>
        <v>0</v>
      </c>
      <c r="R45" s="179">
        <f t="shared" si="6"/>
        <v>0</v>
      </c>
      <c r="S45" s="179">
        <f t="shared" si="6"/>
        <v>0</v>
      </c>
      <c r="T45" s="179">
        <f t="shared" si="6"/>
        <v>0</v>
      </c>
      <c r="U45" s="180">
        <f t="shared" si="6"/>
        <v>112</v>
      </c>
      <c r="V45" s="167">
        <f t="shared" si="5"/>
        <v>224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22</v>
      </c>
      <c r="E46" s="166">
        <f t="shared" si="0"/>
        <v>154</v>
      </c>
      <c r="F46" s="319">
        <v>46126</v>
      </c>
      <c r="G46" s="245">
        <f t="shared" ca="1" si="4"/>
        <v>182</v>
      </c>
      <c r="H46" s="253">
        <v>1</v>
      </c>
      <c r="I46" s="253" t="s">
        <v>344</v>
      </c>
      <c r="J46" s="195">
        <v>0.5</v>
      </c>
      <c r="K46" s="196"/>
      <c r="L46" s="196"/>
      <c r="M46" s="196"/>
      <c r="N46" s="196"/>
      <c r="O46" s="197">
        <v>0.5</v>
      </c>
      <c r="P46" s="178">
        <f t="shared" si="6"/>
        <v>77</v>
      </c>
      <c r="Q46" s="179">
        <f t="shared" si="6"/>
        <v>0</v>
      </c>
      <c r="R46" s="179">
        <f t="shared" si="6"/>
        <v>0</v>
      </c>
      <c r="S46" s="179">
        <f t="shared" si="6"/>
        <v>0</v>
      </c>
      <c r="T46" s="179">
        <f t="shared" si="6"/>
        <v>0</v>
      </c>
      <c r="U46" s="180">
        <f t="shared" si="6"/>
        <v>77</v>
      </c>
      <c r="V46" s="167">
        <f t="shared" si="5"/>
        <v>154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34</v>
      </c>
      <c r="E47" s="166">
        <f t="shared" si="0"/>
        <v>238</v>
      </c>
      <c r="F47" s="319">
        <v>46125</v>
      </c>
      <c r="G47" s="245">
        <f t="shared" ca="1" si="4"/>
        <v>183</v>
      </c>
      <c r="H47" s="254">
        <v>1</v>
      </c>
      <c r="I47" s="253" t="s">
        <v>344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6"/>
        <v>119</v>
      </c>
      <c r="Q47" s="179">
        <f t="shared" si="6"/>
        <v>0</v>
      </c>
      <c r="R47" s="179">
        <f t="shared" si="6"/>
        <v>0</v>
      </c>
      <c r="S47" s="179">
        <f t="shared" si="6"/>
        <v>59.5</v>
      </c>
      <c r="T47" s="179">
        <f t="shared" si="6"/>
        <v>0</v>
      </c>
      <c r="U47" s="180">
        <f t="shared" si="6"/>
        <v>59.5</v>
      </c>
      <c r="V47" s="167">
        <f t="shared" si="5"/>
        <v>238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22</v>
      </c>
      <c r="E48" s="166">
        <f t="shared" si="0"/>
        <v>154</v>
      </c>
      <c r="F48" s="319">
        <v>46129</v>
      </c>
      <c r="G48" s="245">
        <f t="shared" ca="1" si="4"/>
        <v>179</v>
      </c>
      <c r="H48" s="253">
        <v>3</v>
      </c>
      <c r="I48" s="253" t="str">
        <f>VLOOKUP(H48,Secteurs!$A$4:$C$6,3)</f>
        <v>Arnaud ITOUA</v>
      </c>
      <c r="J48" s="195"/>
      <c r="K48" s="196"/>
      <c r="L48" s="196"/>
      <c r="M48" s="196"/>
      <c r="N48" s="196">
        <v>0.5</v>
      </c>
      <c r="O48" s="197">
        <v>0.5</v>
      </c>
      <c r="P48" s="178">
        <f t="shared" si="6"/>
        <v>0</v>
      </c>
      <c r="Q48" s="179">
        <f t="shared" si="6"/>
        <v>0</v>
      </c>
      <c r="R48" s="179">
        <f t="shared" si="6"/>
        <v>0</v>
      </c>
      <c r="S48" s="179">
        <f t="shared" si="6"/>
        <v>0</v>
      </c>
      <c r="T48" s="179">
        <f t="shared" si="6"/>
        <v>77</v>
      </c>
      <c r="U48" s="180">
        <f t="shared" si="6"/>
        <v>77</v>
      </c>
      <c r="V48" s="167">
        <f t="shared" si="5"/>
        <v>154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46125</v>
      </c>
      <c r="G49" s="245">
        <f t="shared" ca="1" si="4"/>
        <v>183</v>
      </c>
      <c r="H49" s="253">
        <v>2</v>
      </c>
      <c r="I49" s="253" t="s">
        <v>345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6"/>
        <v>175</v>
      </c>
      <c r="Q49" s="179">
        <f t="shared" si="6"/>
        <v>0</v>
      </c>
      <c r="R49" s="179">
        <f t="shared" si="6"/>
        <v>0</v>
      </c>
      <c r="S49" s="179">
        <f t="shared" si="6"/>
        <v>175</v>
      </c>
      <c r="T49" s="179">
        <f t="shared" si="6"/>
        <v>0</v>
      </c>
      <c r="U49" s="180">
        <f t="shared" si="6"/>
        <v>0</v>
      </c>
      <c r="V49" s="167">
        <f t="shared" si="5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32</v>
      </c>
      <c r="E50" s="166">
        <f t="shared" si="0"/>
        <v>224</v>
      </c>
      <c r="F50" s="319">
        <v>46129</v>
      </c>
      <c r="G50" s="245">
        <f t="shared" ca="1" si="4"/>
        <v>179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/>
      <c r="N50" s="196"/>
      <c r="O50" s="197">
        <v>0.5</v>
      </c>
      <c r="P50" s="178">
        <f t="shared" si="6"/>
        <v>112</v>
      </c>
      <c r="Q50" s="179">
        <f t="shared" si="6"/>
        <v>0</v>
      </c>
      <c r="R50" s="179">
        <f t="shared" si="6"/>
        <v>0</v>
      </c>
      <c r="S50" s="179">
        <f t="shared" si="6"/>
        <v>0</v>
      </c>
      <c r="T50" s="179">
        <f t="shared" si="6"/>
        <v>0</v>
      </c>
      <c r="U50" s="180">
        <f t="shared" si="6"/>
        <v>112</v>
      </c>
      <c r="V50" s="167">
        <f t="shared" si="5"/>
        <v>224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46125</v>
      </c>
      <c r="G51" s="245">
        <f t="shared" ca="1" si="4"/>
        <v>183</v>
      </c>
      <c r="H51" s="253">
        <v>2</v>
      </c>
      <c r="I51" s="253" t="s">
        <v>345</v>
      </c>
      <c r="J51" s="195">
        <v>0.25</v>
      </c>
      <c r="K51" s="196"/>
      <c r="L51" s="196"/>
      <c r="M51" s="196"/>
      <c r="N51" s="196">
        <v>0.25</v>
      </c>
      <c r="O51" s="197">
        <v>0.5</v>
      </c>
      <c r="P51" s="178">
        <f t="shared" si="6"/>
        <v>84</v>
      </c>
      <c r="Q51" s="179">
        <f t="shared" si="6"/>
        <v>0</v>
      </c>
      <c r="R51" s="179">
        <f t="shared" si="6"/>
        <v>0</v>
      </c>
      <c r="S51" s="179">
        <f t="shared" si="6"/>
        <v>0</v>
      </c>
      <c r="T51" s="179">
        <f t="shared" si="6"/>
        <v>84</v>
      </c>
      <c r="U51" s="180">
        <f t="shared" si="6"/>
        <v>168</v>
      </c>
      <c r="V51" s="167">
        <f t="shared" si="5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46127</v>
      </c>
      <c r="G52" s="245">
        <f t="shared" ca="1" si="4"/>
        <v>181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>
        <v>0.25</v>
      </c>
      <c r="N52" s="196">
        <v>0.25</v>
      </c>
      <c r="O52" s="197"/>
      <c r="P52" s="178">
        <f t="shared" si="6"/>
        <v>91</v>
      </c>
      <c r="Q52" s="179">
        <f t="shared" si="6"/>
        <v>0</v>
      </c>
      <c r="R52" s="179">
        <f t="shared" si="6"/>
        <v>0</v>
      </c>
      <c r="S52" s="179">
        <f t="shared" si="6"/>
        <v>45.5</v>
      </c>
      <c r="T52" s="179">
        <f t="shared" si="6"/>
        <v>45.5</v>
      </c>
      <c r="U52" s="180">
        <f t="shared" si="6"/>
        <v>0</v>
      </c>
      <c r="V52" s="167">
        <f t="shared" si="5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22</v>
      </c>
      <c r="E53" s="166">
        <f t="shared" si="0"/>
        <v>154</v>
      </c>
      <c r="F53" s="319">
        <v>46127</v>
      </c>
      <c r="G53" s="245">
        <f t="shared" ca="1" si="4"/>
        <v>181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/>
      <c r="N53" s="196">
        <v>0.5</v>
      </c>
      <c r="O53" s="197"/>
      <c r="P53" s="178">
        <f t="shared" si="6"/>
        <v>77</v>
      </c>
      <c r="Q53" s="179">
        <f t="shared" si="6"/>
        <v>0</v>
      </c>
      <c r="R53" s="179">
        <f t="shared" si="6"/>
        <v>0</v>
      </c>
      <c r="S53" s="179">
        <f t="shared" si="6"/>
        <v>0</v>
      </c>
      <c r="T53" s="179">
        <f t="shared" si="6"/>
        <v>77</v>
      </c>
      <c r="U53" s="180">
        <f t="shared" si="6"/>
        <v>0</v>
      </c>
      <c r="V53" s="167">
        <f t="shared" si="5"/>
        <v>154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337</v>
      </c>
      <c r="D54" s="198">
        <v>28</v>
      </c>
      <c r="E54" s="166">
        <f t="shared" si="0"/>
        <v>196</v>
      </c>
      <c r="F54" s="319">
        <v>46129</v>
      </c>
      <c r="G54" s="245">
        <f t="shared" ca="1" si="4"/>
        <v>179</v>
      </c>
      <c r="H54" s="253">
        <v>3</v>
      </c>
      <c r="I54" s="253" t="str">
        <f>VLOOKUP(H54,Secteurs!$A$4:$C$6,3)</f>
        <v>Arnaud ITOUA</v>
      </c>
      <c r="J54" s="195">
        <v>1</v>
      </c>
      <c r="K54" s="196"/>
      <c r="L54" s="196"/>
      <c r="M54" s="196"/>
      <c r="N54" s="196"/>
      <c r="O54" s="197"/>
      <c r="P54" s="178">
        <f t="shared" si="6"/>
        <v>196</v>
      </c>
      <c r="Q54" s="179">
        <f t="shared" si="6"/>
        <v>0</v>
      </c>
      <c r="R54" s="179">
        <f t="shared" si="6"/>
        <v>0</v>
      </c>
      <c r="S54" s="179">
        <f t="shared" si="6"/>
        <v>0</v>
      </c>
      <c r="T54" s="179">
        <f t="shared" si="6"/>
        <v>0</v>
      </c>
      <c r="U54" s="180">
        <f t="shared" si="6"/>
        <v>0</v>
      </c>
      <c r="V54" s="167">
        <f t="shared" si="5"/>
        <v>196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46129</v>
      </c>
      <c r="G55" s="245">
        <f t="shared" ca="1" si="4"/>
        <v>179</v>
      </c>
      <c r="H55" s="253">
        <v>2</v>
      </c>
      <c r="I55" s="253" t="s">
        <v>345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6"/>
        <v>126</v>
      </c>
      <c r="Q55" s="179">
        <f t="shared" si="6"/>
        <v>0</v>
      </c>
      <c r="R55" s="179">
        <f t="shared" si="6"/>
        <v>0</v>
      </c>
      <c r="S55" s="179">
        <f t="shared" si="6"/>
        <v>0</v>
      </c>
      <c r="T55" s="179">
        <f t="shared" si="6"/>
        <v>0</v>
      </c>
      <c r="U55" s="180">
        <f t="shared" si="6"/>
        <v>126</v>
      </c>
      <c r="V55" s="167">
        <f t="shared" si="5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24</v>
      </c>
      <c r="E56" s="166">
        <f t="shared" si="0"/>
        <v>168</v>
      </c>
      <c r="F56" s="319">
        <v>46125</v>
      </c>
      <c r="G56" s="245">
        <f t="shared" ca="1" si="4"/>
        <v>183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>
        <v>0.5</v>
      </c>
      <c r="O56" s="197"/>
      <c r="P56" s="178">
        <f t="shared" si="6"/>
        <v>84</v>
      </c>
      <c r="Q56" s="179">
        <f t="shared" si="6"/>
        <v>0</v>
      </c>
      <c r="R56" s="179">
        <f t="shared" si="6"/>
        <v>0</v>
      </c>
      <c r="S56" s="179">
        <f t="shared" si="6"/>
        <v>0</v>
      </c>
      <c r="T56" s="179">
        <f t="shared" si="6"/>
        <v>84</v>
      </c>
      <c r="U56" s="180">
        <f t="shared" si="6"/>
        <v>0</v>
      </c>
      <c r="V56" s="167">
        <f t="shared" si="5"/>
        <v>168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348" t="s">
        <v>322</v>
      </c>
      <c r="C57" s="168" t="s">
        <v>29</v>
      </c>
      <c r="D57" s="198">
        <v>36</v>
      </c>
      <c r="E57" s="166">
        <f t="shared" si="0"/>
        <v>252</v>
      </c>
      <c r="F57" s="319">
        <v>46129</v>
      </c>
      <c r="G57" s="245">
        <f t="shared" ca="1" si="4"/>
        <v>179</v>
      </c>
      <c r="H57" s="253">
        <v>2</v>
      </c>
      <c r="I57" s="253" t="s">
        <v>345</v>
      </c>
      <c r="J57" s="195">
        <v>0.5</v>
      </c>
      <c r="K57" s="196"/>
      <c r="L57" s="196"/>
      <c r="M57" s="196">
        <v>0.25</v>
      </c>
      <c r="N57" s="196"/>
      <c r="O57" s="197">
        <v>0.25</v>
      </c>
      <c r="P57" s="178">
        <f t="shared" si="6"/>
        <v>126</v>
      </c>
      <c r="Q57" s="179">
        <f t="shared" si="6"/>
        <v>0</v>
      </c>
      <c r="R57" s="179">
        <f t="shared" si="6"/>
        <v>0</v>
      </c>
      <c r="S57" s="179">
        <f t="shared" si="6"/>
        <v>63</v>
      </c>
      <c r="T57" s="179">
        <f t="shared" si="6"/>
        <v>0</v>
      </c>
      <c r="U57" s="180">
        <f t="shared" si="6"/>
        <v>63</v>
      </c>
      <c r="V57" s="167">
        <f t="shared" si="5"/>
        <v>252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30</v>
      </c>
      <c r="E58" s="166">
        <f t="shared" si="0"/>
        <v>210</v>
      </c>
      <c r="F58" s="319">
        <v>46129</v>
      </c>
      <c r="G58" s="245">
        <f t="shared" ca="1" si="4"/>
        <v>179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105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105</v>
      </c>
      <c r="V58" s="167">
        <f t="shared" si="5"/>
        <v>210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26</v>
      </c>
      <c r="E59" s="166">
        <f t="shared" si="0"/>
        <v>182</v>
      </c>
      <c r="F59" s="319">
        <v>46129</v>
      </c>
      <c r="G59" s="245">
        <f t="shared" ca="1" si="4"/>
        <v>179</v>
      </c>
      <c r="H59" s="253">
        <v>1</v>
      </c>
      <c r="I59" s="253" t="s">
        <v>344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91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91</v>
      </c>
      <c r="V59" s="167">
        <f t="shared" si="5"/>
        <v>182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46129</v>
      </c>
      <c r="G60" s="245">
        <f t="shared" ca="1" si="4"/>
        <v>179</v>
      </c>
      <c r="H60" s="253">
        <v>2</v>
      </c>
      <c r="I60" s="253" t="s">
        <v>345</v>
      </c>
      <c r="J60" s="195"/>
      <c r="K60" s="196"/>
      <c r="L60" s="196"/>
      <c r="M60" s="196">
        <v>0.25</v>
      </c>
      <c r="N60" s="196">
        <v>0.25</v>
      </c>
      <c r="O60" s="197">
        <v>0.5</v>
      </c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63</v>
      </c>
      <c r="T60" s="179">
        <f t="shared" si="8"/>
        <v>63</v>
      </c>
      <c r="U60" s="180">
        <f t="shared" si="8"/>
        <v>126</v>
      </c>
      <c r="V60" s="167">
        <f t="shared" si="5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46125</v>
      </c>
      <c r="G61" s="245">
        <f t="shared" ca="1" si="4"/>
        <v>183</v>
      </c>
      <c r="H61" s="254">
        <v>1</v>
      </c>
      <c r="I61" s="253" t="s">
        <v>344</v>
      </c>
      <c r="J61" s="195">
        <v>0.5</v>
      </c>
      <c r="K61" s="196"/>
      <c r="L61" s="196"/>
      <c r="M61" s="196"/>
      <c r="N61" s="196"/>
      <c r="O61" s="197">
        <v>0.5</v>
      </c>
      <c r="P61" s="178">
        <f t="shared" si="8"/>
        <v>98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0</v>
      </c>
      <c r="U61" s="180">
        <f t="shared" si="8"/>
        <v>98</v>
      </c>
      <c r="V61" s="167">
        <f t="shared" si="5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30</v>
      </c>
      <c r="E62" s="166">
        <f t="shared" si="0"/>
        <v>210</v>
      </c>
      <c r="F62" s="319">
        <v>46129</v>
      </c>
      <c r="G62" s="245">
        <f t="shared" ca="1" si="4"/>
        <v>179</v>
      </c>
      <c r="H62" s="254">
        <v>1</v>
      </c>
      <c r="I62" s="253" t="s">
        <v>344</v>
      </c>
      <c r="J62" s="195">
        <v>0.5</v>
      </c>
      <c r="K62" s="196"/>
      <c r="L62" s="196">
        <v>0.5</v>
      </c>
      <c r="M62" s="196"/>
      <c r="N62" s="196"/>
      <c r="O62" s="197"/>
      <c r="P62" s="178">
        <f t="shared" si="8"/>
        <v>105</v>
      </c>
      <c r="Q62" s="179">
        <f t="shared" si="8"/>
        <v>0</v>
      </c>
      <c r="R62" s="179">
        <f t="shared" si="8"/>
        <v>105</v>
      </c>
      <c r="S62" s="179">
        <f t="shared" si="8"/>
        <v>0</v>
      </c>
      <c r="T62" s="179">
        <f t="shared" si="8"/>
        <v>0</v>
      </c>
      <c r="U62" s="180">
        <f t="shared" si="8"/>
        <v>0</v>
      </c>
      <c r="V62" s="167">
        <f t="shared" si="5"/>
        <v>210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32</v>
      </c>
      <c r="E63" s="166">
        <f t="shared" si="0"/>
        <v>224</v>
      </c>
      <c r="F63" s="319">
        <v>46129</v>
      </c>
      <c r="G63" s="245">
        <f t="shared" ca="1" si="4"/>
        <v>179</v>
      </c>
      <c r="H63" s="254">
        <v>1</v>
      </c>
      <c r="I63" s="253" t="s">
        <v>344</v>
      </c>
      <c r="J63" s="195">
        <v>0.5</v>
      </c>
      <c r="K63" s="196"/>
      <c r="L63" s="196">
        <v>0.5</v>
      </c>
      <c r="M63" s="196"/>
      <c r="N63" s="196"/>
      <c r="O63" s="197"/>
      <c r="P63" s="178">
        <f t="shared" si="8"/>
        <v>112</v>
      </c>
      <c r="Q63" s="179">
        <f t="shared" si="8"/>
        <v>0</v>
      </c>
      <c r="R63" s="179">
        <f t="shared" si="8"/>
        <v>112</v>
      </c>
      <c r="S63" s="179">
        <f t="shared" si="8"/>
        <v>0</v>
      </c>
      <c r="T63" s="179">
        <f t="shared" si="8"/>
        <v>0</v>
      </c>
      <c r="U63" s="180">
        <f t="shared" si="8"/>
        <v>0</v>
      </c>
      <c r="V63" s="167">
        <f t="shared" si="5"/>
        <v>224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46126</v>
      </c>
      <c r="G64" s="245">
        <f t="shared" ca="1" si="4"/>
        <v>182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>
        <v>0.5</v>
      </c>
      <c r="O64" s="197"/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140</v>
      </c>
      <c r="U64" s="180">
        <f t="shared" si="8"/>
        <v>0</v>
      </c>
      <c r="V64" s="167">
        <f t="shared" si="5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12</v>
      </c>
      <c r="E65" s="166">
        <f t="shared" si="0"/>
        <v>84</v>
      </c>
      <c r="F65" s="319">
        <v>46125</v>
      </c>
      <c r="G65" s="245">
        <f t="shared" ca="1" si="4"/>
        <v>183</v>
      </c>
      <c r="H65" s="254">
        <v>1</v>
      </c>
      <c r="I65" s="253" t="s">
        <v>344</v>
      </c>
      <c r="J65" s="195">
        <v>0.5</v>
      </c>
      <c r="K65" s="196"/>
      <c r="L65" s="196"/>
      <c r="M65" s="196"/>
      <c r="N65" s="196"/>
      <c r="O65" s="197">
        <v>0.5</v>
      </c>
      <c r="P65" s="178">
        <f t="shared" si="8"/>
        <v>42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0</v>
      </c>
      <c r="U65" s="180">
        <f t="shared" si="8"/>
        <v>42</v>
      </c>
      <c r="V65" s="167">
        <f t="shared" si="5"/>
        <v>84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6" si="9">D66*7</f>
        <v>196</v>
      </c>
      <c r="F66" s="319">
        <v>46125</v>
      </c>
      <c r="G66" s="245">
        <f t="shared" ca="1" si="4"/>
        <v>183</v>
      </c>
      <c r="H66" s="253">
        <v>1</v>
      </c>
      <c r="I66" s="253" t="s">
        <v>344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5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46129</v>
      </c>
      <c r="G67" s="245">
        <f t="shared" ref="G67:G131" ca="1" si="12">+IF(A67=1,(+TODAY())-F67,"Sans objet")</f>
        <v>179</v>
      </c>
      <c r="H67" s="254">
        <v>1</v>
      </c>
      <c r="I67" s="253" t="s">
        <v>344</v>
      </c>
      <c r="J67" s="195">
        <v>0.5</v>
      </c>
      <c r="K67" s="196"/>
      <c r="L67" s="196"/>
      <c r="M67" s="196"/>
      <c r="N67" s="196">
        <v>0.25</v>
      </c>
      <c r="O67" s="197">
        <v>0.25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45.5</v>
      </c>
      <c r="U67" s="180">
        <f t="shared" si="8"/>
        <v>45.5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46129</v>
      </c>
      <c r="G68" s="245">
        <f t="shared" ca="1" si="12"/>
        <v>179</v>
      </c>
      <c r="H68" s="253">
        <v>2</v>
      </c>
      <c r="I68" s="253" t="s">
        <v>346</v>
      </c>
      <c r="J68" s="195"/>
      <c r="K68" s="196">
        <v>0.25</v>
      </c>
      <c r="L68" s="196"/>
      <c r="M68" s="196">
        <v>0.25</v>
      </c>
      <c r="N68" s="196"/>
      <c r="O68" s="197">
        <v>0.5</v>
      </c>
      <c r="P68" s="178">
        <f t="shared" si="8"/>
        <v>0</v>
      </c>
      <c r="Q68" s="179">
        <f t="shared" si="8"/>
        <v>84</v>
      </c>
      <c r="R68" s="179">
        <f t="shared" si="8"/>
        <v>0</v>
      </c>
      <c r="S68" s="179">
        <f t="shared" si="8"/>
        <v>84</v>
      </c>
      <c r="T68" s="179">
        <f t="shared" si="8"/>
        <v>0</v>
      </c>
      <c r="U68" s="180">
        <f t="shared" si="8"/>
        <v>168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20</v>
      </c>
      <c r="E69" s="166">
        <f t="shared" si="9"/>
        <v>140</v>
      </c>
      <c r="F69" s="319">
        <v>46126</v>
      </c>
      <c r="G69" s="245">
        <f t="shared" ca="1" si="12"/>
        <v>182</v>
      </c>
      <c r="H69" s="254">
        <v>2</v>
      </c>
      <c r="I69" s="253" t="s">
        <v>345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140</v>
      </c>
      <c r="V69" s="167">
        <f t="shared" si="13"/>
        <v>140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30</v>
      </c>
      <c r="E70" s="166">
        <f t="shared" si="9"/>
        <v>210</v>
      </c>
      <c r="F70" s="319">
        <v>46094</v>
      </c>
      <c r="G70" s="245">
        <v>0</v>
      </c>
      <c r="H70" s="254">
        <v>1</v>
      </c>
      <c r="I70" s="253" t="s">
        <v>344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105</v>
      </c>
      <c r="T70" s="179">
        <f t="shared" si="8"/>
        <v>0</v>
      </c>
      <c r="U70" s="180">
        <f t="shared" si="8"/>
        <v>105</v>
      </c>
      <c r="V70" s="167">
        <f t="shared" si="13"/>
        <v>210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12</v>
      </c>
      <c r="E71" s="166">
        <f t="shared" si="9"/>
        <v>84</v>
      </c>
      <c r="F71" s="319">
        <v>46125</v>
      </c>
      <c r="G71" s="245">
        <f t="shared" ca="1" si="12"/>
        <v>183</v>
      </c>
      <c r="H71" s="254">
        <v>1</v>
      </c>
      <c r="I71" s="253" t="s">
        <v>345</v>
      </c>
      <c r="J71" s="195"/>
      <c r="K71" s="196">
        <v>0.5</v>
      </c>
      <c r="L71" s="196"/>
      <c r="M71" s="196"/>
      <c r="N71" s="196"/>
      <c r="O71" s="197">
        <v>0.5</v>
      </c>
      <c r="P71" s="178">
        <f t="shared" si="8"/>
        <v>0</v>
      </c>
      <c r="Q71" s="179">
        <f t="shared" si="8"/>
        <v>42</v>
      </c>
      <c r="R71" s="179">
        <f t="shared" si="8"/>
        <v>0</v>
      </c>
      <c r="S71" s="179">
        <f t="shared" si="8"/>
        <v>0</v>
      </c>
      <c r="T71" s="179">
        <f t="shared" si="8"/>
        <v>0</v>
      </c>
      <c r="U71" s="180">
        <f t="shared" si="8"/>
        <v>42</v>
      </c>
      <c r="V71" s="167">
        <f t="shared" si="13"/>
        <v>84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46125</v>
      </c>
      <c r="G72" s="245">
        <f t="shared" ca="1" si="12"/>
        <v>183</v>
      </c>
      <c r="H72" s="253">
        <v>2</v>
      </c>
      <c r="I72" s="253" t="s">
        <v>345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30</v>
      </c>
      <c r="E73" s="166">
        <f t="shared" si="9"/>
        <v>210</v>
      </c>
      <c r="F73" s="352">
        <v>46125</v>
      </c>
      <c r="G73" s="245">
        <f t="shared" ca="1" si="12"/>
        <v>183</v>
      </c>
      <c r="H73" s="255">
        <v>1</v>
      </c>
      <c r="I73" s="255" t="s">
        <v>344</v>
      </c>
      <c r="J73" s="195">
        <v>0.5</v>
      </c>
      <c r="K73" s="196"/>
      <c r="L73" s="196"/>
      <c r="M73" s="196"/>
      <c r="N73" s="196">
        <v>0.25</v>
      </c>
      <c r="O73" s="197">
        <v>0.25</v>
      </c>
      <c r="P73" s="178">
        <f t="shared" si="8"/>
        <v>105</v>
      </c>
      <c r="Q73" s="179">
        <f t="shared" si="8"/>
        <v>0</v>
      </c>
      <c r="R73" s="179">
        <f t="shared" si="8"/>
        <v>0</v>
      </c>
      <c r="S73" s="179">
        <f t="shared" si="8"/>
        <v>0</v>
      </c>
      <c r="T73" s="179">
        <f t="shared" si="8"/>
        <v>52.5</v>
      </c>
      <c r="U73" s="180">
        <f t="shared" si="8"/>
        <v>52.5</v>
      </c>
      <c r="V73" s="167">
        <f t="shared" si="13"/>
        <v>210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46125</v>
      </c>
      <c r="G74" s="245">
        <f t="shared" ca="1" si="12"/>
        <v>183</v>
      </c>
      <c r="H74" s="253">
        <v>1</v>
      </c>
      <c r="I74" s="253" t="s">
        <v>345</v>
      </c>
      <c r="J74" s="195">
        <v>0.5</v>
      </c>
      <c r="K74" s="196"/>
      <c r="L74" s="196"/>
      <c r="M74" s="196"/>
      <c r="N74" s="196">
        <v>0.25</v>
      </c>
      <c r="O74" s="197">
        <v>0.25</v>
      </c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0</v>
      </c>
      <c r="T74" s="179">
        <f t="shared" si="8"/>
        <v>43.75</v>
      </c>
      <c r="U74" s="180">
        <f t="shared" si="8"/>
        <v>43.75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24</v>
      </c>
      <c r="E75" s="166">
        <f t="shared" si="9"/>
        <v>168</v>
      </c>
      <c r="F75" s="319">
        <v>46129</v>
      </c>
      <c r="G75" s="245">
        <f t="shared" ca="1" si="12"/>
        <v>179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>
        <v>0.25</v>
      </c>
      <c r="O75" s="197"/>
      <c r="P75" s="178">
        <f t="shared" si="8"/>
        <v>84</v>
      </c>
      <c r="Q75" s="179">
        <f t="shared" si="8"/>
        <v>0</v>
      </c>
      <c r="R75" s="179">
        <f t="shared" si="8"/>
        <v>42</v>
      </c>
      <c r="S75" s="179">
        <f t="shared" si="8"/>
        <v>0</v>
      </c>
      <c r="T75" s="179">
        <f t="shared" si="8"/>
        <v>42</v>
      </c>
      <c r="U75" s="180">
        <f t="shared" si="8"/>
        <v>0</v>
      </c>
      <c r="V75" s="167">
        <f t="shared" si="13"/>
        <v>168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28</v>
      </c>
      <c r="E76" s="166">
        <f t="shared" si="9"/>
        <v>196</v>
      </c>
      <c r="F76" s="319">
        <v>46129</v>
      </c>
      <c r="G76" s="245">
        <f t="shared" ca="1" si="12"/>
        <v>179</v>
      </c>
      <c r="H76" s="253">
        <v>2</v>
      </c>
      <c r="I76" s="253" t="s">
        <v>345</v>
      </c>
      <c r="J76" s="195">
        <v>0.5</v>
      </c>
      <c r="K76" s="196"/>
      <c r="L76" s="196"/>
      <c r="M76" s="196"/>
      <c r="N76" s="196"/>
      <c r="O76" s="197">
        <v>0.5</v>
      </c>
      <c r="P76" s="178">
        <f t="shared" si="8"/>
        <v>98</v>
      </c>
      <c r="Q76" s="179">
        <f t="shared" si="8"/>
        <v>0</v>
      </c>
      <c r="R76" s="179">
        <f t="shared" si="8"/>
        <v>0</v>
      </c>
      <c r="S76" s="179">
        <f t="shared" si="8"/>
        <v>0</v>
      </c>
      <c r="T76" s="179">
        <f t="shared" si="8"/>
        <v>0</v>
      </c>
      <c r="U76" s="180">
        <f t="shared" si="8"/>
        <v>98</v>
      </c>
      <c r="V76" s="167">
        <f t="shared" si="13"/>
        <v>196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38</v>
      </c>
      <c r="E77" s="166">
        <f t="shared" si="9"/>
        <v>266</v>
      </c>
      <c r="F77" s="319">
        <v>46125</v>
      </c>
      <c r="G77" s="245">
        <f t="shared" ca="1" si="12"/>
        <v>183</v>
      </c>
      <c r="H77" s="253">
        <v>3</v>
      </c>
      <c r="I77" s="253" t="str">
        <f>VLOOKUP(H77,Secteurs!$A$4:$C$6,3)</f>
        <v>Arnaud ITOUA</v>
      </c>
      <c r="J77" s="195"/>
      <c r="K77" s="196"/>
      <c r="L77" s="196"/>
      <c r="M77" s="196">
        <v>0.5</v>
      </c>
      <c r="N77" s="196"/>
      <c r="O77" s="197">
        <v>0.5</v>
      </c>
      <c r="P77" s="178">
        <f t="shared" si="8"/>
        <v>0</v>
      </c>
      <c r="Q77" s="179">
        <f t="shared" si="8"/>
        <v>0</v>
      </c>
      <c r="R77" s="179">
        <f t="shared" si="8"/>
        <v>0</v>
      </c>
      <c r="S77" s="179">
        <f t="shared" si="8"/>
        <v>133</v>
      </c>
      <c r="T77" s="179">
        <f t="shared" si="8"/>
        <v>0</v>
      </c>
      <c r="U77" s="180">
        <f t="shared" si="8"/>
        <v>133</v>
      </c>
      <c r="V77" s="167">
        <f t="shared" si="13"/>
        <v>266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327</v>
      </c>
      <c r="C78" s="149"/>
      <c r="D78" s="198">
        <v>32</v>
      </c>
      <c r="E78" s="166">
        <f t="shared" si="9"/>
        <v>224</v>
      </c>
      <c r="F78" s="319">
        <v>46125</v>
      </c>
      <c r="G78" s="245">
        <f t="shared" ca="1" si="12"/>
        <v>183</v>
      </c>
      <c r="H78" s="254">
        <v>1</v>
      </c>
      <c r="I78" s="253" t="s">
        <v>344</v>
      </c>
      <c r="J78" s="195">
        <v>0.5</v>
      </c>
      <c r="K78" s="196"/>
      <c r="L78" s="196"/>
      <c r="M78" s="196">
        <v>0.5</v>
      </c>
      <c r="N78" s="196"/>
      <c r="O78" s="197"/>
      <c r="P78" s="178">
        <f t="shared" si="8"/>
        <v>112</v>
      </c>
      <c r="Q78" s="179">
        <f t="shared" si="8"/>
        <v>0</v>
      </c>
      <c r="R78" s="179">
        <f t="shared" si="8"/>
        <v>0</v>
      </c>
      <c r="S78" s="179">
        <f t="shared" si="8"/>
        <v>112</v>
      </c>
      <c r="T78" s="179">
        <f t="shared" si="8"/>
        <v>0</v>
      </c>
      <c r="U78" s="180">
        <f t="shared" si="8"/>
        <v>0</v>
      </c>
      <c r="V78" s="167">
        <f t="shared" si="13"/>
        <v>224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32</v>
      </c>
      <c r="E79" s="166">
        <f t="shared" si="9"/>
        <v>224</v>
      </c>
      <c r="F79" s="319">
        <v>46125</v>
      </c>
      <c r="G79" s="245">
        <f t="shared" ca="1" si="12"/>
        <v>183</v>
      </c>
      <c r="H79" s="253">
        <v>1</v>
      </c>
      <c r="I79" s="253" t="s">
        <v>348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112</v>
      </c>
      <c r="Q79" s="179">
        <f t="shared" si="8"/>
        <v>0</v>
      </c>
      <c r="R79" s="179">
        <f t="shared" si="8"/>
        <v>0</v>
      </c>
      <c r="S79" s="179">
        <f t="shared" si="8"/>
        <v>56</v>
      </c>
      <c r="T79" s="179">
        <f t="shared" si="8"/>
        <v>0</v>
      </c>
      <c r="U79" s="180">
        <f t="shared" si="8"/>
        <v>56</v>
      </c>
      <c r="V79" s="167">
        <f t="shared" si="13"/>
        <v>224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50</v>
      </c>
      <c r="E80" s="166">
        <f t="shared" si="9"/>
        <v>350</v>
      </c>
      <c r="F80" s="319">
        <v>46125</v>
      </c>
      <c r="G80" s="245">
        <f t="shared" ca="1" si="12"/>
        <v>183</v>
      </c>
      <c r="H80" s="253">
        <v>1</v>
      </c>
      <c r="I80" s="253" t="s">
        <v>344</v>
      </c>
      <c r="J80" s="195">
        <v>0.5</v>
      </c>
      <c r="K80" s="196"/>
      <c r="L80" s="196">
        <v>0.25</v>
      </c>
      <c r="M80" s="196">
        <v>0.25</v>
      </c>
      <c r="N80" s="196"/>
      <c r="O80" s="197"/>
      <c r="P80" s="178">
        <f t="shared" si="8"/>
        <v>175</v>
      </c>
      <c r="Q80" s="179">
        <f t="shared" si="8"/>
        <v>0</v>
      </c>
      <c r="R80" s="179">
        <f t="shared" si="8"/>
        <v>87.5</v>
      </c>
      <c r="S80" s="179">
        <f t="shared" si="8"/>
        <v>87.5</v>
      </c>
      <c r="T80" s="179">
        <f t="shared" si="8"/>
        <v>0</v>
      </c>
      <c r="U80" s="180">
        <f t="shared" si="8"/>
        <v>0</v>
      </c>
      <c r="V80" s="167">
        <f t="shared" si="13"/>
        <v>350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46126</v>
      </c>
      <c r="G81" s="245">
        <f t="shared" ca="1" si="12"/>
        <v>182</v>
      </c>
      <c r="H81" s="253">
        <v>1</v>
      </c>
      <c r="I81" s="253" t="s">
        <v>344</v>
      </c>
      <c r="J81" s="195">
        <v>0.5</v>
      </c>
      <c r="K81" s="196"/>
      <c r="L81" s="196"/>
      <c r="M81" s="196"/>
      <c r="N81" s="196">
        <v>0.25</v>
      </c>
      <c r="O81" s="197">
        <v>0.25</v>
      </c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49</v>
      </c>
      <c r="U81" s="180">
        <f t="shared" si="8"/>
        <v>49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34</v>
      </c>
      <c r="E82" s="166">
        <f t="shared" si="9"/>
        <v>238</v>
      </c>
      <c r="F82" s="319">
        <v>46126</v>
      </c>
      <c r="G82" s="245">
        <f t="shared" ca="1" si="12"/>
        <v>182</v>
      </c>
      <c r="H82" s="254">
        <v>1</v>
      </c>
      <c r="I82" s="253" t="s">
        <v>344</v>
      </c>
      <c r="J82" s="195">
        <v>1</v>
      </c>
      <c r="K82" s="196"/>
      <c r="L82" s="196"/>
      <c r="M82" s="196"/>
      <c r="N82" s="196"/>
      <c r="O82" s="197">
        <v>0.5</v>
      </c>
      <c r="P82" s="178">
        <v>119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119</v>
      </c>
      <c r="V82" s="167">
        <f t="shared" si="13"/>
        <v>238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319">
        <v>46125</v>
      </c>
      <c r="G83" s="245">
        <f t="shared" ca="1" si="12"/>
        <v>183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98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349</v>
      </c>
      <c r="C84" s="153"/>
      <c r="D84" s="198">
        <v>28</v>
      </c>
      <c r="E84" s="166">
        <f t="shared" si="9"/>
        <v>196</v>
      </c>
      <c r="F84" s="319">
        <v>46126</v>
      </c>
      <c r="G84" s="245">
        <f t="shared" ca="1" si="12"/>
        <v>182</v>
      </c>
      <c r="H84" s="254">
        <v>1</v>
      </c>
      <c r="I84" s="253" t="s">
        <v>344</v>
      </c>
      <c r="J84" s="195">
        <v>0.75</v>
      </c>
      <c r="K84" s="196"/>
      <c r="L84" s="196"/>
      <c r="M84" s="196"/>
      <c r="N84" s="196"/>
      <c r="O84" s="197">
        <v>0.25</v>
      </c>
      <c r="P84" s="178">
        <f t="shared" si="8"/>
        <v>147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49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38</v>
      </c>
      <c r="E85" s="166">
        <f t="shared" si="9"/>
        <v>266</v>
      </c>
      <c r="F85" s="319">
        <v>46126</v>
      </c>
      <c r="G85" s="245">
        <f t="shared" ca="1" si="12"/>
        <v>182</v>
      </c>
      <c r="H85" s="253">
        <v>1</v>
      </c>
      <c r="I85" s="253" t="s">
        <v>344</v>
      </c>
      <c r="J85" s="195">
        <v>0.75</v>
      </c>
      <c r="K85" s="196"/>
      <c r="L85" s="196"/>
      <c r="M85" s="196"/>
      <c r="N85" s="196"/>
      <c r="O85" s="197">
        <v>0.25</v>
      </c>
      <c r="P85" s="178">
        <f t="shared" si="8"/>
        <v>199.5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66.5</v>
      </c>
      <c r="V85" s="167">
        <f t="shared" si="13"/>
        <v>266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36</v>
      </c>
      <c r="E86" s="166">
        <f t="shared" si="9"/>
        <v>252</v>
      </c>
      <c r="F86" s="319">
        <v>46126</v>
      </c>
      <c r="G86" s="245">
        <f t="shared" ca="1" si="12"/>
        <v>182</v>
      </c>
      <c r="H86" s="253">
        <v>1</v>
      </c>
      <c r="I86" s="253" t="s">
        <v>344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126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126</v>
      </c>
      <c r="V86" s="167">
        <f t="shared" si="13"/>
        <v>252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46129</v>
      </c>
      <c r="G87" s="245">
        <f t="shared" ca="1" si="12"/>
        <v>179</v>
      </c>
      <c r="H87" s="254">
        <v>1</v>
      </c>
      <c r="I87" s="253" t="s">
        <v>344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46125</v>
      </c>
      <c r="G88" s="245">
        <f t="shared" ca="1" si="12"/>
        <v>183</v>
      </c>
      <c r="H88" s="253">
        <v>2</v>
      </c>
      <c r="I88" s="253" t="s">
        <v>345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46126</v>
      </c>
      <c r="G89" s="245">
        <f t="shared" ca="1" si="12"/>
        <v>182</v>
      </c>
      <c r="H89" s="253">
        <v>1</v>
      </c>
      <c r="I89" s="253" t="s">
        <v>344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46129</v>
      </c>
      <c r="G90" s="245">
        <f t="shared" ca="1" si="12"/>
        <v>179</v>
      </c>
      <c r="H90" s="253">
        <v>3</v>
      </c>
      <c r="I90" s="253" t="str">
        <f>VLOOKUP(H90,Secteurs!$A$4:$C$6,3)</f>
        <v>Arnaud ITOUA</v>
      </c>
      <c r="J90" s="195">
        <v>0.5</v>
      </c>
      <c r="K90" s="196"/>
      <c r="L90" s="196"/>
      <c r="M90" s="196"/>
      <c r="N90" s="196"/>
      <c r="O90" s="197">
        <v>0.5</v>
      </c>
      <c r="P90" s="178">
        <f t="shared" si="8"/>
        <v>112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f t="shared" si="9"/>
        <v>266</v>
      </c>
      <c r="F91" s="319">
        <v>46125</v>
      </c>
      <c r="G91" s="245">
        <f t="shared" ca="1" si="12"/>
        <v>183</v>
      </c>
      <c r="H91" s="254">
        <v>2</v>
      </c>
      <c r="I91" s="253" t="s">
        <v>345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133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133</v>
      </c>
      <c r="V91" s="167">
        <f t="shared" si="13"/>
        <v>266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16</v>
      </c>
      <c r="E92" s="166">
        <f t="shared" si="9"/>
        <v>112</v>
      </c>
      <c r="F92" s="319">
        <v>46126</v>
      </c>
      <c r="G92" s="245">
        <f t="shared" ca="1" si="12"/>
        <v>182</v>
      </c>
      <c r="H92" s="253">
        <v>2</v>
      </c>
      <c r="I92" s="253" t="s">
        <v>345</v>
      </c>
      <c r="J92" s="195">
        <v>0.25</v>
      </c>
      <c r="K92" s="196"/>
      <c r="L92" s="196"/>
      <c r="M92" s="196"/>
      <c r="N92" s="196">
        <v>0.5</v>
      </c>
      <c r="O92" s="197">
        <v>0.25</v>
      </c>
      <c r="P92" s="178">
        <f t="shared" si="8"/>
        <v>28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56</v>
      </c>
      <c r="U92" s="180">
        <f t="shared" si="8"/>
        <v>28</v>
      </c>
      <c r="V92" s="167">
        <f t="shared" si="13"/>
        <v>112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331</v>
      </c>
      <c r="C93" s="149" t="s">
        <v>29</v>
      </c>
      <c r="D93" s="198">
        <v>28</v>
      </c>
      <c r="E93" s="166">
        <f t="shared" si="9"/>
        <v>196</v>
      </c>
      <c r="F93" s="319">
        <v>46125</v>
      </c>
      <c r="G93" s="245">
        <f t="shared" ca="1" si="12"/>
        <v>183</v>
      </c>
      <c r="H93" s="253">
        <v>1</v>
      </c>
      <c r="I93" s="253" t="s">
        <v>344</v>
      </c>
      <c r="J93" s="195">
        <v>0.5</v>
      </c>
      <c r="K93" s="196"/>
      <c r="L93" s="196">
        <v>0.25</v>
      </c>
      <c r="M93" s="196">
        <v>0.25</v>
      </c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49</v>
      </c>
      <c r="S93" s="179">
        <f t="shared" si="8"/>
        <v>49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46129</v>
      </c>
      <c r="G94" s="245">
        <f t="shared" ca="1" si="12"/>
        <v>179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45</v>
      </c>
      <c r="E95" s="166">
        <f t="shared" si="9"/>
        <v>315</v>
      </c>
      <c r="F95" s="319">
        <v>46125</v>
      </c>
      <c r="G95" s="245">
        <f t="shared" ca="1" si="12"/>
        <v>183</v>
      </c>
      <c r="H95" s="253">
        <v>2</v>
      </c>
      <c r="I95" s="253" t="s">
        <v>345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157.5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157.5</v>
      </c>
      <c r="U95" s="180">
        <f t="shared" si="8"/>
        <v>0</v>
      </c>
      <c r="V95" s="167">
        <f t="shared" si="13"/>
        <v>315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98</v>
      </c>
      <c r="C96" s="149"/>
      <c r="D96" s="198">
        <v>18</v>
      </c>
      <c r="E96" s="166">
        <f t="shared" si="9"/>
        <v>126</v>
      </c>
      <c r="F96" s="319">
        <v>46125</v>
      </c>
      <c r="G96" s="245">
        <f t="shared" ca="1" si="12"/>
        <v>183</v>
      </c>
      <c r="H96" s="254">
        <v>1</v>
      </c>
      <c r="I96" s="253" t="s">
        <v>344</v>
      </c>
      <c r="J96" s="195">
        <v>0.5</v>
      </c>
      <c r="K96" s="196"/>
      <c r="L96" s="196"/>
      <c r="M96" s="196"/>
      <c r="N96" s="196"/>
      <c r="O96" s="197">
        <v>0.5</v>
      </c>
      <c r="P96" s="178">
        <f t="shared" si="8"/>
        <v>63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0</v>
      </c>
      <c r="U96" s="180">
        <f t="shared" si="8"/>
        <v>63</v>
      </c>
      <c r="V96" s="167">
        <f t="shared" si="13"/>
        <v>126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46126</v>
      </c>
      <c r="G97" s="245">
        <f t="shared" ca="1" si="12"/>
        <v>182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46125</v>
      </c>
      <c r="G98" s="245">
        <f t="shared" ca="1" si="12"/>
        <v>183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>
        <v>0.25</v>
      </c>
      <c r="O98" s="197">
        <v>0.25</v>
      </c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63</v>
      </c>
      <c r="U98" s="180">
        <f t="shared" si="8"/>
        <v>63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45</v>
      </c>
      <c r="E99" s="166">
        <f t="shared" si="9"/>
        <v>315</v>
      </c>
      <c r="F99" s="319">
        <v>46129</v>
      </c>
      <c r="G99" s="245">
        <f t="shared" ca="1" si="12"/>
        <v>179</v>
      </c>
      <c r="H99" s="253">
        <v>1</v>
      </c>
      <c r="I99" s="253" t="s">
        <v>344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157.5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157.5</v>
      </c>
      <c r="V99" s="167">
        <f t="shared" si="13"/>
        <v>315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0</v>
      </c>
      <c r="B100" s="163" t="s">
        <v>332</v>
      </c>
      <c r="C100" s="148"/>
      <c r="D100" s="199"/>
      <c r="E100" s="166">
        <f t="shared" si="9"/>
        <v>0</v>
      </c>
      <c r="F100" s="319">
        <v>46094</v>
      </c>
      <c r="G100" s="245" t="str">
        <f t="shared" ca="1" si="12"/>
        <v>Sans objet</v>
      </c>
      <c r="H100" s="253">
        <v>3</v>
      </c>
      <c r="I100" s="253" t="str">
        <f>VLOOKUP(H100,Secteurs!$A$4:$C$6,3)</f>
        <v>Arnaud ITOUA</v>
      </c>
      <c r="J100" s="195"/>
      <c r="K100" s="196"/>
      <c r="L100" s="196"/>
      <c r="M100" s="196"/>
      <c r="N100" s="196"/>
      <c r="O100" s="197"/>
      <c r="P100" s="178">
        <f t="shared" si="8"/>
        <v>0</v>
      </c>
      <c r="Q100" s="179">
        <f t="shared" si="8"/>
        <v>0</v>
      </c>
      <c r="R100" s="179">
        <f t="shared" si="8"/>
        <v>0</v>
      </c>
      <c r="S100" s="179">
        <f t="shared" ref="S100:U154" si="14">+$E100*M100</f>
        <v>0</v>
      </c>
      <c r="T100" s="179">
        <f t="shared" si="14"/>
        <v>0</v>
      </c>
      <c r="U100" s="180">
        <f t="shared" si="14"/>
        <v>0</v>
      </c>
      <c r="V100" s="167">
        <f t="shared" si="13"/>
        <v>0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46125</v>
      </c>
      <c r="G101" s="245">
        <f t="shared" ca="1" si="12"/>
        <v>183</v>
      </c>
      <c r="H101" s="253">
        <v>2</v>
      </c>
      <c r="I101" s="253" t="s">
        <v>345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4" si="15">+$E101*J101</f>
        <v>119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119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338</v>
      </c>
      <c r="C102" s="142"/>
      <c r="D102" s="198">
        <v>16</v>
      </c>
      <c r="E102" s="166">
        <f t="shared" si="9"/>
        <v>112</v>
      </c>
      <c r="F102" s="319">
        <v>46126</v>
      </c>
      <c r="G102" s="245">
        <f t="shared" ca="1" si="12"/>
        <v>182</v>
      </c>
      <c r="H102" s="253">
        <v>2</v>
      </c>
      <c r="I102" s="253" t="s">
        <v>345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56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56</v>
      </c>
      <c r="U102" s="180">
        <f t="shared" si="14"/>
        <v>0</v>
      </c>
      <c r="V102" s="167">
        <f t="shared" si="13"/>
        <v>112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46127</v>
      </c>
      <c r="G104" s="245">
        <f t="shared" ca="1" si="12"/>
        <v>181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333</v>
      </c>
      <c r="C105" s="142"/>
      <c r="D105" s="198">
        <v>20</v>
      </c>
      <c r="E105" s="166">
        <f t="shared" si="9"/>
        <v>140</v>
      </c>
      <c r="F105" s="319">
        <v>46126</v>
      </c>
      <c r="G105" s="245">
        <f t="shared" ca="1" si="12"/>
        <v>182</v>
      </c>
      <c r="H105" s="254">
        <v>1</v>
      </c>
      <c r="I105" s="253" t="s">
        <v>344</v>
      </c>
      <c r="J105" s="195">
        <v>0.5</v>
      </c>
      <c r="K105" s="196"/>
      <c r="L105" s="196">
        <v>0.5</v>
      </c>
      <c r="M105" s="196"/>
      <c r="N105" s="196"/>
      <c r="O105" s="197"/>
      <c r="P105" s="178">
        <f t="shared" si="15"/>
        <v>70</v>
      </c>
      <c r="Q105" s="179">
        <f t="shared" si="15"/>
        <v>0</v>
      </c>
      <c r="R105" s="179">
        <f t="shared" si="15"/>
        <v>70</v>
      </c>
      <c r="S105" s="179">
        <f t="shared" si="14"/>
        <v>0</v>
      </c>
      <c r="T105" s="179">
        <f t="shared" si="14"/>
        <v>0</v>
      </c>
      <c r="U105" s="180">
        <f t="shared" si="14"/>
        <v>0</v>
      </c>
      <c r="V105" s="167">
        <f t="shared" si="13"/>
        <v>140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30</v>
      </c>
      <c r="E106" s="166">
        <f t="shared" si="9"/>
        <v>210</v>
      </c>
      <c r="F106" s="319">
        <v>46129</v>
      </c>
      <c r="G106" s="245">
        <f t="shared" ca="1" si="12"/>
        <v>179</v>
      </c>
      <c r="H106" s="253">
        <v>2</v>
      </c>
      <c r="I106" s="253" t="s">
        <v>345</v>
      </c>
      <c r="J106" s="195">
        <v>1</v>
      </c>
      <c r="K106" s="196"/>
      <c r="L106" s="196"/>
      <c r="M106" s="196"/>
      <c r="N106" s="196"/>
      <c r="O106" s="197"/>
      <c r="P106" s="178">
        <f t="shared" si="15"/>
        <v>210</v>
      </c>
      <c r="Q106" s="179">
        <f t="shared" si="15"/>
        <v>0</v>
      </c>
      <c r="R106" s="179">
        <f t="shared" si="15"/>
        <v>0</v>
      </c>
      <c r="S106" s="179">
        <f t="shared" si="14"/>
        <v>0</v>
      </c>
      <c r="T106" s="179">
        <f t="shared" si="14"/>
        <v>0</v>
      </c>
      <c r="U106" s="180">
        <f t="shared" si="14"/>
        <v>0</v>
      </c>
      <c r="V106" s="167">
        <f t="shared" si="13"/>
        <v>210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46126</v>
      </c>
      <c r="G107" s="245">
        <f t="shared" ca="1" si="12"/>
        <v>182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/>
      <c r="M107" s="196">
        <v>0.5</v>
      </c>
      <c r="N107" s="196"/>
      <c r="O107" s="197"/>
      <c r="P107" s="178">
        <f t="shared" si="15"/>
        <v>70</v>
      </c>
      <c r="Q107" s="179">
        <f t="shared" si="15"/>
        <v>0</v>
      </c>
      <c r="R107" s="179">
        <f t="shared" si="15"/>
        <v>0</v>
      </c>
      <c r="S107" s="179">
        <f t="shared" si="14"/>
        <v>70</v>
      </c>
      <c r="T107" s="179">
        <f t="shared" si="14"/>
        <v>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46126</v>
      </c>
      <c r="G108" s="245">
        <f t="shared" ca="1" si="12"/>
        <v>182</v>
      </c>
      <c r="H108" s="253">
        <v>2</v>
      </c>
      <c r="I108" s="253" t="s">
        <v>345</v>
      </c>
      <c r="J108" s="353">
        <v>0.5</v>
      </c>
      <c r="K108" s="196"/>
      <c r="L108" s="196"/>
      <c r="M108" s="196"/>
      <c r="N108" s="196"/>
      <c r="O108" s="197">
        <v>0.5</v>
      </c>
      <c r="P108" s="178">
        <f t="shared" si="15"/>
        <v>63</v>
      </c>
      <c r="Q108" s="179">
        <f t="shared" si="15"/>
        <v>0</v>
      </c>
      <c r="R108" s="179"/>
      <c r="S108" s="179">
        <f t="shared" si="14"/>
        <v>0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46126</v>
      </c>
      <c r="G109" s="245">
        <f t="shared" ca="1" si="12"/>
        <v>182</v>
      </c>
      <c r="H109" s="253">
        <v>1</v>
      </c>
      <c r="I109" s="253" t="s">
        <v>344</v>
      </c>
      <c r="J109" s="195"/>
      <c r="K109" s="196"/>
      <c r="L109" s="196">
        <v>0.5</v>
      </c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v>38.5</v>
      </c>
      <c r="S109" s="179">
        <f t="shared" si="14"/>
        <v>0</v>
      </c>
      <c r="T109" s="179">
        <f t="shared" si="14"/>
        <v>0</v>
      </c>
      <c r="U109" s="180">
        <v>38.5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339</v>
      </c>
      <c r="C110" s="142"/>
      <c r="D110" s="199">
        <v>12</v>
      </c>
      <c r="E110" s="166">
        <f t="shared" si="9"/>
        <v>84</v>
      </c>
      <c r="F110" s="319">
        <v>46129</v>
      </c>
      <c r="G110" s="245">
        <f t="shared" ca="1" si="12"/>
        <v>179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84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18</v>
      </c>
      <c r="E111" s="166">
        <f t="shared" si="9"/>
        <v>126</v>
      </c>
      <c r="F111" s="319">
        <v>46125</v>
      </c>
      <c r="G111" s="245">
        <f t="shared" ca="1" si="12"/>
        <v>183</v>
      </c>
      <c r="H111" s="253">
        <v>1</v>
      </c>
      <c r="I111" s="253" t="s">
        <v>344</v>
      </c>
      <c r="J111" s="195"/>
      <c r="K111" s="196"/>
      <c r="L111" s="196"/>
      <c r="M111" s="196"/>
      <c r="N111" s="196"/>
      <c r="O111" s="197">
        <v>1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0</v>
      </c>
      <c r="U111" s="180">
        <f t="shared" si="14"/>
        <v>126</v>
      </c>
      <c r="V111" s="167">
        <f t="shared" si="13"/>
        <v>126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20</v>
      </c>
      <c r="E112" s="166">
        <f t="shared" si="9"/>
        <v>140</v>
      </c>
      <c r="F112" s="319">
        <v>46129</v>
      </c>
      <c r="G112" s="245">
        <f t="shared" ca="1" si="12"/>
        <v>179</v>
      </c>
      <c r="H112" s="254">
        <v>1</v>
      </c>
      <c r="I112" s="253" t="s">
        <v>344</v>
      </c>
      <c r="J112" s="195"/>
      <c r="K112" s="196"/>
      <c r="L112" s="196"/>
      <c r="M112" s="196"/>
      <c r="N112" s="196">
        <v>0.5</v>
      </c>
      <c r="O112" s="197">
        <v>0.5</v>
      </c>
      <c r="P112" s="178">
        <f t="shared" si="15"/>
        <v>0</v>
      </c>
      <c r="Q112" s="179">
        <f t="shared" si="15"/>
        <v>0</v>
      </c>
      <c r="R112" s="179">
        <f t="shared" si="15"/>
        <v>0</v>
      </c>
      <c r="S112" s="179">
        <f t="shared" si="14"/>
        <v>0</v>
      </c>
      <c r="T112" s="179">
        <f t="shared" si="14"/>
        <v>70</v>
      </c>
      <c r="U112" s="180">
        <f t="shared" si="14"/>
        <v>70</v>
      </c>
      <c r="V112" s="167">
        <f t="shared" si="13"/>
        <v>140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20</v>
      </c>
      <c r="E113" s="166">
        <f t="shared" si="9"/>
        <v>140</v>
      </c>
      <c r="F113" s="319">
        <v>46126</v>
      </c>
      <c r="G113" s="245">
        <f t="shared" ca="1" si="12"/>
        <v>182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>
        <v>0.5</v>
      </c>
      <c r="O113" s="197"/>
      <c r="P113" s="178">
        <f t="shared" si="15"/>
        <v>70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70</v>
      </c>
      <c r="U113" s="180">
        <f t="shared" si="14"/>
        <v>0</v>
      </c>
      <c r="V113" s="167">
        <f t="shared" si="13"/>
        <v>140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v>112</v>
      </c>
      <c r="F114" s="319">
        <v>46129</v>
      </c>
      <c r="G114" s="245">
        <f t="shared" ca="1" si="12"/>
        <v>179</v>
      </c>
      <c r="H114" s="253">
        <v>2</v>
      </c>
      <c r="I114" s="253" t="s">
        <v>345</v>
      </c>
      <c r="J114" s="195">
        <v>0.5</v>
      </c>
      <c r="K114" s="196"/>
      <c r="L114" s="196">
        <v>0.25</v>
      </c>
      <c r="M114" s="196"/>
      <c r="N114" s="196"/>
      <c r="O114" s="197">
        <v>0.25</v>
      </c>
      <c r="P114" s="178">
        <f t="shared" si="15"/>
        <v>56</v>
      </c>
      <c r="Q114" s="179">
        <f t="shared" si="15"/>
        <v>0</v>
      </c>
      <c r="R114" s="179">
        <f t="shared" si="15"/>
        <v>28</v>
      </c>
      <c r="S114" s="179">
        <f t="shared" si="14"/>
        <v>0</v>
      </c>
      <c r="T114" s="179">
        <f t="shared" si="14"/>
        <v>0</v>
      </c>
      <c r="U114" s="180">
        <f t="shared" si="14"/>
        <v>28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30</v>
      </c>
      <c r="E115" s="166">
        <f t="shared" si="9"/>
        <v>210</v>
      </c>
      <c r="F115" s="319">
        <v>46125</v>
      </c>
      <c r="G115" s="245">
        <f t="shared" ca="1" si="12"/>
        <v>183</v>
      </c>
      <c r="H115" s="253">
        <v>1</v>
      </c>
      <c r="I115" s="253" t="s">
        <v>344</v>
      </c>
      <c r="J115" s="195"/>
      <c r="K115" s="196"/>
      <c r="L115" s="196">
        <v>0.25</v>
      </c>
      <c r="M115" s="196">
        <v>0.25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52.5</v>
      </c>
      <c r="S115" s="179">
        <f t="shared" si="14"/>
        <v>52.5</v>
      </c>
      <c r="T115" s="179">
        <f t="shared" si="14"/>
        <v>0</v>
      </c>
      <c r="U115" s="180">
        <f t="shared" si="14"/>
        <v>105</v>
      </c>
      <c r="V115" s="167">
        <f t="shared" si="13"/>
        <v>210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24</v>
      </c>
      <c r="E116" s="166">
        <f t="shared" si="9"/>
        <v>168</v>
      </c>
      <c r="F116" s="319">
        <v>46125</v>
      </c>
      <c r="G116" s="245">
        <f t="shared" ca="1" si="12"/>
        <v>183</v>
      </c>
      <c r="H116" s="253">
        <v>3</v>
      </c>
      <c r="I116" s="253" t="str">
        <f>VLOOKUP(H116,Secteurs!$A$4:$C$6,3)</f>
        <v>Arnaud ITOUA</v>
      </c>
      <c r="J116" s="195"/>
      <c r="K116" s="196"/>
      <c r="L116" s="196"/>
      <c r="M116" s="196">
        <v>0.5</v>
      </c>
      <c r="N116" s="196">
        <v>0.5</v>
      </c>
      <c r="O116" s="197"/>
      <c r="P116" s="178">
        <f t="shared" si="15"/>
        <v>0</v>
      </c>
      <c r="Q116" s="179">
        <f t="shared" si="15"/>
        <v>0</v>
      </c>
      <c r="R116" s="179">
        <f t="shared" si="15"/>
        <v>0</v>
      </c>
      <c r="S116" s="179">
        <f t="shared" si="14"/>
        <v>84</v>
      </c>
      <c r="T116" s="179">
        <f t="shared" si="14"/>
        <v>84</v>
      </c>
      <c r="U116" s="180">
        <f t="shared" si="14"/>
        <v>0</v>
      </c>
      <c r="V116" s="167">
        <f t="shared" si="13"/>
        <v>168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46125</v>
      </c>
      <c r="G117" s="245">
        <f ca="1">+IF(A117=1,(+TODAY())-F117,"Sans objet")</f>
        <v>183</v>
      </c>
      <c r="H117" s="253">
        <v>3</v>
      </c>
      <c r="I117" s="253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178">
        <f t="shared" si="15"/>
        <v>63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63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348" t="s">
        <v>328</v>
      </c>
      <c r="C118" s="142"/>
      <c r="D118" s="198">
        <v>18</v>
      </c>
      <c r="E118" s="166">
        <f t="shared" si="9"/>
        <v>126</v>
      </c>
      <c r="F118" s="319">
        <v>46129</v>
      </c>
      <c r="G118" s="245">
        <f ca="1">+IF(A118=1,(+TODAY())-F118,"Sans objet")</f>
        <v>179</v>
      </c>
      <c r="H118" s="253">
        <v>2</v>
      </c>
      <c r="I118" s="253" t="s">
        <v>345</v>
      </c>
      <c r="J118" s="195"/>
      <c r="K118" s="196"/>
      <c r="L118" s="196"/>
      <c r="M118" s="196"/>
      <c r="N118" s="196">
        <v>0.5</v>
      </c>
      <c r="O118" s="197">
        <v>0.5</v>
      </c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63</v>
      </c>
      <c r="U118" s="180">
        <f t="shared" si="14"/>
        <v>63</v>
      </c>
      <c r="V118" s="167">
        <f t="shared" si="13"/>
        <v>126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46127</v>
      </c>
      <c r="G119" s="245">
        <f t="shared" ca="1" si="12"/>
        <v>181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178">
        <f t="shared" si="15"/>
        <v>42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26</v>
      </c>
      <c r="E120" s="166">
        <f t="shared" si="9"/>
        <v>182</v>
      </c>
      <c r="F120" s="319">
        <v>46126</v>
      </c>
      <c r="G120" s="245">
        <f t="shared" ca="1" si="12"/>
        <v>182</v>
      </c>
      <c r="H120" s="253">
        <v>2</v>
      </c>
      <c r="I120" s="253" t="s">
        <v>346</v>
      </c>
      <c r="J120" s="195"/>
      <c r="K120" s="196"/>
      <c r="L120" s="196">
        <v>0.25</v>
      </c>
      <c r="M120" s="196">
        <v>0.25</v>
      </c>
      <c r="N120" s="196"/>
      <c r="O120" s="197">
        <v>0.5</v>
      </c>
      <c r="P120" s="178">
        <f t="shared" si="15"/>
        <v>0</v>
      </c>
      <c r="Q120" s="179">
        <f t="shared" si="15"/>
        <v>0</v>
      </c>
      <c r="R120" s="179">
        <f t="shared" si="15"/>
        <v>45.5</v>
      </c>
      <c r="S120" s="179">
        <f t="shared" si="14"/>
        <v>45.5</v>
      </c>
      <c r="T120" s="179">
        <f t="shared" si="14"/>
        <v>0</v>
      </c>
      <c r="U120" s="180">
        <f t="shared" si="14"/>
        <v>91</v>
      </c>
      <c r="V120" s="167">
        <f t="shared" si="13"/>
        <v>182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46129</v>
      </c>
      <c r="G121" s="245">
        <f t="shared" ca="1" si="12"/>
        <v>179</v>
      </c>
      <c r="H121" s="253">
        <v>2</v>
      </c>
      <c r="I121" s="253" t="s">
        <v>345</v>
      </c>
      <c r="J121" s="195">
        <v>1</v>
      </c>
      <c r="K121" s="196"/>
      <c r="L121" s="196"/>
      <c r="M121" s="196"/>
      <c r="N121" s="196"/>
      <c r="O121" s="197"/>
      <c r="P121" s="178">
        <f t="shared" si="15"/>
        <v>280</v>
      </c>
      <c r="Q121" s="179">
        <f t="shared" si="15"/>
        <v>0</v>
      </c>
      <c r="R121" s="179">
        <f t="shared" si="15"/>
        <v>0</v>
      </c>
      <c r="S121" s="179">
        <f t="shared" si="14"/>
        <v>0</v>
      </c>
      <c r="T121" s="179">
        <f t="shared" si="14"/>
        <v>0</v>
      </c>
      <c r="U121" s="180">
        <f t="shared" si="14"/>
        <v>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46129</v>
      </c>
      <c r="G122" s="245">
        <f t="shared" ca="1" si="12"/>
        <v>179</v>
      </c>
      <c r="H122" s="253">
        <v>2</v>
      </c>
      <c r="I122" s="253" t="s">
        <v>345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8</v>
      </c>
      <c r="E123" s="166">
        <f t="shared" si="9"/>
        <v>56</v>
      </c>
      <c r="F123" s="319">
        <v>46127</v>
      </c>
      <c r="G123" s="245">
        <f t="shared" ca="1" si="12"/>
        <v>181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>
        <v>0.5</v>
      </c>
      <c r="O123" s="197"/>
      <c r="P123" s="178">
        <f t="shared" si="15"/>
        <v>28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28</v>
      </c>
      <c r="U123" s="180">
        <f t="shared" si="14"/>
        <v>0</v>
      </c>
      <c r="V123" s="167">
        <f t="shared" si="13"/>
        <v>56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46126</v>
      </c>
      <c r="G124" s="245">
        <f t="shared" ca="1" si="12"/>
        <v>182</v>
      </c>
      <c r="H124" s="253">
        <v>2</v>
      </c>
      <c r="I124" s="253" t="s">
        <v>345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12</v>
      </c>
      <c r="E125" s="166">
        <f t="shared" si="9"/>
        <v>84</v>
      </c>
      <c r="F125" s="319">
        <v>46125</v>
      </c>
      <c r="G125" s="245">
        <f t="shared" ca="1" si="12"/>
        <v>183</v>
      </c>
      <c r="H125" s="253">
        <v>2</v>
      </c>
      <c r="I125" s="253" t="s">
        <v>345</v>
      </c>
      <c r="J125" s="195">
        <v>0.5</v>
      </c>
      <c r="K125" s="196"/>
      <c r="L125" s="196"/>
      <c r="M125" s="196">
        <v>0.5</v>
      </c>
      <c r="N125" s="196"/>
      <c r="O125" s="197"/>
      <c r="P125" s="178">
        <f t="shared" si="15"/>
        <v>42</v>
      </c>
      <c r="Q125" s="179">
        <f t="shared" si="15"/>
        <v>0</v>
      </c>
      <c r="R125" s="179">
        <f t="shared" si="15"/>
        <v>0</v>
      </c>
      <c r="S125" s="179">
        <f t="shared" si="14"/>
        <v>42</v>
      </c>
      <c r="T125" s="179">
        <f t="shared" si="14"/>
        <v>0</v>
      </c>
      <c r="U125" s="180">
        <f t="shared" si="14"/>
        <v>0</v>
      </c>
      <c r="V125" s="167">
        <f t="shared" si="13"/>
        <v>84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46</v>
      </c>
      <c r="E126" s="166">
        <f t="shared" si="9"/>
        <v>322</v>
      </c>
      <c r="F126" s="319">
        <v>46126</v>
      </c>
      <c r="G126" s="245">
        <f t="shared" ca="1" si="12"/>
        <v>182</v>
      </c>
      <c r="H126" s="254">
        <v>2</v>
      </c>
      <c r="I126" s="253" t="s">
        <v>345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161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161</v>
      </c>
      <c r="V126" s="167">
        <f t="shared" si="13"/>
        <v>322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57">
        <f t="shared" si="11"/>
        <v>0</v>
      </c>
      <c r="B127" s="209" t="s">
        <v>325</v>
      </c>
      <c r="C127" s="154" t="s">
        <v>29</v>
      </c>
      <c r="D127" s="200"/>
      <c r="E127" s="166"/>
      <c r="F127" s="354">
        <v>46084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8</v>
      </c>
      <c r="E128" s="166">
        <f t="shared" ref="E128:E154" si="16">D128*7</f>
        <v>56</v>
      </c>
      <c r="F128" s="319">
        <v>46129</v>
      </c>
      <c r="G128" s="245">
        <f t="shared" ca="1" si="12"/>
        <v>179</v>
      </c>
      <c r="H128" s="254">
        <v>1</v>
      </c>
      <c r="I128" s="253" t="s">
        <v>345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28</v>
      </c>
      <c r="T128" s="179">
        <f t="shared" si="14"/>
        <v>28</v>
      </c>
      <c r="U128" s="180">
        <f t="shared" si="14"/>
        <v>0</v>
      </c>
      <c r="V128" s="167">
        <f t="shared" si="13"/>
        <v>56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8</v>
      </c>
      <c r="E129" s="166">
        <f t="shared" si="16"/>
        <v>56</v>
      </c>
      <c r="F129" s="319">
        <v>46125</v>
      </c>
      <c r="G129" s="245">
        <f t="shared" ca="1" si="12"/>
        <v>183</v>
      </c>
      <c r="H129" s="254">
        <v>2</v>
      </c>
      <c r="I129" s="253" t="s">
        <v>345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56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56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12</v>
      </c>
      <c r="E130" s="166">
        <f t="shared" si="16"/>
        <v>84</v>
      </c>
      <c r="F130" s="319">
        <v>46126</v>
      </c>
      <c r="G130" s="245">
        <f t="shared" ca="1" si="12"/>
        <v>182</v>
      </c>
      <c r="H130" s="254">
        <v>2</v>
      </c>
      <c r="I130" s="253" t="s">
        <v>345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63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21</v>
      </c>
      <c r="U130" s="180">
        <f t="shared" si="14"/>
        <v>0</v>
      </c>
      <c r="V130" s="167">
        <f t="shared" si="13"/>
        <v>84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0" si="18">+IF(D131&gt;0,1,0)</f>
        <v>1</v>
      </c>
      <c r="B131" s="142" t="s">
        <v>350</v>
      </c>
      <c r="C131" s="209"/>
      <c r="D131" s="201">
        <v>14</v>
      </c>
      <c r="E131" s="166">
        <f t="shared" si="16"/>
        <v>98</v>
      </c>
      <c r="F131" s="319">
        <v>46129</v>
      </c>
      <c r="G131" s="245">
        <f t="shared" ca="1" si="12"/>
        <v>179</v>
      </c>
      <c r="H131" s="254">
        <v>1</v>
      </c>
      <c r="I131" s="253" t="s">
        <v>344</v>
      </c>
      <c r="J131" s="195"/>
      <c r="K131" s="196">
        <v>0.5</v>
      </c>
      <c r="L131" s="196"/>
      <c r="M131" s="196"/>
      <c r="N131" s="196"/>
      <c r="O131" s="197">
        <v>0.5</v>
      </c>
      <c r="P131" s="178">
        <f t="shared" si="15"/>
        <v>0</v>
      </c>
      <c r="Q131" s="179">
        <f t="shared" si="15"/>
        <v>49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49</v>
      </c>
      <c r="V131" s="167">
        <f t="shared" ref="V131:V151" si="19">SUM(P131:U131)</f>
        <v>98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v>1</v>
      </c>
      <c r="B132" s="355" t="s">
        <v>307</v>
      </c>
      <c r="C132" s="154"/>
      <c r="D132" s="201">
        <v>8</v>
      </c>
      <c r="E132" s="166">
        <f t="shared" si="16"/>
        <v>56</v>
      </c>
      <c r="F132" s="319">
        <v>46129</v>
      </c>
      <c r="G132" s="245">
        <f t="shared" ref="G132:G154" ca="1" si="20">+IF(A132=1,(+TODAY())-F132,"Sans objet")</f>
        <v>179</v>
      </c>
      <c r="H132" s="254">
        <v>2</v>
      </c>
      <c r="I132" s="253" t="s">
        <v>345</v>
      </c>
      <c r="J132" s="195"/>
      <c r="K132" s="196"/>
      <c r="L132" s="196"/>
      <c r="M132" s="196"/>
      <c r="N132" s="196"/>
      <c r="O132" s="197">
        <v>1</v>
      </c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56</v>
      </c>
      <c r="V132" s="167">
        <f t="shared" si="19"/>
        <v>56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10</v>
      </c>
      <c r="E133" s="166">
        <f t="shared" si="16"/>
        <v>70</v>
      </c>
      <c r="F133" s="319">
        <v>46125</v>
      </c>
      <c r="G133" s="245">
        <f t="shared" ca="1" si="20"/>
        <v>183</v>
      </c>
      <c r="H133" s="254">
        <v>1</v>
      </c>
      <c r="I133" s="253" t="s">
        <v>344</v>
      </c>
      <c r="J133" s="195"/>
      <c r="K133" s="196"/>
      <c r="L133" s="196"/>
      <c r="M133" s="196">
        <v>0.5</v>
      </c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35</v>
      </c>
      <c r="T133" s="179">
        <f t="shared" si="14"/>
        <v>0</v>
      </c>
      <c r="U133" s="180">
        <f t="shared" si="14"/>
        <v>35</v>
      </c>
      <c r="V133" s="167">
        <f t="shared" si="19"/>
        <v>70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20</v>
      </c>
      <c r="E134" s="166">
        <f t="shared" si="16"/>
        <v>140</v>
      </c>
      <c r="F134" s="319">
        <v>46129</v>
      </c>
      <c r="G134" s="245">
        <f t="shared" ca="1" si="20"/>
        <v>179</v>
      </c>
      <c r="H134" s="254">
        <v>1</v>
      </c>
      <c r="I134" s="253" t="s">
        <v>344</v>
      </c>
      <c r="J134" s="195"/>
      <c r="K134" s="196"/>
      <c r="L134" s="196"/>
      <c r="M134" s="196"/>
      <c r="N134" s="196">
        <v>0.5</v>
      </c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0</v>
      </c>
      <c r="T134" s="179">
        <f t="shared" si="14"/>
        <v>70</v>
      </c>
      <c r="U134" s="180">
        <f t="shared" si="14"/>
        <v>70</v>
      </c>
      <c r="V134" s="167">
        <f t="shared" si="19"/>
        <v>140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10</v>
      </c>
      <c r="E135" s="166">
        <f t="shared" si="16"/>
        <v>70</v>
      </c>
      <c r="F135" s="319">
        <v>46129</v>
      </c>
      <c r="G135" s="245">
        <f t="shared" ca="1" si="20"/>
        <v>179</v>
      </c>
      <c r="H135" s="254">
        <v>1</v>
      </c>
      <c r="I135" s="253" t="s">
        <v>344</v>
      </c>
      <c r="J135" s="195">
        <v>0.5</v>
      </c>
      <c r="K135" s="196"/>
      <c r="L135" s="196">
        <v>0.5</v>
      </c>
      <c r="M135" s="196"/>
      <c r="N135" s="196"/>
      <c r="O135" s="197"/>
      <c r="P135" s="178">
        <f t="shared" si="15"/>
        <v>35</v>
      </c>
      <c r="Q135" s="179">
        <f t="shared" si="15"/>
        <v>0</v>
      </c>
      <c r="R135" s="179">
        <f t="shared" si="15"/>
        <v>35</v>
      </c>
      <c r="S135" s="179">
        <f t="shared" si="14"/>
        <v>0</v>
      </c>
      <c r="T135" s="179">
        <f t="shared" si="14"/>
        <v>0</v>
      </c>
      <c r="U135" s="180">
        <f t="shared" si="14"/>
        <v>0</v>
      </c>
      <c r="V135" s="167">
        <f t="shared" si="19"/>
        <v>70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46129</v>
      </c>
      <c r="G136" s="245">
        <f t="shared" ca="1" si="20"/>
        <v>179</v>
      </c>
      <c r="H136" s="253">
        <v>2</v>
      </c>
      <c r="I136" s="253" t="s">
        <v>345</v>
      </c>
      <c r="J136" s="195"/>
      <c r="K136" s="196"/>
      <c r="L136" s="196"/>
      <c r="M136" s="196">
        <v>1</v>
      </c>
      <c r="N136" s="196"/>
      <c r="O136" s="197"/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63</v>
      </c>
      <c r="T136" s="179">
        <f t="shared" si="14"/>
        <v>0</v>
      </c>
      <c r="U136" s="180">
        <f t="shared" si="14"/>
        <v>0</v>
      </c>
      <c r="V136" s="167">
        <f t="shared" si="19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36</v>
      </c>
      <c r="E137" s="166">
        <f t="shared" si="16"/>
        <v>252</v>
      </c>
      <c r="F137" s="319">
        <v>46125</v>
      </c>
      <c r="G137" s="245">
        <f t="shared" ca="1" si="20"/>
        <v>183</v>
      </c>
      <c r="H137" s="253">
        <v>1</v>
      </c>
      <c r="I137" s="253" t="s">
        <v>345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252</v>
      </c>
      <c r="V137" s="167">
        <f t="shared" si="19"/>
        <v>252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6</v>
      </c>
      <c r="E138" s="166">
        <f t="shared" si="16"/>
        <v>42</v>
      </c>
      <c r="F138" s="319">
        <v>46129</v>
      </c>
      <c r="G138" s="245">
        <f t="shared" ca="1" si="20"/>
        <v>179</v>
      </c>
      <c r="H138" s="340">
        <v>2</v>
      </c>
      <c r="I138" s="340" t="s">
        <v>345</v>
      </c>
      <c r="J138" s="195">
        <v>0.5</v>
      </c>
      <c r="K138" s="196"/>
      <c r="L138" s="196"/>
      <c r="M138" s="196"/>
      <c r="N138" s="196"/>
      <c r="O138" s="197">
        <v>0.5</v>
      </c>
      <c r="P138" s="178">
        <f t="shared" si="15"/>
        <v>21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21</v>
      </c>
      <c r="V138" s="167">
        <f t="shared" si="19"/>
        <v>42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18</v>
      </c>
      <c r="E139" s="166">
        <f t="shared" si="16"/>
        <v>126</v>
      </c>
      <c r="F139" s="319">
        <v>46129</v>
      </c>
      <c r="G139" s="245">
        <f t="shared" ca="1" si="20"/>
        <v>179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63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63</v>
      </c>
      <c r="U139" s="180">
        <f t="shared" si="14"/>
        <v>0</v>
      </c>
      <c r="V139" s="167">
        <f t="shared" si="19"/>
        <v>126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7</v>
      </c>
      <c r="E140" s="166">
        <f t="shared" si="16"/>
        <v>49</v>
      </c>
      <c r="F140" s="319">
        <v>46126</v>
      </c>
      <c r="G140" s="245">
        <f t="shared" ca="1" si="20"/>
        <v>182</v>
      </c>
      <c r="H140" s="253">
        <v>1</v>
      </c>
      <c r="I140" s="253" t="s">
        <v>344</v>
      </c>
      <c r="J140" s="195"/>
      <c r="K140" s="196"/>
      <c r="L140" s="196">
        <v>0.5</v>
      </c>
      <c r="M140" s="196"/>
      <c r="N140" s="196">
        <v>0.5</v>
      </c>
      <c r="O140" s="197"/>
      <c r="P140" s="178">
        <f t="shared" si="15"/>
        <v>0</v>
      </c>
      <c r="Q140" s="179">
        <f t="shared" si="15"/>
        <v>0</v>
      </c>
      <c r="R140" s="179">
        <v>25</v>
      </c>
      <c r="S140" s="179">
        <f t="shared" si="14"/>
        <v>0</v>
      </c>
      <c r="T140" s="179">
        <f t="shared" si="14"/>
        <v>24.5</v>
      </c>
      <c r="U140" s="180"/>
      <c r="V140" s="167">
        <v>49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8</v>
      </c>
      <c r="E141" s="166">
        <f t="shared" si="16"/>
        <v>56</v>
      </c>
      <c r="F141" s="319">
        <v>46129</v>
      </c>
      <c r="G141" s="245">
        <f t="shared" ca="1" si="20"/>
        <v>179</v>
      </c>
      <c r="H141" s="253">
        <v>1</v>
      </c>
      <c r="I141" s="253" t="s">
        <v>344</v>
      </c>
      <c r="J141" s="195">
        <v>1</v>
      </c>
      <c r="K141" s="196"/>
      <c r="L141" s="196"/>
      <c r="M141" s="196"/>
      <c r="N141" s="196"/>
      <c r="O141" s="197"/>
      <c r="P141" s="178">
        <f t="shared" si="15"/>
        <v>56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0</v>
      </c>
      <c r="U141" s="180">
        <f t="shared" si="14"/>
        <v>0</v>
      </c>
      <c r="V141" s="167">
        <f t="shared" si="19"/>
        <v>56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 hidden="1">
      <c r="A142" s="157">
        <v>1</v>
      </c>
      <c r="B142" s="163" t="s">
        <v>329</v>
      </c>
      <c r="C142" s="155"/>
      <c r="D142" s="198"/>
      <c r="E142" s="166">
        <f t="shared" si="16"/>
        <v>0</v>
      </c>
      <c r="F142" s="319">
        <v>46091</v>
      </c>
      <c r="G142" s="245">
        <f t="shared" ca="1" si="20"/>
        <v>217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19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24</v>
      </c>
      <c r="E143" s="166">
        <f t="shared" si="16"/>
        <v>168</v>
      </c>
      <c r="F143" s="319">
        <v>46125</v>
      </c>
      <c r="G143" s="245">
        <f t="shared" ca="1" si="20"/>
        <v>183</v>
      </c>
      <c r="H143" s="253">
        <v>1</v>
      </c>
      <c r="I143" s="253" t="s">
        <v>344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84</v>
      </c>
      <c r="T143" s="179">
        <f t="shared" si="14"/>
        <v>0</v>
      </c>
      <c r="U143" s="180">
        <f t="shared" si="14"/>
        <v>84</v>
      </c>
      <c r="V143" s="167">
        <f t="shared" si="19"/>
        <v>168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/>
      <c r="D144" s="198">
        <v>34</v>
      </c>
      <c r="E144" s="166">
        <f t="shared" si="16"/>
        <v>238</v>
      </c>
      <c r="F144" s="319">
        <v>46129</v>
      </c>
      <c r="G144" s="245">
        <f t="shared" ca="1" si="20"/>
        <v>179</v>
      </c>
      <c r="H144" s="253">
        <v>2</v>
      </c>
      <c r="I144" s="253" t="s">
        <v>280</v>
      </c>
      <c r="J144" s="195">
        <v>0.5</v>
      </c>
      <c r="K144" s="196"/>
      <c r="L144" s="196"/>
      <c r="M144" s="196">
        <v>0.25</v>
      </c>
      <c r="N144" s="196"/>
      <c r="O144" s="197">
        <v>0.25</v>
      </c>
      <c r="P144" s="178">
        <f t="shared" si="15"/>
        <v>119</v>
      </c>
      <c r="Q144" s="179">
        <f t="shared" si="15"/>
        <v>0</v>
      </c>
      <c r="R144" s="179">
        <f t="shared" si="15"/>
        <v>0</v>
      </c>
      <c r="S144" s="179">
        <f t="shared" si="14"/>
        <v>59.5</v>
      </c>
      <c r="T144" s="179">
        <f t="shared" si="14"/>
        <v>0</v>
      </c>
      <c r="U144" s="180">
        <f t="shared" si="14"/>
        <v>59.5</v>
      </c>
      <c r="V144" s="167">
        <f t="shared" si="19"/>
        <v>238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46129</v>
      </c>
      <c r="G145" s="245">
        <f t="shared" ca="1" si="20"/>
        <v>179</v>
      </c>
      <c r="H145" s="253">
        <v>2</v>
      </c>
      <c r="I145" s="253" t="s">
        <v>280</v>
      </c>
      <c r="J145" s="195"/>
      <c r="K145" s="196">
        <v>0.5</v>
      </c>
      <c r="L145" s="196"/>
      <c r="M145" s="196">
        <v>0.25</v>
      </c>
      <c r="N145" s="196"/>
      <c r="O145" s="197">
        <v>0.25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31.5</v>
      </c>
      <c r="T145" s="179">
        <f t="shared" si="14"/>
        <v>0</v>
      </c>
      <c r="U145" s="180">
        <f t="shared" si="14"/>
        <v>31.5</v>
      </c>
      <c r="V145" s="167">
        <f t="shared" si="19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57">
        <f t="shared" si="18"/>
        <v>1</v>
      </c>
      <c r="B146" s="142" t="s">
        <v>351</v>
      </c>
      <c r="C146" s="142"/>
      <c r="D146" s="198">
        <v>10</v>
      </c>
      <c r="E146" s="166">
        <f t="shared" si="16"/>
        <v>70</v>
      </c>
      <c r="F146" s="319">
        <v>46125</v>
      </c>
      <c r="G146" s="245">
        <f t="shared" ca="1" si="20"/>
        <v>183</v>
      </c>
      <c r="H146" s="254">
        <v>1</v>
      </c>
      <c r="I146" s="253" t="s">
        <v>344</v>
      </c>
      <c r="J146" s="195">
        <v>0.5</v>
      </c>
      <c r="K146" s="196"/>
      <c r="L146" s="196"/>
      <c r="M146" s="196"/>
      <c r="N146" s="196"/>
      <c r="O146" s="197">
        <v>0.5</v>
      </c>
      <c r="P146" s="178">
        <f t="shared" si="15"/>
        <v>35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0</v>
      </c>
      <c r="U146" s="180">
        <f t="shared" si="14"/>
        <v>35</v>
      </c>
      <c r="V146" s="167">
        <f t="shared" si="19"/>
        <v>70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57">
        <f t="shared" si="18"/>
        <v>1</v>
      </c>
      <c r="B147" s="142" t="s">
        <v>335</v>
      </c>
      <c r="C147" s="163"/>
      <c r="D147" s="198">
        <v>12</v>
      </c>
      <c r="E147" s="166">
        <f t="shared" si="16"/>
        <v>84</v>
      </c>
      <c r="F147" s="319">
        <v>46129</v>
      </c>
      <c r="G147" s="245">
        <f t="shared" ca="1" si="20"/>
        <v>179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19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57">
        <f t="shared" si="18"/>
        <v>1</v>
      </c>
      <c r="B148" s="142" t="s">
        <v>304</v>
      </c>
      <c r="C148" s="148"/>
      <c r="D148" s="198">
        <v>6</v>
      </c>
      <c r="E148" s="166">
        <f t="shared" si="16"/>
        <v>42</v>
      </c>
      <c r="F148" s="319">
        <v>46129</v>
      </c>
      <c r="G148" s="245">
        <f t="shared" ca="1" si="20"/>
        <v>179</v>
      </c>
      <c r="H148" s="253">
        <v>2</v>
      </c>
      <c r="I148" s="253" t="s">
        <v>280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19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57">
        <f t="shared" si="18"/>
        <v>1</v>
      </c>
      <c r="B149" s="142" t="s">
        <v>306</v>
      </c>
      <c r="C149" s="148"/>
      <c r="D149" s="198">
        <v>5</v>
      </c>
      <c r="E149" s="166">
        <f t="shared" si="16"/>
        <v>35</v>
      </c>
      <c r="F149" s="319">
        <v>46126</v>
      </c>
      <c r="G149" s="245">
        <f t="shared" ca="1" si="20"/>
        <v>182</v>
      </c>
      <c r="H149" s="253">
        <v>1</v>
      </c>
      <c r="I149" s="253" t="s">
        <v>344</v>
      </c>
      <c r="J149" s="195"/>
      <c r="K149" s="196"/>
      <c r="L149" s="196"/>
      <c r="M149" s="196">
        <v>1</v>
      </c>
      <c r="N149" s="196"/>
      <c r="O149" s="197"/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35</v>
      </c>
      <c r="T149" s="297">
        <f t="shared" si="14"/>
        <v>0</v>
      </c>
      <c r="U149" s="298">
        <f t="shared" si="14"/>
        <v>0</v>
      </c>
      <c r="V149" s="167">
        <f t="shared" si="19"/>
        <v>35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57">
        <f t="shared" si="18"/>
        <v>1</v>
      </c>
      <c r="B150" s="142" t="s">
        <v>336</v>
      </c>
      <c r="C150" s="148"/>
      <c r="D150" s="198">
        <v>3</v>
      </c>
      <c r="E150" s="166">
        <f t="shared" si="16"/>
        <v>21</v>
      </c>
      <c r="F150" s="319">
        <v>46126</v>
      </c>
      <c r="G150" s="245">
        <f t="shared" ca="1" si="20"/>
        <v>182</v>
      </c>
      <c r="H150" s="253">
        <v>2</v>
      </c>
      <c r="I150" s="253" t="s">
        <v>345</v>
      </c>
      <c r="J150" s="195">
        <v>1</v>
      </c>
      <c r="K150" s="196"/>
      <c r="L150" s="196"/>
      <c r="M150" s="196"/>
      <c r="N150" s="196"/>
      <c r="O150" s="197"/>
      <c r="P150" s="178">
        <f t="shared" si="15"/>
        <v>21</v>
      </c>
      <c r="Q150" s="297">
        <f t="shared" si="15"/>
        <v>0</v>
      </c>
      <c r="R150" s="297"/>
      <c r="S150" s="297">
        <f t="shared" si="14"/>
        <v>0</v>
      </c>
      <c r="T150" s="297">
        <f t="shared" si="14"/>
        <v>0</v>
      </c>
      <c r="U150" s="298"/>
      <c r="V150" s="167">
        <v>21</v>
      </c>
      <c r="W150" s="147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57">
        <v>1</v>
      </c>
      <c r="B151" s="142" t="s">
        <v>307</v>
      </c>
      <c r="C151" s="142"/>
      <c r="D151" s="198">
        <v>8</v>
      </c>
      <c r="E151" s="166">
        <f t="shared" si="16"/>
        <v>56</v>
      </c>
      <c r="F151" s="319">
        <v>46129</v>
      </c>
      <c r="G151" s="245">
        <f t="shared" ca="1" si="20"/>
        <v>179</v>
      </c>
      <c r="H151" s="253">
        <v>2</v>
      </c>
      <c r="I151" s="253" t="s">
        <v>345</v>
      </c>
      <c r="J151" s="195"/>
      <c r="K151" s="196"/>
      <c r="L151" s="196"/>
      <c r="M151" s="196"/>
      <c r="N151" s="196"/>
      <c r="O151" s="197">
        <v>1</v>
      </c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56</v>
      </c>
      <c r="V151" s="167">
        <f t="shared" si="19"/>
        <v>56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351">
        <v>1</v>
      </c>
      <c r="B152" s="163" t="s">
        <v>340</v>
      </c>
      <c r="C152" s="142"/>
      <c r="D152" s="198">
        <v>18</v>
      </c>
      <c r="E152" s="166">
        <f t="shared" si="16"/>
        <v>126</v>
      </c>
      <c r="F152" s="319">
        <v>46129</v>
      </c>
      <c r="G152" s="245">
        <f t="shared" ca="1" si="20"/>
        <v>179</v>
      </c>
      <c r="H152" s="253"/>
      <c r="I152" s="253" t="s">
        <v>345</v>
      </c>
      <c r="J152" s="195"/>
      <c r="K152" s="196"/>
      <c r="L152" s="196"/>
      <c r="M152" s="196">
        <v>0.5</v>
      </c>
      <c r="N152" s="196">
        <v>0.5</v>
      </c>
      <c r="O152" s="197"/>
      <c r="P152" s="178">
        <f t="shared" si="15"/>
        <v>0</v>
      </c>
      <c r="Q152" s="297">
        <f t="shared" si="15"/>
        <v>0</v>
      </c>
      <c r="R152" s="297">
        <f t="shared" si="15"/>
        <v>0</v>
      </c>
      <c r="S152" s="297">
        <v>63</v>
      </c>
      <c r="T152" s="297">
        <f t="shared" si="14"/>
        <v>63</v>
      </c>
      <c r="U152" s="298"/>
      <c r="V152" s="167">
        <v>126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349">
        <v>1</v>
      </c>
      <c r="B153" s="348" t="s">
        <v>352</v>
      </c>
      <c r="C153" s="163"/>
      <c r="D153" s="198">
        <v>22</v>
      </c>
      <c r="E153" s="166">
        <f t="shared" ref="E153" si="21">D153*7</f>
        <v>154</v>
      </c>
      <c r="F153" s="319">
        <v>46127</v>
      </c>
      <c r="G153" s="245">
        <f t="shared" ref="G153" ca="1" si="22">+IF(A153=1,(+TODAY())-F153,"Sans objet")</f>
        <v>181</v>
      </c>
      <c r="H153" s="253">
        <v>1</v>
      </c>
      <c r="I153" s="253" t="s">
        <v>280</v>
      </c>
      <c r="J153" s="195">
        <v>0.5</v>
      </c>
      <c r="K153" s="196"/>
      <c r="L153" s="196"/>
      <c r="M153" s="196"/>
      <c r="N153" s="196">
        <v>0.5</v>
      </c>
      <c r="O153" s="197"/>
      <c r="P153" s="178">
        <f t="shared" si="15"/>
        <v>77</v>
      </c>
      <c r="Q153" s="297">
        <f t="shared" ref="Q153" si="23">+$E153*K153</f>
        <v>0</v>
      </c>
      <c r="R153" s="297">
        <f t="shared" ref="R153" si="24">+$E153*L153</f>
        <v>0</v>
      </c>
      <c r="S153" s="297">
        <f t="shared" ref="S153" si="25">+$E153*M153</f>
        <v>0</v>
      </c>
      <c r="T153" s="297">
        <f t="shared" ref="T153" si="26">+$E153*N153</f>
        <v>77</v>
      </c>
      <c r="U153" s="298">
        <f t="shared" ref="U153" si="27">+$E153*O153</f>
        <v>0</v>
      </c>
      <c r="V153" s="167">
        <v>154</v>
      </c>
      <c r="W153" s="147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349">
        <v>1</v>
      </c>
      <c r="B154" s="348" t="s">
        <v>315</v>
      </c>
      <c r="C154" s="163"/>
      <c r="D154" s="198">
        <v>10</v>
      </c>
      <c r="E154" s="166">
        <f t="shared" si="16"/>
        <v>70</v>
      </c>
      <c r="F154" s="319">
        <v>46129</v>
      </c>
      <c r="G154" s="245">
        <f t="shared" ca="1" si="20"/>
        <v>179</v>
      </c>
      <c r="H154" s="253">
        <v>1</v>
      </c>
      <c r="I154" s="253" t="s">
        <v>344</v>
      </c>
      <c r="J154" s="195"/>
      <c r="K154" s="196"/>
      <c r="L154" s="196"/>
      <c r="M154" s="196"/>
      <c r="N154" s="196"/>
      <c r="O154" s="197">
        <v>1</v>
      </c>
      <c r="P154" s="178"/>
      <c r="Q154" s="297">
        <f t="shared" si="15"/>
        <v>0</v>
      </c>
      <c r="R154" s="297">
        <f t="shared" si="15"/>
        <v>0</v>
      </c>
      <c r="S154" s="297">
        <f t="shared" si="14"/>
        <v>0</v>
      </c>
      <c r="T154" s="297">
        <f t="shared" si="14"/>
        <v>0</v>
      </c>
      <c r="U154" s="298">
        <f t="shared" si="14"/>
        <v>70</v>
      </c>
      <c r="V154" s="167">
        <v>70</v>
      </c>
      <c r="W154" s="147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 hidden="1">
      <c r="A155" s="258"/>
      <c r="B155" s="259"/>
      <c r="C155" s="260"/>
      <c r="D155" s="261"/>
      <c r="E155" s="262"/>
      <c r="F155" s="263"/>
      <c r="G155" s="263"/>
      <c r="H155" s="264"/>
      <c r="I155" s="264"/>
      <c r="J155" s="265"/>
      <c r="K155" s="266"/>
      <c r="L155" s="266"/>
      <c r="M155" s="266"/>
      <c r="N155" s="266"/>
      <c r="O155" s="267"/>
      <c r="P155" s="268"/>
      <c r="Q155" s="269"/>
      <c r="R155" s="269"/>
      <c r="S155" s="269"/>
      <c r="T155" s="269"/>
      <c r="U155" s="270"/>
      <c r="V155" s="271"/>
      <c r="W155" s="272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181">
        <f>SUBTOTAL(9,A2:A155)</f>
        <v>148</v>
      </c>
      <c r="B156" s="181"/>
      <c r="C156" s="326">
        <f>+D156/A156</f>
        <v>28.398648648648649</v>
      </c>
      <c r="D156" s="182">
        <f>SUBTOTAL(9,D2:D155)</f>
        <v>4203</v>
      </c>
      <c r="E156" s="356">
        <f>D156*7</f>
        <v>29421</v>
      </c>
      <c r="F156" s="327">
        <f>+E156/A156</f>
        <v>198.79054054054055</v>
      </c>
      <c r="G156" s="245">
        <f ca="1">(SUBTOTAL(9,G2:G155))/A156</f>
        <v>180.00675675675674</v>
      </c>
      <c r="H156" s="256"/>
      <c r="I156" s="256"/>
      <c r="J156" s="273">
        <f>(SUBTOTAL(9,J2:J155))/O$165</f>
        <v>0.56739130434782614</v>
      </c>
      <c r="K156" s="274">
        <f>(SUBTOTAL(9,K2:K155))/P$165</f>
        <v>0.4375</v>
      </c>
      <c r="L156" s="274">
        <f>(SUBTOTAL(9,L2:L155))/R$165</f>
        <v>0.41176470588235292</v>
      </c>
      <c r="M156" s="274">
        <f>(SUBTOTAL(9,M2:M155))/S$165</f>
        <v>0.421875</v>
      </c>
      <c r="N156" s="274">
        <f>(SUBTOTAL(9,N2:N155))/T$165</f>
        <v>0.40540540540540543</v>
      </c>
      <c r="O156" s="275">
        <f>(SUBTOTAL(9,O2:O155))/U$165</f>
        <v>0.48626373626373626</v>
      </c>
      <c r="P156" s="184">
        <f t="shared" ref="P156:V156" si="28">SUBTOTAL(9,P2:P155)</f>
        <v>13209</v>
      </c>
      <c r="Q156" s="184">
        <f t="shared" si="28"/>
        <v>665</v>
      </c>
      <c r="R156" s="184">
        <f t="shared" si="28"/>
        <v>1446</v>
      </c>
      <c r="S156" s="184">
        <f t="shared" si="28"/>
        <v>2558.5</v>
      </c>
      <c r="T156" s="184">
        <f t="shared" si="28"/>
        <v>2672.25</v>
      </c>
      <c r="U156" s="184">
        <f t="shared" si="28"/>
        <v>8870.75</v>
      </c>
      <c r="V156" s="184">
        <f t="shared" si="28"/>
        <v>29421</v>
      </c>
      <c r="W156" s="182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172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185</v>
      </c>
      <c r="B158" s="173" t="s">
        <v>186</v>
      </c>
      <c r="C158" s="173"/>
      <c r="D158" s="173" t="s">
        <v>187</v>
      </c>
      <c r="E158" s="24"/>
      <c r="F158" s="24"/>
      <c r="G158" s="24"/>
      <c r="H158" s="24"/>
      <c r="I158" s="24"/>
      <c r="N158" s="222" t="s">
        <v>188</v>
      </c>
      <c r="O158" s="279" t="s">
        <v>289</v>
      </c>
      <c r="P158" s="220" t="s">
        <v>192</v>
      </c>
      <c r="Q158" s="24" t="s">
        <v>2</v>
      </c>
      <c r="R158" s="24" t="s">
        <v>3</v>
      </c>
      <c r="S158" s="24" t="s">
        <v>4</v>
      </c>
      <c r="T158" s="174" t="s">
        <v>6</v>
      </c>
      <c r="U158" s="174" t="s">
        <v>5</v>
      </c>
      <c r="X158" s="175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1" t="s">
        <v>287</v>
      </c>
      <c r="B159" s="311">
        <f>+P156</f>
        <v>13209</v>
      </c>
      <c r="C159" s="213"/>
      <c r="D159" s="425">
        <v>0.45</v>
      </c>
      <c r="E159" s="2"/>
      <c r="F159" s="2"/>
      <c r="G159" s="2"/>
      <c r="H159" s="2"/>
      <c r="I159" s="2"/>
      <c r="N159" s="223">
        <v>0.25</v>
      </c>
      <c r="O159" s="300">
        <f t="shared" ref="O159:P162" si="29">+SUMIF(J$2:J$155,$N159,$A$2:$A$155)</f>
        <v>3</v>
      </c>
      <c r="P159" s="301">
        <f t="shared" si="29"/>
        <v>2</v>
      </c>
      <c r="Q159" s="302">
        <f t="shared" ref="Q159:Q161" si="30">+O159+P159</f>
        <v>5</v>
      </c>
      <c r="R159" s="302">
        <f t="shared" ref="R159:U162" si="31">+SUMIF(L$2:L$155,$N159,$A$2:$A$155)</f>
        <v>6</v>
      </c>
      <c r="S159" s="302">
        <f t="shared" si="31"/>
        <v>14</v>
      </c>
      <c r="T159" s="302">
        <f t="shared" si="31"/>
        <v>14</v>
      </c>
      <c r="U159" s="302">
        <f t="shared" si="31"/>
        <v>18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215" t="s">
        <v>192</v>
      </c>
      <c r="B160" s="312">
        <f>+Q156</f>
        <v>665</v>
      </c>
      <c r="C160" s="217"/>
      <c r="D160" s="426">
        <f t="shared" ref="D160" si="32">B160/$E$156</f>
        <v>2.2602902688555793E-2</v>
      </c>
      <c r="E160" s="2"/>
      <c r="F160" s="2"/>
      <c r="G160" s="2"/>
      <c r="H160" s="2"/>
      <c r="I160" s="2"/>
      <c r="N160" s="223">
        <v>0.5</v>
      </c>
      <c r="O160" s="300">
        <f t="shared" si="29"/>
        <v>93</v>
      </c>
      <c r="P160" s="301">
        <f t="shared" si="29"/>
        <v>6</v>
      </c>
      <c r="Q160" s="302">
        <f t="shared" si="30"/>
        <v>99</v>
      </c>
      <c r="R160" s="302">
        <f t="shared" si="31"/>
        <v>11</v>
      </c>
      <c r="S160" s="302">
        <f t="shared" si="31"/>
        <v>16</v>
      </c>
      <c r="T160" s="302">
        <f t="shared" si="31"/>
        <v>23</v>
      </c>
      <c r="U160" s="302">
        <f t="shared" si="31"/>
        <v>66</v>
      </c>
      <c r="V160" s="73"/>
      <c r="X160" s="44"/>
      <c r="Y160" s="175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7" t="s">
        <v>2</v>
      </c>
      <c r="B161" s="313">
        <v>13874</v>
      </c>
      <c r="C161" s="47"/>
      <c r="D161" s="286">
        <v>0.47</v>
      </c>
      <c r="E161" s="316">
        <f>+D161-Q166</f>
        <v>5.4729729729729448E-3</v>
      </c>
      <c r="F161" s="225"/>
      <c r="G161" s="225"/>
      <c r="H161" s="257"/>
      <c r="I161" s="257"/>
      <c r="N161" s="223">
        <v>0.75</v>
      </c>
      <c r="O161" s="300">
        <f t="shared" si="29"/>
        <v>4</v>
      </c>
      <c r="P161" s="301">
        <f t="shared" si="29"/>
        <v>0</v>
      </c>
      <c r="Q161" s="302">
        <f t="shared" si="30"/>
        <v>4</v>
      </c>
      <c r="R161" s="302">
        <f t="shared" si="31"/>
        <v>0</v>
      </c>
      <c r="S161" s="302">
        <f t="shared" si="31"/>
        <v>0</v>
      </c>
      <c r="T161" s="302">
        <f t="shared" si="31"/>
        <v>0</v>
      </c>
      <c r="U161" s="302">
        <f t="shared" si="31"/>
        <v>1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3</v>
      </c>
      <c r="B162" s="313">
        <v>1446</v>
      </c>
      <c r="C162" s="47"/>
      <c r="D162" s="286">
        <v>0.05</v>
      </c>
      <c r="E162" s="316">
        <f>+D162-R166</f>
        <v>2.7027027027027029E-3</v>
      </c>
      <c r="F162" s="225"/>
      <c r="G162" s="225"/>
      <c r="H162" s="257"/>
      <c r="I162" s="257"/>
      <c r="N162" s="223">
        <v>1</v>
      </c>
      <c r="O162" s="300">
        <f t="shared" si="29"/>
        <v>15</v>
      </c>
      <c r="P162" s="301">
        <f t="shared" si="29"/>
        <v>0</v>
      </c>
      <c r="Q162" s="302">
        <f>+O162+P162</f>
        <v>15</v>
      </c>
      <c r="R162" s="302">
        <f t="shared" si="31"/>
        <v>0</v>
      </c>
      <c r="S162" s="302">
        <f t="shared" si="31"/>
        <v>2</v>
      </c>
      <c r="T162" s="302">
        <f t="shared" si="31"/>
        <v>0</v>
      </c>
      <c r="U162" s="302">
        <f t="shared" si="31"/>
        <v>6</v>
      </c>
      <c r="V162" s="73"/>
      <c r="X162" s="164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325" t="s">
        <v>4</v>
      </c>
      <c r="B163" s="313">
        <f>S156</f>
        <v>2558.5</v>
      </c>
      <c r="C163" s="47"/>
      <c r="D163" s="286">
        <v>0.09</v>
      </c>
      <c r="E163" s="316">
        <f>+D163-S166</f>
        <v>-1.2162162162162177E-3</v>
      </c>
      <c r="F163" s="225"/>
      <c r="G163" s="225"/>
      <c r="H163" s="257"/>
      <c r="I163" s="257"/>
      <c r="N163" s="224" t="s">
        <v>294</v>
      </c>
      <c r="O163" s="303">
        <f>+SUMPRODUCT($N$159:$N$162,O159:O162)/O165</f>
        <v>0.56739130434782614</v>
      </c>
      <c r="P163" s="304">
        <f t="shared" ref="P163:U163" si="33">+SUMPRODUCT($N$159:$N$162,P159:P162)/P165</f>
        <v>0.4375</v>
      </c>
      <c r="Q163" s="305">
        <f t="shared" si="33"/>
        <v>0.55894308943089432</v>
      </c>
      <c r="R163" s="305">
        <f>+SUMPRODUCT($N$159:$N$162,R159:R162)/R165</f>
        <v>0.41176470588235292</v>
      </c>
      <c r="S163" s="305">
        <f t="shared" si="33"/>
        <v>0.421875</v>
      </c>
      <c r="T163" s="305">
        <f t="shared" si="33"/>
        <v>0.40540540540540543</v>
      </c>
      <c r="U163" s="305">
        <f t="shared" si="33"/>
        <v>0.48626373626373626</v>
      </c>
      <c r="V163" s="186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6</v>
      </c>
      <c r="B164" s="313">
        <f>T156</f>
        <v>2672.25</v>
      </c>
      <c r="C164" s="48"/>
      <c r="D164" s="286">
        <v>0.09</v>
      </c>
      <c r="E164" s="316">
        <f>+D164-T166</f>
        <v>-1.135135135135136E-2</v>
      </c>
      <c r="F164" s="225"/>
      <c r="G164" s="225"/>
      <c r="H164" s="257"/>
      <c r="I164" s="257"/>
      <c r="N164" s="224"/>
      <c r="O164" s="306">
        <f>+J156</f>
        <v>0.56739130434782614</v>
      </c>
      <c r="P164" s="307">
        <f>+K156</f>
        <v>0.4375</v>
      </c>
      <c r="Q164" s="308">
        <f>+(O164*O165+P164*P165)/Q165</f>
        <v>0.55894308943089432</v>
      </c>
      <c r="R164" s="308">
        <f>+L156</f>
        <v>0.41176470588235292</v>
      </c>
      <c r="S164" s="308">
        <f>+M156</f>
        <v>0.421875</v>
      </c>
      <c r="T164" s="308">
        <f>+N156</f>
        <v>0.40540540540540543</v>
      </c>
      <c r="U164" s="308">
        <f>+O156</f>
        <v>0.48626373626373626</v>
      </c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325" t="s">
        <v>5</v>
      </c>
      <c r="B165" s="313">
        <f>U156</f>
        <v>8870.75</v>
      </c>
      <c r="C165" s="48"/>
      <c r="D165" s="286">
        <v>0.3</v>
      </c>
      <c r="E165" s="316">
        <f>+D165-U166</f>
        <v>1.0135135135134754E-3</v>
      </c>
      <c r="F165" s="225"/>
      <c r="G165" s="225"/>
      <c r="H165" s="257"/>
      <c r="I165" s="257"/>
      <c r="M165" s="278">
        <f>+A156</f>
        <v>148</v>
      </c>
      <c r="N165" s="185" t="s">
        <v>191</v>
      </c>
      <c r="O165" s="309">
        <f>SUM(O159:O162)</f>
        <v>115</v>
      </c>
      <c r="P165" s="309">
        <f>SUM(P159:P162)</f>
        <v>8</v>
      </c>
      <c r="Q165" s="310">
        <f>SUM(Q159:Q162)</f>
        <v>123</v>
      </c>
      <c r="R165" s="309">
        <f>SUM(R159:R162)</f>
        <v>17</v>
      </c>
      <c r="S165" s="309">
        <f t="shared" ref="S165:U165" si="34">SUM(S159:S162)</f>
        <v>32</v>
      </c>
      <c r="T165" s="309">
        <f t="shared" si="34"/>
        <v>37</v>
      </c>
      <c r="U165" s="309">
        <f t="shared" si="34"/>
        <v>91</v>
      </c>
      <c r="V165" s="18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16</v>
      </c>
      <c r="B166" s="314">
        <v>29422</v>
      </c>
      <c r="C166" s="192"/>
      <c r="D166" s="315">
        <f>SUM(D161:D165)</f>
        <v>1</v>
      </c>
      <c r="E166" s="2"/>
      <c r="F166" s="2"/>
      <c r="G166" s="2"/>
      <c r="H166" s="2"/>
      <c r="I166" s="2"/>
      <c r="M166" s="282"/>
      <c r="N166" s="283" t="s">
        <v>272</v>
      </c>
      <c r="O166" s="284">
        <f>+(O164*O165)/$M$165</f>
        <v>0.4408783783783784</v>
      </c>
      <c r="P166" s="285">
        <f>+(P164*P165)/$M$165</f>
        <v>2.364864864864865E-2</v>
      </c>
      <c r="Q166" s="286">
        <f>+P166+O166</f>
        <v>0.46452702702702703</v>
      </c>
      <c r="R166" s="286">
        <f t="shared" ref="R166:U166" si="35">+(R164*R165)/$M$165</f>
        <v>4.72972972972973E-2</v>
      </c>
      <c r="S166" s="286">
        <f t="shared" si="35"/>
        <v>9.1216216216216214E-2</v>
      </c>
      <c r="T166" s="286">
        <f t="shared" si="35"/>
        <v>0.10135135135135136</v>
      </c>
      <c r="U166" s="286">
        <f t="shared" si="35"/>
        <v>0.29898648648648651</v>
      </c>
      <c r="V166" s="177"/>
      <c r="X166" s="164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227"/>
      <c r="D167" s="2"/>
      <c r="E167" s="2"/>
      <c r="F167" s="2"/>
      <c r="G167" s="2"/>
      <c r="H167" s="2"/>
      <c r="I167" s="2"/>
      <c r="X167" s="164"/>
      <c r="Y167" s="176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177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177"/>
      <c r="B169" s="177"/>
      <c r="C169" s="2"/>
      <c r="D169" s="2"/>
      <c r="Y169" s="177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07" priority="6" operator="lessThan">
      <formula>7</formula>
    </cfRule>
    <cfRule type="cellIs" dxfId="206" priority="7" operator="between">
      <formula>14</formula>
      <formula>7</formula>
    </cfRule>
    <cfRule type="cellIs" dxfId="205" priority="8" operator="greaterThan">
      <formula>14</formula>
    </cfRule>
  </conditionalFormatting>
  <conditionalFormatting sqref="G156">
    <cfRule type="cellIs" dxfId="204" priority="3" operator="lessThan">
      <formula>7</formula>
    </cfRule>
    <cfRule type="cellIs" dxfId="203" priority="4" operator="between">
      <formula>14</formula>
      <formula>7</formula>
    </cfRule>
    <cfRule type="cellIs" dxfId="202" priority="5" operator="greaterThan">
      <formula>14</formula>
    </cfRule>
  </conditionalFormatting>
  <conditionalFormatting sqref="AC7:AG7">
    <cfRule type="cellIs" dxfId="201" priority="1" operator="greaterThan">
      <formula>0</formula>
    </cfRule>
    <cfRule type="cellIs" dxfId="200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D6E26-50EB-4A03-8B82-8ABF302D5BD3}">
  <dimension ref="A1:AI171"/>
  <sheetViews>
    <sheetView zoomScale="96" zoomScaleNormal="96" workbookViewId="0">
      <pane xSplit="5" ySplit="1" topLeftCell="M155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45</v>
      </c>
      <c r="E2" s="166">
        <f t="shared" ref="E2:E65" si="0">D2*7</f>
        <v>315</v>
      </c>
      <c r="F2" s="319">
        <v>46139</v>
      </c>
      <c r="G2" s="245">
        <f ca="1">+IF(A2=1,(+TODAY())-F2,"Sans objet")</f>
        <v>169</v>
      </c>
      <c r="H2" s="253">
        <v>1</v>
      </c>
      <c r="I2" s="253" t="s">
        <v>353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157.5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157.5</v>
      </c>
      <c r="V2" s="171">
        <f>SUM(P2:U2)</f>
        <v>315</v>
      </c>
      <c r="W2" s="166" t="s">
        <v>200</v>
      </c>
      <c r="X2" s="85">
        <f t="shared" ref="X2:X65" si="2">+V2-E2</f>
        <v>0</v>
      </c>
      <c r="Y2" s="241"/>
      <c r="Z2" s="322">
        <v>13</v>
      </c>
      <c r="AA2" s="324">
        <v>0.45</v>
      </c>
      <c r="AB2" s="324">
        <v>0.03</v>
      </c>
      <c r="AC2" s="323">
        <v>0.48</v>
      </c>
      <c r="AD2" s="323">
        <v>0.05</v>
      </c>
      <c r="AE2" s="323">
        <v>0.105</v>
      </c>
      <c r="AF2" s="323">
        <v>5.5E-2</v>
      </c>
      <c r="AG2" s="323">
        <v>0.31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52</v>
      </c>
      <c r="E3" s="166">
        <f t="shared" si="0"/>
        <v>364</v>
      </c>
      <c r="F3" s="319">
        <v>46134</v>
      </c>
      <c r="G3" s="245">
        <f t="shared" ref="G3:G66" ca="1" si="4">+IF(A3=1,(+TODAY())-F3,"Sans objet")</f>
        <v>174</v>
      </c>
      <c r="H3" s="253">
        <v>2</v>
      </c>
      <c r="I3" s="253" t="s">
        <v>354</v>
      </c>
      <c r="J3" s="195"/>
      <c r="K3" s="196"/>
      <c r="L3" s="196"/>
      <c r="M3" s="196"/>
      <c r="N3" s="196">
        <v>0.5</v>
      </c>
      <c r="O3" s="197">
        <v>0.5</v>
      </c>
      <c r="P3" s="178"/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182</v>
      </c>
      <c r="U3" s="180">
        <f t="shared" si="1"/>
        <v>182</v>
      </c>
      <c r="V3" s="167">
        <f t="shared" ref="V3:V66" si="5">SUM(P3:U3)</f>
        <v>364</v>
      </c>
      <c r="W3" s="147" t="s">
        <v>201</v>
      </c>
      <c r="X3" s="85">
        <f t="shared" si="2"/>
        <v>0</v>
      </c>
      <c r="Z3" s="322">
        <v>14</v>
      </c>
      <c r="AA3" s="324">
        <v>0.43</v>
      </c>
      <c r="AB3" s="324">
        <v>0.04</v>
      </c>
      <c r="AC3" s="323">
        <v>0.47</v>
      </c>
      <c r="AD3" s="323">
        <v>0.06</v>
      </c>
      <c r="AE3" s="323">
        <v>0.12</v>
      </c>
      <c r="AF3" s="323">
        <v>7.0000000000000007E-2</v>
      </c>
      <c r="AG3" s="323">
        <v>0.28000000000000003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46134</v>
      </c>
      <c r="G4" s="245">
        <f t="shared" ca="1" si="4"/>
        <v>174</v>
      </c>
      <c r="H4" s="253">
        <v>2</v>
      </c>
      <c r="I4" s="253" t="s">
        <v>354</v>
      </c>
      <c r="J4" s="195">
        <v>0.5</v>
      </c>
      <c r="K4" s="196"/>
      <c r="L4" s="196"/>
      <c r="M4" s="196"/>
      <c r="N4" s="196"/>
      <c r="O4" s="197">
        <v>0.5</v>
      </c>
      <c r="P4" s="178">
        <f t="shared" ref="P4:U57" si="6">+$E4*J4</f>
        <v>168</v>
      </c>
      <c r="Q4" s="179">
        <f t="shared" si="1"/>
        <v>0</v>
      </c>
      <c r="R4" s="179">
        <f t="shared" si="1"/>
        <v>0</v>
      </c>
      <c r="S4" s="179">
        <f t="shared" si="1"/>
        <v>0</v>
      </c>
      <c r="T4" s="179">
        <f t="shared" si="1"/>
        <v>0</v>
      </c>
      <c r="U4" s="180">
        <f t="shared" si="1"/>
        <v>168</v>
      </c>
      <c r="V4" s="167">
        <f t="shared" si="5"/>
        <v>336</v>
      </c>
      <c r="W4" s="147" t="s">
        <v>202</v>
      </c>
      <c r="X4" s="85">
        <f t="shared" si="2"/>
        <v>0</v>
      </c>
      <c r="Z4" s="322">
        <v>15</v>
      </c>
      <c r="AA4" s="324">
        <v>0.42</v>
      </c>
      <c r="AB4" s="324">
        <v>0.03</v>
      </c>
      <c r="AC4" s="323">
        <v>0.45</v>
      </c>
      <c r="AD4" s="323">
        <v>0.08</v>
      </c>
      <c r="AE4" s="323">
        <v>0.1</v>
      </c>
      <c r="AF4" s="323">
        <v>0.08</v>
      </c>
      <c r="AG4" s="323">
        <v>0.28999999999999998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46</v>
      </c>
      <c r="E5" s="166">
        <f t="shared" si="0"/>
        <v>322</v>
      </c>
      <c r="F5" s="319">
        <v>46139</v>
      </c>
      <c r="G5" s="245">
        <f t="shared" ca="1" si="4"/>
        <v>169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6"/>
        <v>322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5"/>
        <v>322</v>
      </c>
      <c r="W5" s="147" t="s">
        <v>201</v>
      </c>
      <c r="X5" s="85">
        <f t="shared" si="2"/>
        <v>0</v>
      </c>
      <c r="Z5" s="322">
        <v>16</v>
      </c>
      <c r="AA5" s="324">
        <v>0.45</v>
      </c>
      <c r="AB5" s="324">
        <v>0.02</v>
      </c>
      <c r="AC5" s="323">
        <v>0.47</v>
      </c>
      <c r="AD5" s="323">
        <v>0.05</v>
      </c>
      <c r="AE5" s="323">
        <v>0.09</v>
      </c>
      <c r="AF5" s="323">
        <v>0.09</v>
      </c>
      <c r="AG5" s="323">
        <v>0.3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56</v>
      </c>
      <c r="E6" s="166">
        <f t="shared" si="0"/>
        <v>392</v>
      </c>
      <c r="F6" s="319">
        <v>46133</v>
      </c>
      <c r="G6" s="245">
        <f t="shared" ca="1" si="4"/>
        <v>175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178">
        <f t="shared" si="6"/>
        <v>196</v>
      </c>
      <c r="Q6" s="179">
        <f t="shared" si="1"/>
        <v>0</v>
      </c>
      <c r="R6" s="179">
        <f t="shared" si="1"/>
        <v>0</v>
      </c>
      <c r="S6" s="179">
        <f t="shared" si="1"/>
        <v>196</v>
      </c>
      <c r="T6" s="179">
        <f t="shared" si="1"/>
        <v>0</v>
      </c>
      <c r="U6" s="180">
        <f t="shared" si="1"/>
        <v>0</v>
      </c>
      <c r="V6" s="167">
        <f t="shared" si="5"/>
        <v>392</v>
      </c>
      <c r="W6" s="147" t="s">
        <v>201</v>
      </c>
      <c r="X6" s="85">
        <f t="shared" si="2"/>
        <v>0</v>
      </c>
      <c r="Y6" s="2"/>
      <c r="Z6" s="322">
        <v>17</v>
      </c>
      <c r="AA6" s="324">
        <v>0.4</v>
      </c>
      <c r="AB6" s="324">
        <v>0.03</v>
      </c>
      <c r="AC6" s="323">
        <v>0.43</v>
      </c>
      <c r="AD6" s="323">
        <v>0.05</v>
      </c>
      <c r="AE6" s="323">
        <v>0.1</v>
      </c>
      <c r="AF6" s="323">
        <v>0.09</v>
      </c>
      <c r="AG6" s="323">
        <v>0.33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48</v>
      </c>
      <c r="E7" s="166">
        <f t="shared" si="0"/>
        <v>336</v>
      </c>
      <c r="F7" s="319">
        <v>46136</v>
      </c>
      <c r="G7" s="245">
        <f t="shared" ca="1" si="4"/>
        <v>172</v>
      </c>
      <c r="H7" s="253">
        <v>2</v>
      </c>
      <c r="I7" s="253" t="s">
        <v>354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336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5"/>
        <v>336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-3.999999999999998E-2</v>
      </c>
      <c r="AD7" s="194">
        <f>+AD6-AD5</f>
        <v>0</v>
      </c>
      <c r="AE7" s="194">
        <f t="shared" ref="AE7:AG7" si="7">+AE6-AE5</f>
        <v>1.0000000000000009E-2</v>
      </c>
      <c r="AF7" s="194">
        <f t="shared" si="7"/>
        <v>0</v>
      </c>
      <c r="AG7" s="194">
        <f t="shared" si="7"/>
        <v>3.0000000000000027E-2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56</v>
      </c>
      <c r="E8" s="166">
        <f t="shared" si="0"/>
        <v>392</v>
      </c>
      <c r="F8" s="319">
        <v>46141</v>
      </c>
      <c r="G8" s="245">
        <f t="shared" ca="1" si="4"/>
        <v>167</v>
      </c>
      <c r="H8" s="253">
        <v>1</v>
      </c>
      <c r="I8" s="253" t="s">
        <v>353</v>
      </c>
      <c r="J8" s="195"/>
      <c r="K8" s="196"/>
      <c r="L8" s="196"/>
      <c r="M8" s="196">
        <v>0.5</v>
      </c>
      <c r="N8" s="196"/>
      <c r="O8" s="197">
        <v>0.5</v>
      </c>
      <c r="P8" s="178">
        <f t="shared" si="6"/>
        <v>0</v>
      </c>
      <c r="Q8" s="179">
        <f t="shared" si="1"/>
        <v>0</v>
      </c>
      <c r="R8" s="179">
        <f t="shared" si="1"/>
        <v>0</v>
      </c>
      <c r="S8" s="179">
        <f t="shared" si="1"/>
        <v>196</v>
      </c>
      <c r="T8" s="179">
        <f t="shared" si="1"/>
        <v>0</v>
      </c>
      <c r="U8" s="180">
        <f t="shared" si="1"/>
        <v>196</v>
      </c>
      <c r="V8" s="167">
        <f t="shared" si="5"/>
        <v>392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46141</v>
      </c>
      <c r="G9" s="245">
        <f t="shared" ca="1" si="4"/>
        <v>167</v>
      </c>
      <c r="H9" s="253">
        <v>2</v>
      </c>
      <c r="I9" s="253" t="s">
        <v>355</v>
      </c>
      <c r="J9" s="195"/>
      <c r="K9" s="196">
        <v>0.25</v>
      </c>
      <c r="L9" s="196"/>
      <c r="M9" s="196">
        <v>0.25</v>
      </c>
      <c r="N9" s="196"/>
      <c r="O9" s="197">
        <v>0.5</v>
      </c>
      <c r="P9" s="178">
        <f t="shared" si="6"/>
        <v>0</v>
      </c>
      <c r="Q9" s="179">
        <f t="shared" si="1"/>
        <v>52.5</v>
      </c>
      <c r="R9" s="179">
        <f t="shared" si="1"/>
        <v>0</v>
      </c>
      <c r="S9" s="179">
        <f t="shared" si="1"/>
        <v>52.5</v>
      </c>
      <c r="T9" s="179">
        <f t="shared" si="1"/>
        <v>0</v>
      </c>
      <c r="U9" s="180">
        <f t="shared" si="1"/>
        <v>105</v>
      </c>
      <c r="V9" s="167">
        <f t="shared" si="5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36</v>
      </c>
      <c r="E10" s="166">
        <f t="shared" si="0"/>
        <v>252</v>
      </c>
      <c r="F10" s="319">
        <v>46135</v>
      </c>
      <c r="G10" s="245">
        <f t="shared" ca="1" si="4"/>
        <v>173</v>
      </c>
      <c r="H10" s="253">
        <v>2</v>
      </c>
      <c r="I10" s="253" t="s">
        <v>354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6"/>
        <v>126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126</v>
      </c>
      <c r="V10" s="167">
        <f t="shared" si="5"/>
        <v>252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36</v>
      </c>
      <c r="E11" s="166">
        <f t="shared" si="0"/>
        <v>252</v>
      </c>
      <c r="F11" s="319">
        <v>46141</v>
      </c>
      <c r="G11" s="245">
        <f t="shared" ca="1" si="4"/>
        <v>167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6"/>
        <v>126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126</v>
      </c>
      <c r="V11" s="167">
        <f t="shared" si="5"/>
        <v>252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36</v>
      </c>
      <c r="E12" s="166">
        <f t="shared" si="0"/>
        <v>252</v>
      </c>
      <c r="F12" s="319">
        <v>46134</v>
      </c>
      <c r="G12" s="245">
        <f t="shared" ca="1" si="4"/>
        <v>174</v>
      </c>
      <c r="H12" s="253">
        <v>2</v>
      </c>
      <c r="I12" s="253" t="s">
        <v>354</v>
      </c>
      <c r="J12" s="195">
        <v>0.5</v>
      </c>
      <c r="K12" s="196">
        <v>0.5</v>
      </c>
      <c r="L12" s="196"/>
      <c r="M12" s="196"/>
      <c r="N12" s="196"/>
      <c r="O12" s="197"/>
      <c r="P12" s="178">
        <f t="shared" si="6"/>
        <v>126</v>
      </c>
      <c r="Q12" s="179">
        <f t="shared" si="1"/>
        <v>126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0</v>
      </c>
      <c r="V12" s="167">
        <f t="shared" si="5"/>
        <v>252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36</v>
      </c>
      <c r="E13" s="166">
        <f t="shared" si="0"/>
        <v>252</v>
      </c>
      <c r="F13" s="319">
        <v>46134</v>
      </c>
      <c r="G13" s="245">
        <f t="shared" ca="1" si="4"/>
        <v>174</v>
      </c>
      <c r="H13" s="253">
        <v>1</v>
      </c>
      <c r="I13" s="253" t="s">
        <v>354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6"/>
        <v>126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126</v>
      </c>
      <c r="V13" s="167">
        <f t="shared" si="5"/>
        <v>252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52</v>
      </c>
      <c r="E14" s="166">
        <f t="shared" si="0"/>
        <v>364</v>
      </c>
      <c r="F14" s="319">
        <v>46133</v>
      </c>
      <c r="G14" s="245">
        <f t="shared" ca="1" si="4"/>
        <v>175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>
        <v>0.25</v>
      </c>
      <c r="O14" s="197"/>
      <c r="P14" s="178">
        <f t="shared" si="6"/>
        <v>182</v>
      </c>
      <c r="Q14" s="179">
        <f t="shared" si="1"/>
        <v>0</v>
      </c>
      <c r="R14" s="179">
        <f t="shared" si="1"/>
        <v>0</v>
      </c>
      <c r="S14" s="179">
        <f t="shared" si="1"/>
        <v>91</v>
      </c>
      <c r="T14" s="179">
        <f t="shared" si="1"/>
        <v>91</v>
      </c>
      <c r="U14" s="180">
        <f t="shared" si="1"/>
        <v>0</v>
      </c>
      <c r="V14" s="167">
        <f t="shared" si="5"/>
        <v>364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54</v>
      </c>
      <c r="E15" s="166">
        <f t="shared" si="0"/>
        <v>378</v>
      </c>
      <c r="F15" s="319">
        <v>46134</v>
      </c>
      <c r="G15" s="245">
        <f t="shared" ca="1" si="4"/>
        <v>174</v>
      </c>
      <c r="H15" s="253">
        <v>2</v>
      </c>
      <c r="I15" s="253" t="s">
        <v>354</v>
      </c>
      <c r="J15" s="195"/>
      <c r="K15" s="196"/>
      <c r="L15" s="196">
        <v>0.5</v>
      </c>
      <c r="M15" s="196"/>
      <c r="N15" s="196">
        <v>0.5</v>
      </c>
      <c r="O15" s="197"/>
      <c r="P15" s="178">
        <f t="shared" si="6"/>
        <v>0</v>
      </c>
      <c r="Q15" s="179">
        <f t="shared" si="1"/>
        <v>0</v>
      </c>
      <c r="R15" s="179">
        <f t="shared" si="1"/>
        <v>189</v>
      </c>
      <c r="S15" s="179">
        <f t="shared" si="1"/>
        <v>0</v>
      </c>
      <c r="T15" s="179">
        <f t="shared" si="1"/>
        <v>189</v>
      </c>
      <c r="U15" s="180">
        <f t="shared" si="1"/>
        <v>0</v>
      </c>
      <c r="V15" s="167">
        <f t="shared" si="5"/>
        <v>378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46</v>
      </c>
      <c r="E16" s="166">
        <f t="shared" si="0"/>
        <v>322</v>
      </c>
      <c r="F16" s="319">
        <v>46135</v>
      </c>
      <c r="G16" s="245">
        <f t="shared" ca="1" si="4"/>
        <v>173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178">
        <f t="shared" si="6"/>
        <v>161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161</v>
      </c>
      <c r="V16" s="167">
        <f t="shared" si="5"/>
        <v>322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50</v>
      </c>
      <c r="E17" s="166">
        <f t="shared" si="0"/>
        <v>350</v>
      </c>
      <c r="F17" s="319">
        <v>46133</v>
      </c>
      <c r="G17" s="245">
        <f t="shared" ca="1" si="4"/>
        <v>175</v>
      </c>
      <c r="H17" s="253">
        <v>1</v>
      </c>
      <c r="I17" s="253" t="s">
        <v>353</v>
      </c>
      <c r="J17" s="195">
        <v>1</v>
      </c>
      <c r="K17" s="196"/>
      <c r="L17" s="196"/>
      <c r="M17" s="196"/>
      <c r="N17" s="196"/>
      <c r="O17" s="197"/>
      <c r="P17" s="178">
        <f t="shared" si="6"/>
        <v>350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0</v>
      </c>
      <c r="V17" s="167">
        <f t="shared" si="5"/>
        <v>350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36</v>
      </c>
      <c r="E18" s="166">
        <f t="shared" si="0"/>
        <v>252</v>
      </c>
      <c r="F18" s="319">
        <v>46141</v>
      </c>
      <c r="G18" s="245">
        <f t="shared" ca="1" si="4"/>
        <v>167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6"/>
        <v>126</v>
      </c>
      <c r="Q18" s="179">
        <f t="shared" si="6"/>
        <v>0</v>
      </c>
      <c r="R18" s="179">
        <f t="shared" si="6"/>
        <v>0</v>
      </c>
      <c r="S18" s="179">
        <f t="shared" si="6"/>
        <v>0</v>
      </c>
      <c r="T18" s="179">
        <f t="shared" si="6"/>
        <v>0</v>
      </c>
      <c r="U18" s="180">
        <f t="shared" si="6"/>
        <v>126</v>
      </c>
      <c r="V18" s="167">
        <f t="shared" si="5"/>
        <v>252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26</v>
      </c>
      <c r="E19" s="166">
        <f t="shared" si="0"/>
        <v>182</v>
      </c>
      <c r="F19" s="319">
        <v>46135</v>
      </c>
      <c r="G19" s="245">
        <f t="shared" ca="1" si="4"/>
        <v>173</v>
      </c>
      <c r="H19" s="253">
        <v>1</v>
      </c>
      <c r="I19" s="253" t="s">
        <v>354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6"/>
        <v>91</v>
      </c>
      <c r="Q19" s="179">
        <f t="shared" si="6"/>
        <v>0</v>
      </c>
      <c r="R19" s="179">
        <f t="shared" si="6"/>
        <v>0</v>
      </c>
      <c r="S19" s="179">
        <f t="shared" si="6"/>
        <v>0</v>
      </c>
      <c r="T19" s="179">
        <f t="shared" si="6"/>
        <v>0</v>
      </c>
      <c r="U19" s="180">
        <f t="shared" si="6"/>
        <v>91</v>
      </c>
      <c r="V19" s="167">
        <f t="shared" si="5"/>
        <v>182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46</v>
      </c>
      <c r="E20" s="166">
        <f t="shared" si="0"/>
        <v>322</v>
      </c>
      <c r="F20" s="319">
        <v>46134</v>
      </c>
      <c r="G20" s="245">
        <f t="shared" ca="1" si="4"/>
        <v>174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>
        <v>0.25</v>
      </c>
      <c r="O20" s="197">
        <v>0.25</v>
      </c>
      <c r="P20" s="178">
        <f t="shared" si="6"/>
        <v>161</v>
      </c>
      <c r="Q20" s="179">
        <f t="shared" si="6"/>
        <v>0</v>
      </c>
      <c r="R20" s="179">
        <f t="shared" si="6"/>
        <v>0</v>
      </c>
      <c r="S20" s="179">
        <f t="shared" si="6"/>
        <v>0</v>
      </c>
      <c r="T20" s="179">
        <f t="shared" si="6"/>
        <v>80.5</v>
      </c>
      <c r="U20" s="180">
        <f t="shared" si="6"/>
        <v>80.5</v>
      </c>
      <c r="V20" s="167">
        <f t="shared" si="5"/>
        <v>322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42</v>
      </c>
      <c r="E21" s="166">
        <f t="shared" si="0"/>
        <v>294</v>
      </c>
      <c r="F21" s="319">
        <v>46135</v>
      </c>
      <c r="G21" s="245">
        <f t="shared" ca="1" si="4"/>
        <v>173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6"/>
        <v>147</v>
      </c>
      <c r="Q21" s="179">
        <f t="shared" si="6"/>
        <v>0</v>
      </c>
      <c r="R21" s="179">
        <f t="shared" si="6"/>
        <v>0</v>
      </c>
      <c r="S21" s="179">
        <f t="shared" si="6"/>
        <v>0</v>
      </c>
      <c r="T21" s="179">
        <f t="shared" si="6"/>
        <v>0</v>
      </c>
      <c r="U21" s="180">
        <f t="shared" si="6"/>
        <v>147</v>
      </c>
      <c r="V21" s="167">
        <f t="shared" si="5"/>
        <v>294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46</v>
      </c>
      <c r="E22" s="166">
        <f t="shared" si="0"/>
        <v>322</v>
      </c>
      <c r="F22" s="319">
        <v>46134</v>
      </c>
      <c r="G22" s="245">
        <f t="shared" ca="1" si="4"/>
        <v>174</v>
      </c>
      <c r="H22" s="253">
        <v>1</v>
      </c>
      <c r="I22" s="253" t="s">
        <v>353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6"/>
        <v>161</v>
      </c>
      <c r="Q22" s="179">
        <f t="shared" si="6"/>
        <v>0</v>
      </c>
      <c r="R22" s="179">
        <f t="shared" si="6"/>
        <v>0</v>
      </c>
      <c r="S22" s="179">
        <f t="shared" si="6"/>
        <v>0</v>
      </c>
      <c r="T22" s="179">
        <f t="shared" si="6"/>
        <v>0</v>
      </c>
      <c r="U22" s="180">
        <f t="shared" si="6"/>
        <v>161</v>
      </c>
      <c r="V22" s="167">
        <f t="shared" si="5"/>
        <v>322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47</v>
      </c>
      <c r="E23" s="166">
        <f t="shared" si="0"/>
        <v>329</v>
      </c>
      <c r="F23" s="319">
        <v>46134</v>
      </c>
      <c r="G23" s="245">
        <f t="shared" ca="1" si="4"/>
        <v>174</v>
      </c>
      <c r="H23" s="253">
        <v>2</v>
      </c>
      <c r="I23" s="253" t="s">
        <v>354</v>
      </c>
      <c r="J23" s="195"/>
      <c r="K23" s="196"/>
      <c r="L23" s="196">
        <v>0.5</v>
      </c>
      <c r="M23" s="196"/>
      <c r="N23" s="196"/>
      <c r="O23" s="197">
        <v>0.5</v>
      </c>
      <c r="P23" s="178">
        <f t="shared" si="6"/>
        <v>0</v>
      </c>
      <c r="Q23" s="179">
        <f t="shared" si="6"/>
        <v>0</v>
      </c>
      <c r="R23" s="179">
        <f t="shared" si="6"/>
        <v>164.5</v>
      </c>
      <c r="S23" s="179">
        <f t="shared" si="6"/>
        <v>0</v>
      </c>
      <c r="T23" s="179">
        <f t="shared" si="6"/>
        <v>0</v>
      </c>
      <c r="U23" s="180">
        <f t="shared" si="6"/>
        <v>164.5</v>
      </c>
      <c r="V23" s="167">
        <f t="shared" si="5"/>
        <v>329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42</v>
      </c>
      <c r="E24" s="166">
        <f t="shared" si="0"/>
        <v>294</v>
      </c>
      <c r="F24" s="319">
        <v>46135</v>
      </c>
      <c r="G24" s="245">
        <f t="shared" ca="1" si="4"/>
        <v>173</v>
      </c>
      <c r="H24" s="253">
        <v>2</v>
      </c>
      <c r="I24" s="253" t="s">
        <v>354</v>
      </c>
      <c r="J24" s="195"/>
      <c r="K24" s="196"/>
      <c r="L24" s="196">
        <v>0.5</v>
      </c>
      <c r="M24" s="196">
        <v>0.5</v>
      </c>
      <c r="N24" s="196"/>
      <c r="O24" s="197"/>
      <c r="P24" s="178">
        <f t="shared" si="6"/>
        <v>0</v>
      </c>
      <c r="Q24" s="179">
        <f t="shared" si="6"/>
        <v>0</v>
      </c>
      <c r="R24" s="179">
        <f t="shared" si="6"/>
        <v>147</v>
      </c>
      <c r="S24" s="179">
        <f t="shared" si="6"/>
        <v>147</v>
      </c>
      <c r="T24" s="179">
        <f t="shared" si="6"/>
        <v>0</v>
      </c>
      <c r="U24" s="180">
        <f t="shared" si="6"/>
        <v>0</v>
      </c>
      <c r="V24" s="167">
        <f t="shared" si="5"/>
        <v>294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46133</v>
      </c>
      <c r="G25" s="245">
        <f t="shared" ca="1" si="4"/>
        <v>175</v>
      </c>
      <c r="H25" s="253">
        <v>1</v>
      </c>
      <c r="I25" s="253" t="s">
        <v>353</v>
      </c>
      <c r="J25" s="195">
        <v>0.5</v>
      </c>
      <c r="K25" s="196"/>
      <c r="L25" s="196"/>
      <c r="M25" s="196"/>
      <c r="N25" s="196">
        <v>0.25</v>
      </c>
      <c r="O25" s="197">
        <v>0.25</v>
      </c>
      <c r="P25" s="178">
        <f t="shared" si="6"/>
        <v>140</v>
      </c>
      <c r="Q25" s="179">
        <f t="shared" si="6"/>
        <v>0</v>
      </c>
      <c r="R25" s="179">
        <f t="shared" si="6"/>
        <v>0</v>
      </c>
      <c r="S25" s="179">
        <f t="shared" si="6"/>
        <v>0</v>
      </c>
      <c r="T25" s="179">
        <f t="shared" si="6"/>
        <v>70</v>
      </c>
      <c r="U25" s="180">
        <f t="shared" si="6"/>
        <v>70</v>
      </c>
      <c r="V25" s="167">
        <f t="shared" si="5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  <c r="AH25" s="360" t="s">
        <v>7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46135</v>
      </c>
      <c r="G26" s="245">
        <f t="shared" ca="1" si="4"/>
        <v>173</v>
      </c>
      <c r="H26" s="254">
        <v>2</v>
      </c>
      <c r="I26" s="253" t="s">
        <v>354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6"/>
        <v>140</v>
      </c>
      <c r="Q26" s="179">
        <f t="shared" si="6"/>
        <v>0</v>
      </c>
      <c r="R26" s="179">
        <f t="shared" si="6"/>
        <v>0</v>
      </c>
      <c r="S26" s="179">
        <f t="shared" si="6"/>
        <v>0</v>
      </c>
      <c r="T26" s="179">
        <f t="shared" si="6"/>
        <v>0</v>
      </c>
      <c r="U26" s="180">
        <f t="shared" si="6"/>
        <v>140</v>
      </c>
      <c r="V26" s="167">
        <f t="shared" si="5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18200</v>
      </c>
      <c r="AD26" s="346">
        <v>17500</v>
      </c>
      <c r="AE26" s="346">
        <v>17750</v>
      </c>
      <c r="AF26" s="346">
        <v>17750</v>
      </c>
      <c r="AG26" s="346">
        <v>17500</v>
      </c>
      <c r="AH26" s="361">
        <v>17500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46139</v>
      </c>
      <c r="G27" s="245">
        <f t="shared" ca="1" si="4"/>
        <v>169</v>
      </c>
      <c r="H27" s="253">
        <v>1</v>
      </c>
      <c r="I27" s="253" t="s">
        <v>353</v>
      </c>
      <c r="J27" s="195"/>
      <c r="K27" s="196"/>
      <c r="L27" s="196">
        <v>0.5</v>
      </c>
      <c r="M27" s="196"/>
      <c r="N27" s="196"/>
      <c r="O27" s="197">
        <v>0.5</v>
      </c>
      <c r="P27" s="178">
        <f t="shared" si="6"/>
        <v>0</v>
      </c>
      <c r="Q27" s="179">
        <f t="shared" si="6"/>
        <v>0</v>
      </c>
      <c r="R27" s="179">
        <f t="shared" si="6"/>
        <v>105</v>
      </c>
      <c r="S27" s="179">
        <f t="shared" si="6"/>
        <v>0</v>
      </c>
      <c r="T27" s="179">
        <f t="shared" si="6"/>
        <v>0</v>
      </c>
      <c r="U27" s="180">
        <f t="shared" si="6"/>
        <v>105</v>
      </c>
      <c r="V27" s="167">
        <f t="shared" si="5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18000</v>
      </c>
      <c r="AD27" s="346">
        <v>17250</v>
      </c>
      <c r="AE27" s="346">
        <v>17500</v>
      </c>
      <c r="AF27" s="346">
        <v>17500</v>
      </c>
      <c r="AG27" s="346">
        <v>17000</v>
      </c>
      <c r="AH27" s="346">
        <v>17250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46134</v>
      </c>
      <c r="G28" s="245">
        <f t="shared" ca="1" si="4"/>
        <v>174</v>
      </c>
      <c r="H28" s="253">
        <v>3</v>
      </c>
      <c r="I28" s="253" t="str">
        <f>VLOOKUP(H28,Secteurs!$A$4:$C$6,3)</f>
        <v>Arnaud ITOUA</v>
      </c>
      <c r="J28" s="195"/>
      <c r="K28" s="196"/>
      <c r="L28" s="196">
        <v>0.25</v>
      </c>
      <c r="M28" s="196"/>
      <c r="N28" s="196">
        <v>0.5</v>
      </c>
      <c r="O28" s="197">
        <v>0.25</v>
      </c>
      <c r="P28" s="178">
        <f t="shared" si="6"/>
        <v>0</v>
      </c>
      <c r="Q28" s="179">
        <f t="shared" si="6"/>
        <v>0</v>
      </c>
      <c r="R28" s="179">
        <f t="shared" si="6"/>
        <v>73.5</v>
      </c>
      <c r="S28" s="179">
        <f t="shared" si="6"/>
        <v>0</v>
      </c>
      <c r="T28" s="179">
        <f t="shared" si="6"/>
        <v>147</v>
      </c>
      <c r="U28" s="180">
        <f t="shared" si="6"/>
        <v>73.5</v>
      </c>
      <c r="V28" s="167">
        <f t="shared" si="5"/>
        <v>294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>
        <v>17675</v>
      </c>
      <c r="AD28" s="347"/>
      <c r="AE28" s="347"/>
      <c r="AF28" s="347">
        <v>17350</v>
      </c>
      <c r="AG28" s="347"/>
      <c r="AH28" s="288"/>
    </row>
    <row r="29" spans="1:35" ht="18.75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/>
      <c r="J29" s="195"/>
      <c r="K29" s="196"/>
      <c r="L29" s="196"/>
      <c r="M29" s="196"/>
      <c r="N29" s="196"/>
      <c r="O29" s="197"/>
      <c r="P29" s="178">
        <f t="shared" si="6"/>
        <v>0</v>
      </c>
      <c r="Q29" s="179">
        <f t="shared" si="6"/>
        <v>0</v>
      </c>
      <c r="R29" s="179">
        <f t="shared" si="6"/>
        <v>0</v>
      </c>
      <c r="S29" s="179">
        <f t="shared" si="6"/>
        <v>0</v>
      </c>
      <c r="T29" s="179">
        <f t="shared" si="6"/>
        <v>0</v>
      </c>
      <c r="U29" s="180">
        <f t="shared" si="6"/>
        <v>0</v>
      </c>
      <c r="V29" s="167">
        <f t="shared" si="5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42</v>
      </c>
      <c r="E30" s="166">
        <f t="shared" si="0"/>
        <v>294</v>
      </c>
      <c r="F30" s="319">
        <v>46133</v>
      </c>
      <c r="G30" s="291">
        <f t="shared" ca="1" si="4"/>
        <v>175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/>
      <c r="O30" s="197">
        <v>0.5</v>
      </c>
      <c r="P30" s="292">
        <f t="shared" si="6"/>
        <v>147</v>
      </c>
      <c r="Q30" s="293">
        <f t="shared" si="6"/>
        <v>0</v>
      </c>
      <c r="R30" s="293">
        <f t="shared" si="6"/>
        <v>0</v>
      </c>
      <c r="S30" s="293">
        <f t="shared" si="6"/>
        <v>0</v>
      </c>
      <c r="T30" s="293">
        <f t="shared" si="6"/>
        <v>0</v>
      </c>
      <c r="U30" s="294">
        <f t="shared" si="6"/>
        <v>147</v>
      </c>
      <c r="V30" s="145">
        <f t="shared" si="5"/>
        <v>294</v>
      </c>
      <c r="W30" s="146" t="s">
        <v>200</v>
      </c>
      <c r="X30" s="85">
        <f t="shared" si="2"/>
        <v>0</v>
      </c>
      <c r="Y30" s="85"/>
      <c r="Z30" s="2"/>
      <c r="AA30" s="521" t="s">
        <v>356</v>
      </c>
      <c r="AB30" s="522"/>
      <c r="AC30" s="522"/>
      <c r="AD30" s="522"/>
      <c r="AE30" s="522"/>
      <c r="AF30" s="522"/>
      <c r="AG30" s="522"/>
      <c r="AH30" s="522"/>
      <c r="AI30" s="526"/>
    </row>
    <row r="31" spans="1:35" ht="21" customHeight="1">
      <c r="A31" s="157">
        <f t="shared" si="3"/>
        <v>1</v>
      </c>
      <c r="B31" s="142" t="s">
        <v>64</v>
      </c>
      <c r="C31" s="142"/>
      <c r="D31" s="198">
        <v>28</v>
      </c>
      <c r="E31" s="166">
        <f t="shared" si="0"/>
        <v>196</v>
      </c>
      <c r="F31" s="319">
        <v>46139</v>
      </c>
      <c r="G31" s="245">
        <f t="shared" ca="1" si="4"/>
        <v>169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6"/>
        <v>98</v>
      </c>
      <c r="Q31" s="179">
        <f t="shared" si="6"/>
        <v>0</v>
      </c>
      <c r="R31" s="179">
        <f t="shared" si="6"/>
        <v>0</v>
      </c>
      <c r="S31" s="179">
        <f t="shared" si="6"/>
        <v>0</v>
      </c>
      <c r="T31" s="179">
        <f t="shared" si="6"/>
        <v>0</v>
      </c>
      <c r="U31" s="180">
        <f t="shared" si="6"/>
        <v>98</v>
      </c>
      <c r="V31" s="167">
        <f t="shared" si="5"/>
        <v>196</v>
      </c>
      <c r="W31" s="147" t="s">
        <v>210</v>
      </c>
      <c r="X31" s="85">
        <f t="shared" si="2"/>
        <v>0</v>
      </c>
      <c r="Y31" s="371"/>
      <c r="Z31" s="2"/>
      <c r="AA31" s="372" t="s">
        <v>357</v>
      </c>
      <c r="AB31" s="372" t="s">
        <v>358</v>
      </c>
      <c r="AC31" s="372" t="s">
        <v>359</v>
      </c>
      <c r="AD31" s="373" t="s">
        <v>360</v>
      </c>
      <c r="AE31" s="373" t="s">
        <v>361</v>
      </c>
      <c r="AF31" s="373" t="s">
        <v>362</v>
      </c>
      <c r="AG31" s="373" t="s">
        <v>363</v>
      </c>
      <c r="AH31" s="374" t="s">
        <v>364</v>
      </c>
      <c r="AI31" s="374" t="s">
        <v>365</v>
      </c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26</v>
      </c>
      <c r="E32" s="166">
        <f t="shared" si="0"/>
        <v>182</v>
      </c>
      <c r="F32" s="319">
        <v>46133</v>
      </c>
      <c r="G32" s="245">
        <f t="shared" ca="1" si="4"/>
        <v>175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>
        <v>0.5</v>
      </c>
      <c r="N32" s="196"/>
      <c r="O32" s="197">
        <v>0.5</v>
      </c>
      <c r="P32" s="178">
        <f t="shared" si="6"/>
        <v>0</v>
      </c>
      <c r="Q32" s="179">
        <f t="shared" si="6"/>
        <v>0</v>
      </c>
      <c r="R32" s="179">
        <f t="shared" si="6"/>
        <v>0</v>
      </c>
      <c r="S32" s="179">
        <f t="shared" si="6"/>
        <v>91</v>
      </c>
      <c r="T32" s="179">
        <f t="shared" si="6"/>
        <v>0</v>
      </c>
      <c r="U32" s="180">
        <f t="shared" si="6"/>
        <v>91</v>
      </c>
      <c r="V32" s="167">
        <f t="shared" si="5"/>
        <v>182</v>
      </c>
      <c r="W32" s="147" t="s">
        <v>212</v>
      </c>
      <c r="X32" s="85">
        <f t="shared" si="2"/>
        <v>0</v>
      </c>
      <c r="Y32" s="85"/>
      <c r="Z32" s="368" t="s">
        <v>366</v>
      </c>
      <c r="AA32" s="367">
        <v>29500</v>
      </c>
      <c r="AB32" s="367">
        <v>29000</v>
      </c>
      <c r="AC32" s="367">
        <v>28500</v>
      </c>
      <c r="AD32" s="367">
        <v>28000</v>
      </c>
      <c r="AE32" s="367">
        <v>28000</v>
      </c>
      <c r="AF32" s="367">
        <v>28000</v>
      </c>
      <c r="AG32" s="367">
        <v>27000</v>
      </c>
      <c r="AH32" s="367">
        <v>28500</v>
      </c>
      <c r="AI32" s="367">
        <v>27000</v>
      </c>
    </row>
    <row r="33" spans="1:35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46134</v>
      </c>
      <c r="G33" s="245">
        <f t="shared" ca="1" si="4"/>
        <v>174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6"/>
        <v>147</v>
      </c>
      <c r="Q33" s="179">
        <f t="shared" si="6"/>
        <v>0</v>
      </c>
      <c r="R33" s="179">
        <f t="shared" si="6"/>
        <v>0</v>
      </c>
      <c r="S33" s="179">
        <f t="shared" si="6"/>
        <v>0</v>
      </c>
      <c r="T33" s="179">
        <f t="shared" si="6"/>
        <v>147</v>
      </c>
      <c r="U33" s="180">
        <f t="shared" si="6"/>
        <v>0</v>
      </c>
      <c r="V33" s="167">
        <f t="shared" si="5"/>
        <v>294</v>
      </c>
      <c r="W33" s="147" t="s">
        <v>213</v>
      </c>
      <c r="X33" s="85">
        <f t="shared" si="2"/>
        <v>0</v>
      </c>
      <c r="Y33" s="85"/>
      <c r="Z33" s="369" t="s">
        <v>367</v>
      </c>
      <c r="AA33" s="370" t="s">
        <v>2</v>
      </c>
      <c r="AB33" s="370" t="s">
        <v>368</v>
      </c>
      <c r="AC33" s="370"/>
      <c r="AD33" s="370"/>
      <c r="AE33" s="370"/>
      <c r="AF33" s="370" t="s">
        <v>369</v>
      </c>
      <c r="AG33" s="370"/>
      <c r="AH33" s="370"/>
      <c r="AI33" s="370" t="s">
        <v>5</v>
      </c>
    </row>
    <row r="34" spans="1:35" ht="18.75">
      <c r="A34" s="157">
        <f t="shared" si="3"/>
        <v>1</v>
      </c>
      <c r="B34" s="142" t="s">
        <v>347</v>
      </c>
      <c r="C34" s="142"/>
      <c r="D34" s="198">
        <v>34</v>
      </c>
      <c r="E34" s="166">
        <f t="shared" si="0"/>
        <v>238</v>
      </c>
      <c r="F34" s="319">
        <v>46139</v>
      </c>
      <c r="G34" s="245">
        <f t="shared" ca="1" si="4"/>
        <v>169</v>
      </c>
      <c r="H34" s="253">
        <v>1</v>
      </c>
      <c r="I34" s="253" t="s">
        <v>353</v>
      </c>
      <c r="J34" s="195">
        <v>1</v>
      </c>
      <c r="K34" s="196"/>
      <c r="L34" s="196"/>
      <c r="M34" s="196"/>
      <c r="N34" s="196"/>
      <c r="O34" s="197"/>
      <c r="P34" s="178">
        <f t="shared" si="6"/>
        <v>238</v>
      </c>
      <c r="Q34" s="179">
        <f t="shared" si="6"/>
        <v>0</v>
      </c>
      <c r="R34" s="179">
        <f t="shared" si="6"/>
        <v>0</v>
      </c>
      <c r="S34" s="179">
        <f t="shared" si="6"/>
        <v>0</v>
      </c>
      <c r="T34" s="179">
        <f t="shared" si="6"/>
        <v>0</v>
      </c>
      <c r="U34" s="180">
        <f t="shared" si="6"/>
        <v>0</v>
      </c>
      <c r="V34" s="167">
        <f t="shared" si="5"/>
        <v>238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5" ht="18.75">
      <c r="A35" s="157">
        <f t="shared" si="3"/>
        <v>1</v>
      </c>
      <c r="B35" s="142" t="s">
        <v>68</v>
      </c>
      <c r="C35" s="148" t="s">
        <v>29</v>
      </c>
      <c r="D35" s="198">
        <v>36</v>
      </c>
      <c r="E35" s="166">
        <f t="shared" si="0"/>
        <v>252</v>
      </c>
      <c r="F35" s="319">
        <v>46135</v>
      </c>
      <c r="G35" s="245">
        <f t="shared" ca="1" si="4"/>
        <v>173</v>
      </c>
      <c r="H35" s="253">
        <v>2</v>
      </c>
      <c r="I35" s="253" t="s">
        <v>354</v>
      </c>
      <c r="J35" s="195">
        <v>0.5</v>
      </c>
      <c r="K35" s="196"/>
      <c r="L35" s="196"/>
      <c r="M35" s="196"/>
      <c r="N35" s="196"/>
      <c r="O35" s="197">
        <v>0.5</v>
      </c>
      <c r="P35" s="178">
        <f t="shared" si="6"/>
        <v>126</v>
      </c>
      <c r="Q35" s="179">
        <f t="shared" si="6"/>
        <v>0</v>
      </c>
      <c r="R35" s="179">
        <f t="shared" si="6"/>
        <v>0</v>
      </c>
      <c r="S35" s="179">
        <f t="shared" si="6"/>
        <v>0</v>
      </c>
      <c r="T35" s="179">
        <f t="shared" si="6"/>
        <v>0</v>
      </c>
      <c r="U35" s="180">
        <f t="shared" si="6"/>
        <v>126</v>
      </c>
      <c r="V35" s="167">
        <f t="shared" si="5"/>
        <v>252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5" ht="18.75">
      <c r="A36" s="157">
        <f t="shared" si="3"/>
        <v>1</v>
      </c>
      <c r="B36" s="142" t="s">
        <v>69</v>
      </c>
      <c r="C36" s="142"/>
      <c r="D36" s="198">
        <v>30</v>
      </c>
      <c r="E36" s="166">
        <f t="shared" si="0"/>
        <v>210</v>
      </c>
      <c r="F36" s="319">
        <v>46134</v>
      </c>
      <c r="G36" s="245">
        <f t="shared" ca="1" si="4"/>
        <v>174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6"/>
        <v>105</v>
      </c>
      <c r="Q36" s="179">
        <f t="shared" si="6"/>
        <v>0</v>
      </c>
      <c r="R36" s="179">
        <f t="shared" si="6"/>
        <v>0</v>
      </c>
      <c r="S36" s="179">
        <f t="shared" si="6"/>
        <v>0</v>
      </c>
      <c r="T36" s="179">
        <f t="shared" si="6"/>
        <v>0</v>
      </c>
      <c r="U36" s="180">
        <f t="shared" si="6"/>
        <v>105</v>
      </c>
      <c r="V36" s="167">
        <f t="shared" si="5"/>
        <v>210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5" ht="18.75">
      <c r="A37" s="157">
        <f t="shared" si="3"/>
        <v>1</v>
      </c>
      <c r="B37" s="142" t="s">
        <v>299</v>
      </c>
      <c r="C37" s="142"/>
      <c r="D37" s="198">
        <v>34</v>
      </c>
      <c r="E37" s="166">
        <f t="shared" si="0"/>
        <v>238</v>
      </c>
      <c r="F37" s="319">
        <v>46141</v>
      </c>
      <c r="G37" s="245">
        <f t="shared" ca="1" si="4"/>
        <v>167</v>
      </c>
      <c r="H37" s="253">
        <v>3</v>
      </c>
      <c r="I37" s="253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178">
        <f t="shared" si="6"/>
        <v>0</v>
      </c>
      <c r="Q37" s="179">
        <f t="shared" si="6"/>
        <v>0</v>
      </c>
      <c r="R37" s="179">
        <f t="shared" si="6"/>
        <v>0</v>
      </c>
      <c r="S37" s="179">
        <f t="shared" si="6"/>
        <v>0</v>
      </c>
      <c r="T37" s="179">
        <f t="shared" si="6"/>
        <v>0</v>
      </c>
      <c r="U37" s="180">
        <f t="shared" si="6"/>
        <v>238</v>
      </c>
      <c r="V37" s="167">
        <f t="shared" si="5"/>
        <v>238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5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46141</v>
      </c>
      <c r="G38" s="245">
        <f t="shared" ca="1" si="4"/>
        <v>167</v>
      </c>
      <c r="H38" s="253">
        <v>3</v>
      </c>
      <c r="I38" s="253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178">
        <f t="shared" si="6"/>
        <v>0</v>
      </c>
      <c r="Q38" s="179">
        <f t="shared" si="6"/>
        <v>0</v>
      </c>
      <c r="R38" s="179">
        <f t="shared" si="6"/>
        <v>0</v>
      </c>
      <c r="S38" s="179">
        <f t="shared" si="6"/>
        <v>0</v>
      </c>
      <c r="T38" s="179">
        <f t="shared" si="6"/>
        <v>0</v>
      </c>
      <c r="U38" s="180">
        <f t="shared" si="6"/>
        <v>182</v>
      </c>
      <c r="V38" s="167">
        <f t="shared" si="5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5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46134</v>
      </c>
      <c r="G39" s="245">
        <f t="shared" ca="1" si="4"/>
        <v>174</v>
      </c>
      <c r="H39" s="253">
        <v>2</v>
      </c>
      <c r="I39" s="253" t="s">
        <v>354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6"/>
        <v>133</v>
      </c>
      <c r="Q39" s="179">
        <f t="shared" si="6"/>
        <v>0</v>
      </c>
      <c r="R39" s="179">
        <f t="shared" si="6"/>
        <v>0</v>
      </c>
      <c r="S39" s="179">
        <f t="shared" si="6"/>
        <v>0</v>
      </c>
      <c r="T39" s="179">
        <f t="shared" si="6"/>
        <v>0</v>
      </c>
      <c r="U39" s="180">
        <f t="shared" si="6"/>
        <v>133</v>
      </c>
      <c r="V39" s="167">
        <f t="shared" si="5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5" ht="18.75">
      <c r="A40" s="157">
        <f t="shared" si="3"/>
        <v>1</v>
      </c>
      <c r="B40" s="150" t="s">
        <v>73</v>
      </c>
      <c r="C40" s="150"/>
      <c r="D40" s="200">
        <v>38</v>
      </c>
      <c r="E40" s="166">
        <f t="shared" si="0"/>
        <v>266</v>
      </c>
      <c r="F40" s="319">
        <v>46133</v>
      </c>
      <c r="G40" s="245">
        <f t="shared" ca="1" si="4"/>
        <v>175</v>
      </c>
      <c r="H40" s="253">
        <v>1</v>
      </c>
      <c r="I40" s="253" t="s">
        <v>354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6"/>
        <v>133</v>
      </c>
      <c r="Q40" s="179">
        <f t="shared" si="6"/>
        <v>0</v>
      </c>
      <c r="R40" s="179">
        <f t="shared" si="6"/>
        <v>0</v>
      </c>
      <c r="S40" s="179">
        <f t="shared" si="6"/>
        <v>0</v>
      </c>
      <c r="T40" s="179">
        <f t="shared" si="6"/>
        <v>0</v>
      </c>
      <c r="U40" s="180">
        <f t="shared" si="6"/>
        <v>133</v>
      </c>
      <c r="V40" s="167">
        <f t="shared" si="5"/>
        <v>266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5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46134</v>
      </c>
      <c r="G41" s="245">
        <f t="shared" ca="1" si="4"/>
        <v>174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>
        <v>0.5</v>
      </c>
      <c r="N41" s="196"/>
      <c r="O41" s="197"/>
      <c r="P41" s="178">
        <f t="shared" si="6"/>
        <v>91</v>
      </c>
      <c r="Q41" s="179">
        <f t="shared" si="6"/>
        <v>0</v>
      </c>
      <c r="R41" s="179">
        <f t="shared" si="6"/>
        <v>0</v>
      </c>
      <c r="S41" s="179">
        <f t="shared" si="6"/>
        <v>91</v>
      </c>
      <c r="T41" s="179">
        <f t="shared" si="6"/>
        <v>0</v>
      </c>
      <c r="U41" s="180">
        <f t="shared" si="6"/>
        <v>0</v>
      </c>
      <c r="V41" s="167">
        <f t="shared" si="5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5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46133</v>
      </c>
      <c r="G42" s="245">
        <f t="shared" ca="1" si="4"/>
        <v>175</v>
      </c>
      <c r="H42" s="253">
        <v>1</v>
      </c>
      <c r="I42" s="253" t="s">
        <v>353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6"/>
        <v>112</v>
      </c>
      <c r="Q42" s="179">
        <f t="shared" si="6"/>
        <v>0</v>
      </c>
      <c r="R42" s="179">
        <f t="shared" si="6"/>
        <v>0</v>
      </c>
      <c r="S42" s="179">
        <f t="shared" si="6"/>
        <v>0</v>
      </c>
      <c r="T42" s="179">
        <f t="shared" si="6"/>
        <v>0</v>
      </c>
      <c r="U42" s="180">
        <f t="shared" si="6"/>
        <v>112</v>
      </c>
      <c r="V42" s="167">
        <f t="shared" si="5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5" ht="18.75">
      <c r="A43" s="157">
        <f t="shared" si="3"/>
        <v>1</v>
      </c>
      <c r="B43" s="142" t="s">
        <v>216</v>
      </c>
      <c r="C43" s="148" t="s">
        <v>29</v>
      </c>
      <c r="D43" s="198">
        <v>40</v>
      </c>
      <c r="E43" s="166">
        <f t="shared" si="0"/>
        <v>280</v>
      </c>
      <c r="F43" s="319">
        <v>46141</v>
      </c>
      <c r="G43" s="245">
        <f t="shared" ca="1" si="4"/>
        <v>167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178">
        <f t="shared" si="6"/>
        <v>140</v>
      </c>
      <c r="Q43" s="179">
        <f t="shared" si="6"/>
        <v>0</v>
      </c>
      <c r="R43" s="179">
        <f t="shared" si="6"/>
        <v>0</v>
      </c>
      <c r="S43" s="179">
        <f t="shared" si="6"/>
        <v>0</v>
      </c>
      <c r="T43" s="179">
        <f t="shared" si="6"/>
        <v>0</v>
      </c>
      <c r="U43" s="180">
        <f t="shared" si="6"/>
        <v>140</v>
      </c>
      <c r="V43" s="167">
        <f t="shared" si="5"/>
        <v>280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5" ht="18.75">
      <c r="A44" s="157">
        <f t="shared" si="3"/>
        <v>1</v>
      </c>
      <c r="B44" s="150" t="s">
        <v>77</v>
      </c>
      <c r="C44" s="148" t="s">
        <v>29</v>
      </c>
      <c r="D44" s="200">
        <v>42</v>
      </c>
      <c r="E44" s="166">
        <f t="shared" si="0"/>
        <v>294</v>
      </c>
      <c r="F44" s="319">
        <v>46135</v>
      </c>
      <c r="G44" s="245">
        <f t="shared" ca="1" si="4"/>
        <v>173</v>
      </c>
      <c r="H44" s="253">
        <v>2</v>
      </c>
      <c r="I44" s="253" t="s">
        <v>354</v>
      </c>
      <c r="J44" s="195">
        <v>0.5</v>
      </c>
      <c r="K44" s="196"/>
      <c r="L44" s="196"/>
      <c r="M44" s="196">
        <v>0.25</v>
      </c>
      <c r="N44" s="196"/>
      <c r="O44" s="197">
        <v>0.25</v>
      </c>
      <c r="P44" s="178">
        <f t="shared" si="6"/>
        <v>147</v>
      </c>
      <c r="Q44" s="179">
        <f t="shared" si="6"/>
        <v>0</v>
      </c>
      <c r="R44" s="179">
        <f t="shared" si="6"/>
        <v>0</v>
      </c>
      <c r="S44" s="179">
        <f t="shared" si="6"/>
        <v>73.5</v>
      </c>
      <c r="T44" s="179">
        <f t="shared" si="6"/>
        <v>0</v>
      </c>
      <c r="U44" s="180">
        <f t="shared" si="6"/>
        <v>73.5</v>
      </c>
      <c r="V44" s="167">
        <f t="shared" si="5"/>
        <v>294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5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46139</v>
      </c>
      <c r="G45" s="245">
        <f t="shared" ca="1" si="4"/>
        <v>169</v>
      </c>
      <c r="H45" s="253">
        <v>1</v>
      </c>
      <c r="I45" s="253" t="s">
        <v>353</v>
      </c>
      <c r="J45" s="195">
        <v>0.5</v>
      </c>
      <c r="K45" s="196"/>
      <c r="L45" s="196"/>
      <c r="M45" s="196">
        <v>0.25</v>
      </c>
      <c r="N45" s="196"/>
      <c r="O45" s="197">
        <v>0.25</v>
      </c>
      <c r="P45" s="178">
        <f t="shared" si="6"/>
        <v>98</v>
      </c>
      <c r="Q45" s="179">
        <f t="shared" si="6"/>
        <v>0</v>
      </c>
      <c r="R45" s="179">
        <f t="shared" si="6"/>
        <v>0</v>
      </c>
      <c r="S45" s="179">
        <f t="shared" si="6"/>
        <v>49</v>
      </c>
      <c r="T45" s="179">
        <f t="shared" si="6"/>
        <v>0</v>
      </c>
      <c r="U45" s="180">
        <f t="shared" si="6"/>
        <v>49</v>
      </c>
      <c r="V45" s="167">
        <f t="shared" si="5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5" ht="18.75">
      <c r="A46" s="157">
        <f t="shared" si="3"/>
        <v>1</v>
      </c>
      <c r="B46" s="142" t="s">
        <v>79</v>
      </c>
      <c r="C46" s="142"/>
      <c r="D46" s="198">
        <v>12</v>
      </c>
      <c r="E46" s="166">
        <f t="shared" si="0"/>
        <v>84</v>
      </c>
      <c r="F46" s="319">
        <v>46139</v>
      </c>
      <c r="G46" s="245">
        <f t="shared" ca="1" si="4"/>
        <v>169</v>
      </c>
      <c r="H46" s="253">
        <v>1</v>
      </c>
      <c r="I46" s="253" t="s">
        <v>353</v>
      </c>
      <c r="J46" s="195">
        <v>0.5</v>
      </c>
      <c r="K46" s="196"/>
      <c r="L46" s="196"/>
      <c r="M46" s="196"/>
      <c r="N46" s="196"/>
      <c r="O46" s="197">
        <v>0.5</v>
      </c>
      <c r="P46" s="178">
        <f t="shared" si="6"/>
        <v>42</v>
      </c>
      <c r="Q46" s="179">
        <f t="shared" si="6"/>
        <v>0</v>
      </c>
      <c r="R46" s="179">
        <f t="shared" si="6"/>
        <v>0</v>
      </c>
      <c r="S46" s="179">
        <f t="shared" si="6"/>
        <v>0</v>
      </c>
      <c r="T46" s="179">
        <f t="shared" si="6"/>
        <v>0</v>
      </c>
      <c r="U46" s="180">
        <f t="shared" si="6"/>
        <v>42</v>
      </c>
      <c r="V46" s="167">
        <f t="shared" si="5"/>
        <v>84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5" ht="18.75">
      <c r="A47" s="157">
        <f t="shared" si="3"/>
        <v>1</v>
      </c>
      <c r="B47" s="153" t="s">
        <v>80</v>
      </c>
      <c r="C47" s="148" t="s">
        <v>29</v>
      </c>
      <c r="D47" s="198">
        <v>32</v>
      </c>
      <c r="E47" s="166">
        <f t="shared" si="0"/>
        <v>224</v>
      </c>
      <c r="F47" s="319">
        <v>46141</v>
      </c>
      <c r="G47" s="245">
        <f t="shared" ca="1" si="4"/>
        <v>167</v>
      </c>
      <c r="H47" s="254">
        <v>1</v>
      </c>
      <c r="I47" s="253" t="s">
        <v>353</v>
      </c>
      <c r="J47" s="195">
        <v>0.5</v>
      </c>
      <c r="K47" s="196"/>
      <c r="L47" s="196"/>
      <c r="M47" s="196"/>
      <c r="N47" s="196"/>
      <c r="O47" s="197">
        <v>0.5</v>
      </c>
      <c r="P47" s="178">
        <f t="shared" si="6"/>
        <v>112</v>
      </c>
      <c r="Q47" s="179">
        <f t="shared" si="6"/>
        <v>0</v>
      </c>
      <c r="R47" s="179">
        <f t="shared" si="6"/>
        <v>0</v>
      </c>
      <c r="S47" s="179">
        <f t="shared" si="6"/>
        <v>0</v>
      </c>
      <c r="T47" s="179">
        <f t="shared" si="6"/>
        <v>0</v>
      </c>
      <c r="U47" s="180">
        <f t="shared" si="6"/>
        <v>112</v>
      </c>
      <c r="V47" s="167">
        <f t="shared" si="5"/>
        <v>224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5" ht="18.75">
      <c r="A48" s="157">
        <f t="shared" si="3"/>
        <v>1</v>
      </c>
      <c r="B48" s="142" t="s">
        <v>81</v>
      </c>
      <c r="C48" s="148" t="s">
        <v>29</v>
      </c>
      <c r="D48" s="198">
        <v>24</v>
      </c>
      <c r="E48" s="166">
        <f t="shared" si="0"/>
        <v>168</v>
      </c>
      <c r="F48" s="319">
        <v>46141</v>
      </c>
      <c r="G48" s="245">
        <f t="shared" ca="1" si="4"/>
        <v>167</v>
      </c>
      <c r="H48" s="253">
        <v>3</v>
      </c>
      <c r="I48" s="253" t="str">
        <f>VLOOKUP(H48,Secteurs!$A$4:$C$6,3)</f>
        <v>Arnaud ITOUA</v>
      </c>
      <c r="J48" s="195"/>
      <c r="K48" s="196"/>
      <c r="L48" s="196">
        <v>0.5</v>
      </c>
      <c r="M48" s="196"/>
      <c r="N48" s="196">
        <v>0.5</v>
      </c>
      <c r="O48" s="197"/>
      <c r="P48" s="178">
        <f t="shared" si="6"/>
        <v>0</v>
      </c>
      <c r="Q48" s="179">
        <f t="shared" si="6"/>
        <v>0</v>
      </c>
      <c r="R48" s="179">
        <f t="shared" si="6"/>
        <v>84</v>
      </c>
      <c r="S48" s="179">
        <f t="shared" si="6"/>
        <v>0</v>
      </c>
      <c r="T48" s="179">
        <f t="shared" si="6"/>
        <v>84</v>
      </c>
      <c r="U48" s="180">
        <f t="shared" si="6"/>
        <v>0</v>
      </c>
      <c r="V48" s="167">
        <f t="shared" si="5"/>
        <v>168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46134</v>
      </c>
      <c r="G49" s="245">
        <f t="shared" ca="1" si="4"/>
        <v>174</v>
      </c>
      <c r="H49" s="253">
        <v>2</v>
      </c>
      <c r="I49" s="253" t="s">
        <v>354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6"/>
        <v>175</v>
      </c>
      <c r="Q49" s="179">
        <f t="shared" si="6"/>
        <v>0</v>
      </c>
      <c r="R49" s="179">
        <f t="shared" si="6"/>
        <v>0</v>
      </c>
      <c r="S49" s="179">
        <f t="shared" si="6"/>
        <v>175</v>
      </c>
      <c r="T49" s="179">
        <f t="shared" si="6"/>
        <v>0</v>
      </c>
      <c r="U49" s="180">
        <f t="shared" si="6"/>
        <v>0</v>
      </c>
      <c r="V49" s="167">
        <f t="shared" si="5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36</v>
      </c>
      <c r="E50" s="166">
        <f t="shared" si="0"/>
        <v>252</v>
      </c>
      <c r="F50" s="319">
        <v>46136</v>
      </c>
      <c r="G50" s="245">
        <f t="shared" ca="1" si="4"/>
        <v>172</v>
      </c>
      <c r="H50" s="253">
        <v>3</v>
      </c>
      <c r="I50" s="253" t="str">
        <f>VLOOKUP(H50,Secteurs!$A$4:$C$6,3)</f>
        <v>Arnaud ITOUA</v>
      </c>
      <c r="J50" s="195"/>
      <c r="K50" s="196"/>
      <c r="L50" s="196"/>
      <c r="M50" s="196"/>
      <c r="N50" s="196">
        <v>0.5</v>
      </c>
      <c r="O50" s="197">
        <v>0.5</v>
      </c>
      <c r="P50" s="178">
        <f t="shared" si="6"/>
        <v>0</v>
      </c>
      <c r="Q50" s="179">
        <f t="shared" si="6"/>
        <v>0</v>
      </c>
      <c r="R50" s="179">
        <f t="shared" si="6"/>
        <v>0</v>
      </c>
      <c r="S50" s="179">
        <f t="shared" si="6"/>
        <v>0</v>
      </c>
      <c r="T50" s="179">
        <f t="shared" si="6"/>
        <v>126</v>
      </c>
      <c r="U50" s="180">
        <f t="shared" si="6"/>
        <v>126</v>
      </c>
      <c r="V50" s="167">
        <f t="shared" si="5"/>
        <v>252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46134</v>
      </c>
      <c r="G51" s="245">
        <f t="shared" ca="1" si="4"/>
        <v>174</v>
      </c>
      <c r="H51" s="253">
        <v>2</v>
      </c>
      <c r="I51" s="253" t="s">
        <v>354</v>
      </c>
      <c r="J51" s="195">
        <v>0.5</v>
      </c>
      <c r="K51" s="196"/>
      <c r="L51" s="196"/>
      <c r="M51" s="196"/>
      <c r="N51" s="196"/>
      <c r="O51" s="197">
        <v>0.5</v>
      </c>
      <c r="P51" s="178">
        <f t="shared" si="6"/>
        <v>168</v>
      </c>
      <c r="Q51" s="179">
        <f t="shared" si="6"/>
        <v>0</v>
      </c>
      <c r="R51" s="179">
        <f t="shared" si="6"/>
        <v>0</v>
      </c>
      <c r="S51" s="179">
        <f t="shared" si="6"/>
        <v>0</v>
      </c>
      <c r="T51" s="179">
        <f t="shared" si="6"/>
        <v>0</v>
      </c>
      <c r="U51" s="180">
        <f t="shared" si="6"/>
        <v>168</v>
      </c>
      <c r="V51" s="167">
        <f t="shared" si="5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46133</v>
      </c>
      <c r="G52" s="245">
        <f t="shared" ca="1" si="4"/>
        <v>175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>
        <v>0.25</v>
      </c>
      <c r="N52" s="196">
        <v>0.25</v>
      </c>
      <c r="O52" s="197"/>
      <c r="P52" s="178">
        <f t="shared" si="6"/>
        <v>91</v>
      </c>
      <c r="Q52" s="179">
        <f t="shared" si="6"/>
        <v>0</v>
      </c>
      <c r="R52" s="179">
        <f t="shared" si="6"/>
        <v>0</v>
      </c>
      <c r="S52" s="179">
        <f t="shared" si="6"/>
        <v>45.5</v>
      </c>
      <c r="T52" s="179">
        <f t="shared" si="6"/>
        <v>45.5</v>
      </c>
      <c r="U52" s="180">
        <f t="shared" si="6"/>
        <v>0</v>
      </c>
      <c r="V52" s="167">
        <f t="shared" si="5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22</v>
      </c>
      <c r="E53" s="166">
        <f t="shared" si="0"/>
        <v>154</v>
      </c>
      <c r="F53" s="319">
        <v>46133</v>
      </c>
      <c r="G53" s="245">
        <f t="shared" ca="1" si="4"/>
        <v>175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/>
      <c r="N53" s="196">
        <v>0.5</v>
      </c>
      <c r="O53" s="197"/>
      <c r="P53" s="178">
        <f t="shared" si="6"/>
        <v>77</v>
      </c>
      <c r="Q53" s="179">
        <f t="shared" si="6"/>
        <v>0</v>
      </c>
      <c r="R53" s="179">
        <f t="shared" si="6"/>
        <v>0</v>
      </c>
      <c r="S53" s="179">
        <f t="shared" si="6"/>
        <v>0</v>
      </c>
      <c r="T53" s="179">
        <f t="shared" si="6"/>
        <v>77</v>
      </c>
      <c r="U53" s="180">
        <f t="shared" si="6"/>
        <v>0</v>
      </c>
      <c r="V53" s="167">
        <f t="shared" si="5"/>
        <v>154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337</v>
      </c>
      <c r="D54" s="198">
        <v>28</v>
      </c>
      <c r="E54" s="166">
        <f t="shared" si="0"/>
        <v>196</v>
      </c>
      <c r="F54" s="319">
        <v>46141</v>
      </c>
      <c r="G54" s="245">
        <f t="shared" ca="1" si="4"/>
        <v>167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178">
        <f t="shared" si="6"/>
        <v>98</v>
      </c>
      <c r="Q54" s="179">
        <f t="shared" si="6"/>
        <v>0</v>
      </c>
      <c r="R54" s="179">
        <f t="shared" si="6"/>
        <v>0</v>
      </c>
      <c r="S54" s="179">
        <f t="shared" si="6"/>
        <v>0</v>
      </c>
      <c r="T54" s="179">
        <f t="shared" si="6"/>
        <v>98</v>
      </c>
      <c r="U54" s="180">
        <f t="shared" si="6"/>
        <v>0</v>
      </c>
      <c r="V54" s="167">
        <f t="shared" si="5"/>
        <v>196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46141</v>
      </c>
      <c r="G55" s="245">
        <f t="shared" ca="1" si="4"/>
        <v>167</v>
      </c>
      <c r="H55" s="253">
        <v>2</v>
      </c>
      <c r="I55" s="253" t="s">
        <v>354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6"/>
        <v>126</v>
      </c>
      <c r="Q55" s="179">
        <f t="shared" si="6"/>
        <v>0</v>
      </c>
      <c r="R55" s="179">
        <f t="shared" si="6"/>
        <v>0</v>
      </c>
      <c r="S55" s="179">
        <f t="shared" si="6"/>
        <v>0</v>
      </c>
      <c r="T55" s="179">
        <f t="shared" si="6"/>
        <v>0</v>
      </c>
      <c r="U55" s="180">
        <f t="shared" si="6"/>
        <v>126</v>
      </c>
      <c r="V55" s="167">
        <f t="shared" si="5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22</v>
      </c>
      <c r="E56" s="166">
        <f t="shared" si="0"/>
        <v>154</v>
      </c>
      <c r="F56" s="319">
        <v>46134</v>
      </c>
      <c r="G56" s="245">
        <f t="shared" ca="1" si="4"/>
        <v>174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6"/>
        <v>77</v>
      </c>
      <c r="Q56" s="179">
        <f t="shared" si="6"/>
        <v>0</v>
      </c>
      <c r="R56" s="179">
        <f t="shared" si="6"/>
        <v>0</v>
      </c>
      <c r="S56" s="179">
        <f t="shared" si="6"/>
        <v>0</v>
      </c>
      <c r="T56" s="179">
        <f t="shared" si="6"/>
        <v>0</v>
      </c>
      <c r="U56" s="180">
        <f t="shared" si="6"/>
        <v>77</v>
      </c>
      <c r="V56" s="167">
        <f t="shared" si="5"/>
        <v>154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348" t="s">
        <v>322</v>
      </c>
      <c r="C57" s="168" t="s">
        <v>29</v>
      </c>
      <c r="D57" s="198">
        <v>36</v>
      </c>
      <c r="E57" s="166">
        <f t="shared" si="0"/>
        <v>252</v>
      </c>
      <c r="F57" s="319">
        <v>46136</v>
      </c>
      <c r="G57" s="245">
        <f t="shared" ca="1" si="4"/>
        <v>172</v>
      </c>
      <c r="H57" s="253">
        <v>2</v>
      </c>
      <c r="I57" s="253" t="s">
        <v>354</v>
      </c>
      <c r="J57" s="195">
        <v>0.5</v>
      </c>
      <c r="K57" s="196"/>
      <c r="L57" s="196"/>
      <c r="M57" s="196">
        <v>0.25</v>
      </c>
      <c r="N57" s="196"/>
      <c r="O57" s="197">
        <v>0.25</v>
      </c>
      <c r="P57" s="178">
        <f t="shared" si="6"/>
        <v>126</v>
      </c>
      <c r="Q57" s="179">
        <f t="shared" si="6"/>
        <v>0</v>
      </c>
      <c r="R57" s="179">
        <f t="shared" si="6"/>
        <v>0</v>
      </c>
      <c r="S57" s="179">
        <f t="shared" si="6"/>
        <v>63</v>
      </c>
      <c r="T57" s="179">
        <f t="shared" si="6"/>
        <v>0</v>
      </c>
      <c r="U57" s="180">
        <f t="shared" si="6"/>
        <v>63</v>
      </c>
      <c r="V57" s="167">
        <f t="shared" si="5"/>
        <v>252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30</v>
      </c>
      <c r="E58" s="166">
        <f t="shared" si="0"/>
        <v>210</v>
      </c>
      <c r="F58" s="319">
        <v>46141</v>
      </c>
      <c r="G58" s="245">
        <f t="shared" ca="1" si="4"/>
        <v>167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105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105</v>
      </c>
      <c r="V58" s="167">
        <f t="shared" si="5"/>
        <v>210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26</v>
      </c>
      <c r="E59" s="166">
        <f t="shared" si="0"/>
        <v>182</v>
      </c>
      <c r="F59" s="319">
        <v>46134</v>
      </c>
      <c r="G59" s="245">
        <f t="shared" ca="1" si="4"/>
        <v>174</v>
      </c>
      <c r="H59" s="253">
        <v>1</v>
      </c>
      <c r="I59" s="253" t="s">
        <v>353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91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91</v>
      </c>
      <c r="V59" s="167">
        <f t="shared" si="5"/>
        <v>182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34</v>
      </c>
      <c r="E60" s="166">
        <f t="shared" si="0"/>
        <v>238</v>
      </c>
      <c r="F60" s="319">
        <v>46136</v>
      </c>
      <c r="G60" s="245">
        <f t="shared" ca="1" si="4"/>
        <v>172</v>
      </c>
      <c r="H60" s="253">
        <v>2</v>
      </c>
      <c r="I60" s="253" t="s">
        <v>354</v>
      </c>
      <c r="J60" s="195"/>
      <c r="K60" s="196"/>
      <c r="L60" s="196"/>
      <c r="M60" s="196">
        <v>0.25</v>
      </c>
      <c r="N60" s="196">
        <v>0.25</v>
      </c>
      <c r="O60" s="197">
        <v>0.5</v>
      </c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59.5</v>
      </c>
      <c r="T60" s="179">
        <f t="shared" si="8"/>
        <v>59.5</v>
      </c>
      <c r="U60" s="180">
        <f t="shared" si="8"/>
        <v>119</v>
      </c>
      <c r="V60" s="167">
        <f t="shared" si="5"/>
        <v>238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46136</v>
      </c>
      <c r="G61" s="245">
        <f t="shared" ca="1" si="4"/>
        <v>172</v>
      </c>
      <c r="H61" s="254">
        <v>1</v>
      </c>
      <c r="I61" s="253" t="s">
        <v>353</v>
      </c>
      <c r="J61" s="195">
        <v>0.5</v>
      </c>
      <c r="K61" s="196"/>
      <c r="L61" s="196">
        <v>0.25</v>
      </c>
      <c r="M61" s="196"/>
      <c r="N61" s="196"/>
      <c r="O61" s="197">
        <v>0.25</v>
      </c>
      <c r="P61" s="178">
        <f t="shared" si="8"/>
        <v>98</v>
      </c>
      <c r="Q61" s="179">
        <f t="shared" si="8"/>
        <v>0</v>
      </c>
      <c r="R61" s="179">
        <f t="shared" si="8"/>
        <v>49</v>
      </c>
      <c r="S61" s="179">
        <f t="shared" si="8"/>
        <v>0</v>
      </c>
      <c r="T61" s="179">
        <f t="shared" si="8"/>
        <v>0</v>
      </c>
      <c r="U61" s="180">
        <f t="shared" si="8"/>
        <v>49</v>
      </c>
      <c r="V61" s="167">
        <f t="shared" si="5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30</v>
      </c>
      <c r="E62" s="166">
        <f t="shared" si="0"/>
        <v>210</v>
      </c>
      <c r="F62" s="319">
        <v>46134</v>
      </c>
      <c r="G62" s="245">
        <f t="shared" ca="1" si="4"/>
        <v>174</v>
      </c>
      <c r="H62" s="254">
        <v>1</v>
      </c>
      <c r="I62" s="253" t="s">
        <v>353</v>
      </c>
      <c r="J62" s="195"/>
      <c r="K62" s="196"/>
      <c r="L62" s="196">
        <v>0.5</v>
      </c>
      <c r="M62" s="196"/>
      <c r="N62" s="196"/>
      <c r="O62" s="197">
        <v>0.5</v>
      </c>
      <c r="P62" s="178">
        <f t="shared" si="8"/>
        <v>0</v>
      </c>
      <c r="Q62" s="179">
        <f t="shared" si="8"/>
        <v>0</v>
      </c>
      <c r="R62" s="179">
        <f t="shared" si="8"/>
        <v>105</v>
      </c>
      <c r="S62" s="179">
        <f t="shared" si="8"/>
        <v>0</v>
      </c>
      <c r="T62" s="179">
        <f t="shared" si="8"/>
        <v>0</v>
      </c>
      <c r="U62" s="180">
        <f t="shared" si="8"/>
        <v>105</v>
      </c>
      <c r="V62" s="167">
        <f t="shared" si="5"/>
        <v>210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32</v>
      </c>
      <c r="E63" s="166">
        <f t="shared" si="0"/>
        <v>224</v>
      </c>
      <c r="F63" s="319">
        <v>46134</v>
      </c>
      <c r="G63" s="245">
        <f t="shared" ca="1" si="4"/>
        <v>174</v>
      </c>
      <c r="H63" s="254">
        <v>1</v>
      </c>
      <c r="I63" s="253" t="s">
        <v>353</v>
      </c>
      <c r="J63" s="195">
        <v>0.5</v>
      </c>
      <c r="K63" s="196"/>
      <c r="L63" s="196">
        <v>0.5</v>
      </c>
      <c r="M63" s="196"/>
      <c r="N63" s="196"/>
      <c r="O63" s="197"/>
      <c r="P63" s="178">
        <f t="shared" si="8"/>
        <v>112</v>
      </c>
      <c r="Q63" s="179">
        <f t="shared" si="8"/>
        <v>0</v>
      </c>
      <c r="R63" s="179">
        <f t="shared" si="8"/>
        <v>112</v>
      </c>
      <c r="S63" s="179">
        <f t="shared" si="8"/>
        <v>0</v>
      </c>
      <c r="T63" s="179">
        <f t="shared" si="8"/>
        <v>0</v>
      </c>
      <c r="U63" s="180">
        <f t="shared" si="8"/>
        <v>0</v>
      </c>
      <c r="V63" s="167">
        <f t="shared" si="5"/>
        <v>224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46134</v>
      </c>
      <c r="G64" s="245">
        <f t="shared" ca="1" si="4"/>
        <v>174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140</v>
      </c>
      <c r="V64" s="167">
        <f t="shared" si="5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18</v>
      </c>
      <c r="E65" s="166">
        <f t="shared" si="0"/>
        <v>126</v>
      </c>
      <c r="F65" s="319">
        <v>46136</v>
      </c>
      <c r="G65" s="245">
        <f t="shared" ca="1" si="4"/>
        <v>172</v>
      </c>
      <c r="H65" s="254">
        <v>1</v>
      </c>
      <c r="I65" s="253" t="s">
        <v>353</v>
      </c>
      <c r="J65" s="195">
        <v>0.5</v>
      </c>
      <c r="K65" s="196"/>
      <c r="L65" s="196"/>
      <c r="M65" s="196"/>
      <c r="N65" s="196"/>
      <c r="O65" s="197">
        <v>0.5</v>
      </c>
      <c r="P65" s="178">
        <f t="shared" si="8"/>
        <v>63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0</v>
      </c>
      <c r="U65" s="180">
        <f t="shared" si="8"/>
        <v>63</v>
      </c>
      <c r="V65" s="167">
        <f t="shared" si="5"/>
        <v>126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6" si="9">D66*7</f>
        <v>196</v>
      </c>
      <c r="F66" s="319">
        <v>46136</v>
      </c>
      <c r="G66" s="245">
        <f t="shared" ca="1" si="4"/>
        <v>172</v>
      </c>
      <c r="H66" s="253">
        <v>1</v>
      </c>
      <c r="I66" s="253" t="s">
        <v>353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5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46134</v>
      </c>
      <c r="G67" s="245">
        <f t="shared" ref="G67:G131" ca="1" si="12">+IF(A67=1,(+TODAY())-F67,"Sans objet")</f>
        <v>174</v>
      </c>
      <c r="H67" s="254">
        <v>1</v>
      </c>
      <c r="I67" s="253" t="s">
        <v>353</v>
      </c>
      <c r="J67" s="195"/>
      <c r="K67" s="196">
        <v>0.5</v>
      </c>
      <c r="L67" s="196"/>
      <c r="M67" s="196"/>
      <c r="N67" s="196"/>
      <c r="O67" s="197">
        <v>0.5</v>
      </c>
      <c r="P67" s="178">
        <f t="shared" si="8"/>
        <v>0</v>
      </c>
      <c r="Q67" s="179">
        <f t="shared" si="8"/>
        <v>91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32</v>
      </c>
      <c r="E68" s="166">
        <f t="shared" si="9"/>
        <v>224</v>
      </c>
      <c r="F68" s="319">
        <v>46133</v>
      </c>
      <c r="G68" s="245">
        <f t="shared" ca="1" si="12"/>
        <v>175</v>
      </c>
      <c r="H68" s="253">
        <v>2</v>
      </c>
      <c r="I68" s="253" t="s">
        <v>355</v>
      </c>
      <c r="J68" s="195"/>
      <c r="K68" s="196"/>
      <c r="L68" s="196"/>
      <c r="M68" s="196">
        <v>0.5</v>
      </c>
      <c r="N68" s="196"/>
      <c r="O68" s="197">
        <v>0.5</v>
      </c>
      <c r="P68" s="178">
        <f t="shared" si="8"/>
        <v>0</v>
      </c>
      <c r="Q68" s="179">
        <f t="shared" si="8"/>
        <v>0</v>
      </c>
      <c r="R68" s="179">
        <f t="shared" si="8"/>
        <v>0</v>
      </c>
      <c r="S68" s="179">
        <f t="shared" si="8"/>
        <v>112</v>
      </c>
      <c r="T68" s="179">
        <f t="shared" si="8"/>
        <v>0</v>
      </c>
      <c r="U68" s="180">
        <f t="shared" si="8"/>
        <v>112</v>
      </c>
      <c r="V68" s="167">
        <f t="shared" si="13"/>
        <v>224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20</v>
      </c>
      <c r="E69" s="166">
        <f t="shared" si="9"/>
        <v>140</v>
      </c>
      <c r="F69" s="319">
        <v>46141</v>
      </c>
      <c r="G69" s="245">
        <f t="shared" ca="1" si="12"/>
        <v>167</v>
      </c>
      <c r="H69" s="254">
        <v>2</v>
      </c>
      <c r="I69" s="253" t="s">
        <v>354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140</v>
      </c>
      <c r="V69" s="167">
        <f t="shared" si="13"/>
        <v>140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46141</v>
      </c>
      <c r="G70" s="245">
        <v>0</v>
      </c>
      <c r="H70" s="254">
        <v>1</v>
      </c>
      <c r="I70" s="253" t="s">
        <v>353</v>
      </c>
      <c r="J70" s="195">
        <v>0.5</v>
      </c>
      <c r="K70" s="196"/>
      <c r="L70" s="196"/>
      <c r="M70" s="196">
        <v>0.5</v>
      </c>
      <c r="N70" s="196"/>
      <c r="O70" s="197"/>
      <c r="P70" s="178">
        <f t="shared" si="8"/>
        <v>98</v>
      </c>
      <c r="Q70" s="179">
        <f t="shared" si="8"/>
        <v>0</v>
      </c>
      <c r="R70" s="179">
        <f t="shared" si="8"/>
        <v>0</v>
      </c>
      <c r="S70" s="179">
        <f t="shared" si="8"/>
        <v>98</v>
      </c>
      <c r="T70" s="179">
        <f t="shared" si="8"/>
        <v>0</v>
      </c>
      <c r="U70" s="180">
        <f t="shared" si="8"/>
        <v>0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12</v>
      </c>
      <c r="E71" s="166">
        <f t="shared" si="9"/>
        <v>84</v>
      </c>
      <c r="F71" s="319">
        <v>46136</v>
      </c>
      <c r="G71" s="245">
        <f t="shared" ca="1" si="12"/>
        <v>172</v>
      </c>
      <c r="H71" s="254">
        <v>1</v>
      </c>
      <c r="I71" s="253" t="s">
        <v>354</v>
      </c>
      <c r="J71" s="195">
        <v>0.5</v>
      </c>
      <c r="K71" s="196"/>
      <c r="L71" s="196"/>
      <c r="M71" s="196">
        <v>0.25</v>
      </c>
      <c r="N71" s="196"/>
      <c r="O71" s="197">
        <v>0.25</v>
      </c>
      <c r="P71" s="178">
        <f t="shared" si="8"/>
        <v>42</v>
      </c>
      <c r="Q71" s="179">
        <f t="shared" si="8"/>
        <v>0</v>
      </c>
      <c r="R71" s="179">
        <f t="shared" si="8"/>
        <v>0</v>
      </c>
      <c r="S71" s="179">
        <f t="shared" si="8"/>
        <v>21</v>
      </c>
      <c r="T71" s="179">
        <f t="shared" si="8"/>
        <v>0</v>
      </c>
      <c r="U71" s="180">
        <f t="shared" si="8"/>
        <v>21</v>
      </c>
      <c r="V71" s="167">
        <f t="shared" si="13"/>
        <v>84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46134</v>
      </c>
      <c r="G72" s="245">
        <f t="shared" ca="1" si="12"/>
        <v>174</v>
      </c>
      <c r="H72" s="253">
        <v>2</v>
      </c>
      <c r="I72" s="253" t="s">
        <v>354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30</v>
      </c>
      <c r="E73" s="166">
        <f t="shared" si="9"/>
        <v>210</v>
      </c>
      <c r="F73" s="352">
        <v>46134</v>
      </c>
      <c r="G73" s="245">
        <f t="shared" ca="1" si="12"/>
        <v>174</v>
      </c>
      <c r="H73" s="255">
        <v>1</v>
      </c>
      <c r="I73" s="255" t="s">
        <v>353</v>
      </c>
      <c r="J73" s="195"/>
      <c r="K73" s="196"/>
      <c r="L73" s="196"/>
      <c r="M73" s="196">
        <v>0.5</v>
      </c>
      <c r="N73" s="196">
        <v>0.5</v>
      </c>
      <c r="O73" s="197"/>
      <c r="P73" s="178">
        <f t="shared" si="8"/>
        <v>0</v>
      </c>
      <c r="Q73" s="179">
        <f t="shared" si="8"/>
        <v>0</v>
      </c>
      <c r="R73" s="179">
        <f t="shared" si="8"/>
        <v>0</v>
      </c>
      <c r="S73" s="179">
        <f t="shared" si="8"/>
        <v>105</v>
      </c>
      <c r="T73" s="179">
        <f t="shared" si="8"/>
        <v>105</v>
      </c>
      <c r="U73" s="180">
        <f t="shared" si="8"/>
        <v>0</v>
      </c>
      <c r="V73" s="167">
        <f t="shared" si="13"/>
        <v>210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46134</v>
      </c>
      <c r="G74" s="245">
        <f t="shared" ca="1" si="12"/>
        <v>174</v>
      </c>
      <c r="H74" s="253">
        <v>1</v>
      </c>
      <c r="I74" s="253" t="s">
        <v>354</v>
      </c>
      <c r="J74" s="195"/>
      <c r="K74" s="196"/>
      <c r="L74" s="196"/>
      <c r="M74" s="196">
        <v>0.5</v>
      </c>
      <c r="N74" s="196">
        <v>0.5</v>
      </c>
      <c r="O74" s="197"/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87.5</v>
      </c>
      <c r="T74" s="179">
        <f t="shared" si="8"/>
        <v>87.5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24</v>
      </c>
      <c r="E75" s="166">
        <f t="shared" si="9"/>
        <v>168</v>
      </c>
      <c r="F75" s="319">
        <v>46133</v>
      </c>
      <c r="G75" s="245">
        <f t="shared" ca="1" si="12"/>
        <v>175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>
        <v>0.25</v>
      </c>
      <c r="O75" s="197"/>
      <c r="P75" s="178">
        <f t="shared" si="8"/>
        <v>84</v>
      </c>
      <c r="Q75" s="179">
        <f t="shared" si="8"/>
        <v>0</v>
      </c>
      <c r="R75" s="179">
        <f t="shared" si="8"/>
        <v>42</v>
      </c>
      <c r="S75" s="179">
        <f t="shared" si="8"/>
        <v>0</v>
      </c>
      <c r="T75" s="179">
        <f t="shared" si="8"/>
        <v>42</v>
      </c>
      <c r="U75" s="180">
        <f t="shared" si="8"/>
        <v>0</v>
      </c>
      <c r="V75" s="167">
        <f t="shared" si="13"/>
        <v>168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28</v>
      </c>
      <c r="E76" s="166">
        <f t="shared" si="9"/>
        <v>196</v>
      </c>
      <c r="F76" s="319">
        <v>46134</v>
      </c>
      <c r="G76" s="245">
        <f t="shared" ca="1" si="12"/>
        <v>174</v>
      </c>
      <c r="H76" s="253">
        <v>2</v>
      </c>
      <c r="I76" s="253" t="s">
        <v>354</v>
      </c>
      <c r="J76" s="195">
        <v>0.5</v>
      </c>
      <c r="K76" s="196"/>
      <c r="L76" s="196"/>
      <c r="M76" s="196"/>
      <c r="N76" s="196"/>
      <c r="O76" s="197">
        <v>0.5</v>
      </c>
      <c r="P76" s="178">
        <f t="shared" si="8"/>
        <v>98</v>
      </c>
      <c r="Q76" s="179">
        <f t="shared" si="8"/>
        <v>0</v>
      </c>
      <c r="R76" s="179">
        <f t="shared" si="8"/>
        <v>0</v>
      </c>
      <c r="S76" s="179">
        <f t="shared" si="8"/>
        <v>0</v>
      </c>
      <c r="T76" s="179">
        <f t="shared" si="8"/>
        <v>0</v>
      </c>
      <c r="U76" s="180">
        <f t="shared" si="8"/>
        <v>98</v>
      </c>
      <c r="V76" s="167">
        <f t="shared" si="13"/>
        <v>196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38</v>
      </c>
      <c r="E77" s="166">
        <f t="shared" si="9"/>
        <v>266</v>
      </c>
      <c r="F77" s="319">
        <v>46134</v>
      </c>
      <c r="G77" s="245">
        <f t="shared" ca="1" si="12"/>
        <v>174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/>
      <c r="N77" s="196"/>
      <c r="O77" s="197">
        <v>0.5</v>
      </c>
      <c r="P77" s="178">
        <f t="shared" si="8"/>
        <v>133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0</v>
      </c>
      <c r="U77" s="180">
        <f t="shared" si="8"/>
        <v>133</v>
      </c>
      <c r="V77" s="167">
        <f t="shared" si="13"/>
        <v>266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327</v>
      </c>
      <c r="C78" s="149"/>
      <c r="D78" s="198">
        <v>25</v>
      </c>
      <c r="E78" s="166">
        <f t="shared" si="9"/>
        <v>175</v>
      </c>
      <c r="F78" s="319">
        <v>46141</v>
      </c>
      <c r="G78" s="245">
        <f t="shared" ca="1" si="12"/>
        <v>167</v>
      </c>
      <c r="H78" s="254">
        <v>1</v>
      </c>
      <c r="I78" s="253" t="s">
        <v>353</v>
      </c>
      <c r="J78" s="195">
        <v>0.5</v>
      </c>
      <c r="K78" s="196"/>
      <c r="L78" s="196"/>
      <c r="M78" s="196"/>
      <c r="N78" s="196">
        <v>0.25</v>
      </c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0</v>
      </c>
      <c r="T78" s="179">
        <f t="shared" si="8"/>
        <v>43.75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32</v>
      </c>
      <c r="E79" s="166">
        <f t="shared" si="9"/>
        <v>224</v>
      </c>
      <c r="F79" s="319">
        <v>46134</v>
      </c>
      <c r="G79" s="245">
        <f t="shared" ca="1" si="12"/>
        <v>174</v>
      </c>
      <c r="H79" s="253">
        <v>1</v>
      </c>
      <c r="I79" s="253" t="s">
        <v>354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112</v>
      </c>
      <c r="Q79" s="179">
        <f t="shared" si="8"/>
        <v>0</v>
      </c>
      <c r="R79" s="179">
        <f t="shared" si="8"/>
        <v>0</v>
      </c>
      <c r="S79" s="179">
        <f t="shared" si="8"/>
        <v>56</v>
      </c>
      <c r="T79" s="179">
        <f t="shared" si="8"/>
        <v>0</v>
      </c>
      <c r="U79" s="180">
        <f t="shared" si="8"/>
        <v>56</v>
      </c>
      <c r="V79" s="167">
        <f t="shared" si="13"/>
        <v>224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50</v>
      </c>
      <c r="E80" s="166">
        <f t="shared" si="9"/>
        <v>350</v>
      </c>
      <c r="F80" s="319">
        <v>46141</v>
      </c>
      <c r="G80" s="245">
        <f t="shared" ca="1" si="12"/>
        <v>167</v>
      </c>
      <c r="H80" s="253">
        <v>1</v>
      </c>
      <c r="I80" s="253" t="s">
        <v>353</v>
      </c>
      <c r="J80" s="195">
        <v>0.5</v>
      </c>
      <c r="K80" s="196"/>
      <c r="L80" s="196"/>
      <c r="M80" s="196">
        <v>0.25</v>
      </c>
      <c r="N80" s="196">
        <v>0.25</v>
      </c>
      <c r="O80" s="197"/>
      <c r="P80" s="178">
        <f t="shared" si="8"/>
        <v>175</v>
      </c>
      <c r="Q80" s="179">
        <f t="shared" si="8"/>
        <v>0</v>
      </c>
      <c r="R80" s="179">
        <f t="shared" si="8"/>
        <v>0</v>
      </c>
      <c r="S80" s="179">
        <f t="shared" si="8"/>
        <v>87.5</v>
      </c>
      <c r="T80" s="179">
        <f t="shared" si="8"/>
        <v>87.5</v>
      </c>
      <c r="U80" s="180">
        <f t="shared" si="8"/>
        <v>0</v>
      </c>
      <c r="V80" s="167">
        <f t="shared" si="13"/>
        <v>350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30</v>
      </c>
      <c r="E81" s="166">
        <f t="shared" si="9"/>
        <v>210</v>
      </c>
      <c r="F81" s="319">
        <v>46141</v>
      </c>
      <c r="G81" s="245">
        <f t="shared" ca="1" si="12"/>
        <v>167</v>
      </c>
      <c r="H81" s="253">
        <v>1</v>
      </c>
      <c r="I81" s="253" t="s">
        <v>353</v>
      </c>
      <c r="J81" s="195">
        <v>0.5</v>
      </c>
      <c r="K81" s="196"/>
      <c r="L81" s="196"/>
      <c r="M81" s="196">
        <v>0.25</v>
      </c>
      <c r="N81" s="196">
        <v>0.25</v>
      </c>
      <c r="O81" s="197"/>
      <c r="P81" s="178">
        <f t="shared" si="8"/>
        <v>105</v>
      </c>
      <c r="Q81" s="179">
        <f t="shared" si="8"/>
        <v>0</v>
      </c>
      <c r="R81" s="179">
        <f t="shared" si="8"/>
        <v>0</v>
      </c>
      <c r="S81" s="179">
        <f t="shared" si="8"/>
        <v>52.5</v>
      </c>
      <c r="T81" s="179">
        <f t="shared" si="8"/>
        <v>52.5</v>
      </c>
      <c r="U81" s="180">
        <f t="shared" si="8"/>
        <v>0</v>
      </c>
      <c r="V81" s="167">
        <f t="shared" si="13"/>
        <v>210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32</v>
      </c>
      <c r="E82" s="166">
        <f t="shared" si="9"/>
        <v>224</v>
      </c>
      <c r="F82" s="319">
        <v>46139</v>
      </c>
      <c r="G82" s="245">
        <f t="shared" ca="1" si="12"/>
        <v>169</v>
      </c>
      <c r="H82" s="254">
        <v>1</v>
      </c>
      <c r="I82" s="253" t="s">
        <v>353</v>
      </c>
      <c r="J82" s="195">
        <v>0.5</v>
      </c>
      <c r="K82" s="196"/>
      <c r="L82" s="196"/>
      <c r="M82" s="196"/>
      <c r="N82" s="196"/>
      <c r="O82" s="197">
        <v>0.5</v>
      </c>
      <c r="P82" s="178">
        <v>112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112</v>
      </c>
      <c r="V82" s="167">
        <f t="shared" si="13"/>
        <v>224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319">
        <v>46135</v>
      </c>
      <c r="G83" s="245">
        <f t="shared" ca="1" si="12"/>
        <v>173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98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349</v>
      </c>
      <c r="C84" s="153"/>
      <c r="D84" s="198">
        <v>28</v>
      </c>
      <c r="E84" s="166">
        <f t="shared" si="9"/>
        <v>196</v>
      </c>
      <c r="F84" s="319">
        <v>46134</v>
      </c>
      <c r="G84" s="245">
        <f t="shared" ca="1" si="12"/>
        <v>174</v>
      </c>
      <c r="H84" s="254">
        <v>1</v>
      </c>
      <c r="I84" s="253" t="s">
        <v>353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46141</v>
      </c>
      <c r="G85" s="245">
        <f t="shared" ca="1" si="12"/>
        <v>167</v>
      </c>
      <c r="H85" s="253">
        <v>1</v>
      </c>
      <c r="I85" s="253" t="s">
        <v>353</v>
      </c>
      <c r="J85" s="195">
        <v>0.75</v>
      </c>
      <c r="K85" s="196"/>
      <c r="L85" s="196">
        <v>0.25</v>
      </c>
      <c r="M85" s="196"/>
      <c r="N85" s="196"/>
      <c r="O85" s="197"/>
      <c r="P85" s="178">
        <f t="shared" si="8"/>
        <v>147</v>
      </c>
      <c r="Q85" s="179">
        <f t="shared" si="8"/>
        <v>0</v>
      </c>
      <c r="R85" s="179">
        <f t="shared" si="8"/>
        <v>49</v>
      </c>
      <c r="S85" s="179">
        <f t="shared" si="8"/>
        <v>0</v>
      </c>
      <c r="T85" s="179">
        <f t="shared" si="8"/>
        <v>0</v>
      </c>
      <c r="U85" s="180">
        <f t="shared" si="8"/>
        <v>0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36</v>
      </c>
      <c r="E86" s="166">
        <f t="shared" si="9"/>
        <v>252</v>
      </c>
      <c r="F86" s="319">
        <v>46141</v>
      </c>
      <c r="G86" s="245">
        <f t="shared" ca="1" si="12"/>
        <v>167</v>
      </c>
      <c r="H86" s="253">
        <v>1</v>
      </c>
      <c r="I86" s="253" t="s">
        <v>353</v>
      </c>
      <c r="J86" s="195">
        <v>0.5</v>
      </c>
      <c r="K86" s="196"/>
      <c r="L86" s="196">
        <v>0.25</v>
      </c>
      <c r="M86" s="196"/>
      <c r="N86" s="196"/>
      <c r="O86" s="197">
        <v>0.25</v>
      </c>
      <c r="P86" s="178">
        <f t="shared" si="8"/>
        <v>126</v>
      </c>
      <c r="Q86" s="179">
        <f t="shared" si="8"/>
        <v>0</v>
      </c>
      <c r="R86" s="179">
        <f t="shared" si="8"/>
        <v>63</v>
      </c>
      <c r="S86" s="179">
        <f t="shared" si="8"/>
        <v>0</v>
      </c>
      <c r="T86" s="179">
        <f t="shared" si="8"/>
        <v>0</v>
      </c>
      <c r="U86" s="180">
        <f t="shared" si="8"/>
        <v>63</v>
      </c>
      <c r="V86" s="167">
        <f t="shared" si="13"/>
        <v>252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34</v>
      </c>
      <c r="E87" s="166">
        <f t="shared" si="9"/>
        <v>238</v>
      </c>
      <c r="F87" s="319">
        <v>46139</v>
      </c>
      <c r="G87" s="245">
        <f t="shared" ca="1" si="12"/>
        <v>169</v>
      </c>
      <c r="H87" s="254">
        <v>1</v>
      </c>
      <c r="I87" s="253" t="s">
        <v>353</v>
      </c>
      <c r="J87" s="195">
        <v>0.75</v>
      </c>
      <c r="K87" s="196"/>
      <c r="L87" s="196"/>
      <c r="M87" s="196"/>
      <c r="N87" s="196"/>
      <c r="O87" s="197">
        <v>0.25</v>
      </c>
      <c r="P87" s="178">
        <f t="shared" si="8"/>
        <v>178.5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59.5</v>
      </c>
      <c r="V87" s="167">
        <f t="shared" si="13"/>
        <v>238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46141</v>
      </c>
      <c r="G88" s="245">
        <f t="shared" ca="1" si="12"/>
        <v>167</v>
      </c>
      <c r="H88" s="253">
        <v>2</v>
      </c>
      <c r="I88" s="253" t="s">
        <v>354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46135</v>
      </c>
      <c r="G89" s="245">
        <f t="shared" ca="1" si="12"/>
        <v>173</v>
      </c>
      <c r="H89" s="253">
        <v>1</v>
      </c>
      <c r="I89" s="253" t="s">
        <v>353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36</v>
      </c>
      <c r="E90" s="166">
        <f t="shared" si="9"/>
        <v>252</v>
      </c>
      <c r="F90" s="319">
        <v>46141</v>
      </c>
      <c r="G90" s="245">
        <f t="shared" ca="1" si="12"/>
        <v>167</v>
      </c>
      <c r="H90" s="253">
        <v>3</v>
      </c>
      <c r="I90" s="253" t="str">
        <f>VLOOKUP(H90,Secteurs!$A$4:$C$6,3)</f>
        <v>Arnaud ITOUA</v>
      </c>
      <c r="J90" s="195">
        <v>0.75</v>
      </c>
      <c r="K90" s="196"/>
      <c r="L90" s="196"/>
      <c r="M90" s="196"/>
      <c r="N90" s="196"/>
      <c r="O90" s="197">
        <v>0.25</v>
      </c>
      <c r="P90" s="178">
        <f t="shared" si="8"/>
        <v>189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63</v>
      </c>
      <c r="V90" s="167">
        <f t="shared" si="13"/>
        <v>252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f t="shared" si="9"/>
        <v>266</v>
      </c>
      <c r="F91" s="319">
        <v>46135</v>
      </c>
      <c r="G91" s="245">
        <f t="shared" ca="1" si="12"/>
        <v>173</v>
      </c>
      <c r="H91" s="254">
        <v>2</v>
      </c>
      <c r="I91" s="253" t="s">
        <v>354</v>
      </c>
      <c r="J91" s="195">
        <v>0.25</v>
      </c>
      <c r="K91" s="196"/>
      <c r="L91" s="196"/>
      <c r="M91" s="196"/>
      <c r="N91" s="196"/>
      <c r="O91" s="197">
        <v>0.75</v>
      </c>
      <c r="P91" s="178">
        <f t="shared" si="8"/>
        <v>66.5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199.5</v>
      </c>
      <c r="V91" s="167">
        <f t="shared" si="13"/>
        <v>266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12</v>
      </c>
      <c r="E92" s="166">
        <f t="shared" si="9"/>
        <v>84</v>
      </c>
      <c r="F92" s="319">
        <v>46141</v>
      </c>
      <c r="G92" s="245">
        <f t="shared" ca="1" si="12"/>
        <v>167</v>
      </c>
      <c r="H92" s="253">
        <v>2</v>
      </c>
      <c r="I92" s="253" t="s">
        <v>354</v>
      </c>
      <c r="J92" s="195">
        <v>0.5</v>
      </c>
      <c r="K92" s="196"/>
      <c r="L92" s="196"/>
      <c r="M92" s="196"/>
      <c r="N92" s="196"/>
      <c r="O92" s="197">
        <v>0.5</v>
      </c>
      <c r="P92" s="178">
        <f t="shared" si="8"/>
        <v>42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0</v>
      </c>
      <c r="U92" s="180">
        <f t="shared" si="8"/>
        <v>42</v>
      </c>
      <c r="V92" s="167">
        <f t="shared" si="13"/>
        <v>84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331</v>
      </c>
      <c r="C93" s="149" t="s">
        <v>29</v>
      </c>
      <c r="D93" s="198">
        <v>20</v>
      </c>
      <c r="E93" s="166">
        <f t="shared" si="9"/>
        <v>140</v>
      </c>
      <c r="F93" s="319">
        <v>46133</v>
      </c>
      <c r="G93" s="245">
        <f t="shared" ca="1" si="12"/>
        <v>175</v>
      </c>
      <c r="H93" s="253">
        <v>1</v>
      </c>
      <c r="I93" s="253" t="s">
        <v>353</v>
      </c>
      <c r="J93" s="195">
        <v>1</v>
      </c>
      <c r="K93" s="196"/>
      <c r="L93" s="196"/>
      <c r="M93" s="196"/>
      <c r="N93" s="196"/>
      <c r="O93" s="197"/>
      <c r="P93" s="178">
        <f t="shared" si="8"/>
        <v>140</v>
      </c>
      <c r="Q93" s="179">
        <f t="shared" si="8"/>
        <v>0</v>
      </c>
      <c r="R93" s="179">
        <f t="shared" si="8"/>
        <v>0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140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22</v>
      </c>
      <c r="E94" s="166">
        <f t="shared" si="9"/>
        <v>154</v>
      </c>
      <c r="F94" s="319">
        <v>46139</v>
      </c>
      <c r="G94" s="245">
        <f t="shared" ca="1" si="12"/>
        <v>169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77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77</v>
      </c>
      <c r="V94" s="167">
        <f t="shared" si="13"/>
        <v>154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45</v>
      </c>
      <c r="E95" s="166">
        <f t="shared" si="9"/>
        <v>315</v>
      </c>
      <c r="F95" s="319">
        <v>46133</v>
      </c>
      <c r="G95" s="245">
        <f t="shared" ca="1" si="12"/>
        <v>175</v>
      </c>
      <c r="H95" s="253">
        <v>2</v>
      </c>
      <c r="I95" s="253" t="s">
        <v>354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157.5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157.5</v>
      </c>
      <c r="U95" s="180">
        <f t="shared" si="8"/>
        <v>0</v>
      </c>
      <c r="V95" s="167">
        <f t="shared" si="13"/>
        <v>315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98</v>
      </c>
      <c r="C96" s="149"/>
      <c r="D96" s="198">
        <v>18</v>
      </c>
      <c r="E96" s="166">
        <f t="shared" si="9"/>
        <v>126</v>
      </c>
      <c r="F96" s="319">
        <v>46136</v>
      </c>
      <c r="G96" s="245">
        <f t="shared" ca="1" si="12"/>
        <v>172</v>
      </c>
      <c r="H96" s="254">
        <v>1</v>
      </c>
      <c r="I96" s="253" t="s">
        <v>353</v>
      </c>
      <c r="J96" s="195">
        <v>0.5</v>
      </c>
      <c r="K96" s="196"/>
      <c r="L96" s="196"/>
      <c r="M96" s="196"/>
      <c r="N96" s="196"/>
      <c r="O96" s="197">
        <v>0.5</v>
      </c>
      <c r="P96" s="178">
        <f t="shared" si="8"/>
        <v>63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0</v>
      </c>
      <c r="U96" s="180">
        <f t="shared" si="8"/>
        <v>63</v>
      </c>
      <c r="V96" s="167">
        <f t="shared" si="13"/>
        <v>126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46134</v>
      </c>
      <c r="G97" s="245">
        <f t="shared" ca="1" si="12"/>
        <v>174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42</v>
      </c>
      <c r="E98" s="166">
        <f t="shared" si="9"/>
        <v>294</v>
      </c>
      <c r="F98" s="319">
        <v>46135</v>
      </c>
      <c r="G98" s="245">
        <f t="shared" ca="1" si="12"/>
        <v>173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>
        <v>0.25</v>
      </c>
      <c r="N98" s="196"/>
      <c r="O98" s="197">
        <v>0.25</v>
      </c>
      <c r="P98" s="178">
        <f t="shared" si="8"/>
        <v>147</v>
      </c>
      <c r="Q98" s="179">
        <f t="shared" si="8"/>
        <v>0</v>
      </c>
      <c r="R98" s="179">
        <f t="shared" si="8"/>
        <v>0</v>
      </c>
      <c r="S98" s="179">
        <f t="shared" si="8"/>
        <v>73.5</v>
      </c>
      <c r="T98" s="179">
        <f t="shared" si="8"/>
        <v>0</v>
      </c>
      <c r="U98" s="180">
        <f t="shared" si="8"/>
        <v>73.5</v>
      </c>
      <c r="V98" s="167">
        <f t="shared" si="13"/>
        <v>294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45</v>
      </c>
      <c r="E99" s="166">
        <f t="shared" si="9"/>
        <v>315</v>
      </c>
      <c r="F99" s="319">
        <v>46134</v>
      </c>
      <c r="G99" s="245">
        <f t="shared" ca="1" si="12"/>
        <v>174</v>
      </c>
      <c r="H99" s="253">
        <v>1</v>
      </c>
      <c r="I99" s="253" t="s">
        <v>353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157.5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157.5</v>
      </c>
      <c r="V99" s="167">
        <f t="shared" si="13"/>
        <v>315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370</v>
      </c>
      <c r="C100" s="148"/>
      <c r="D100" s="199">
        <v>6</v>
      </c>
      <c r="E100" s="166">
        <f t="shared" si="9"/>
        <v>42</v>
      </c>
      <c r="F100" s="319">
        <v>46136</v>
      </c>
      <c r="G100" s="245">
        <f t="shared" ca="1" si="12"/>
        <v>172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>
        <v>0.5</v>
      </c>
      <c r="M100" s="196"/>
      <c r="N100" s="196"/>
      <c r="O100" s="197"/>
      <c r="P100" s="178">
        <f t="shared" si="8"/>
        <v>21</v>
      </c>
      <c r="Q100" s="179">
        <f t="shared" si="8"/>
        <v>0</v>
      </c>
      <c r="R100" s="179">
        <f t="shared" si="8"/>
        <v>21</v>
      </c>
      <c r="S100" s="179">
        <f t="shared" si="8"/>
        <v>0</v>
      </c>
      <c r="T100" s="179">
        <f t="shared" ref="S100:U154" si="14">+$E100*N100</f>
        <v>0</v>
      </c>
      <c r="U100" s="180">
        <f t="shared" si="14"/>
        <v>0</v>
      </c>
      <c r="V100" s="167">
        <f t="shared" si="13"/>
        <v>42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46135</v>
      </c>
      <c r="G101" s="245">
        <f t="shared" ca="1" si="12"/>
        <v>173</v>
      </c>
      <c r="H101" s="253">
        <v>2</v>
      </c>
      <c r="I101" s="253" t="s">
        <v>354</v>
      </c>
      <c r="J101" s="195"/>
      <c r="K101" s="196"/>
      <c r="L101" s="196"/>
      <c r="M101" s="196"/>
      <c r="N101" s="196"/>
      <c r="O101" s="197">
        <v>1</v>
      </c>
      <c r="P101" s="178">
        <f t="shared" ref="P101:S154" si="15">+$E101*J101</f>
        <v>0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238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338</v>
      </c>
      <c r="C102" s="142"/>
      <c r="D102" s="198">
        <v>16</v>
      </c>
      <c r="E102" s="166">
        <f t="shared" si="9"/>
        <v>112</v>
      </c>
      <c r="F102" s="319">
        <v>46141</v>
      </c>
      <c r="G102" s="245">
        <f t="shared" ca="1" si="12"/>
        <v>167</v>
      </c>
      <c r="H102" s="253">
        <v>2</v>
      </c>
      <c r="I102" s="253" t="s">
        <v>354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56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56</v>
      </c>
      <c r="U102" s="180">
        <f t="shared" si="14"/>
        <v>0</v>
      </c>
      <c r="V102" s="167">
        <f t="shared" si="13"/>
        <v>112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/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24</v>
      </c>
      <c r="E104" s="166">
        <f t="shared" si="9"/>
        <v>168</v>
      </c>
      <c r="F104" s="319">
        <v>46133</v>
      </c>
      <c r="G104" s="245">
        <f t="shared" ca="1" si="12"/>
        <v>175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84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84</v>
      </c>
      <c r="V104" s="167">
        <f t="shared" si="13"/>
        <v>168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333</v>
      </c>
      <c r="C105" s="142"/>
      <c r="D105" s="198">
        <v>22</v>
      </c>
      <c r="E105" s="166">
        <f t="shared" si="9"/>
        <v>154</v>
      </c>
      <c r="F105" s="319">
        <v>46141</v>
      </c>
      <c r="G105" s="245">
        <f t="shared" ca="1" si="12"/>
        <v>167</v>
      </c>
      <c r="H105" s="254">
        <v>1</v>
      </c>
      <c r="I105" s="253" t="s">
        <v>353</v>
      </c>
      <c r="J105" s="195">
        <v>0.5</v>
      </c>
      <c r="K105" s="196"/>
      <c r="L105" s="196">
        <v>0.5</v>
      </c>
      <c r="M105" s="196"/>
      <c r="N105" s="196"/>
      <c r="O105" s="197"/>
      <c r="P105" s="178">
        <f t="shared" si="15"/>
        <v>77</v>
      </c>
      <c r="Q105" s="179">
        <f t="shared" si="15"/>
        <v>0</v>
      </c>
      <c r="R105" s="179">
        <f t="shared" si="15"/>
        <v>77</v>
      </c>
      <c r="S105" s="179">
        <f t="shared" si="14"/>
        <v>0</v>
      </c>
      <c r="T105" s="179">
        <f t="shared" si="14"/>
        <v>0</v>
      </c>
      <c r="U105" s="180">
        <f t="shared" si="14"/>
        <v>0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25</v>
      </c>
      <c r="E106" s="166">
        <f t="shared" si="9"/>
        <v>175</v>
      </c>
      <c r="F106" s="319">
        <v>46141</v>
      </c>
      <c r="G106" s="245">
        <f t="shared" ca="1" si="12"/>
        <v>167</v>
      </c>
      <c r="H106" s="253">
        <v>2</v>
      </c>
      <c r="I106" s="253" t="s">
        <v>354</v>
      </c>
      <c r="J106" s="195">
        <v>1</v>
      </c>
      <c r="K106" s="196"/>
      <c r="L106" s="196"/>
      <c r="M106" s="196"/>
      <c r="N106" s="196"/>
      <c r="O106" s="197"/>
      <c r="P106" s="178">
        <f t="shared" si="15"/>
        <v>175</v>
      </c>
      <c r="Q106" s="179">
        <f t="shared" si="15"/>
        <v>0</v>
      </c>
      <c r="R106" s="179">
        <f t="shared" si="15"/>
        <v>0</v>
      </c>
      <c r="S106" s="179">
        <f t="shared" si="14"/>
        <v>0</v>
      </c>
      <c r="T106" s="179">
        <f t="shared" si="14"/>
        <v>0</v>
      </c>
      <c r="U106" s="180">
        <f t="shared" si="14"/>
        <v>0</v>
      </c>
      <c r="V106" s="167">
        <f t="shared" si="13"/>
        <v>175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46134</v>
      </c>
      <c r="G107" s="245">
        <f t="shared" ca="1" si="12"/>
        <v>174</v>
      </c>
      <c r="H107" s="253">
        <v>3</v>
      </c>
      <c r="I107" s="253" t="str">
        <f>VLOOKUP(H107,Secteurs!$A$4:$C$6,3)</f>
        <v>Arnaud ITOUA</v>
      </c>
      <c r="J107" s="195"/>
      <c r="K107" s="196"/>
      <c r="L107" s="196"/>
      <c r="M107" s="196">
        <v>0.5</v>
      </c>
      <c r="N107" s="196">
        <v>0.5</v>
      </c>
      <c r="O107" s="197"/>
      <c r="P107" s="178">
        <f t="shared" si="15"/>
        <v>0</v>
      </c>
      <c r="Q107" s="179">
        <f t="shared" si="15"/>
        <v>0</v>
      </c>
      <c r="R107" s="179">
        <f t="shared" si="15"/>
        <v>0</v>
      </c>
      <c r="S107" s="179">
        <f t="shared" si="14"/>
        <v>70</v>
      </c>
      <c r="T107" s="179">
        <f t="shared" si="14"/>
        <v>70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46141</v>
      </c>
      <c r="G108" s="245">
        <f t="shared" ca="1" si="12"/>
        <v>167</v>
      </c>
      <c r="H108" s="253">
        <v>2</v>
      </c>
      <c r="I108" s="253" t="s">
        <v>354</v>
      </c>
      <c r="J108" s="353"/>
      <c r="K108" s="196"/>
      <c r="L108" s="196">
        <v>0.5</v>
      </c>
      <c r="M108" s="196"/>
      <c r="N108" s="196"/>
      <c r="O108" s="197">
        <v>0.5</v>
      </c>
      <c r="P108" s="178">
        <f t="shared" si="15"/>
        <v>0</v>
      </c>
      <c r="Q108" s="179">
        <f t="shared" si="15"/>
        <v>0</v>
      </c>
      <c r="R108" s="179"/>
      <c r="S108" s="179">
        <f t="shared" si="14"/>
        <v>0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46139</v>
      </c>
      <c r="G109" s="245">
        <f t="shared" ca="1" si="12"/>
        <v>169</v>
      </c>
      <c r="H109" s="253">
        <v>1</v>
      </c>
      <c r="I109" s="253" t="s">
        <v>353</v>
      </c>
      <c r="J109" s="195"/>
      <c r="K109" s="196"/>
      <c r="L109" s="196">
        <v>0.5</v>
      </c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v>38.5</v>
      </c>
      <c r="S109" s="179">
        <f t="shared" si="14"/>
        <v>0</v>
      </c>
      <c r="T109" s="179">
        <f t="shared" si="14"/>
        <v>0</v>
      </c>
      <c r="U109" s="180">
        <v>38.5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339</v>
      </c>
      <c r="C110" s="142"/>
      <c r="D110" s="199">
        <v>12</v>
      </c>
      <c r="E110" s="166">
        <f t="shared" si="9"/>
        <v>84</v>
      </c>
      <c r="F110" s="319">
        <v>46135</v>
      </c>
      <c r="G110" s="245">
        <f t="shared" ca="1" si="12"/>
        <v>173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84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18</v>
      </c>
      <c r="E111" s="166">
        <f t="shared" si="9"/>
        <v>126</v>
      </c>
      <c r="F111" s="319">
        <v>46133</v>
      </c>
      <c r="G111" s="245">
        <f t="shared" ca="1" si="12"/>
        <v>175</v>
      </c>
      <c r="H111" s="253">
        <v>1</v>
      </c>
      <c r="I111" s="253" t="s">
        <v>353</v>
      </c>
      <c r="J111" s="195"/>
      <c r="K111" s="196"/>
      <c r="L111" s="196"/>
      <c r="M111" s="196">
        <v>0.5</v>
      </c>
      <c r="N111" s="196"/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63</v>
      </c>
      <c r="T111" s="179">
        <f t="shared" si="14"/>
        <v>0</v>
      </c>
      <c r="U111" s="180">
        <f t="shared" si="14"/>
        <v>63</v>
      </c>
      <c r="V111" s="167">
        <f t="shared" si="13"/>
        <v>126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20</v>
      </c>
      <c r="E112" s="166">
        <f t="shared" si="9"/>
        <v>140</v>
      </c>
      <c r="F112" s="319">
        <v>46134</v>
      </c>
      <c r="G112" s="245">
        <f t="shared" ca="1" si="12"/>
        <v>174</v>
      </c>
      <c r="H112" s="254">
        <v>1</v>
      </c>
      <c r="I112" s="253" t="s">
        <v>353</v>
      </c>
      <c r="J112" s="195"/>
      <c r="K112" s="196"/>
      <c r="L112" s="196"/>
      <c r="M112" s="196"/>
      <c r="N112" s="196">
        <v>0.5</v>
      </c>
      <c r="O112" s="197">
        <v>0.5</v>
      </c>
      <c r="P112" s="178">
        <f t="shared" si="15"/>
        <v>0</v>
      </c>
      <c r="Q112" s="179">
        <f t="shared" si="15"/>
        <v>0</v>
      </c>
      <c r="R112" s="179">
        <f t="shared" si="15"/>
        <v>0</v>
      </c>
      <c r="S112" s="179">
        <f t="shared" si="14"/>
        <v>0</v>
      </c>
      <c r="T112" s="179">
        <f t="shared" si="14"/>
        <v>70</v>
      </c>
      <c r="U112" s="180">
        <f t="shared" si="14"/>
        <v>70</v>
      </c>
      <c r="V112" s="167">
        <f t="shared" si="13"/>
        <v>140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20</v>
      </c>
      <c r="E113" s="166">
        <f t="shared" si="9"/>
        <v>140</v>
      </c>
      <c r="F113" s="319">
        <v>46134</v>
      </c>
      <c r="G113" s="245">
        <f t="shared" ca="1" si="12"/>
        <v>174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>
        <v>0.5</v>
      </c>
      <c r="O113" s="197"/>
      <c r="P113" s="178">
        <f t="shared" si="15"/>
        <v>70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70</v>
      </c>
      <c r="U113" s="180">
        <f t="shared" si="14"/>
        <v>0</v>
      </c>
      <c r="V113" s="167">
        <f t="shared" si="13"/>
        <v>140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v>112</v>
      </c>
      <c r="F114" s="319">
        <v>46133</v>
      </c>
      <c r="G114" s="245">
        <f t="shared" ca="1" si="12"/>
        <v>175</v>
      </c>
      <c r="H114" s="253">
        <v>2</v>
      </c>
      <c r="I114" s="253" t="s">
        <v>354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30</v>
      </c>
      <c r="E115" s="166">
        <f t="shared" si="9"/>
        <v>210</v>
      </c>
      <c r="F115" s="319">
        <v>46136</v>
      </c>
      <c r="G115" s="245">
        <f t="shared" ca="1" si="12"/>
        <v>172</v>
      </c>
      <c r="H115" s="253">
        <v>1</v>
      </c>
      <c r="I115" s="253" t="s">
        <v>353</v>
      </c>
      <c r="J115" s="195"/>
      <c r="K115" s="196"/>
      <c r="L115" s="196">
        <v>0.25</v>
      </c>
      <c r="M115" s="196">
        <v>0.25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52.5</v>
      </c>
      <c r="S115" s="179">
        <f t="shared" si="14"/>
        <v>52.5</v>
      </c>
      <c r="T115" s="179">
        <f t="shared" si="14"/>
        <v>0</v>
      </c>
      <c r="U115" s="180">
        <f t="shared" si="14"/>
        <v>105</v>
      </c>
      <c r="V115" s="167">
        <f t="shared" si="13"/>
        <v>210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22</v>
      </c>
      <c r="E116" s="166">
        <f t="shared" si="9"/>
        <v>154</v>
      </c>
      <c r="F116" s="319">
        <v>46135</v>
      </c>
      <c r="G116" s="245">
        <f t="shared" ca="1" si="12"/>
        <v>173</v>
      </c>
      <c r="H116" s="253">
        <v>3</v>
      </c>
      <c r="I116" s="253" t="str">
        <f>VLOOKUP(H116,Secteurs!$A$4:$C$6,3)</f>
        <v>Arnaud ITOUA</v>
      </c>
      <c r="J116" s="195"/>
      <c r="K116" s="196">
        <v>1</v>
      </c>
      <c r="L116" s="196"/>
      <c r="M116" s="196"/>
      <c r="N116" s="196"/>
      <c r="O116" s="197"/>
      <c r="P116" s="178">
        <f t="shared" si="15"/>
        <v>0</v>
      </c>
      <c r="Q116" s="179">
        <f t="shared" si="15"/>
        <v>154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154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46134</v>
      </c>
      <c r="G117" s="245">
        <f ca="1">+IF(A117=1,(+TODAY())-F117,"Sans objet")</f>
        <v>174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126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348" t="s">
        <v>328</v>
      </c>
      <c r="C118" s="142"/>
      <c r="D118" s="198">
        <v>20</v>
      </c>
      <c r="E118" s="166">
        <f t="shared" si="9"/>
        <v>140</v>
      </c>
      <c r="F118" s="319">
        <v>46135</v>
      </c>
      <c r="G118" s="245">
        <f ca="1">+IF(A118=1,(+TODAY())-F118,"Sans objet")</f>
        <v>173</v>
      </c>
      <c r="H118" s="253">
        <v>2</v>
      </c>
      <c r="I118" s="253" t="s">
        <v>354</v>
      </c>
      <c r="J118" s="195"/>
      <c r="K118" s="196"/>
      <c r="L118" s="196"/>
      <c r="M118" s="196"/>
      <c r="N118" s="196">
        <v>0.5</v>
      </c>
      <c r="O118" s="197">
        <v>0.5</v>
      </c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70</v>
      </c>
      <c r="U118" s="180">
        <f t="shared" si="14"/>
        <v>70</v>
      </c>
      <c r="V118" s="167">
        <f t="shared" si="13"/>
        <v>140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46133</v>
      </c>
      <c r="G119" s="245">
        <f t="shared" ca="1" si="12"/>
        <v>175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178">
        <f t="shared" si="15"/>
        <v>42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23</v>
      </c>
      <c r="E120" s="166">
        <f t="shared" si="9"/>
        <v>161</v>
      </c>
      <c r="F120" s="319">
        <v>46141</v>
      </c>
      <c r="G120" s="245">
        <f t="shared" ca="1" si="12"/>
        <v>167</v>
      </c>
      <c r="H120" s="253">
        <v>2</v>
      </c>
      <c r="I120" s="253" t="s">
        <v>355</v>
      </c>
      <c r="J120" s="195"/>
      <c r="K120" s="196"/>
      <c r="L120" s="196">
        <v>0.25</v>
      </c>
      <c r="M120" s="196"/>
      <c r="N120" s="196"/>
      <c r="O120" s="197">
        <v>0.75</v>
      </c>
      <c r="P120" s="178">
        <f t="shared" si="15"/>
        <v>0</v>
      </c>
      <c r="Q120" s="179">
        <f t="shared" si="15"/>
        <v>0</v>
      </c>
      <c r="R120" s="179">
        <f t="shared" si="15"/>
        <v>40.25</v>
      </c>
      <c r="S120" s="179">
        <f t="shared" si="14"/>
        <v>0</v>
      </c>
      <c r="T120" s="179">
        <f t="shared" si="14"/>
        <v>0</v>
      </c>
      <c r="U120" s="180">
        <f t="shared" si="14"/>
        <v>120.75</v>
      </c>
      <c r="V120" s="167">
        <f t="shared" si="13"/>
        <v>161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46133</v>
      </c>
      <c r="G121" s="245">
        <f t="shared" ca="1" si="12"/>
        <v>175</v>
      </c>
      <c r="H121" s="253">
        <v>2</v>
      </c>
      <c r="I121" s="253" t="s">
        <v>354</v>
      </c>
      <c r="J121" s="195">
        <v>1</v>
      </c>
      <c r="K121" s="196"/>
      <c r="L121" s="196"/>
      <c r="M121" s="196"/>
      <c r="N121" s="196"/>
      <c r="O121" s="197"/>
      <c r="P121" s="178">
        <f t="shared" si="15"/>
        <v>280</v>
      </c>
      <c r="Q121" s="179">
        <f t="shared" si="15"/>
        <v>0</v>
      </c>
      <c r="R121" s="179">
        <f t="shared" si="15"/>
        <v>0</v>
      </c>
      <c r="S121" s="179">
        <f t="shared" si="14"/>
        <v>0</v>
      </c>
      <c r="T121" s="179">
        <f t="shared" si="14"/>
        <v>0</v>
      </c>
      <c r="U121" s="180">
        <f t="shared" si="14"/>
        <v>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46135</v>
      </c>
      <c r="G122" s="245">
        <f t="shared" ca="1" si="12"/>
        <v>173</v>
      </c>
      <c r="H122" s="253">
        <v>2</v>
      </c>
      <c r="I122" s="253" t="s">
        <v>354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10</v>
      </c>
      <c r="E123" s="166">
        <f t="shared" si="9"/>
        <v>70</v>
      </c>
      <c r="F123" s="319">
        <v>46133</v>
      </c>
      <c r="G123" s="245">
        <f t="shared" ca="1" si="12"/>
        <v>175</v>
      </c>
      <c r="H123" s="253">
        <v>3</v>
      </c>
      <c r="I123" s="253" t="str">
        <f>VLOOKUP(H123,Secteurs!$A$4:$C$6,3)</f>
        <v>Arnaud ITOUA</v>
      </c>
      <c r="J123" s="195"/>
      <c r="K123" s="196"/>
      <c r="L123" s="196"/>
      <c r="M123" s="196">
        <v>0.5</v>
      </c>
      <c r="N123" s="196">
        <v>0.5</v>
      </c>
      <c r="O123" s="197"/>
      <c r="P123" s="178">
        <f t="shared" si="15"/>
        <v>0</v>
      </c>
      <c r="Q123" s="179">
        <f t="shared" si="15"/>
        <v>0</v>
      </c>
      <c r="R123" s="179">
        <f t="shared" si="15"/>
        <v>0</v>
      </c>
      <c r="S123" s="179">
        <f t="shared" si="14"/>
        <v>35</v>
      </c>
      <c r="T123" s="179">
        <f t="shared" si="14"/>
        <v>35</v>
      </c>
      <c r="U123" s="180">
        <f t="shared" si="14"/>
        <v>0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46141</v>
      </c>
      <c r="G124" s="245">
        <f t="shared" ca="1" si="12"/>
        <v>167</v>
      </c>
      <c r="H124" s="253">
        <v>2</v>
      </c>
      <c r="I124" s="253" t="s">
        <v>354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12</v>
      </c>
      <c r="E125" s="166">
        <f t="shared" si="9"/>
        <v>84</v>
      </c>
      <c r="F125" s="319">
        <v>46134</v>
      </c>
      <c r="G125" s="245">
        <f t="shared" ca="1" si="12"/>
        <v>174</v>
      </c>
      <c r="H125" s="253">
        <v>2</v>
      </c>
      <c r="I125" s="253" t="s">
        <v>354</v>
      </c>
      <c r="J125" s="195">
        <v>0.5</v>
      </c>
      <c r="K125" s="196"/>
      <c r="L125" s="196"/>
      <c r="M125" s="196">
        <v>0.5</v>
      </c>
      <c r="N125" s="196"/>
      <c r="O125" s="197"/>
      <c r="P125" s="178">
        <f t="shared" si="15"/>
        <v>42</v>
      </c>
      <c r="Q125" s="179">
        <f t="shared" si="15"/>
        <v>0</v>
      </c>
      <c r="R125" s="179">
        <f t="shared" si="15"/>
        <v>0</v>
      </c>
      <c r="S125" s="179">
        <f t="shared" si="14"/>
        <v>42</v>
      </c>
      <c r="T125" s="179">
        <f t="shared" si="14"/>
        <v>0</v>
      </c>
      <c r="U125" s="180">
        <f t="shared" si="14"/>
        <v>0</v>
      </c>
      <c r="V125" s="167">
        <f t="shared" si="13"/>
        <v>84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46141</v>
      </c>
      <c r="G126" s="245">
        <f t="shared" ca="1" si="12"/>
        <v>167</v>
      </c>
      <c r="H126" s="254">
        <v>2</v>
      </c>
      <c r="I126" s="253" t="s">
        <v>354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>+IF(D127&gt;0,1,0)</f>
        <v>0</v>
      </c>
      <c r="B127" s="150" t="s">
        <v>371</v>
      </c>
      <c r="C127" s="154"/>
      <c r="D127" s="200"/>
      <c r="E127" s="166"/>
      <c r="F127" s="319"/>
      <c r="G127" s="245" t="str">
        <f t="shared" ca="1" si="12"/>
        <v>Sans objet</v>
      </c>
      <c r="H127" s="254">
        <v>2</v>
      </c>
      <c r="I127" s="253" t="s">
        <v>353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9</v>
      </c>
      <c r="E128" s="166">
        <f t="shared" ref="E128:E154" si="16">D128*7</f>
        <v>63</v>
      </c>
      <c r="F128" s="319">
        <v>46134</v>
      </c>
      <c r="G128" s="245">
        <f t="shared" ca="1" si="12"/>
        <v>174</v>
      </c>
      <c r="H128" s="254">
        <v>1</v>
      </c>
      <c r="I128" s="253" t="s">
        <v>354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31.5</v>
      </c>
      <c r="T128" s="179">
        <f t="shared" si="14"/>
        <v>31.5</v>
      </c>
      <c r="U128" s="180">
        <f t="shared" si="14"/>
        <v>0</v>
      </c>
      <c r="V128" s="167">
        <f t="shared" si="13"/>
        <v>63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8</v>
      </c>
      <c r="E129" s="166">
        <f t="shared" si="16"/>
        <v>56</v>
      </c>
      <c r="F129" s="319">
        <v>46134</v>
      </c>
      <c r="G129" s="245">
        <f t="shared" ca="1" si="12"/>
        <v>174</v>
      </c>
      <c r="H129" s="254">
        <v>2</v>
      </c>
      <c r="I129" s="253" t="s">
        <v>354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56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56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si="16"/>
        <v>168</v>
      </c>
      <c r="F130" s="319">
        <v>46141</v>
      </c>
      <c r="G130" s="245">
        <f t="shared" ca="1" si="12"/>
        <v>167</v>
      </c>
      <c r="H130" s="254">
        <v>2</v>
      </c>
      <c r="I130" s="253" t="s">
        <v>354</v>
      </c>
      <c r="J130" s="195">
        <v>0.5</v>
      </c>
      <c r="K130" s="196"/>
      <c r="L130" s="196"/>
      <c r="M130" s="196">
        <v>0.25</v>
      </c>
      <c r="N130" s="196">
        <v>0.25</v>
      </c>
      <c r="O130" s="197"/>
      <c r="P130" s="178">
        <f t="shared" si="15"/>
        <v>84</v>
      </c>
      <c r="Q130" s="179">
        <f t="shared" si="15"/>
        <v>0</v>
      </c>
      <c r="R130" s="179">
        <f t="shared" si="15"/>
        <v>0</v>
      </c>
      <c r="S130" s="179">
        <f t="shared" si="14"/>
        <v>42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0" si="18">+IF(D131&gt;0,1,0)</f>
        <v>1</v>
      </c>
      <c r="B131" s="142" t="s">
        <v>350</v>
      </c>
      <c r="C131" s="209"/>
      <c r="D131" s="201">
        <v>15</v>
      </c>
      <c r="E131" s="166">
        <f t="shared" si="16"/>
        <v>105</v>
      </c>
      <c r="F131" s="319">
        <v>46134</v>
      </c>
      <c r="G131" s="245">
        <f t="shared" ca="1" si="12"/>
        <v>174</v>
      </c>
      <c r="H131" s="254">
        <v>1</v>
      </c>
      <c r="I131" s="253" t="s">
        <v>353</v>
      </c>
      <c r="J131" s="195"/>
      <c r="K131" s="196">
        <v>0.5</v>
      </c>
      <c r="L131" s="196"/>
      <c r="M131" s="196"/>
      <c r="N131" s="196"/>
      <c r="O131" s="197">
        <v>0.5</v>
      </c>
      <c r="P131" s="178">
        <f t="shared" si="15"/>
        <v>0</v>
      </c>
      <c r="Q131" s="179">
        <f t="shared" si="15"/>
        <v>52.5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52.5</v>
      </c>
      <c r="V131" s="167">
        <f t="shared" ref="V131:V151" si="19">SUM(P131:U131)</f>
        <v>105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v>1</v>
      </c>
      <c r="B132" s="355" t="s">
        <v>307</v>
      </c>
      <c r="C132" s="154"/>
      <c r="D132" s="201">
        <v>6</v>
      </c>
      <c r="E132" s="166">
        <f t="shared" si="16"/>
        <v>42</v>
      </c>
      <c r="F132" s="319">
        <v>46134</v>
      </c>
      <c r="G132" s="245">
        <f t="shared" ref="G132:G154" ca="1" si="20">+IF(A132=1,(+TODAY())-F132,"Sans objet")</f>
        <v>174</v>
      </c>
      <c r="H132" s="254">
        <v>2</v>
      </c>
      <c r="I132" s="253" t="s">
        <v>354</v>
      </c>
      <c r="J132" s="195"/>
      <c r="K132" s="196"/>
      <c r="L132" s="196"/>
      <c r="M132" s="196"/>
      <c r="N132" s="196"/>
      <c r="O132" s="197">
        <v>1</v>
      </c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42</v>
      </c>
      <c r="V132" s="167">
        <f t="shared" si="19"/>
        <v>42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46139</v>
      </c>
      <c r="G133" s="245">
        <f t="shared" ca="1" si="20"/>
        <v>169</v>
      </c>
      <c r="H133" s="254">
        <v>1</v>
      </c>
      <c r="I133" s="253" t="s">
        <v>353</v>
      </c>
      <c r="J133" s="195"/>
      <c r="K133" s="196"/>
      <c r="L133" s="196"/>
      <c r="M133" s="196">
        <v>0.5</v>
      </c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42</v>
      </c>
      <c r="T133" s="179">
        <f t="shared" si="14"/>
        <v>0</v>
      </c>
      <c r="U133" s="180">
        <f t="shared" si="14"/>
        <v>42</v>
      </c>
      <c r="V133" s="167">
        <f t="shared" si="19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20</v>
      </c>
      <c r="E134" s="166">
        <f t="shared" si="16"/>
        <v>140</v>
      </c>
      <c r="F134" s="319">
        <v>46134</v>
      </c>
      <c r="G134" s="245">
        <f t="shared" ca="1" si="20"/>
        <v>174</v>
      </c>
      <c r="H134" s="254">
        <v>1</v>
      </c>
      <c r="I134" s="253" t="s">
        <v>353</v>
      </c>
      <c r="J134" s="195">
        <v>1</v>
      </c>
      <c r="K134" s="196"/>
      <c r="L134" s="196"/>
      <c r="M134" s="196"/>
      <c r="N134" s="196"/>
      <c r="O134" s="197"/>
      <c r="P134" s="178">
        <f t="shared" si="15"/>
        <v>140</v>
      </c>
      <c r="Q134" s="179">
        <f t="shared" si="15"/>
        <v>0</v>
      </c>
      <c r="R134" s="179">
        <f t="shared" si="15"/>
        <v>0</v>
      </c>
      <c r="S134" s="179">
        <f t="shared" si="14"/>
        <v>0</v>
      </c>
      <c r="T134" s="179">
        <f t="shared" si="14"/>
        <v>0</v>
      </c>
      <c r="U134" s="180">
        <f t="shared" si="14"/>
        <v>0</v>
      </c>
      <c r="V134" s="167">
        <f t="shared" si="19"/>
        <v>140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10</v>
      </c>
      <c r="E135" s="166">
        <f t="shared" si="16"/>
        <v>70</v>
      </c>
      <c r="F135" s="319">
        <v>46134</v>
      </c>
      <c r="G135" s="245">
        <f t="shared" ca="1" si="20"/>
        <v>174</v>
      </c>
      <c r="H135" s="254">
        <v>1</v>
      </c>
      <c r="I135" s="253" t="s">
        <v>353</v>
      </c>
      <c r="J135" s="195">
        <v>0.5</v>
      </c>
      <c r="K135" s="196"/>
      <c r="L135" s="196">
        <v>0.25</v>
      </c>
      <c r="M135" s="196"/>
      <c r="N135" s="196"/>
      <c r="O135" s="197">
        <v>0.25</v>
      </c>
      <c r="P135" s="178">
        <f t="shared" si="15"/>
        <v>35</v>
      </c>
      <c r="Q135" s="179">
        <f t="shared" si="15"/>
        <v>0</v>
      </c>
      <c r="R135" s="179">
        <f t="shared" si="15"/>
        <v>17.5</v>
      </c>
      <c r="S135" s="179">
        <f t="shared" si="14"/>
        <v>0</v>
      </c>
      <c r="T135" s="179">
        <f t="shared" si="14"/>
        <v>0</v>
      </c>
      <c r="U135" s="180">
        <f t="shared" si="14"/>
        <v>17.5</v>
      </c>
      <c r="V135" s="167">
        <f t="shared" si="19"/>
        <v>70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8</v>
      </c>
      <c r="E136" s="166">
        <f t="shared" si="16"/>
        <v>56</v>
      </c>
      <c r="F136" s="319">
        <v>46141</v>
      </c>
      <c r="G136" s="245">
        <f t="shared" ca="1" si="20"/>
        <v>167</v>
      </c>
      <c r="H136" s="253">
        <v>2</v>
      </c>
      <c r="I136" s="253" t="s">
        <v>354</v>
      </c>
      <c r="J136" s="195"/>
      <c r="K136" s="196"/>
      <c r="L136" s="196"/>
      <c r="M136" s="196">
        <v>0.25</v>
      </c>
      <c r="N136" s="196"/>
      <c r="O136" s="197">
        <v>0.75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14</v>
      </c>
      <c r="T136" s="179">
        <f t="shared" si="14"/>
        <v>0</v>
      </c>
      <c r="U136" s="180">
        <f t="shared" si="14"/>
        <v>42</v>
      </c>
      <c r="V136" s="167">
        <f t="shared" si="19"/>
        <v>56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36</v>
      </c>
      <c r="E137" s="166">
        <f t="shared" si="16"/>
        <v>252</v>
      </c>
      <c r="F137" s="319">
        <v>46133</v>
      </c>
      <c r="G137" s="245">
        <f t="shared" ca="1" si="20"/>
        <v>175</v>
      </c>
      <c r="H137" s="253">
        <v>1</v>
      </c>
      <c r="I137" s="253" t="s">
        <v>354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252</v>
      </c>
      <c r="V137" s="167">
        <f t="shared" si="19"/>
        <v>252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6</v>
      </c>
      <c r="E138" s="166">
        <f t="shared" si="16"/>
        <v>42</v>
      </c>
      <c r="F138" s="319">
        <v>46133</v>
      </c>
      <c r="G138" s="245">
        <f t="shared" ca="1" si="20"/>
        <v>175</v>
      </c>
      <c r="H138" s="340">
        <v>2</v>
      </c>
      <c r="I138" s="340" t="s">
        <v>354</v>
      </c>
      <c r="J138" s="195">
        <v>0.5</v>
      </c>
      <c r="K138" s="196"/>
      <c r="L138" s="196"/>
      <c r="M138" s="196"/>
      <c r="N138" s="196"/>
      <c r="O138" s="197">
        <v>0.5</v>
      </c>
      <c r="P138" s="178">
        <f t="shared" si="15"/>
        <v>21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21</v>
      </c>
      <c r="V138" s="167">
        <f t="shared" si="19"/>
        <v>42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20</v>
      </c>
      <c r="E139" s="166">
        <f t="shared" si="16"/>
        <v>140</v>
      </c>
      <c r="F139" s="319">
        <v>46136</v>
      </c>
      <c r="G139" s="245">
        <f t="shared" ca="1" si="20"/>
        <v>172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70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70</v>
      </c>
      <c r="V139" s="167">
        <f t="shared" si="19"/>
        <v>140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7</v>
      </c>
      <c r="E140" s="166">
        <f t="shared" si="16"/>
        <v>49</v>
      </c>
      <c r="F140" s="319">
        <v>46135</v>
      </c>
      <c r="G140" s="245">
        <f t="shared" ca="1" si="20"/>
        <v>173</v>
      </c>
      <c r="H140" s="253">
        <v>1</v>
      </c>
      <c r="I140" s="253" t="s">
        <v>353</v>
      </c>
      <c r="J140" s="195"/>
      <c r="K140" s="196"/>
      <c r="L140" s="196">
        <v>0.5</v>
      </c>
      <c r="M140" s="196"/>
      <c r="N140" s="196">
        <v>0.5</v>
      </c>
      <c r="O140" s="197"/>
      <c r="P140" s="178">
        <f t="shared" si="15"/>
        <v>0</v>
      </c>
      <c r="Q140" s="179">
        <f t="shared" si="15"/>
        <v>0</v>
      </c>
      <c r="R140" s="179">
        <v>25</v>
      </c>
      <c r="S140" s="179">
        <f t="shared" si="14"/>
        <v>0</v>
      </c>
      <c r="T140" s="179">
        <f t="shared" si="14"/>
        <v>24.5</v>
      </c>
      <c r="U140" s="180"/>
      <c r="V140" s="167">
        <v>49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8</v>
      </c>
      <c r="E141" s="166">
        <f t="shared" si="16"/>
        <v>56</v>
      </c>
      <c r="F141" s="319">
        <v>46133</v>
      </c>
      <c r="G141" s="245">
        <f t="shared" ca="1" si="20"/>
        <v>175</v>
      </c>
      <c r="H141" s="253">
        <v>1</v>
      </c>
      <c r="I141" s="253" t="s">
        <v>353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42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14</v>
      </c>
      <c r="U141" s="180">
        <f t="shared" si="14"/>
        <v>0</v>
      </c>
      <c r="V141" s="167">
        <f t="shared" si="19"/>
        <v>56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>+IF(D142&gt;0,1,0)</f>
        <v>0</v>
      </c>
      <c r="B142" s="163" t="s">
        <v>329</v>
      </c>
      <c r="C142" s="155"/>
      <c r="D142" s="198"/>
      <c r="E142" s="166">
        <f t="shared" si="16"/>
        <v>0</v>
      </c>
      <c r="F142" s="319">
        <v>46091</v>
      </c>
      <c r="G142" s="245" t="str">
        <f t="shared" ca="1" si="20"/>
        <v>Sans objet</v>
      </c>
      <c r="H142" s="253">
        <v>2</v>
      </c>
      <c r="I142" s="253"/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19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24</v>
      </c>
      <c r="E143" s="166">
        <f t="shared" si="16"/>
        <v>168</v>
      </c>
      <c r="F143" s="319">
        <v>46133</v>
      </c>
      <c r="G143" s="245">
        <f t="shared" ca="1" si="20"/>
        <v>175</v>
      </c>
      <c r="H143" s="253">
        <v>1</v>
      </c>
      <c r="I143" s="253" t="s">
        <v>353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84</v>
      </c>
      <c r="T143" s="179">
        <f t="shared" si="14"/>
        <v>0</v>
      </c>
      <c r="U143" s="180">
        <f t="shared" si="14"/>
        <v>84</v>
      </c>
      <c r="V143" s="167">
        <f t="shared" si="19"/>
        <v>168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/>
      <c r="D144" s="198">
        <v>36</v>
      </c>
      <c r="E144" s="166">
        <f t="shared" si="16"/>
        <v>252</v>
      </c>
      <c r="F144" s="319">
        <v>46141</v>
      </c>
      <c r="G144" s="245">
        <f t="shared" ca="1" si="20"/>
        <v>167</v>
      </c>
      <c r="H144" s="253">
        <v>2</v>
      </c>
      <c r="I144" s="253" t="s">
        <v>280</v>
      </c>
      <c r="J144" s="195">
        <v>0.5</v>
      </c>
      <c r="K144" s="196"/>
      <c r="L144" s="196">
        <v>0.25</v>
      </c>
      <c r="M144" s="196">
        <v>0.25</v>
      </c>
      <c r="N144" s="196"/>
      <c r="O144" s="197"/>
      <c r="P144" s="178">
        <f t="shared" si="15"/>
        <v>126</v>
      </c>
      <c r="Q144" s="179">
        <f t="shared" si="15"/>
        <v>0</v>
      </c>
      <c r="R144" s="179">
        <f t="shared" si="15"/>
        <v>63</v>
      </c>
      <c r="S144" s="179">
        <f t="shared" si="14"/>
        <v>63</v>
      </c>
      <c r="T144" s="179">
        <f t="shared" si="14"/>
        <v>0</v>
      </c>
      <c r="U144" s="180">
        <f t="shared" si="14"/>
        <v>0</v>
      </c>
      <c r="V144" s="167">
        <f t="shared" si="19"/>
        <v>252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46136</v>
      </c>
      <c r="G145" s="245">
        <f t="shared" ca="1" si="20"/>
        <v>172</v>
      </c>
      <c r="H145" s="253">
        <v>2</v>
      </c>
      <c r="I145" s="253" t="s">
        <v>280</v>
      </c>
      <c r="J145" s="195"/>
      <c r="K145" s="196">
        <v>0.5</v>
      </c>
      <c r="L145" s="196"/>
      <c r="M145" s="196">
        <v>0.25</v>
      </c>
      <c r="N145" s="196"/>
      <c r="O145" s="197">
        <v>0.25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31.5</v>
      </c>
      <c r="T145" s="179">
        <f t="shared" si="14"/>
        <v>0</v>
      </c>
      <c r="U145" s="180">
        <f t="shared" si="14"/>
        <v>31.5</v>
      </c>
      <c r="V145" s="167">
        <f t="shared" si="19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57">
        <f t="shared" si="18"/>
        <v>1</v>
      </c>
      <c r="B146" s="142" t="s">
        <v>351</v>
      </c>
      <c r="C146" s="142"/>
      <c r="D146" s="198">
        <v>18</v>
      </c>
      <c r="E146" s="166">
        <f t="shared" si="16"/>
        <v>126</v>
      </c>
      <c r="F146" s="319">
        <v>46141</v>
      </c>
      <c r="G146" s="245">
        <f t="shared" ca="1" si="20"/>
        <v>167</v>
      </c>
      <c r="H146" s="254">
        <v>1</v>
      </c>
      <c r="I146" s="253" t="s">
        <v>353</v>
      </c>
      <c r="J146" s="195">
        <v>0.5</v>
      </c>
      <c r="K146" s="196"/>
      <c r="L146" s="196"/>
      <c r="M146" s="196"/>
      <c r="N146" s="196"/>
      <c r="O146" s="197">
        <v>0.5</v>
      </c>
      <c r="P146" s="178">
        <f t="shared" si="15"/>
        <v>63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0</v>
      </c>
      <c r="U146" s="180">
        <f t="shared" si="14"/>
        <v>63</v>
      </c>
      <c r="V146" s="167">
        <f t="shared" si="19"/>
        <v>126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57">
        <f t="shared" si="18"/>
        <v>1</v>
      </c>
      <c r="B147" s="142" t="s">
        <v>335</v>
      </c>
      <c r="C147" s="163"/>
      <c r="D147" s="198">
        <v>16</v>
      </c>
      <c r="E147" s="166">
        <f t="shared" si="16"/>
        <v>112</v>
      </c>
      <c r="F147" s="319">
        <v>46139</v>
      </c>
      <c r="G147" s="245">
        <f t="shared" ca="1" si="20"/>
        <v>169</v>
      </c>
      <c r="H147" s="253">
        <v>3</v>
      </c>
      <c r="I147" s="253" t="str">
        <f>VLOOKUP(H147,Secteurs!$A$4:$C$6,3)</f>
        <v>Arnaud ITOUA</v>
      </c>
      <c r="J147" s="195">
        <v>0.5</v>
      </c>
      <c r="K147" s="196"/>
      <c r="L147" s="196"/>
      <c r="M147" s="196">
        <v>0.25</v>
      </c>
      <c r="N147" s="196"/>
      <c r="O147" s="197">
        <v>0.25</v>
      </c>
      <c r="P147" s="178">
        <f t="shared" si="15"/>
        <v>56</v>
      </c>
      <c r="Q147" s="179">
        <f t="shared" si="15"/>
        <v>0</v>
      </c>
      <c r="R147" s="179">
        <f t="shared" si="15"/>
        <v>0</v>
      </c>
      <c r="S147" s="179">
        <f t="shared" si="14"/>
        <v>28</v>
      </c>
      <c r="T147" s="179">
        <f t="shared" si="14"/>
        <v>0</v>
      </c>
      <c r="U147" s="180">
        <f t="shared" si="14"/>
        <v>28</v>
      </c>
      <c r="V147" s="167">
        <f t="shared" si="19"/>
        <v>112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57">
        <f t="shared" si="18"/>
        <v>1</v>
      </c>
      <c r="B148" s="142" t="s">
        <v>304</v>
      </c>
      <c r="C148" s="148"/>
      <c r="D148" s="198">
        <v>6</v>
      </c>
      <c r="E148" s="166">
        <f t="shared" si="16"/>
        <v>42</v>
      </c>
      <c r="F148" s="319">
        <v>46141</v>
      </c>
      <c r="G148" s="245">
        <f t="shared" ca="1" si="20"/>
        <v>167</v>
      </c>
      <c r="H148" s="253">
        <v>2</v>
      </c>
      <c r="I148" s="253" t="s">
        <v>280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19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57">
        <f t="shared" si="18"/>
        <v>1</v>
      </c>
      <c r="B149" s="142" t="s">
        <v>306</v>
      </c>
      <c r="C149" s="148"/>
      <c r="D149" s="198">
        <v>5</v>
      </c>
      <c r="E149" s="166">
        <f t="shared" si="16"/>
        <v>35</v>
      </c>
      <c r="F149" s="319">
        <v>46139</v>
      </c>
      <c r="G149" s="245">
        <f t="shared" ca="1" si="20"/>
        <v>169</v>
      </c>
      <c r="H149" s="253">
        <v>1</v>
      </c>
      <c r="I149" s="253" t="s">
        <v>353</v>
      </c>
      <c r="J149" s="195"/>
      <c r="K149" s="196"/>
      <c r="L149" s="196"/>
      <c r="M149" s="196">
        <v>1</v>
      </c>
      <c r="N149" s="196"/>
      <c r="O149" s="197"/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35</v>
      </c>
      <c r="T149" s="297">
        <f t="shared" si="14"/>
        <v>0</v>
      </c>
      <c r="U149" s="298">
        <f t="shared" si="14"/>
        <v>0</v>
      </c>
      <c r="V149" s="167">
        <f t="shared" si="19"/>
        <v>35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57">
        <f t="shared" si="18"/>
        <v>1</v>
      </c>
      <c r="B150" s="142" t="s">
        <v>336</v>
      </c>
      <c r="C150" s="148"/>
      <c r="D150" s="198">
        <v>3</v>
      </c>
      <c r="E150" s="166">
        <f t="shared" si="16"/>
        <v>21</v>
      </c>
      <c r="F150" s="319">
        <v>46135</v>
      </c>
      <c r="G150" s="245">
        <f t="shared" ca="1" si="20"/>
        <v>173</v>
      </c>
      <c r="H150" s="253">
        <v>2</v>
      </c>
      <c r="I150" s="253" t="s">
        <v>354</v>
      </c>
      <c r="J150" s="195">
        <v>1</v>
      </c>
      <c r="K150" s="196"/>
      <c r="L150" s="196"/>
      <c r="M150" s="196"/>
      <c r="N150" s="196"/>
      <c r="O150" s="197"/>
      <c r="P150" s="178">
        <f t="shared" si="15"/>
        <v>21</v>
      </c>
      <c r="Q150" s="297">
        <f t="shared" si="15"/>
        <v>0</v>
      </c>
      <c r="R150" s="297"/>
      <c r="S150" s="297">
        <f t="shared" si="14"/>
        <v>0</v>
      </c>
      <c r="T150" s="297">
        <f t="shared" si="14"/>
        <v>0</v>
      </c>
      <c r="U150" s="298"/>
      <c r="V150" s="167">
        <v>21</v>
      </c>
      <c r="W150" s="147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57">
        <v>1</v>
      </c>
      <c r="B151" s="142" t="s">
        <v>307</v>
      </c>
      <c r="C151" s="142"/>
      <c r="D151" s="198">
        <v>6</v>
      </c>
      <c r="E151" s="166">
        <f t="shared" si="16"/>
        <v>42</v>
      </c>
      <c r="F151" s="319">
        <v>46134</v>
      </c>
      <c r="G151" s="245">
        <f t="shared" ca="1" si="20"/>
        <v>174</v>
      </c>
      <c r="H151" s="253">
        <v>2</v>
      </c>
      <c r="I151" s="253" t="s">
        <v>354</v>
      </c>
      <c r="J151" s="195"/>
      <c r="K151" s="196"/>
      <c r="L151" s="196"/>
      <c r="M151" s="196"/>
      <c r="N151" s="196"/>
      <c r="O151" s="197">
        <v>1</v>
      </c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42</v>
      </c>
      <c r="V151" s="167">
        <f t="shared" si="19"/>
        <v>42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157">
        <v>1</v>
      </c>
      <c r="B152" s="142" t="s">
        <v>340</v>
      </c>
      <c r="C152" s="142"/>
      <c r="D152" s="198">
        <v>18</v>
      </c>
      <c r="E152" s="166">
        <f t="shared" si="16"/>
        <v>126</v>
      </c>
      <c r="F152" s="319">
        <v>46135</v>
      </c>
      <c r="G152" s="245">
        <f t="shared" ca="1" si="20"/>
        <v>173</v>
      </c>
      <c r="H152" s="253"/>
      <c r="I152" s="253" t="s">
        <v>354</v>
      </c>
      <c r="J152" s="195"/>
      <c r="K152" s="196"/>
      <c r="L152" s="196"/>
      <c r="M152" s="196">
        <v>0.5</v>
      </c>
      <c r="N152" s="196">
        <v>0.5</v>
      </c>
      <c r="O152" s="197"/>
      <c r="P152" s="178">
        <f t="shared" si="15"/>
        <v>0</v>
      </c>
      <c r="Q152" s="297">
        <f t="shared" si="15"/>
        <v>0</v>
      </c>
      <c r="R152" s="297">
        <f t="shared" si="15"/>
        <v>0</v>
      </c>
      <c r="S152" s="297">
        <v>63</v>
      </c>
      <c r="T152" s="297">
        <f t="shared" si="14"/>
        <v>63</v>
      </c>
      <c r="U152" s="298"/>
      <c r="V152" s="167">
        <v>126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349">
        <v>1</v>
      </c>
      <c r="B153" s="348" t="s">
        <v>352</v>
      </c>
      <c r="C153" s="163"/>
      <c r="D153" s="198">
        <v>20</v>
      </c>
      <c r="E153" s="166">
        <f t="shared" si="16"/>
        <v>140</v>
      </c>
      <c r="F153" s="319">
        <v>46133</v>
      </c>
      <c r="G153" s="245">
        <f t="shared" ca="1" si="20"/>
        <v>175</v>
      </c>
      <c r="H153" s="253">
        <v>1</v>
      </c>
      <c r="I153" s="253" t="s">
        <v>280</v>
      </c>
      <c r="J153" s="195">
        <v>0.5</v>
      </c>
      <c r="K153" s="196"/>
      <c r="L153" s="196"/>
      <c r="M153" s="196">
        <v>0.25</v>
      </c>
      <c r="N153" s="196">
        <v>0.25</v>
      </c>
      <c r="O153" s="197"/>
      <c r="P153" s="178">
        <f t="shared" si="15"/>
        <v>70</v>
      </c>
      <c r="Q153" s="297">
        <f t="shared" si="15"/>
        <v>0</v>
      </c>
      <c r="R153" s="297">
        <f t="shared" si="15"/>
        <v>0</v>
      </c>
      <c r="S153" s="297">
        <f t="shared" si="15"/>
        <v>35</v>
      </c>
      <c r="T153" s="297">
        <f t="shared" si="14"/>
        <v>35</v>
      </c>
      <c r="U153" s="298">
        <f t="shared" si="14"/>
        <v>0</v>
      </c>
      <c r="V153" s="167">
        <v>140</v>
      </c>
      <c r="W153" s="147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349">
        <v>1</v>
      </c>
      <c r="B154" s="348" t="s">
        <v>315</v>
      </c>
      <c r="C154" s="163"/>
      <c r="D154" s="198">
        <v>12</v>
      </c>
      <c r="E154" s="166">
        <f t="shared" si="16"/>
        <v>84</v>
      </c>
      <c r="F154" s="319">
        <v>46134</v>
      </c>
      <c r="G154" s="245">
        <f t="shared" ca="1" si="20"/>
        <v>174</v>
      </c>
      <c r="H154" s="253">
        <v>1</v>
      </c>
      <c r="I154" s="253" t="s">
        <v>353</v>
      </c>
      <c r="J154" s="195"/>
      <c r="K154" s="196"/>
      <c r="L154" s="196"/>
      <c r="M154" s="196"/>
      <c r="N154" s="196">
        <v>1</v>
      </c>
      <c r="O154" s="197"/>
      <c r="P154" s="178"/>
      <c r="Q154" s="297">
        <f t="shared" si="15"/>
        <v>0</v>
      </c>
      <c r="R154" s="297">
        <f t="shared" si="15"/>
        <v>0</v>
      </c>
      <c r="S154" s="297">
        <f t="shared" si="14"/>
        <v>0</v>
      </c>
      <c r="T154" s="297">
        <f t="shared" si="14"/>
        <v>84</v>
      </c>
      <c r="U154" s="298">
        <f t="shared" si="14"/>
        <v>0</v>
      </c>
      <c r="V154" s="167">
        <v>84</v>
      </c>
      <c r="W154" s="147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>
      <c r="A155" s="258"/>
      <c r="B155" s="259"/>
      <c r="C155" s="260"/>
      <c r="D155" s="261"/>
      <c r="E155" s="262"/>
      <c r="F155" s="263"/>
      <c r="G155" s="263"/>
      <c r="H155" s="264"/>
      <c r="I155" s="264"/>
      <c r="J155" s="265"/>
      <c r="K155" s="266"/>
      <c r="L155" s="266"/>
      <c r="M155" s="266"/>
      <c r="N155" s="266"/>
      <c r="O155" s="267"/>
      <c r="P155" s="268"/>
      <c r="Q155" s="269"/>
      <c r="R155" s="269"/>
      <c r="S155" s="269"/>
      <c r="T155" s="269"/>
      <c r="U155" s="270"/>
      <c r="V155" s="271"/>
      <c r="W155" s="272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181">
        <f>SUBTOTAL(9,A2:A155)</f>
        <v>149</v>
      </c>
      <c r="B156" s="181"/>
      <c r="C156" s="326">
        <f>+D156/A156</f>
        <v>28.369127516778523</v>
      </c>
      <c r="D156" s="182">
        <f>SUBTOTAL(9,D2:D155)</f>
        <v>4227</v>
      </c>
      <c r="E156" s="356">
        <f>D156*7</f>
        <v>29589</v>
      </c>
      <c r="F156" s="327">
        <f>+E156/A156</f>
        <v>198.58389261744966</v>
      </c>
      <c r="G156" s="245">
        <f ca="1">(SUBTOTAL(9,G2:G155))/A156</f>
        <v>170.67114093959731</v>
      </c>
      <c r="H156" s="256"/>
      <c r="I156" s="256"/>
      <c r="J156" s="273">
        <f>(SUBTOTAL(9,J2:J155))/O$165</f>
        <v>0.57038834951456308</v>
      </c>
      <c r="K156" s="274">
        <f>(SUBTOTAL(9,K2:K155))/P$165</f>
        <v>0.6071428571428571</v>
      </c>
      <c r="L156" s="274">
        <f>(SUBTOTAL(9,L2:L155))/R$165</f>
        <v>0.39772727272727271</v>
      </c>
      <c r="M156" s="274">
        <f>(SUBTOTAL(9,M2:M155))/S$165</f>
        <v>0.39102564102564102</v>
      </c>
      <c r="N156" s="274">
        <f>(SUBTOTAL(9,N2:N155))/T$165</f>
        <v>0.42857142857142855</v>
      </c>
      <c r="O156" s="275">
        <f>(SUBTOTAL(9,O2:O155))/U$165</f>
        <v>0.5</v>
      </c>
      <c r="P156" s="184">
        <f>SUBTOTAL(9,P2:P155)</f>
        <v>11935</v>
      </c>
      <c r="Q156" s="184">
        <f>SUBTOTAL(9,Q2:Q155)</f>
        <v>875</v>
      </c>
      <c r="R156" s="184">
        <f t="shared" ref="R156:V156" si="21">SUBTOTAL(9,R2:R155)</f>
        <v>1573.75</v>
      </c>
      <c r="S156" s="184">
        <f t="shared" si="21"/>
        <v>2852.5</v>
      </c>
      <c r="T156" s="184">
        <f t="shared" si="21"/>
        <v>2770.25</v>
      </c>
      <c r="U156" s="184">
        <f t="shared" si="21"/>
        <v>9520</v>
      </c>
      <c r="V156" s="184">
        <f t="shared" si="21"/>
        <v>29589</v>
      </c>
      <c r="W156" s="182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172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185</v>
      </c>
      <c r="B158" s="173" t="s">
        <v>186</v>
      </c>
      <c r="C158" s="173"/>
      <c r="D158" s="173" t="s">
        <v>187</v>
      </c>
      <c r="E158" s="24"/>
      <c r="F158" s="24"/>
      <c r="G158" s="24"/>
      <c r="H158" s="24"/>
      <c r="I158" s="24"/>
      <c r="N158" s="222" t="s">
        <v>188</v>
      </c>
      <c r="O158" s="279" t="s">
        <v>289</v>
      </c>
      <c r="P158" s="220" t="s">
        <v>192</v>
      </c>
      <c r="Q158" s="24" t="s">
        <v>2</v>
      </c>
      <c r="R158" s="24" t="s">
        <v>3</v>
      </c>
      <c r="S158" s="24" t="s">
        <v>4</v>
      </c>
      <c r="T158" s="174" t="s">
        <v>6</v>
      </c>
      <c r="U158" s="174" t="s">
        <v>5</v>
      </c>
      <c r="X158" s="175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1" t="s">
        <v>287</v>
      </c>
      <c r="B159" s="311">
        <f>+P156</f>
        <v>11935</v>
      </c>
      <c r="C159" s="213"/>
      <c r="D159" s="425">
        <v>0.4</v>
      </c>
      <c r="E159" s="2"/>
      <c r="F159" s="2"/>
      <c r="G159" s="2"/>
      <c r="H159" s="2"/>
      <c r="I159" s="2"/>
      <c r="N159" s="223">
        <v>0.25</v>
      </c>
      <c r="O159" s="300">
        <f t="shared" ref="O159:P162" si="22">+SUMIF(J$2:J$155,$N159,$A$2:$A$155)</f>
        <v>1</v>
      </c>
      <c r="P159" s="301">
        <f t="shared" si="22"/>
        <v>1</v>
      </c>
      <c r="Q159" s="302">
        <f t="shared" ref="Q159:Q161" si="23">+O159+P159</f>
        <v>2</v>
      </c>
      <c r="R159" s="302">
        <f t="shared" ref="R159:U162" si="24">+SUMIF(L$2:L$155,$N159,$A$2:$A$155)</f>
        <v>9</v>
      </c>
      <c r="S159" s="302">
        <f t="shared" si="24"/>
        <v>19</v>
      </c>
      <c r="T159" s="302">
        <f t="shared" si="24"/>
        <v>12</v>
      </c>
      <c r="U159" s="302">
        <f t="shared" si="24"/>
        <v>17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215" t="s">
        <v>192</v>
      </c>
      <c r="B160" s="312">
        <f>+Q156</f>
        <v>875</v>
      </c>
      <c r="C160" s="217"/>
      <c r="D160" s="426">
        <f t="shared" ref="D160" si="25">B160/$E$156</f>
        <v>2.9571800331204164E-2</v>
      </c>
      <c r="E160" s="2"/>
      <c r="F160" s="2"/>
      <c r="G160" s="2"/>
      <c r="H160" s="2"/>
      <c r="I160" s="2"/>
      <c r="N160" s="223">
        <v>0.5</v>
      </c>
      <c r="O160" s="300">
        <f t="shared" si="22"/>
        <v>85</v>
      </c>
      <c r="P160" s="301">
        <f t="shared" si="22"/>
        <v>4</v>
      </c>
      <c r="Q160" s="302">
        <f t="shared" si="23"/>
        <v>89</v>
      </c>
      <c r="R160" s="302">
        <f t="shared" si="24"/>
        <v>13</v>
      </c>
      <c r="S160" s="302">
        <f t="shared" si="24"/>
        <v>19</v>
      </c>
      <c r="T160" s="302">
        <f t="shared" si="24"/>
        <v>22</v>
      </c>
      <c r="U160" s="302">
        <f t="shared" si="24"/>
        <v>67</v>
      </c>
      <c r="V160" s="73"/>
      <c r="X160" s="44"/>
      <c r="Y160" s="175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363" t="s">
        <v>2</v>
      </c>
      <c r="B161" s="364">
        <v>12810</v>
      </c>
      <c r="C161" s="365"/>
      <c r="D161" s="366">
        <v>0.43</v>
      </c>
      <c r="E161" s="316">
        <f>+D161-Q166</f>
        <v>7.1812080536912681E-3</v>
      </c>
      <c r="F161" s="225"/>
      <c r="G161" s="225"/>
      <c r="H161" s="257"/>
      <c r="I161" s="257"/>
      <c r="N161" s="223">
        <v>0.75</v>
      </c>
      <c r="O161" s="300">
        <f t="shared" si="22"/>
        <v>4</v>
      </c>
      <c r="P161" s="301">
        <f t="shared" si="22"/>
        <v>0</v>
      </c>
      <c r="Q161" s="302">
        <f t="shared" si="23"/>
        <v>4</v>
      </c>
      <c r="R161" s="302">
        <f t="shared" si="24"/>
        <v>0</v>
      </c>
      <c r="S161" s="302">
        <f t="shared" si="24"/>
        <v>0</v>
      </c>
      <c r="T161" s="302">
        <f t="shared" si="24"/>
        <v>0</v>
      </c>
      <c r="U161" s="302">
        <f t="shared" si="24"/>
        <v>3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3</v>
      </c>
      <c r="B162" s="313">
        <v>1574</v>
      </c>
      <c r="C162" s="47"/>
      <c r="D162" s="286">
        <v>0.05</v>
      </c>
      <c r="E162" s="316">
        <f>+D162-R166</f>
        <v>-8.7248322147650964E-3</v>
      </c>
      <c r="F162" s="225"/>
      <c r="G162" s="225"/>
      <c r="H162" s="257"/>
      <c r="I162" s="257"/>
      <c r="N162" s="223">
        <v>1</v>
      </c>
      <c r="O162" s="300">
        <f t="shared" si="22"/>
        <v>13</v>
      </c>
      <c r="P162" s="301">
        <f t="shared" si="22"/>
        <v>2</v>
      </c>
      <c r="Q162" s="302">
        <f>+O162+P162</f>
        <v>15</v>
      </c>
      <c r="R162" s="302">
        <f t="shared" si="24"/>
        <v>0</v>
      </c>
      <c r="S162" s="302">
        <f t="shared" si="24"/>
        <v>1</v>
      </c>
      <c r="T162" s="302">
        <f t="shared" si="24"/>
        <v>1</v>
      </c>
      <c r="U162" s="302">
        <f t="shared" si="24"/>
        <v>7</v>
      </c>
      <c r="V162" s="73"/>
      <c r="X162" s="164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7" t="s">
        <v>4</v>
      </c>
      <c r="B163" s="313">
        <f>S156</f>
        <v>2852.5</v>
      </c>
      <c r="C163" s="47"/>
      <c r="D163" s="286">
        <v>0.1</v>
      </c>
      <c r="E163" s="316">
        <f>+D163-S166</f>
        <v>-2.3489932885906034E-3</v>
      </c>
      <c r="F163" s="225"/>
      <c r="G163" s="225"/>
      <c r="H163" s="257"/>
      <c r="I163" s="257"/>
      <c r="N163" s="224" t="s">
        <v>294</v>
      </c>
      <c r="O163" s="303">
        <f>+SUMPRODUCT($N$159:$N$162,O159:O162)/O165</f>
        <v>0.57038834951456308</v>
      </c>
      <c r="P163" s="304">
        <f>+SUMPRODUCT($N$159:$N$162,P159:P162)/P165</f>
        <v>0.6071428571428571</v>
      </c>
      <c r="Q163" s="305">
        <f>+SUMPRODUCT($N$159:$N$162,Q159:Q162)/Q165</f>
        <v>0.57272727272727275</v>
      </c>
      <c r="R163" s="305">
        <f>+SUMPRODUCT($N$159:$N$162,R159:R162)/R165</f>
        <v>0.39772727272727271</v>
      </c>
      <c r="S163" s="305">
        <f t="shared" ref="S163:U163" si="26">+SUMPRODUCT($N$159:$N$162,S159:S162)/S165</f>
        <v>0.39102564102564102</v>
      </c>
      <c r="T163" s="305">
        <f t="shared" si="26"/>
        <v>0.42857142857142855</v>
      </c>
      <c r="U163" s="305">
        <f t="shared" si="26"/>
        <v>0.5</v>
      </c>
      <c r="V163" s="186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7" t="s">
        <v>6</v>
      </c>
      <c r="B164" s="313">
        <f>T156</f>
        <v>2770.25</v>
      </c>
      <c r="C164" s="48"/>
      <c r="D164" s="286">
        <v>0.09</v>
      </c>
      <c r="E164" s="316">
        <f>+D164-T166</f>
        <v>-1.0671140939597312E-2</v>
      </c>
      <c r="F164" s="225"/>
      <c r="G164" s="225"/>
      <c r="H164" s="257"/>
      <c r="I164" s="257"/>
      <c r="N164" s="224"/>
      <c r="O164" s="306">
        <f>+J156</f>
        <v>0.57038834951456308</v>
      </c>
      <c r="P164" s="307">
        <f>+K156</f>
        <v>0.6071428571428571</v>
      </c>
      <c r="Q164" s="308">
        <f>+(O164*O165+P164*P165)/Q165</f>
        <v>0.57272727272727275</v>
      </c>
      <c r="R164" s="308">
        <f>+L156</f>
        <v>0.39772727272727271</v>
      </c>
      <c r="S164" s="308">
        <f>+M156</f>
        <v>0.39102564102564102</v>
      </c>
      <c r="T164" s="308">
        <f>+N156</f>
        <v>0.42857142857142855</v>
      </c>
      <c r="U164" s="308">
        <f>+O156</f>
        <v>0.5</v>
      </c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7" t="s">
        <v>5</v>
      </c>
      <c r="B165" s="313">
        <f>U156</f>
        <v>9520</v>
      </c>
      <c r="C165" s="48"/>
      <c r="D165" s="286">
        <v>0.33</v>
      </c>
      <c r="E165" s="316">
        <f>+D165-U166</f>
        <v>1.4563758389261772E-2</v>
      </c>
      <c r="F165" s="225"/>
      <c r="G165" s="225"/>
      <c r="H165" s="257"/>
      <c r="I165" s="257"/>
      <c r="M165" s="278">
        <f>+A156</f>
        <v>149</v>
      </c>
      <c r="N165" s="185" t="s">
        <v>191</v>
      </c>
      <c r="O165" s="309">
        <f>SUM(O159:O162)</f>
        <v>103</v>
      </c>
      <c r="P165" s="309">
        <f>SUM(P159:P162)</f>
        <v>7</v>
      </c>
      <c r="Q165" s="310">
        <f>SUM(Q159:Q162)</f>
        <v>110</v>
      </c>
      <c r="R165" s="309">
        <f>SUM(R159:R162)</f>
        <v>22</v>
      </c>
      <c r="S165" s="309">
        <f>SUM(S159:S162)</f>
        <v>39</v>
      </c>
      <c r="T165" s="309">
        <f t="shared" ref="T165:U165" si="27">SUM(T159:T162)</f>
        <v>35</v>
      </c>
      <c r="U165" s="309">
        <f t="shared" si="27"/>
        <v>94</v>
      </c>
      <c r="V165" s="18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16</v>
      </c>
      <c r="B166" s="314">
        <v>29561</v>
      </c>
      <c r="C166" s="192"/>
      <c r="D166" s="315">
        <f>SUM(D161:D165)</f>
        <v>1</v>
      </c>
      <c r="E166" s="2"/>
      <c r="F166" s="2"/>
      <c r="G166" s="2"/>
      <c r="H166" s="2"/>
      <c r="I166" s="2"/>
      <c r="M166" s="282"/>
      <c r="N166" s="283" t="s">
        <v>272</v>
      </c>
      <c r="O166" s="284">
        <f>+(O164*O165)/$M$165</f>
        <v>0.39429530201342283</v>
      </c>
      <c r="P166" s="285">
        <f>+(P164*P165)/$M$165</f>
        <v>2.8523489932885907E-2</v>
      </c>
      <c r="Q166" s="286">
        <f>+P166+O166</f>
        <v>0.42281879194630873</v>
      </c>
      <c r="R166" s="286">
        <f>+(R164*R165)/$M$165</f>
        <v>5.8724832214765099E-2</v>
      </c>
      <c r="S166" s="286">
        <f t="shared" ref="S166" si="28">+(S164*S165)/$M$165</f>
        <v>0.10234899328859061</v>
      </c>
      <c r="T166" s="286">
        <f>+(T164*T165)/$M$165</f>
        <v>0.10067114093959731</v>
      </c>
      <c r="U166" s="286">
        <f>+(U164*U165)/$M$165</f>
        <v>0.31543624161073824</v>
      </c>
      <c r="V166" s="189">
        <f>SUBTOTAL(9,Q166:U166)</f>
        <v>1</v>
      </c>
      <c r="X166" s="164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227"/>
      <c r="D167" s="2"/>
      <c r="E167" s="2"/>
      <c r="F167" s="2"/>
      <c r="G167" s="2"/>
      <c r="H167" s="2"/>
      <c r="I167" s="2"/>
      <c r="X167" s="164"/>
      <c r="Y167" s="176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177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177"/>
      <c r="B169" s="177"/>
      <c r="C169" s="2"/>
      <c r="D169" s="2"/>
      <c r="Y169" s="177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/>
  <mergeCells count="5">
    <mergeCell ref="AA57:AB57"/>
    <mergeCell ref="Z139:AA139"/>
    <mergeCell ref="Z140:AA140"/>
    <mergeCell ref="Z141:AA141"/>
    <mergeCell ref="AA30:AI30"/>
  </mergeCells>
  <conditionalFormatting sqref="G2:G154">
    <cfRule type="cellIs" dxfId="199" priority="6" operator="lessThan">
      <formula>7</formula>
    </cfRule>
    <cfRule type="cellIs" dxfId="198" priority="7" operator="between">
      <formula>14</formula>
      <formula>7</formula>
    </cfRule>
    <cfRule type="cellIs" dxfId="197" priority="8" operator="greaterThan">
      <formula>14</formula>
    </cfRule>
  </conditionalFormatting>
  <conditionalFormatting sqref="G156">
    <cfRule type="cellIs" dxfId="196" priority="3" operator="lessThan">
      <formula>7</formula>
    </cfRule>
    <cfRule type="cellIs" dxfId="195" priority="4" operator="between">
      <formula>14</formula>
      <formula>7</formula>
    </cfRule>
    <cfRule type="cellIs" dxfId="194" priority="5" operator="greaterThan">
      <formula>14</formula>
    </cfRule>
  </conditionalFormatting>
  <conditionalFormatting sqref="AC7:AG7">
    <cfRule type="cellIs" dxfId="193" priority="1" operator="greaterThan">
      <formula>0</formula>
    </cfRule>
    <cfRule type="cellIs" dxfId="192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71567-11A5-4C60-AEBB-74EE5A409086}">
  <dimension ref="A1:AJ171"/>
  <sheetViews>
    <sheetView zoomScale="96" zoomScaleNormal="96" workbookViewId="0">
      <pane xSplit="5" ySplit="1" topLeftCell="Y1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3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3" ht="18.75">
      <c r="A2" s="157">
        <f t="shared" ref="A2:A27" si="0">+IF(D2&gt;0,1,0)</f>
        <v>1</v>
      </c>
      <c r="B2" s="156" t="s">
        <v>19</v>
      </c>
      <c r="C2" s="156"/>
      <c r="D2" s="202">
        <v>45</v>
      </c>
      <c r="E2" s="383">
        <f t="shared" ref="E2:E65" si="1">D2*7</f>
        <v>315</v>
      </c>
      <c r="F2" s="319">
        <v>46139</v>
      </c>
      <c r="G2" s="384">
        <f t="shared" ref="G2:G65" ca="1" si="2">+IF(A2=1,(+TODAY())-F2,"Sans objet")</f>
        <v>169</v>
      </c>
      <c r="H2" s="385">
        <v>1</v>
      </c>
      <c r="I2" s="385" t="s">
        <v>353</v>
      </c>
      <c r="J2" s="203">
        <v>0.5</v>
      </c>
      <c r="K2" s="204"/>
      <c r="L2" s="204"/>
      <c r="M2" s="204"/>
      <c r="N2" s="204"/>
      <c r="O2" s="205">
        <v>0.5</v>
      </c>
      <c r="P2" s="386">
        <f t="shared" ref="P2:U17" si="3">+$E2*J2</f>
        <v>157.5</v>
      </c>
      <c r="Q2" s="387">
        <f t="shared" si="3"/>
        <v>0</v>
      </c>
      <c r="R2" s="387">
        <f t="shared" si="3"/>
        <v>0</v>
      </c>
      <c r="S2" s="387">
        <f t="shared" si="3"/>
        <v>0</v>
      </c>
      <c r="T2" s="387">
        <f t="shared" si="3"/>
        <v>0</v>
      </c>
      <c r="U2" s="388">
        <f t="shared" si="3"/>
        <v>157.5</v>
      </c>
      <c r="V2" s="389">
        <f t="shared" ref="V2:V65" si="4">SUM(P2:U2)</f>
        <v>315</v>
      </c>
      <c r="W2" s="383" t="s">
        <v>200</v>
      </c>
      <c r="X2" s="371">
        <f t="shared" ref="X2:X65" si="5">+V2-E2</f>
        <v>0</v>
      </c>
      <c r="Y2" s="322">
        <v>14</v>
      </c>
      <c r="Z2" s="324">
        <v>0.43</v>
      </c>
      <c r="AA2" s="324">
        <v>0.04</v>
      </c>
      <c r="AB2" s="323">
        <v>0.47</v>
      </c>
      <c r="AC2" s="323">
        <v>0.06</v>
      </c>
      <c r="AD2" s="323">
        <v>0.12</v>
      </c>
      <c r="AE2" s="323">
        <v>7.0000000000000007E-2</v>
      </c>
      <c r="AF2" s="323">
        <v>0.28000000000000003</v>
      </c>
      <c r="AG2" s="390">
        <v>1</v>
      </c>
    </row>
    <row r="3" spans="1:33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si="1"/>
        <v>448</v>
      </c>
      <c r="F3" s="319">
        <v>46142</v>
      </c>
      <c r="G3" s="384">
        <f t="shared" ca="1" si="2"/>
        <v>166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>
        <v>0.5</v>
      </c>
      <c r="O3" s="197"/>
      <c r="P3" s="391">
        <v>224</v>
      </c>
      <c r="Q3" s="392">
        <f t="shared" si="3"/>
        <v>0</v>
      </c>
      <c r="R3" s="392">
        <f t="shared" si="3"/>
        <v>0</v>
      </c>
      <c r="S3" s="392">
        <f t="shared" si="3"/>
        <v>0</v>
      </c>
      <c r="T3" s="392">
        <f t="shared" si="3"/>
        <v>224</v>
      </c>
      <c r="U3" s="393"/>
      <c r="V3" s="394">
        <f t="shared" si="4"/>
        <v>448</v>
      </c>
      <c r="W3" s="144" t="s">
        <v>201</v>
      </c>
      <c r="X3" s="371">
        <f t="shared" si="5"/>
        <v>0</v>
      </c>
      <c r="Y3" s="322">
        <v>15</v>
      </c>
      <c r="Z3" s="324">
        <v>0.42</v>
      </c>
      <c r="AA3" s="324">
        <v>0.03</v>
      </c>
      <c r="AB3" s="323">
        <v>0.45</v>
      </c>
      <c r="AC3" s="323">
        <v>0.08</v>
      </c>
      <c r="AD3" s="323">
        <v>0.1</v>
      </c>
      <c r="AE3" s="323">
        <v>0.08</v>
      </c>
      <c r="AF3" s="323">
        <v>0.28999999999999998</v>
      </c>
      <c r="AG3" s="390">
        <v>1</v>
      </c>
    </row>
    <row r="4" spans="1:33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1"/>
        <v>336</v>
      </c>
      <c r="F4" s="319">
        <v>46142</v>
      </c>
      <c r="G4" s="384">
        <f t="shared" ca="1" si="2"/>
        <v>166</v>
      </c>
      <c r="H4" s="385">
        <v>2</v>
      </c>
      <c r="I4" s="385" t="s">
        <v>354</v>
      </c>
      <c r="J4" s="195">
        <v>0.5</v>
      </c>
      <c r="K4" s="196"/>
      <c r="L4" s="196"/>
      <c r="M4" s="196"/>
      <c r="N4" s="196"/>
      <c r="O4" s="197">
        <v>0.5</v>
      </c>
      <c r="P4" s="391">
        <f t="shared" ref="P4:U35" si="6">+$E4*J4</f>
        <v>168</v>
      </c>
      <c r="Q4" s="392">
        <f t="shared" si="3"/>
        <v>0</v>
      </c>
      <c r="R4" s="392">
        <f t="shared" si="3"/>
        <v>0</v>
      </c>
      <c r="S4" s="392">
        <f t="shared" si="3"/>
        <v>0</v>
      </c>
      <c r="T4" s="392">
        <f t="shared" si="3"/>
        <v>0</v>
      </c>
      <c r="U4" s="393">
        <f t="shared" si="3"/>
        <v>168</v>
      </c>
      <c r="V4" s="394">
        <f t="shared" si="4"/>
        <v>336</v>
      </c>
      <c r="W4" s="144" t="s">
        <v>202</v>
      </c>
      <c r="X4" s="371">
        <f t="shared" si="5"/>
        <v>0</v>
      </c>
      <c r="Y4" s="322">
        <v>16</v>
      </c>
      <c r="Z4" s="324">
        <v>0.45</v>
      </c>
      <c r="AA4" s="324">
        <v>0.02</v>
      </c>
      <c r="AB4" s="323">
        <v>0.47</v>
      </c>
      <c r="AC4" s="323">
        <v>0.05</v>
      </c>
      <c r="AD4" s="323">
        <v>0.09</v>
      </c>
      <c r="AE4" s="323">
        <v>0.09</v>
      </c>
      <c r="AF4" s="323">
        <v>0.3</v>
      </c>
      <c r="AG4" s="390">
        <v>1</v>
      </c>
    </row>
    <row r="5" spans="1:33" ht="18.75">
      <c r="A5" s="157">
        <f t="shared" si="0"/>
        <v>1</v>
      </c>
      <c r="B5" s="142" t="s">
        <v>28</v>
      </c>
      <c r="C5" s="148" t="s">
        <v>29</v>
      </c>
      <c r="D5" s="198">
        <v>46</v>
      </c>
      <c r="E5" s="383">
        <f t="shared" si="1"/>
        <v>322</v>
      </c>
      <c r="F5" s="319">
        <v>46139</v>
      </c>
      <c r="G5" s="384">
        <f t="shared" ca="1" si="2"/>
        <v>169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6"/>
        <v>322</v>
      </c>
      <c r="Q5" s="392">
        <f t="shared" si="3"/>
        <v>0</v>
      </c>
      <c r="R5" s="392">
        <f t="shared" si="3"/>
        <v>0</v>
      </c>
      <c r="S5" s="392">
        <f t="shared" si="3"/>
        <v>0</v>
      </c>
      <c r="T5" s="392">
        <f t="shared" si="3"/>
        <v>0</v>
      </c>
      <c r="U5" s="393">
        <f t="shared" si="3"/>
        <v>0</v>
      </c>
      <c r="V5" s="394">
        <f t="shared" si="4"/>
        <v>322</v>
      </c>
      <c r="W5" s="144" t="s">
        <v>201</v>
      </c>
      <c r="X5" s="371">
        <f t="shared" si="5"/>
        <v>0</v>
      </c>
      <c r="Y5" s="322">
        <v>17</v>
      </c>
      <c r="Z5" s="324">
        <v>0.4</v>
      </c>
      <c r="AA5" s="324">
        <v>0.03</v>
      </c>
      <c r="AB5" s="323">
        <v>0.43</v>
      </c>
      <c r="AC5" s="323">
        <v>0.05</v>
      </c>
      <c r="AD5" s="323">
        <v>0.1</v>
      </c>
      <c r="AE5" s="323">
        <v>0.09</v>
      </c>
      <c r="AF5" s="323">
        <v>0.33</v>
      </c>
      <c r="AG5" s="390">
        <v>1</v>
      </c>
    </row>
    <row r="6" spans="1:33" ht="18.75">
      <c r="A6" s="157">
        <f t="shared" si="0"/>
        <v>1</v>
      </c>
      <c r="B6" s="142" t="s">
        <v>32</v>
      </c>
      <c r="C6" s="148" t="s">
        <v>34</v>
      </c>
      <c r="D6" s="198">
        <v>56</v>
      </c>
      <c r="E6" s="383">
        <f t="shared" si="1"/>
        <v>392</v>
      </c>
      <c r="F6" s="319">
        <v>46142</v>
      </c>
      <c r="G6" s="384">
        <f t="shared" ca="1" si="2"/>
        <v>166</v>
      </c>
      <c r="H6" s="385">
        <v>3</v>
      </c>
      <c r="I6" s="385" t="str">
        <f>VLOOKUP(H6,Secteurs!$A$4:$C$6,3)</f>
        <v>Arnaud ITOUA</v>
      </c>
      <c r="J6" s="195">
        <v>0.5</v>
      </c>
      <c r="K6" s="196"/>
      <c r="L6" s="196"/>
      <c r="M6" s="196">
        <v>0.25</v>
      </c>
      <c r="N6" s="196">
        <v>0.25</v>
      </c>
      <c r="O6" s="197"/>
      <c r="P6" s="391">
        <f t="shared" si="6"/>
        <v>196</v>
      </c>
      <c r="Q6" s="392">
        <f t="shared" si="3"/>
        <v>0</v>
      </c>
      <c r="R6" s="392">
        <f t="shared" si="3"/>
        <v>0</v>
      </c>
      <c r="S6" s="392">
        <f t="shared" si="3"/>
        <v>98</v>
      </c>
      <c r="T6" s="392">
        <f t="shared" si="3"/>
        <v>98</v>
      </c>
      <c r="U6" s="393">
        <f t="shared" si="3"/>
        <v>0</v>
      </c>
      <c r="V6" s="394">
        <f t="shared" si="4"/>
        <v>392</v>
      </c>
      <c r="W6" s="144" t="s">
        <v>201</v>
      </c>
      <c r="X6" s="371">
        <f t="shared" si="5"/>
        <v>0</v>
      </c>
      <c r="Y6" s="322">
        <v>18</v>
      </c>
      <c r="Z6" s="324">
        <v>0.42</v>
      </c>
      <c r="AA6" s="324">
        <v>0.02</v>
      </c>
      <c r="AB6" s="323">
        <v>0.44</v>
      </c>
      <c r="AC6" s="323">
        <v>0.05</v>
      </c>
      <c r="AD6" s="323">
        <v>0.11</v>
      </c>
      <c r="AE6" s="323">
        <v>0.1</v>
      </c>
      <c r="AF6" s="323">
        <v>0.3</v>
      </c>
      <c r="AG6" s="390">
        <v>1</v>
      </c>
    </row>
    <row r="7" spans="1:33" ht="18.75">
      <c r="A7" s="157">
        <f t="shared" si="0"/>
        <v>1</v>
      </c>
      <c r="B7" s="142" t="s">
        <v>33</v>
      </c>
      <c r="C7" s="148" t="s">
        <v>34</v>
      </c>
      <c r="D7" s="199">
        <v>48</v>
      </c>
      <c r="E7" s="383">
        <f t="shared" si="1"/>
        <v>336</v>
      </c>
      <c r="F7" s="319">
        <v>46139</v>
      </c>
      <c r="G7" s="384">
        <f t="shared" ca="1" si="2"/>
        <v>169</v>
      </c>
      <c r="H7" s="385">
        <v>2</v>
      </c>
      <c r="I7" s="385" t="s">
        <v>354</v>
      </c>
      <c r="J7" s="195"/>
      <c r="K7" s="196">
        <v>1</v>
      </c>
      <c r="L7" s="196"/>
      <c r="M7" s="196"/>
      <c r="N7" s="196"/>
      <c r="O7" s="197"/>
      <c r="P7" s="391">
        <f t="shared" si="6"/>
        <v>0</v>
      </c>
      <c r="Q7" s="392">
        <f t="shared" si="3"/>
        <v>336</v>
      </c>
      <c r="R7" s="392">
        <f t="shared" si="3"/>
        <v>0</v>
      </c>
      <c r="S7" s="392">
        <f t="shared" si="3"/>
        <v>0</v>
      </c>
      <c r="T7" s="392">
        <f t="shared" si="3"/>
        <v>0</v>
      </c>
      <c r="U7" s="393">
        <f t="shared" si="3"/>
        <v>0</v>
      </c>
      <c r="V7" s="394">
        <f t="shared" si="4"/>
        <v>336</v>
      </c>
      <c r="W7" s="144" t="s">
        <v>201</v>
      </c>
      <c r="X7" s="371">
        <f t="shared" si="5"/>
        <v>0</v>
      </c>
      <c r="Y7" s="149" t="s">
        <v>298</v>
      </c>
      <c r="Z7" s="251"/>
      <c r="AA7" s="252"/>
      <c r="AB7" s="194">
        <f>+AB6-AB5</f>
        <v>1.0000000000000009E-2</v>
      </c>
      <c r="AC7" s="194">
        <f>+AC6-AC5</f>
        <v>0</v>
      </c>
      <c r="AD7" s="194">
        <f>+AD6-AD5</f>
        <v>9.999999999999995E-3</v>
      </c>
      <c r="AE7" s="194">
        <f>+AE6-AE5</f>
        <v>1.0000000000000009E-2</v>
      </c>
      <c r="AF7" s="194">
        <f>+AF6-AF5</f>
        <v>-3.0000000000000027E-2</v>
      </c>
      <c r="AG7" s="64"/>
    </row>
    <row r="8" spans="1:33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1"/>
        <v>392</v>
      </c>
      <c r="F8" s="319">
        <v>46141</v>
      </c>
      <c r="G8" s="384">
        <f t="shared" ca="1" si="2"/>
        <v>167</v>
      </c>
      <c r="H8" s="385">
        <v>1</v>
      </c>
      <c r="I8" s="385" t="s">
        <v>353</v>
      </c>
      <c r="J8" s="195"/>
      <c r="K8" s="196"/>
      <c r="L8" s="196"/>
      <c r="M8" s="196">
        <v>0.5</v>
      </c>
      <c r="N8" s="196"/>
      <c r="O8" s="197">
        <v>0.5</v>
      </c>
      <c r="P8" s="391">
        <f t="shared" si="6"/>
        <v>0</v>
      </c>
      <c r="Q8" s="392">
        <f t="shared" si="3"/>
        <v>0</v>
      </c>
      <c r="R8" s="392">
        <f t="shared" si="3"/>
        <v>0</v>
      </c>
      <c r="S8" s="392">
        <f t="shared" si="3"/>
        <v>196</v>
      </c>
      <c r="T8" s="392">
        <f t="shared" si="3"/>
        <v>0</v>
      </c>
      <c r="U8" s="393">
        <f t="shared" si="3"/>
        <v>196</v>
      </c>
      <c r="V8" s="394">
        <f t="shared" si="4"/>
        <v>392</v>
      </c>
      <c r="W8" s="144" t="s">
        <v>201</v>
      </c>
      <c r="X8" s="371">
        <f t="shared" si="5"/>
        <v>0</v>
      </c>
      <c r="Y8" s="29"/>
      <c r="Z8" s="18"/>
      <c r="AA8" s="18"/>
      <c r="AB8" s="18"/>
      <c r="AC8" s="18"/>
      <c r="AD8" s="18"/>
      <c r="AE8" s="18"/>
      <c r="AF8" s="2"/>
    </row>
    <row r="9" spans="1:33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1"/>
        <v>210</v>
      </c>
      <c r="F9" s="319">
        <v>46141</v>
      </c>
      <c r="G9" s="384">
        <f t="shared" ca="1" si="2"/>
        <v>167</v>
      </c>
      <c r="H9" s="385">
        <v>2</v>
      </c>
      <c r="I9" s="385" t="s">
        <v>355</v>
      </c>
      <c r="J9" s="195"/>
      <c r="K9" s="196">
        <v>0.25</v>
      </c>
      <c r="L9" s="196"/>
      <c r="M9" s="196">
        <v>0.25</v>
      </c>
      <c r="N9" s="196"/>
      <c r="O9" s="197">
        <v>0.5</v>
      </c>
      <c r="P9" s="391">
        <f t="shared" si="6"/>
        <v>0</v>
      </c>
      <c r="Q9" s="392">
        <f t="shared" si="3"/>
        <v>52.5</v>
      </c>
      <c r="R9" s="392">
        <f t="shared" si="3"/>
        <v>0</v>
      </c>
      <c r="S9" s="392">
        <f t="shared" si="3"/>
        <v>52.5</v>
      </c>
      <c r="T9" s="392">
        <f t="shared" si="3"/>
        <v>0</v>
      </c>
      <c r="U9" s="393">
        <f t="shared" si="3"/>
        <v>105</v>
      </c>
      <c r="V9" s="394">
        <f t="shared" si="4"/>
        <v>210</v>
      </c>
      <c r="W9" s="144" t="s">
        <v>203</v>
      </c>
      <c r="X9" s="371">
        <f t="shared" si="5"/>
        <v>0</v>
      </c>
      <c r="Y9" s="2"/>
      <c r="Z9" s="2"/>
      <c r="AA9" s="2"/>
      <c r="AB9" s="2"/>
      <c r="AC9" s="2"/>
      <c r="AD9" s="2"/>
      <c r="AE9" s="2"/>
      <c r="AF9" s="2"/>
    </row>
    <row r="10" spans="1:33" ht="18.75">
      <c r="A10" s="157">
        <f t="shared" si="0"/>
        <v>1</v>
      </c>
      <c r="B10" s="150" t="s">
        <v>39</v>
      </c>
      <c r="C10" s="150"/>
      <c r="D10" s="200">
        <v>36</v>
      </c>
      <c r="E10" s="383">
        <f t="shared" si="1"/>
        <v>252</v>
      </c>
      <c r="F10" s="319">
        <v>46141</v>
      </c>
      <c r="G10" s="384">
        <f t="shared" ca="1" si="2"/>
        <v>167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6"/>
        <v>126</v>
      </c>
      <c r="Q10" s="392">
        <f t="shared" si="3"/>
        <v>0</v>
      </c>
      <c r="R10" s="392">
        <f t="shared" si="3"/>
        <v>0</v>
      </c>
      <c r="S10" s="392">
        <f t="shared" si="3"/>
        <v>0</v>
      </c>
      <c r="T10" s="392">
        <f t="shared" si="3"/>
        <v>0</v>
      </c>
      <c r="U10" s="393">
        <f t="shared" si="3"/>
        <v>126</v>
      </c>
      <c r="V10" s="394">
        <f t="shared" si="4"/>
        <v>252</v>
      </c>
      <c r="W10" s="144" t="s">
        <v>204</v>
      </c>
      <c r="X10" s="371">
        <f t="shared" si="5"/>
        <v>0</v>
      </c>
      <c r="Y10" s="2"/>
      <c r="Z10" s="2"/>
      <c r="AA10" s="2"/>
      <c r="AB10" s="2"/>
      <c r="AC10" s="2"/>
      <c r="AD10" s="2"/>
      <c r="AE10" s="2"/>
      <c r="AF10" s="2"/>
    </row>
    <row r="11" spans="1:33" ht="18.75">
      <c r="A11" s="157">
        <f t="shared" si="0"/>
        <v>1</v>
      </c>
      <c r="B11" s="150" t="s">
        <v>40</v>
      </c>
      <c r="C11" s="148" t="s">
        <v>34</v>
      </c>
      <c r="D11" s="201">
        <v>36</v>
      </c>
      <c r="E11" s="383">
        <f t="shared" si="1"/>
        <v>252</v>
      </c>
      <c r="F11" s="319">
        <v>46141</v>
      </c>
      <c r="G11" s="384">
        <f t="shared" ca="1" si="2"/>
        <v>167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6"/>
        <v>126</v>
      </c>
      <c r="Q11" s="392">
        <f t="shared" si="3"/>
        <v>0</v>
      </c>
      <c r="R11" s="392">
        <f t="shared" si="3"/>
        <v>0</v>
      </c>
      <c r="S11" s="392">
        <f t="shared" si="3"/>
        <v>0</v>
      </c>
      <c r="T11" s="392">
        <f t="shared" si="3"/>
        <v>0</v>
      </c>
      <c r="U11" s="393">
        <f t="shared" si="3"/>
        <v>126</v>
      </c>
      <c r="V11" s="394">
        <f t="shared" si="4"/>
        <v>252</v>
      </c>
      <c r="W11" s="144" t="s">
        <v>201</v>
      </c>
      <c r="X11" s="371">
        <f t="shared" si="5"/>
        <v>0</v>
      </c>
      <c r="Y11" s="2"/>
      <c r="Z11" s="2"/>
      <c r="AA11" s="2"/>
      <c r="AB11" s="2"/>
      <c r="AC11" s="2"/>
      <c r="AD11" s="2"/>
      <c r="AE11" s="2"/>
      <c r="AF11" s="2"/>
    </row>
    <row r="12" spans="1:33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1"/>
        <v>210</v>
      </c>
      <c r="F12" s="319">
        <v>46142</v>
      </c>
      <c r="G12" s="384">
        <f t="shared" ca="1" si="2"/>
        <v>166</v>
      </c>
      <c r="H12" s="385">
        <v>2</v>
      </c>
      <c r="I12" s="385" t="s">
        <v>354</v>
      </c>
      <c r="J12" s="195">
        <v>0.5</v>
      </c>
      <c r="K12" s="196"/>
      <c r="L12" s="196"/>
      <c r="M12" s="196"/>
      <c r="N12" s="196"/>
      <c r="O12" s="197">
        <v>0.5</v>
      </c>
      <c r="P12" s="391">
        <f t="shared" si="6"/>
        <v>105</v>
      </c>
      <c r="Q12" s="392">
        <f t="shared" si="3"/>
        <v>0</v>
      </c>
      <c r="R12" s="392">
        <f t="shared" si="3"/>
        <v>0</v>
      </c>
      <c r="S12" s="392">
        <f t="shared" si="3"/>
        <v>0</v>
      </c>
      <c r="T12" s="392">
        <f t="shared" si="3"/>
        <v>0</v>
      </c>
      <c r="U12" s="393">
        <f t="shared" si="3"/>
        <v>105</v>
      </c>
      <c r="V12" s="394">
        <f t="shared" si="4"/>
        <v>210</v>
      </c>
      <c r="W12" s="144" t="s">
        <v>205</v>
      </c>
      <c r="X12" s="371">
        <f t="shared" si="5"/>
        <v>0</v>
      </c>
      <c r="Y12" s="2"/>
      <c r="Z12" s="2"/>
      <c r="AA12" s="2"/>
      <c r="AB12" s="2"/>
      <c r="AC12" s="2"/>
      <c r="AD12" s="2"/>
      <c r="AE12" s="2"/>
      <c r="AF12" s="2"/>
    </row>
    <row r="13" spans="1:33" ht="18.75">
      <c r="A13" s="157">
        <f t="shared" si="0"/>
        <v>1</v>
      </c>
      <c r="B13" s="142" t="s">
        <v>42</v>
      </c>
      <c r="C13" s="142"/>
      <c r="D13" s="198">
        <v>40</v>
      </c>
      <c r="E13" s="383">
        <f t="shared" si="1"/>
        <v>280</v>
      </c>
      <c r="F13" s="319">
        <v>46139</v>
      </c>
      <c r="G13" s="384">
        <f t="shared" ca="1" si="2"/>
        <v>169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6"/>
        <v>140</v>
      </c>
      <c r="Q13" s="392">
        <f t="shared" si="3"/>
        <v>0</v>
      </c>
      <c r="R13" s="392">
        <f t="shared" si="3"/>
        <v>0</v>
      </c>
      <c r="S13" s="392">
        <f t="shared" si="3"/>
        <v>0</v>
      </c>
      <c r="T13" s="392">
        <f t="shared" si="3"/>
        <v>0</v>
      </c>
      <c r="U13" s="393">
        <f t="shared" si="3"/>
        <v>140</v>
      </c>
      <c r="V13" s="394">
        <f t="shared" si="4"/>
        <v>280</v>
      </c>
      <c r="W13" s="144" t="s">
        <v>204</v>
      </c>
      <c r="X13" s="371">
        <f t="shared" si="5"/>
        <v>0</v>
      </c>
      <c r="Y13" s="2"/>
      <c r="Z13" s="2"/>
      <c r="AA13" s="2"/>
      <c r="AB13" s="2"/>
      <c r="AC13" s="2"/>
      <c r="AD13" s="2"/>
      <c r="AE13" s="2"/>
      <c r="AF13" s="2"/>
    </row>
    <row r="14" spans="1:33" ht="18.75">
      <c r="A14" s="157">
        <f t="shared" si="0"/>
        <v>1</v>
      </c>
      <c r="B14" s="150" t="s">
        <v>43</v>
      </c>
      <c r="C14" s="148" t="s">
        <v>34</v>
      </c>
      <c r="D14" s="200">
        <v>52</v>
      </c>
      <c r="E14" s="383">
        <f t="shared" si="1"/>
        <v>364</v>
      </c>
      <c r="F14" s="319">
        <v>46142</v>
      </c>
      <c r="G14" s="384">
        <f t="shared" ca="1" si="2"/>
        <v>166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>
        <v>0.25</v>
      </c>
      <c r="O14" s="197"/>
      <c r="P14" s="391">
        <f t="shared" si="6"/>
        <v>182</v>
      </c>
      <c r="Q14" s="392">
        <f t="shared" si="3"/>
        <v>0</v>
      </c>
      <c r="R14" s="392">
        <f t="shared" si="3"/>
        <v>0</v>
      </c>
      <c r="S14" s="392">
        <f t="shared" si="3"/>
        <v>91</v>
      </c>
      <c r="T14" s="392">
        <f t="shared" si="3"/>
        <v>91</v>
      </c>
      <c r="U14" s="393">
        <f t="shared" si="3"/>
        <v>0</v>
      </c>
      <c r="V14" s="394">
        <f t="shared" si="4"/>
        <v>364</v>
      </c>
      <c r="W14" s="144" t="s">
        <v>201</v>
      </c>
      <c r="X14" s="371">
        <f t="shared" si="5"/>
        <v>0</v>
      </c>
      <c r="Y14" s="2"/>
      <c r="Z14" s="2"/>
      <c r="AA14" s="2"/>
      <c r="AB14" s="2"/>
      <c r="AC14" s="2"/>
      <c r="AD14" s="2"/>
      <c r="AE14" s="2"/>
      <c r="AF14" s="2"/>
    </row>
    <row r="15" spans="1:33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1"/>
        <v>420</v>
      </c>
      <c r="F15" s="319">
        <v>46139</v>
      </c>
      <c r="G15" s="384">
        <f t="shared" ca="1" si="2"/>
        <v>169</v>
      </c>
      <c r="H15" s="385">
        <v>2</v>
      </c>
      <c r="I15" s="385" t="s">
        <v>354</v>
      </c>
      <c r="J15" s="195">
        <v>0.5</v>
      </c>
      <c r="K15" s="196"/>
      <c r="L15" s="196"/>
      <c r="M15" s="196"/>
      <c r="N15" s="196">
        <v>0.5</v>
      </c>
      <c r="O15" s="197"/>
      <c r="P15" s="391">
        <f t="shared" si="6"/>
        <v>210</v>
      </c>
      <c r="Q15" s="392">
        <f t="shared" si="3"/>
        <v>0</v>
      </c>
      <c r="R15" s="392">
        <f t="shared" si="3"/>
        <v>0</v>
      </c>
      <c r="S15" s="392">
        <f t="shared" si="3"/>
        <v>0</v>
      </c>
      <c r="T15" s="392">
        <f t="shared" si="3"/>
        <v>210</v>
      </c>
      <c r="U15" s="393">
        <f t="shared" si="3"/>
        <v>0</v>
      </c>
      <c r="V15" s="394">
        <f t="shared" si="4"/>
        <v>420</v>
      </c>
      <c r="W15" s="144" t="s">
        <v>201</v>
      </c>
      <c r="X15" s="371">
        <f t="shared" si="5"/>
        <v>0</v>
      </c>
      <c r="Y15" s="2"/>
      <c r="Z15" s="2"/>
      <c r="AA15" s="2"/>
      <c r="AB15" s="2"/>
      <c r="AC15" s="2"/>
      <c r="AD15" s="2"/>
      <c r="AE15" s="2"/>
      <c r="AF15" s="2"/>
    </row>
    <row r="16" spans="1:33" ht="18.75">
      <c r="A16" s="157">
        <f t="shared" si="0"/>
        <v>1</v>
      </c>
      <c r="B16" s="150" t="s">
        <v>46</v>
      </c>
      <c r="C16" s="148" t="s">
        <v>34</v>
      </c>
      <c r="D16" s="201">
        <v>46</v>
      </c>
      <c r="E16" s="383">
        <f t="shared" si="1"/>
        <v>322</v>
      </c>
      <c r="F16" s="319">
        <v>46141</v>
      </c>
      <c r="G16" s="384">
        <f t="shared" ca="1" si="2"/>
        <v>167</v>
      </c>
      <c r="H16" s="385">
        <v>3</v>
      </c>
      <c r="I16" s="385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391">
        <f t="shared" si="6"/>
        <v>161</v>
      </c>
      <c r="Q16" s="392">
        <f t="shared" si="3"/>
        <v>0</v>
      </c>
      <c r="R16" s="392">
        <f t="shared" si="3"/>
        <v>0</v>
      </c>
      <c r="S16" s="392">
        <f t="shared" si="3"/>
        <v>0</v>
      </c>
      <c r="T16" s="392">
        <f t="shared" si="3"/>
        <v>0</v>
      </c>
      <c r="U16" s="393">
        <f t="shared" si="3"/>
        <v>161</v>
      </c>
      <c r="V16" s="394">
        <f t="shared" si="4"/>
        <v>322</v>
      </c>
      <c r="W16" s="144" t="s">
        <v>206</v>
      </c>
      <c r="X16" s="371">
        <f t="shared" si="5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1"/>
        <v>350</v>
      </c>
      <c r="F17" s="319">
        <v>46142</v>
      </c>
      <c r="G17" s="384">
        <f t="shared" ca="1" si="2"/>
        <v>166</v>
      </c>
      <c r="H17" s="385">
        <v>1</v>
      </c>
      <c r="I17" s="385" t="s">
        <v>353</v>
      </c>
      <c r="J17" s="195">
        <v>0.5</v>
      </c>
      <c r="K17" s="196"/>
      <c r="L17" s="196"/>
      <c r="M17" s="196"/>
      <c r="N17" s="196">
        <v>0.5</v>
      </c>
      <c r="O17" s="197"/>
      <c r="P17" s="391">
        <f t="shared" si="6"/>
        <v>175</v>
      </c>
      <c r="Q17" s="392">
        <f t="shared" si="3"/>
        <v>0</v>
      </c>
      <c r="R17" s="392">
        <f t="shared" si="3"/>
        <v>0</v>
      </c>
      <c r="S17" s="392">
        <f t="shared" si="3"/>
        <v>0</v>
      </c>
      <c r="T17" s="392">
        <f t="shared" si="3"/>
        <v>175</v>
      </c>
      <c r="U17" s="393">
        <f t="shared" si="3"/>
        <v>0</v>
      </c>
      <c r="V17" s="394">
        <f t="shared" si="4"/>
        <v>350</v>
      </c>
      <c r="W17" s="144" t="s">
        <v>201</v>
      </c>
      <c r="X17" s="371">
        <f t="shared" si="5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1"/>
        <v>252</v>
      </c>
      <c r="F18" s="319">
        <v>46141</v>
      </c>
      <c r="G18" s="384">
        <f t="shared" ca="1" si="2"/>
        <v>167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6"/>
        <v>126</v>
      </c>
      <c r="Q18" s="392">
        <f t="shared" si="6"/>
        <v>0</v>
      </c>
      <c r="R18" s="392">
        <f t="shared" si="6"/>
        <v>0</v>
      </c>
      <c r="S18" s="392">
        <f t="shared" si="6"/>
        <v>0</v>
      </c>
      <c r="T18" s="392">
        <f t="shared" si="6"/>
        <v>0</v>
      </c>
      <c r="U18" s="393">
        <f t="shared" si="6"/>
        <v>126</v>
      </c>
      <c r="V18" s="394">
        <f t="shared" si="4"/>
        <v>252</v>
      </c>
      <c r="W18" s="144" t="s">
        <v>207</v>
      </c>
      <c r="X18" s="371">
        <f t="shared" si="5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48</v>
      </c>
      <c r="E19" s="383">
        <f t="shared" si="1"/>
        <v>336</v>
      </c>
      <c r="F19" s="319">
        <v>46142</v>
      </c>
      <c r="G19" s="384">
        <f t="shared" ca="1" si="2"/>
        <v>166</v>
      </c>
      <c r="H19" s="385">
        <v>1</v>
      </c>
      <c r="I19" s="385" t="s">
        <v>354</v>
      </c>
      <c r="J19" s="195">
        <v>0.5</v>
      </c>
      <c r="K19" s="196"/>
      <c r="L19" s="196"/>
      <c r="M19" s="196">
        <v>0.5</v>
      </c>
      <c r="N19" s="196"/>
      <c r="O19" s="197"/>
      <c r="P19" s="391">
        <f t="shared" si="6"/>
        <v>168</v>
      </c>
      <c r="Q19" s="392">
        <f t="shared" si="6"/>
        <v>0</v>
      </c>
      <c r="R19" s="392">
        <f t="shared" si="6"/>
        <v>0</v>
      </c>
      <c r="S19" s="392">
        <f t="shared" si="6"/>
        <v>168</v>
      </c>
      <c r="T19" s="392">
        <f t="shared" si="6"/>
        <v>0</v>
      </c>
      <c r="U19" s="393">
        <f t="shared" si="6"/>
        <v>0</v>
      </c>
      <c r="V19" s="394">
        <f t="shared" si="4"/>
        <v>336</v>
      </c>
      <c r="W19" s="144" t="s">
        <v>206</v>
      </c>
      <c r="X19" s="371">
        <f t="shared" si="5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51</v>
      </c>
      <c r="C20" s="149" t="s">
        <v>52</v>
      </c>
      <c r="D20" s="198">
        <v>46</v>
      </c>
      <c r="E20" s="383">
        <f t="shared" si="1"/>
        <v>322</v>
      </c>
      <c r="F20" s="319">
        <v>46139</v>
      </c>
      <c r="G20" s="384">
        <f t="shared" ca="1" si="2"/>
        <v>169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>
        <v>0.25</v>
      </c>
      <c r="O20" s="197">
        <v>0.25</v>
      </c>
      <c r="P20" s="391">
        <f t="shared" si="6"/>
        <v>161</v>
      </c>
      <c r="Q20" s="392">
        <f t="shared" si="6"/>
        <v>0</v>
      </c>
      <c r="R20" s="392">
        <f t="shared" si="6"/>
        <v>0</v>
      </c>
      <c r="S20" s="392">
        <f t="shared" si="6"/>
        <v>0</v>
      </c>
      <c r="T20" s="392">
        <f t="shared" si="6"/>
        <v>80.5</v>
      </c>
      <c r="U20" s="393">
        <f t="shared" si="6"/>
        <v>80.5</v>
      </c>
      <c r="V20" s="394">
        <f t="shared" si="4"/>
        <v>322</v>
      </c>
      <c r="W20" s="144" t="s">
        <v>208</v>
      </c>
      <c r="X20" s="371">
        <f t="shared" si="5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42</v>
      </c>
      <c r="E21" s="383">
        <f t="shared" si="1"/>
        <v>294</v>
      </c>
      <c r="F21" s="319">
        <v>46141</v>
      </c>
      <c r="G21" s="384">
        <f t="shared" ca="1" si="2"/>
        <v>167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>
        <v>0.25</v>
      </c>
      <c r="N21" s="196"/>
      <c r="O21" s="197">
        <v>0.25</v>
      </c>
      <c r="P21" s="391">
        <f t="shared" si="6"/>
        <v>147</v>
      </c>
      <c r="Q21" s="392">
        <f t="shared" si="6"/>
        <v>0</v>
      </c>
      <c r="R21" s="392">
        <f t="shared" si="6"/>
        <v>0</v>
      </c>
      <c r="S21" s="392">
        <f t="shared" si="6"/>
        <v>73.5</v>
      </c>
      <c r="T21" s="392">
        <f t="shared" si="6"/>
        <v>0</v>
      </c>
      <c r="U21" s="393">
        <f t="shared" si="6"/>
        <v>73.5</v>
      </c>
      <c r="V21" s="394">
        <f t="shared" si="4"/>
        <v>294</v>
      </c>
      <c r="W21" s="144" t="s">
        <v>206</v>
      </c>
      <c r="X21" s="371">
        <f t="shared" si="5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46</v>
      </c>
      <c r="E22" s="383">
        <f t="shared" si="1"/>
        <v>322</v>
      </c>
      <c r="F22" s="319">
        <v>46142</v>
      </c>
      <c r="G22" s="384">
        <f t="shared" ca="1" si="2"/>
        <v>166</v>
      </c>
      <c r="H22" s="385">
        <v>1</v>
      </c>
      <c r="I22" s="385" t="s">
        <v>353</v>
      </c>
      <c r="J22" s="195">
        <v>0.5</v>
      </c>
      <c r="K22" s="196"/>
      <c r="L22" s="196"/>
      <c r="M22" s="196"/>
      <c r="N22" s="196"/>
      <c r="O22" s="197">
        <v>0.5</v>
      </c>
      <c r="P22" s="391">
        <f t="shared" si="6"/>
        <v>161</v>
      </c>
      <c r="Q22" s="392">
        <f t="shared" si="6"/>
        <v>0</v>
      </c>
      <c r="R22" s="392">
        <f t="shared" si="6"/>
        <v>0</v>
      </c>
      <c r="S22" s="392">
        <f t="shared" si="6"/>
        <v>0</v>
      </c>
      <c r="T22" s="392">
        <f t="shared" si="6"/>
        <v>0</v>
      </c>
      <c r="U22" s="393">
        <f t="shared" si="6"/>
        <v>161</v>
      </c>
      <c r="V22" s="394">
        <f t="shared" si="4"/>
        <v>322</v>
      </c>
      <c r="W22" s="144" t="s">
        <v>209</v>
      </c>
      <c r="X22" s="371">
        <f t="shared" si="5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1"/>
        <v>336</v>
      </c>
      <c r="F23" s="319">
        <v>46142</v>
      </c>
      <c r="G23" s="384">
        <f t="shared" ca="1" si="2"/>
        <v>166</v>
      </c>
      <c r="H23" s="385">
        <v>2</v>
      </c>
      <c r="I23" s="385" t="s">
        <v>354</v>
      </c>
      <c r="J23" s="195">
        <v>0.5</v>
      </c>
      <c r="K23" s="196"/>
      <c r="L23" s="196">
        <v>0.25</v>
      </c>
      <c r="M23" s="196"/>
      <c r="N23" s="196">
        <v>0.25</v>
      </c>
      <c r="O23" s="197"/>
      <c r="P23" s="391">
        <f t="shared" si="6"/>
        <v>168</v>
      </c>
      <c r="Q23" s="392">
        <f t="shared" si="6"/>
        <v>0</v>
      </c>
      <c r="R23" s="392">
        <f t="shared" si="6"/>
        <v>84</v>
      </c>
      <c r="S23" s="392">
        <f t="shared" si="6"/>
        <v>0</v>
      </c>
      <c r="T23" s="392">
        <f t="shared" si="6"/>
        <v>84</v>
      </c>
      <c r="U23" s="393">
        <f t="shared" si="6"/>
        <v>0</v>
      </c>
      <c r="V23" s="394">
        <f t="shared" si="4"/>
        <v>336</v>
      </c>
      <c r="W23" s="144" t="s">
        <v>200</v>
      </c>
      <c r="X23" s="371">
        <f t="shared" si="5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1"/>
        <v>294</v>
      </c>
      <c r="F24" s="319">
        <v>46141</v>
      </c>
      <c r="G24" s="384">
        <f t="shared" ca="1" si="2"/>
        <v>167</v>
      </c>
      <c r="H24" s="385">
        <v>2</v>
      </c>
      <c r="I24" s="385" t="s">
        <v>354</v>
      </c>
      <c r="J24" s="195"/>
      <c r="K24" s="196"/>
      <c r="L24" s="196">
        <v>0.5</v>
      </c>
      <c r="M24" s="196">
        <v>0.5</v>
      </c>
      <c r="N24" s="196"/>
      <c r="O24" s="197"/>
      <c r="P24" s="391">
        <f t="shared" si="6"/>
        <v>0</v>
      </c>
      <c r="Q24" s="392">
        <f t="shared" si="6"/>
        <v>0</v>
      </c>
      <c r="R24" s="392">
        <f t="shared" si="6"/>
        <v>147</v>
      </c>
      <c r="S24" s="392">
        <f t="shared" si="6"/>
        <v>147</v>
      </c>
      <c r="T24" s="392">
        <f t="shared" si="6"/>
        <v>0</v>
      </c>
      <c r="U24" s="393">
        <f t="shared" si="6"/>
        <v>0</v>
      </c>
      <c r="V24" s="394">
        <f t="shared" si="4"/>
        <v>294</v>
      </c>
      <c r="W24" s="144" t="s">
        <v>210</v>
      </c>
      <c r="X24" s="371">
        <f t="shared" si="5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1"/>
        <v>280</v>
      </c>
      <c r="F25" s="319">
        <v>46142</v>
      </c>
      <c r="G25" s="384">
        <f t="shared" ca="1" si="2"/>
        <v>166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/>
      <c r="O25" s="197">
        <v>0.5</v>
      </c>
      <c r="P25" s="391">
        <f t="shared" si="6"/>
        <v>140</v>
      </c>
      <c r="Q25" s="392">
        <f t="shared" si="6"/>
        <v>0</v>
      </c>
      <c r="R25" s="392">
        <f t="shared" si="6"/>
        <v>0</v>
      </c>
      <c r="S25" s="392">
        <f t="shared" si="6"/>
        <v>0</v>
      </c>
      <c r="T25" s="392">
        <f t="shared" si="6"/>
        <v>0</v>
      </c>
      <c r="U25" s="393">
        <f t="shared" si="6"/>
        <v>140</v>
      </c>
      <c r="V25" s="394">
        <f t="shared" si="4"/>
        <v>280</v>
      </c>
      <c r="W25" s="144" t="s">
        <v>208</v>
      </c>
      <c r="X25" s="371">
        <f t="shared" si="5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1"/>
        <v>280</v>
      </c>
      <c r="F26" s="319">
        <v>46141</v>
      </c>
      <c r="G26" s="384">
        <f t="shared" ca="1" si="2"/>
        <v>167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6"/>
        <v>140</v>
      </c>
      <c r="Q26" s="392">
        <f t="shared" si="6"/>
        <v>0</v>
      </c>
      <c r="R26" s="392">
        <f t="shared" si="6"/>
        <v>0</v>
      </c>
      <c r="S26" s="392">
        <f t="shared" si="6"/>
        <v>0</v>
      </c>
      <c r="T26" s="392">
        <f t="shared" si="6"/>
        <v>0</v>
      </c>
      <c r="U26" s="393">
        <f t="shared" si="6"/>
        <v>140</v>
      </c>
      <c r="V26" s="394">
        <f t="shared" si="4"/>
        <v>280</v>
      </c>
      <c r="W26" s="144" t="s">
        <v>208</v>
      </c>
      <c r="X26" s="371">
        <f t="shared" si="5"/>
        <v>0</v>
      </c>
      <c r="Y26" s="2"/>
      <c r="Z26" s="2"/>
      <c r="AA26" s="344" t="s">
        <v>311</v>
      </c>
      <c r="AB26" s="345">
        <v>18200</v>
      </c>
      <c r="AC26" s="395">
        <v>17500</v>
      </c>
      <c r="AD26" s="395">
        <v>17750</v>
      </c>
      <c r="AE26" s="395">
        <v>17750</v>
      </c>
      <c r="AF26" s="395">
        <v>17500</v>
      </c>
      <c r="AG26" s="361">
        <v>17500</v>
      </c>
    </row>
    <row r="27" spans="1:36" ht="18.75">
      <c r="A27" s="157">
        <f t="shared" si="0"/>
        <v>1</v>
      </c>
      <c r="B27" s="142" t="s">
        <v>59</v>
      </c>
      <c r="C27" s="148" t="s">
        <v>29</v>
      </c>
      <c r="D27" s="198">
        <v>30</v>
      </c>
      <c r="E27" s="383">
        <f t="shared" si="1"/>
        <v>210</v>
      </c>
      <c r="F27" s="319">
        <v>46139</v>
      </c>
      <c r="G27" s="384">
        <f t="shared" ca="1" si="2"/>
        <v>169</v>
      </c>
      <c r="H27" s="385">
        <v>1</v>
      </c>
      <c r="I27" s="385" t="s">
        <v>353</v>
      </c>
      <c r="J27" s="195"/>
      <c r="K27" s="196"/>
      <c r="L27" s="196">
        <v>0.5</v>
      </c>
      <c r="M27" s="196"/>
      <c r="N27" s="196"/>
      <c r="O27" s="197">
        <v>0.5</v>
      </c>
      <c r="P27" s="391">
        <f t="shared" si="6"/>
        <v>0</v>
      </c>
      <c r="Q27" s="392">
        <f t="shared" si="6"/>
        <v>0</v>
      </c>
      <c r="R27" s="392">
        <f t="shared" si="6"/>
        <v>105</v>
      </c>
      <c r="S27" s="392">
        <f t="shared" si="6"/>
        <v>0</v>
      </c>
      <c r="T27" s="392">
        <f t="shared" si="6"/>
        <v>0</v>
      </c>
      <c r="U27" s="393">
        <f t="shared" si="6"/>
        <v>105</v>
      </c>
      <c r="V27" s="394">
        <f t="shared" si="4"/>
        <v>210</v>
      </c>
      <c r="W27" s="144" t="s">
        <v>201</v>
      </c>
      <c r="X27" s="371">
        <f t="shared" si="5"/>
        <v>0</v>
      </c>
      <c r="Y27" s="2"/>
      <c r="Z27" s="2"/>
      <c r="AA27" s="344" t="s">
        <v>312</v>
      </c>
      <c r="AB27" s="345">
        <v>18000</v>
      </c>
      <c r="AC27" s="395">
        <v>17250</v>
      </c>
      <c r="AD27" s="395">
        <v>17500</v>
      </c>
      <c r="AE27" s="395">
        <v>17500</v>
      </c>
      <c r="AF27" s="395">
        <v>17000</v>
      </c>
      <c r="AG27" s="395">
        <v>17250</v>
      </c>
    </row>
    <row r="28" spans="1:36" ht="18.75">
      <c r="A28" s="349">
        <v>1</v>
      </c>
      <c r="B28" s="142" t="s">
        <v>61</v>
      </c>
      <c r="C28" s="148" t="s">
        <v>34</v>
      </c>
      <c r="D28" s="198">
        <v>42</v>
      </c>
      <c r="E28" s="383">
        <f t="shared" si="1"/>
        <v>294</v>
      </c>
      <c r="F28" s="319">
        <v>46139</v>
      </c>
      <c r="G28" s="384">
        <f t="shared" ca="1" si="2"/>
        <v>169</v>
      </c>
      <c r="H28" s="385">
        <v>3</v>
      </c>
      <c r="I28" s="385" t="str">
        <f>VLOOKUP(H28,Secteurs!$A$4:$C$6,3)</f>
        <v>Arnaud ITOUA</v>
      </c>
      <c r="J28" s="195"/>
      <c r="K28" s="196"/>
      <c r="L28" s="196">
        <v>0.25</v>
      </c>
      <c r="M28" s="196"/>
      <c r="N28" s="196">
        <v>0.5</v>
      </c>
      <c r="O28" s="197">
        <v>0.25</v>
      </c>
      <c r="P28" s="391">
        <f t="shared" si="6"/>
        <v>0</v>
      </c>
      <c r="Q28" s="392">
        <f t="shared" si="6"/>
        <v>0</v>
      </c>
      <c r="R28" s="392">
        <f t="shared" si="6"/>
        <v>73.5</v>
      </c>
      <c r="S28" s="392">
        <f t="shared" si="6"/>
        <v>0</v>
      </c>
      <c r="T28" s="392">
        <f t="shared" si="6"/>
        <v>147</v>
      </c>
      <c r="U28" s="393">
        <f t="shared" si="6"/>
        <v>73.5</v>
      </c>
      <c r="V28" s="394">
        <f t="shared" si="4"/>
        <v>294</v>
      </c>
      <c r="W28" s="144" t="s">
        <v>208</v>
      </c>
      <c r="X28" s="371">
        <f t="shared" si="5"/>
        <v>0</v>
      </c>
      <c r="Y28" s="2"/>
      <c r="Z28" s="2"/>
      <c r="AA28" s="344" t="s">
        <v>313</v>
      </c>
      <c r="AB28" s="345">
        <v>17675</v>
      </c>
      <c r="AC28" s="347"/>
      <c r="AD28" s="347"/>
      <c r="AE28" s="347">
        <v>17350</v>
      </c>
      <c r="AF28" s="347"/>
      <c r="AG28" s="288"/>
    </row>
    <row r="29" spans="1:36" ht="18.75">
      <c r="A29" s="157">
        <f t="shared" ref="A29:A92" si="7">+IF(D29&gt;0,1,0)</f>
        <v>0</v>
      </c>
      <c r="B29" s="163" t="s">
        <v>321</v>
      </c>
      <c r="C29" s="142"/>
      <c r="D29" s="199"/>
      <c r="E29" s="383">
        <f t="shared" si="1"/>
        <v>0</v>
      </c>
      <c r="F29" s="354"/>
      <c r="G29" s="384" t="str">
        <f t="shared" ca="1" si="2"/>
        <v>Sans objet</v>
      </c>
      <c r="H29" s="385">
        <v>2</v>
      </c>
      <c r="I29" s="385"/>
      <c r="J29" s="195"/>
      <c r="K29" s="196"/>
      <c r="L29" s="196"/>
      <c r="M29" s="196"/>
      <c r="N29" s="196"/>
      <c r="O29" s="197"/>
      <c r="P29" s="391">
        <f t="shared" si="6"/>
        <v>0</v>
      </c>
      <c r="Q29" s="392">
        <f t="shared" si="6"/>
        <v>0</v>
      </c>
      <c r="R29" s="392">
        <f t="shared" si="6"/>
        <v>0</v>
      </c>
      <c r="S29" s="392">
        <f t="shared" si="6"/>
        <v>0</v>
      </c>
      <c r="T29" s="392">
        <f t="shared" si="6"/>
        <v>0</v>
      </c>
      <c r="U29" s="393">
        <f t="shared" si="6"/>
        <v>0</v>
      </c>
      <c r="V29" s="394">
        <f t="shared" si="4"/>
        <v>0</v>
      </c>
      <c r="W29" s="144" t="s">
        <v>211</v>
      </c>
      <c r="X29" s="371">
        <f t="shared" si="5"/>
        <v>0</v>
      </c>
      <c r="Y29" s="2"/>
      <c r="Z29" s="2"/>
      <c r="AA29" s="2"/>
      <c r="AB29" s="2"/>
      <c r="AC29" s="2"/>
      <c r="AD29" s="2"/>
      <c r="AE29" s="2"/>
      <c r="AF29" s="2"/>
    </row>
    <row r="30" spans="1:36" s="295" customFormat="1" ht="18.75">
      <c r="A30" s="157">
        <f t="shared" si="7"/>
        <v>1</v>
      </c>
      <c r="B30" s="151" t="s">
        <v>63</v>
      </c>
      <c r="C30" s="151"/>
      <c r="D30" s="198">
        <v>40</v>
      </c>
      <c r="E30" s="383">
        <f t="shared" si="1"/>
        <v>280</v>
      </c>
      <c r="F30" s="319">
        <v>46142</v>
      </c>
      <c r="G30" s="291">
        <f t="shared" ca="1" si="2"/>
        <v>166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>
        <v>0.25</v>
      </c>
      <c r="N30" s="196"/>
      <c r="O30" s="197">
        <v>0.25</v>
      </c>
      <c r="P30" s="292">
        <f t="shared" si="6"/>
        <v>140</v>
      </c>
      <c r="Q30" s="293">
        <f t="shared" si="6"/>
        <v>0</v>
      </c>
      <c r="R30" s="293">
        <f t="shared" si="6"/>
        <v>0</v>
      </c>
      <c r="S30" s="293">
        <f t="shared" si="6"/>
        <v>70</v>
      </c>
      <c r="T30" s="293">
        <f t="shared" si="6"/>
        <v>0</v>
      </c>
      <c r="U30" s="294">
        <f t="shared" si="6"/>
        <v>70</v>
      </c>
      <c r="V30" s="145">
        <f t="shared" si="4"/>
        <v>280</v>
      </c>
      <c r="W30" s="146" t="s">
        <v>200</v>
      </c>
      <c r="X30" s="371">
        <f t="shared" si="5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  <c r="AH30" s="522"/>
      <c r="AI30"/>
    </row>
    <row r="31" spans="1:36" ht="21" customHeight="1">
      <c r="A31" s="157">
        <f t="shared" si="7"/>
        <v>1</v>
      </c>
      <c r="B31" s="142" t="s">
        <v>64</v>
      </c>
      <c r="C31" s="142"/>
      <c r="D31" s="198">
        <v>28</v>
      </c>
      <c r="E31" s="383">
        <f t="shared" si="1"/>
        <v>196</v>
      </c>
      <c r="F31" s="319">
        <v>46139</v>
      </c>
      <c r="G31" s="384">
        <f t="shared" ca="1" si="2"/>
        <v>169</v>
      </c>
      <c r="H31" s="385">
        <v>3</v>
      </c>
      <c r="I31" s="385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391">
        <f t="shared" si="6"/>
        <v>98</v>
      </c>
      <c r="Q31" s="392">
        <f t="shared" si="6"/>
        <v>0</v>
      </c>
      <c r="R31" s="392">
        <f t="shared" si="6"/>
        <v>0</v>
      </c>
      <c r="S31" s="392">
        <f t="shared" si="6"/>
        <v>0</v>
      </c>
      <c r="T31" s="392">
        <f t="shared" si="6"/>
        <v>0</v>
      </c>
      <c r="U31" s="393">
        <f t="shared" si="6"/>
        <v>98</v>
      </c>
      <c r="V31" s="394">
        <f t="shared" si="4"/>
        <v>196</v>
      </c>
      <c r="W31" s="144" t="s">
        <v>210</v>
      </c>
      <c r="X31" s="371">
        <f t="shared" si="5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4" t="s">
        <v>374</v>
      </c>
      <c r="AG31" s="374" t="s">
        <v>364</v>
      </c>
      <c r="AH31" s="410"/>
      <c r="AJ31" s="413"/>
    </row>
    <row r="32" spans="1:36" ht="18.75">
      <c r="A32" s="157">
        <f t="shared" si="7"/>
        <v>1</v>
      </c>
      <c r="B32" s="150" t="s">
        <v>65</v>
      </c>
      <c r="C32" s="148" t="s">
        <v>34</v>
      </c>
      <c r="D32" s="201">
        <v>26</v>
      </c>
      <c r="E32" s="383">
        <f t="shared" si="1"/>
        <v>182</v>
      </c>
      <c r="F32" s="319">
        <v>46142</v>
      </c>
      <c r="G32" s="384">
        <f t="shared" ca="1" si="2"/>
        <v>166</v>
      </c>
      <c r="H32" s="385">
        <v>3</v>
      </c>
      <c r="I32" s="385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391">
        <f t="shared" si="6"/>
        <v>0</v>
      </c>
      <c r="Q32" s="392">
        <f t="shared" si="6"/>
        <v>0</v>
      </c>
      <c r="R32" s="392">
        <f t="shared" si="6"/>
        <v>0</v>
      </c>
      <c r="S32" s="392">
        <f t="shared" si="6"/>
        <v>0</v>
      </c>
      <c r="T32" s="392">
        <f t="shared" si="6"/>
        <v>91</v>
      </c>
      <c r="U32" s="393">
        <f t="shared" si="6"/>
        <v>91</v>
      </c>
      <c r="V32" s="394">
        <f t="shared" si="4"/>
        <v>182</v>
      </c>
      <c r="W32" s="144" t="s">
        <v>212</v>
      </c>
      <c r="X32" s="371">
        <f t="shared" si="5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H32" s="411"/>
    </row>
    <row r="33" spans="1:34" ht="18.75">
      <c r="A33" s="157">
        <f t="shared" si="7"/>
        <v>1</v>
      </c>
      <c r="B33" s="150" t="s">
        <v>66</v>
      </c>
      <c r="C33" s="154" t="s">
        <v>29</v>
      </c>
      <c r="D33" s="200">
        <v>42</v>
      </c>
      <c r="E33" s="383">
        <f t="shared" si="1"/>
        <v>294</v>
      </c>
      <c r="F33" s="319">
        <v>46139</v>
      </c>
      <c r="G33" s="384">
        <f t="shared" ca="1" si="2"/>
        <v>169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391">
        <f t="shared" si="6"/>
        <v>147</v>
      </c>
      <c r="Q33" s="392">
        <f t="shared" si="6"/>
        <v>0</v>
      </c>
      <c r="R33" s="392">
        <f t="shared" si="6"/>
        <v>0</v>
      </c>
      <c r="S33" s="392">
        <f t="shared" si="6"/>
        <v>0</v>
      </c>
      <c r="T33" s="392">
        <f t="shared" si="6"/>
        <v>147</v>
      </c>
      <c r="U33" s="393">
        <f t="shared" si="6"/>
        <v>0</v>
      </c>
      <c r="V33" s="394">
        <f t="shared" si="4"/>
        <v>294</v>
      </c>
      <c r="W33" s="144" t="s">
        <v>213</v>
      </c>
      <c r="X33" s="371">
        <f t="shared" si="5"/>
        <v>0</v>
      </c>
      <c r="Y33" s="396" t="s">
        <v>367</v>
      </c>
      <c r="Z33" s="370" t="s">
        <v>2</v>
      </c>
      <c r="AA33" s="370" t="s">
        <v>368</v>
      </c>
      <c r="AB33" s="370"/>
      <c r="AC33" s="370"/>
      <c r="AD33" s="370"/>
      <c r="AE33" s="370" t="s">
        <v>369</v>
      </c>
      <c r="AF33" s="370"/>
      <c r="AG33" s="370"/>
      <c r="AH33" s="412"/>
    </row>
    <row r="34" spans="1:34" ht="18.75">
      <c r="A34" s="157">
        <f t="shared" si="7"/>
        <v>1</v>
      </c>
      <c r="B34" s="142" t="s">
        <v>347</v>
      </c>
      <c r="C34" s="142"/>
      <c r="D34" s="198">
        <v>34</v>
      </c>
      <c r="E34" s="383">
        <f t="shared" si="1"/>
        <v>238</v>
      </c>
      <c r="F34" s="319">
        <v>46139</v>
      </c>
      <c r="G34" s="384">
        <f t="shared" ca="1" si="2"/>
        <v>169</v>
      </c>
      <c r="H34" s="385">
        <v>1</v>
      </c>
      <c r="I34" s="385" t="s">
        <v>353</v>
      </c>
      <c r="J34" s="195">
        <v>1</v>
      </c>
      <c r="K34" s="196"/>
      <c r="L34" s="196"/>
      <c r="M34" s="196"/>
      <c r="N34" s="196"/>
      <c r="O34" s="197"/>
      <c r="P34" s="391">
        <f t="shared" si="6"/>
        <v>238</v>
      </c>
      <c r="Q34" s="392">
        <f t="shared" si="6"/>
        <v>0</v>
      </c>
      <c r="R34" s="392">
        <f t="shared" si="6"/>
        <v>0</v>
      </c>
      <c r="S34" s="392">
        <f t="shared" si="6"/>
        <v>0</v>
      </c>
      <c r="T34" s="392">
        <f t="shared" si="6"/>
        <v>0</v>
      </c>
      <c r="U34" s="393">
        <f t="shared" si="6"/>
        <v>0</v>
      </c>
      <c r="V34" s="394">
        <f t="shared" si="4"/>
        <v>238</v>
      </c>
      <c r="W34" s="144" t="s">
        <v>205</v>
      </c>
      <c r="X34" s="371">
        <f t="shared" si="5"/>
        <v>0</v>
      </c>
      <c r="Y34" s="2"/>
      <c r="Z34" s="2"/>
      <c r="AA34" s="2"/>
      <c r="AB34" s="2"/>
      <c r="AC34" s="2"/>
      <c r="AD34" s="2"/>
      <c r="AE34" s="2"/>
      <c r="AF34" s="2"/>
    </row>
    <row r="35" spans="1:34" ht="18.75">
      <c r="A35" s="157">
        <f t="shared" si="7"/>
        <v>1</v>
      </c>
      <c r="B35" s="142" t="s">
        <v>68</v>
      </c>
      <c r="C35" s="148" t="s">
        <v>29</v>
      </c>
      <c r="D35" s="198">
        <v>34</v>
      </c>
      <c r="E35" s="383">
        <f t="shared" si="1"/>
        <v>238</v>
      </c>
      <c r="F35" s="319">
        <v>46141</v>
      </c>
      <c r="G35" s="384">
        <f t="shared" ca="1" si="2"/>
        <v>167</v>
      </c>
      <c r="H35" s="385">
        <v>2</v>
      </c>
      <c r="I35" s="385" t="s">
        <v>354</v>
      </c>
      <c r="J35" s="195">
        <v>0.5</v>
      </c>
      <c r="K35" s="196"/>
      <c r="L35" s="196"/>
      <c r="M35" s="196"/>
      <c r="N35" s="196"/>
      <c r="O35" s="197">
        <v>0.5</v>
      </c>
      <c r="P35" s="391">
        <f t="shared" si="6"/>
        <v>119</v>
      </c>
      <c r="Q35" s="392">
        <f t="shared" si="6"/>
        <v>0</v>
      </c>
      <c r="R35" s="392">
        <f t="shared" si="6"/>
        <v>0</v>
      </c>
      <c r="S35" s="392">
        <f t="shared" si="6"/>
        <v>0</v>
      </c>
      <c r="T35" s="392">
        <f t="shared" si="6"/>
        <v>0</v>
      </c>
      <c r="U35" s="393">
        <f t="shared" si="6"/>
        <v>119</v>
      </c>
      <c r="V35" s="394">
        <f t="shared" si="4"/>
        <v>238</v>
      </c>
      <c r="W35" s="144" t="s">
        <v>214</v>
      </c>
      <c r="X35" s="371">
        <f t="shared" si="5"/>
        <v>0</v>
      </c>
      <c r="Y35" s="2"/>
      <c r="Z35" s="2"/>
      <c r="AA35" s="2"/>
      <c r="AB35" s="2"/>
      <c r="AC35" s="2"/>
      <c r="AD35" s="2"/>
      <c r="AE35" s="2"/>
      <c r="AF35" s="2"/>
    </row>
    <row r="36" spans="1:34" ht="18.75">
      <c r="A36" s="157">
        <f t="shared" si="7"/>
        <v>1</v>
      </c>
      <c r="B36" s="142" t="s">
        <v>69</v>
      </c>
      <c r="C36" s="142"/>
      <c r="D36" s="198">
        <v>30</v>
      </c>
      <c r="E36" s="383">
        <f t="shared" si="1"/>
        <v>210</v>
      </c>
      <c r="F36" s="319">
        <v>46139</v>
      </c>
      <c r="G36" s="384">
        <f t="shared" ca="1" si="2"/>
        <v>169</v>
      </c>
      <c r="H36" s="385">
        <v>3</v>
      </c>
      <c r="I36" s="385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391">
        <f t="shared" ref="P36:U67" si="8">+$E36*J36</f>
        <v>105</v>
      </c>
      <c r="Q36" s="392">
        <f t="shared" si="8"/>
        <v>0</v>
      </c>
      <c r="R36" s="392">
        <f t="shared" si="8"/>
        <v>0</v>
      </c>
      <c r="S36" s="392">
        <f t="shared" si="8"/>
        <v>0</v>
      </c>
      <c r="T36" s="392">
        <f t="shared" si="8"/>
        <v>0</v>
      </c>
      <c r="U36" s="393">
        <f t="shared" si="8"/>
        <v>105</v>
      </c>
      <c r="V36" s="394">
        <f t="shared" si="4"/>
        <v>210</v>
      </c>
      <c r="W36" s="144" t="s">
        <v>208</v>
      </c>
      <c r="X36" s="371">
        <f t="shared" si="5"/>
        <v>0</v>
      </c>
      <c r="Y36" s="2"/>
      <c r="Z36" s="2"/>
      <c r="AA36" s="2"/>
      <c r="AB36" s="2"/>
      <c r="AC36" s="2"/>
      <c r="AD36" s="2"/>
      <c r="AE36" s="2"/>
      <c r="AF36" s="2"/>
    </row>
    <row r="37" spans="1:34" ht="18.75">
      <c r="A37" s="157">
        <f t="shared" si="7"/>
        <v>1</v>
      </c>
      <c r="B37" s="142" t="s">
        <v>299</v>
      </c>
      <c r="C37" s="142"/>
      <c r="D37" s="198">
        <v>34</v>
      </c>
      <c r="E37" s="383">
        <f t="shared" si="1"/>
        <v>238</v>
      </c>
      <c r="F37" s="319">
        <v>46141</v>
      </c>
      <c r="G37" s="384">
        <f t="shared" ca="1" si="2"/>
        <v>167</v>
      </c>
      <c r="H37" s="385">
        <v>3</v>
      </c>
      <c r="I37" s="385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391">
        <f t="shared" si="8"/>
        <v>0</v>
      </c>
      <c r="Q37" s="392">
        <f t="shared" si="8"/>
        <v>0</v>
      </c>
      <c r="R37" s="392">
        <f t="shared" si="8"/>
        <v>0</v>
      </c>
      <c r="S37" s="392">
        <f t="shared" si="8"/>
        <v>0</v>
      </c>
      <c r="T37" s="392">
        <f t="shared" si="8"/>
        <v>0</v>
      </c>
      <c r="U37" s="393">
        <f t="shared" si="8"/>
        <v>238</v>
      </c>
      <c r="V37" s="394">
        <f t="shared" si="4"/>
        <v>238</v>
      </c>
      <c r="W37" s="144" t="s">
        <v>200</v>
      </c>
      <c r="X37" s="371">
        <f t="shared" si="5"/>
        <v>0</v>
      </c>
      <c r="Y37" s="2"/>
      <c r="Z37" s="2"/>
      <c r="AA37" s="2"/>
      <c r="AB37" s="2"/>
      <c r="AC37" s="2"/>
      <c r="AD37" s="2"/>
      <c r="AE37" s="2"/>
      <c r="AF37" s="2"/>
    </row>
    <row r="38" spans="1:34" ht="18.75">
      <c r="A38" s="157">
        <f t="shared" si="7"/>
        <v>1</v>
      </c>
      <c r="B38" s="142" t="s">
        <v>71</v>
      </c>
      <c r="C38" s="142"/>
      <c r="D38" s="198">
        <v>26</v>
      </c>
      <c r="E38" s="383">
        <f t="shared" si="1"/>
        <v>182</v>
      </c>
      <c r="F38" s="319">
        <v>46141</v>
      </c>
      <c r="G38" s="384">
        <f t="shared" ca="1" si="2"/>
        <v>167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8"/>
        <v>0</v>
      </c>
      <c r="Q38" s="392">
        <f t="shared" si="8"/>
        <v>0</v>
      </c>
      <c r="R38" s="392">
        <f t="shared" si="8"/>
        <v>0</v>
      </c>
      <c r="S38" s="392">
        <f t="shared" si="8"/>
        <v>0</v>
      </c>
      <c r="T38" s="392">
        <f t="shared" si="8"/>
        <v>0</v>
      </c>
      <c r="U38" s="393">
        <f t="shared" si="8"/>
        <v>182</v>
      </c>
      <c r="V38" s="394">
        <f t="shared" si="4"/>
        <v>182</v>
      </c>
      <c r="W38" s="144" t="s">
        <v>200</v>
      </c>
      <c r="X38" s="371">
        <f t="shared" si="5"/>
        <v>0</v>
      </c>
      <c r="Y38" s="2"/>
      <c r="Z38" s="2"/>
      <c r="AA38" s="2"/>
      <c r="AB38" s="2"/>
      <c r="AC38" s="2"/>
      <c r="AD38" s="2"/>
      <c r="AE38" s="2"/>
      <c r="AF38" s="2"/>
    </row>
    <row r="39" spans="1:34" ht="18.75">
      <c r="A39" s="157">
        <f t="shared" si="7"/>
        <v>1</v>
      </c>
      <c r="B39" s="150" t="s">
        <v>72</v>
      </c>
      <c r="C39" s="150"/>
      <c r="D39" s="201">
        <v>38</v>
      </c>
      <c r="E39" s="383">
        <f t="shared" si="1"/>
        <v>266</v>
      </c>
      <c r="F39" s="319">
        <v>46142</v>
      </c>
      <c r="G39" s="384">
        <f t="shared" ca="1" si="2"/>
        <v>166</v>
      </c>
      <c r="H39" s="385">
        <v>2</v>
      </c>
      <c r="I39" s="385" t="s">
        <v>354</v>
      </c>
      <c r="J39" s="195">
        <v>0.5</v>
      </c>
      <c r="K39" s="196"/>
      <c r="L39" s="196"/>
      <c r="M39" s="196"/>
      <c r="N39" s="196"/>
      <c r="O39" s="197">
        <v>0.5</v>
      </c>
      <c r="P39" s="391">
        <f t="shared" si="8"/>
        <v>133</v>
      </c>
      <c r="Q39" s="392">
        <f t="shared" si="8"/>
        <v>0</v>
      </c>
      <c r="R39" s="392">
        <f t="shared" si="8"/>
        <v>0</v>
      </c>
      <c r="S39" s="392">
        <f t="shared" si="8"/>
        <v>0</v>
      </c>
      <c r="T39" s="392">
        <f t="shared" si="8"/>
        <v>0</v>
      </c>
      <c r="U39" s="393">
        <f t="shared" si="8"/>
        <v>133</v>
      </c>
      <c r="V39" s="394">
        <f t="shared" si="4"/>
        <v>266</v>
      </c>
      <c r="W39" s="144" t="s">
        <v>205</v>
      </c>
      <c r="X39" s="371">
        <f t="shared" si="5"/>
        <v>0</v>
      </c>
      <c r="Y39" s="2"/>
      <c r="Z39" s="2"/>
      <c r="AA39" s="2"/>
      <c r="AB39" s="2"/>
      <c r="AC39" s="2"/>
      <c r="AD39" s="2"/>
      <c r="AE39" s="2"/>
      <c r="AF39" s="2"/>
    </row>
    <row r="40" spans="1:34" ht="18.75">
      <c r="A40" s="157">
        <f t="shared" si="7"/>
        <v>1</v>
      </c>
      <c r="B40" s="150" t="s">
        <v>73</v>
      </c>
      <c r="C40" s="150"/>
      <c r="D40" s="200">
        <v>40</v>
      </c>
      <c r="E40" s="383">
        <f t="shared" si="1"/>
        <v>280</v>
      </c>
      <c r="F40" s="319">
        <v>46139</v>
      </c>
      <c r="G40" s="384">
        <f t="shared" ca="1" si="2"/>
        <v>169</v>
      </c>
      <c r="H40" s="385">
        <v>1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8"/>
        <v>140</v>
      </c>
      <c r="Q40" s="392">
        <f t="shared" si="8"/>
        <v>0</v>
      </c>
      <c r="R40" s="392">
        <f t="shared" si="8"/>
        <v>0</v>
      </c>
      <c r="S40" s="392">
        <f t="shared" si="8"/>
        <v>0</v>
      </c>
      <c r="T40" s="392">
        <f t="shared" si="8"/>
        <v>0</v>
      </c>
      <c r="U40" s="393">
        <f t="shared" si="8"/>
        <v>140</v>
      </c>
      <c r="V40" s="394">
        <f t="shared" si="4"/>
        <v>280</v>
      </c>
      <c r="W40" s="144" t="s">
        <v>205</v>
      </c>
      <c r="X40" s="371">
        <f t="shared" si="5"/>
        <v>0</v>
      </c>
      <c r="Y40" s="2"/>
      <c r="Z40" s="2"/>
      <c r="AA40" s="2"/>
      <c r="AB40" s="2"/>
      <c r="AC40" s="2"/>
      <c r="AD40" s="2"/>
      <c r="AE40" s="2"/>
      <c r="AF40" s="2"/>
    </row>
    <row r="41" spans="1:34" ht="18.75">
      <c r="A41" s="157">
        <f t="shared" si="7"/>
        <v>1</v>
      </c>
      <c r="B41" s="142" t="s">
        <v>74</v>
      </c>
      <c r="C41" s="148" t="s">
        <v>29</v>
      </c>
      <c r="D41" s="198">
        <v>26</v>
      </c>
      <c r="E41" s="383">
        <f t="shared" si="1"/>
        <v>182</v>
      </c>
      <c r="F41" s="319">
        <v>46139</v>
      </c>
      <c r="G41" s="384">
        <f t="shared" ca="1" si="2"/>
        <v>169</v>
      </c>
      <c r="H41" s="385">
        <v>3</v>
      </c>
      <c r="I41" s="385" t="str">
        <f>VLOOKUP(H41,Secteurs!$A$4:$C$6,3)</f>
        <v>Arnaud ITOUA</v>
      </c>
      <c r="J41" s="195">
        <v>0.5</v>
      </c>
      <c r="K41" s="196"/>
      <c r="L41" s="196"/>
      <c r="M41" s="196">
        <v>0.5</v>
      </c>
      <c r="N41" s="196"/>
      <c r="O41" s="197"/>
      <c r="P41" s="391">
        <f t="shared" si="8"/>
        <v>91</v>
      </c>
      <c r="Q41" s="392">
        <f t="shared" si="8"/>
        <v>0</v>
      </c>
      <c r="R41" s="392">
        <f t="shared" si="8"/>
        <v>0</v>
      </c>
      <c r="S41" s="392">
        <f t="shared" si="8"/>
        <v>91</v>
      </c>
      <c r="T41" s="392">
        <f t="shared" si="8"/>
        <v>0</v>
      </c>
      <c r="U41" s="393">
        <f t="shared" si="8"/>
        <v>0</v>
      </c>
      <c r="V41" s="394">
        <f t="shared" si="4"/>
        <v>182</v>
      </c>
      <c r="W41" s="144" t="s">
        <v>214</v>
      </c>
      <c r="X41" s="371">
        <f t="shared" si="5"/>
        <v>0</v>
      </c>
      <c r="Y41" s="2"/>
      <c r="Z41" s="2"/>
      <c r="AA41" s="2"/>
      <c r="AB41" s="2"/>
      <c r="AC41" s="2"/>
      <c r="AD41" s="2"/>
      <c r="AE41" s="2"/>
      <c r="AF41" s="2"/>
    </row>
    <row r="42" spans="1:34" ht="18.75">
      <c r="A42" s="157">
        <f t="shared" si="7"/>
        <v>1</v>
      </c>
      <c r="B42" s="142" t="s">
        <v>75</v>
      </c>
      <c r="C42" s="148" t="s">
        <v>29</v>
      </c>
      <c r="D42" s="198">
        <v>30</v>
      </c>
      <c r="E42" s="383">
        <f t="shared" si="1"/>
        <v>210</v>
      </c>
      <c r="F42" s="319">
        <v>46139</v>
      </c>
      <c r="G42" s="384">
        <f t="shared" ca="1" si="2"/>
        <v>169</v>
      </c>
      <c r="H42" s="385">
        <v>1</v>
      </c>
      <c r="I42" s="385" t="s">
        <v>353</v>
      </c>
      <c r="J42" s="195">
        <v>0.5</v>
      </c>
      <c r="K42" s="196"/>
      <c r="L42" s="196"/>
      <c r="M42" s="196"/>
      <c r="N42" s="196"/>
      <c r="O42" s="197">
        <v>0.5</v>
      </c>
      <c r="P42" s="391">
        <f t="shared" si="8"/>
        <v>105</v>
      </c>
      <c r="Q42" s="392">
        <f t="shared" si="8"/>
        <v>0</v>
      </c>
      <c r="R42" s="392">
        <f t="shared" si="8"/>
        <v>0</v>
      </c>
      <c r="S42" s="392">
        <f t="shared" si="8"/>
        <v>0</v>
      </c>
      <c r="T42" s="392">
        <f t="shared" si="8"/>
        <v>0</v>
      </c>
      <c r="U42" s="393">
        <f t="shared" si="8"/>
        <v>105</v>
      </c>
      <c r="V42" s="394">
        <f t="shared" si="4"/>
        <v>210</v>
      </c>
      <c r="W42" s="144" t="s">
        <v>202</v>
      </c>
      <c r="X42" s="371">
        <f t="shared" si="5"/>
        <v>0</v>
      </c>
      <c r="Y42" s="2"/>
      <c r="Z42" s="2"/>
      <c r="AA42" s="2"/>
      <c r="AB42" s="2"/>
      <c r="AC42" s="2"/>
      <c r="AD42" s="2"/>
      <c r="AE42" s="2"/>
      <c r="AF42" s="2"/>
    </row>
    <row r="43" spans="1:34" ht="18.75">
      <c r="A43" s="157">
        <f t="shared" si="7"/>
        <v>1</v>
      </c>
      <c r="B43" s="142" t="s">
        <v>216</v>
      </c>
      <c r="C43" s="148" t="s">
        <v>29</v>
      </c>
      <c r="D43" s="198">
        <v>40</v>
      </c>
      <c r="E43" s="383">
        <f t="shared" si="1"/>
        <v>280</v>
      </c>
      <c r="F43" s="319">
        <v>46141</v>
      </c>
      <c r="G43" s="384">
        <f t="shared" ca="1" si="2"/>
        <v>167</v>
      </c>
      <c r="H43" s="385">
        <v>3</v>
      </c>
      <c r="I43" s="385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391">
        <f t="shared" si="8"/>
        <v>140</v>
      </c>
      <c r="Q43" s="392">
        <f t="shared" si="8"/>
        <v>0</v>
      </c>
      <c r="R43" s="392">
        <f t="shared" si="8"/>
        <v>0</v>
      </c>
      <c r="S43" s="392">
        <f t="shared" si="8"/>
        <v>0</v>
      </c>
      <c r="T43" s="392">
        <f t="shared" si="8"/>
        <v>0</v>
      </c>
      <c r="U43" s="393">
        <f t="shared" si="8"/>
        <v>140</v>
      </c>
      <c r="V43" s="394">
        <f t="shared" si="4"/>
        <v>280</v>
      </c>
      <c r="W43" s="144" t="s">
        <v>217</v>
      </c>
      <c r="X43" s="371">
        <f t="shared" si="5"/>
        <v>0</v>
      </c>
      <c r="Y43" s="2"/>
      <c r="Z43" s="2"/>
      <c r="AA43" s="2"/>
      <c r="AB43" s="2"/>
      <c r="AC43" s="2"/>
      <c r="AD43" s="2"/>
      <c r="AE43" s="2"/>
      <c r="AF43" s="2"/>
    </row>
    <row r="44" spans="1:34" ht="18.75">
      <c r="A44" s="157">
        <f t="shared" si="7"/>
        <v>1</v>
      </c>
      <c r="B44" s="150" t="s">
        <v>77</v>
      </c>
      <c r="C44" s="148" t="s">
        <v>29</v>
      </c>
      <c r="D44" s="200">
        <v>46</v>
      </c>
      <c r="E44" s="383">
        <f t="shared" si="1"/>
        <v>322</v>
      </c>
      <c r="F44" s="319">
        <v>46141</v>
      </c>
      <c r="G44" s="384">
        <f t="shared" ca="1" si="2"/>
        <v>167</v>
      </c>
      <c r="H44" s="385">
        <v>2</v>
      </c>
      <c r="I44" s="385" t="s">
        <v>354</v>
      </c>
      <c r="J44" s="195">
        <v>0.5</v>
      </c>
      <c r="K44" s="196"/>
      <c r="L44" s="196"/>
      <c r="M44" s="196">
        <v>0.25</v>
      </c>
      <c r="N44" s="196"/>
      <c r="O44" s="197">
        <v>0.25</v>
      </c>
      <c r="P44" s="391">
        <f t="shared" si="8"/>
        <v>161</v>
      </c>
      <c r="Q44" s="392">
        <f t="shared" si="8"/>
        <v>0</v>
      </c>
      <c r="R44" s="392">
        <f t="shared" si="8"/>
        <v>0</v>
      </c>
      <c r="S44" s="392">
        <f t="shared" si="8"/>
        <v>80.5</v>
      </c>
      <c r="T44" s="392">
        <f t="shared" si="8"/>
        <v>0</v>
      </c>
      <c r="U44" s="393">
        <f t="shared" si="8"/>
        <v>80.5</v>
      </c>
      <c r="V44" s="394">
        <f t="shared" si="4"/>
        <v>322</v>
      </c>
      <c r="W44" s="144" t="s">
        <v>217</v>
      </c>
      <c r="X44" s="371">
        <f t="shared" si="5"/>
        <v>0</v>
      </c>
      <c r="Y44" s="2"/>
      <c r="Z44" s="2"/>
      <c r="AA44" s="2"/>
      <c r="AB44" s="2"/>
      <c r="AC44" s="2"/>
      <c r="AD44" s="2"/>
      <c r="AE44" s="2"/>
      <c r="AF44" s="2"/>
    </row>
    <row r="45" spans="1:34" ht="18.75">
      <c r="A45" s="157">
        <f t="shared" si="7"/>
        <v>1</v>
      </c>
      <c r="B45" s="142" t="s">
        <v>78</v>
      </c>
      <c r="C45" s="142"/>
      <c r="D45" s="198">
        <v>28</v>
      </c>
      <c r="E45" s="383">
        <f t="shared" si="1"/>
        <v>196</v>
      </c>
      <c r="F45" s="319">
        <v>46139</v>
      </c>
      <c r="G45" s="384">
        <f t="shared" ca="1" si="2"/>
        <v>169</v>
      </c>
      <c r="H45" s="385">
        <v>1</v>
      </c>
      <c r="I45" s="385" t="s">
        <v>353</v>
      </c>
      <c r="J45" s="195">
        <v>0.5</v>
      </c>
      <c r="K45" s="196"/>
      <c r="L45" s="196"/>
      <c r="M45" s="196">
        <v>0.25</v>
      </c>
      <c r="N45" s="196"/>
      <c r="O45" s="197">
        <v>0.25</v>
      </c>
      <c r="P45" s="391">
        <f t="shared" si="8"/>
        <v>98</v>
      </c>
      <c r="Q45" s="392">
        <f t="shared" si="8"/>
        <v>0</v>
      </c>
      <c r="R45" s="392">
        <f t="shared" si="8"/>
        <v>0</v>
      </c>
      <c r="S45" s="392">
        <f t="shared" si="8"/>
        <v>49</v>
      </c>
      <c r="T45" s="392">
        <f t="shared" si="8"/>
        <v>0</v>
      </c>
      <c r="U45" s="393">
        <f t="shared" si="8"/>
        <v>49</v>
      </c>
      <c r="V45" s="394">
        <f t="shared" si="4"/>
        <v>196</v>
      </c>
      <c r="W45" s="144" t="s">
        <v>218</v>
      </c>
      <c r="X45" s="371">
        <f t="shared" si="5"/>
        <v>0</v>
      </c>
      <c r="Y45" s="94"/>
      <c r="Z45" s="94"/>
      <c r="AA45" s="94"/>
      <c r="AB45" s="94"/>
      <c r="AC45" s="94"/>
      <c r="AD45" s="2"/>
      <c r="AE45" s="2"/>
      <c r="AF45" s="2"/>
    </row>
    <row r="46" spans="1:34" ht="18.75">
      <c r="A46" s="157">
        <f t="shared" si="7"/>
        <v>1</v>
      </c>
      <c r="B46" s="142" t="s">
        <v>79</v>
      </c>
      <c r="C46" s="142"/>
      <c r="D46" s="198">
        <v>12</v>
      </c>
      <c r="E46" s="383">
        <f t="shared" si="1"/>
        <v>84</v>
      </c>
      <c r="F46" s="319">
        <v>46139</v>
      </c>
      <c r="G46" s="384">
        <f t="shared" ca="1" si="2"/>
        <v>169</v>
      </c>
      <c r="H46" s="385">
        <v>1</v>
      </c>
      <c r="I46" s="385" t="s">
        <v>353</v>
      </c>
      <c r="J46" s="195">
        <v>0.5</v>
      </c>
      <c r="K46" s="196"/>
      <c r="L46" s="196"/>
      <c r="M46" s="196"/>
      <c r="N46" s="196"/>
      <c r="O46" s="197">
        <v>0.5</v>
      </c>
      <c r="P46" s="391">
        <f t="shared" si="8"/>
        <v>42</v>
      </c>
      <c r="Q46" s="392">
        <f t="shared" si="8"/>
        <v>0</v>
      </c>
      <c r="R46" s="392">
        <f t="shared" si="8"/>
        <v>0</v>
      </c>
      <c r="S46" s="392">
        <f t="shared" si="8"/>
        <v>0</v>
      </c>
      <c r="T46" s="392">
        <f t="shared" si="8"/>
        <v>0</v>
      </c>
      <c r="U46" s="393">
        <f t="shared" si="8"/>
        <v>42</v>
      </c>
      <c r="V46" s="394">
        <f t="shared" si="4"/>
        <v>84</v>
      </c>
      <c r="W46" s="144" t="s">
        <v>219</v>
      </c>
      <c r="X46" s="371">
        <f t="shared" si="5"/>
        <v>0</v>
      </c>
      <c r="Y46" s="86"/>
      <c r="Z46" s="107"/>
      <c r="AA46" s="2"/>
      <c r="AB46" s="2"/>
      <c r="AC46" s="2"/>
      <c r="AD46" s="2"/>
      <c r="AE46" s="2"/>
      <c r="AF46" s="2"/>
    </row>
    <row r="47" spans="1:34" ht="18.75">
      <c r="A47" s="157">
        <f t="shared" si="7"/>
        <v>1</v>
      </c>
      <c r="B47" s="153" t="s">
        <v>80</v>
      </c>
      <c r="C47" s="148" t="s">
        <v>29</v>
      </c>
      <c r="D47" s="198">
        <v>32</v>
      </c>
      <c r="E47" s="383">
        <f t="shared" si="1"/>
        <v>224</v>
      </c>
      <c r="F47" s="319">
        <v>46141</v>
      </c>
      <c r="G47" s="384">
        <f t="shared" ca="1" si="2"/>
        <v>167</v>
      </c>
      <c r="H47" s="254">
        <v>1</v>
      </c>
      <c r="I47" s="385" t="s">
        <v>353</v>
      </c>
      <c r="J47" s="195">
        <v>0.5</v>
      </c>
      <c r="K47" s="196"/>
      <c r="L47" s="196"/>
      <c r="M47" s="196"/>
      <c r="N47" s="196"/>
      <c r="O47" s="197">
        <v>0.5</v>
      </c>
      <c r="P47" s="391">
        <f t="shared" si="8"/>
        <v>112</v>
      </c>
      <c r="Q47" s="392">
        <f t="shared" si="8"/>
        <v>0</v>
      </c>
      <c r="R47" s="392">
        <f t="shared" si="8"/>
        <v>0</v>
      </c>
      <c r="S47" s="392">
        <f t="shared" si="8"/>
        <v>0</v>
      </c>
      <c r="T47" s="392">
        <f t="shared" si="8"/>
        <v>0</v>
      </c>
      <c r="U47" s="393">
        <f t="shared" si="8"/>
        <v>112</v>
      </c>
      <c r="V47" s="394">
        <f t="shared" si="4"/>
        <v>224</v>
      </c>
      <c r="W47" s="144" t="s">
        <v>220</v>
      </c>
      <c r="X47" s="371">
        <f t="shared" si="5"/>
        <v>0</v>
      </c>
      <c r="Y47" s="86"/>
      <c r="Z47" s="107"/>
      <c r="AA47" s="2"/>
      <c r="AB47" s="2"/>
      <c r="AC47" s="2"/>
      <c r="AD47" s="2"/>
      <c r="AE47" s="2"/>
      <c r="AF47" s="2"/>
    </row>
    <row r="48" spans="1:34" ht="18.75">
      <c r="A48" s="157">
        <f t="shared" si="7"/>
        <v>1</v>
      </c>
      <c r="B48" s="142" t="s">
        <v>81</v>
      </c>
      <c r="C48" s="148" t="s">
        <v>29</v>
      </c>
      <c r="D48" s="198">
        <v>24</v>
      </c>
      <c r="E48" s="383">
        <f t="shared" si="1"/>
        <v>168</v>
      </c>
      <c r="F48" s="319">
        <v>46141</v>
      </c>
      <c r="G48" s="384">
        <f t="shared" ca="1" si="2"/>
        <v>167</v>
      </c>
      <c r="H48" s="385">
        <v>3</v>
      </c>
      <c r="I48" s="385" t="str">
        <f>VLOOKUP(H48,Secteurs!$A$4:$C$6,3)</f>
        <v>Arnaud ITOUA</v>
      </c>
      <c r="J48" s="195"/>
      <c r="K48" s="196"/>
      <c r="L48" s="196">
        <v>0.5</v>
      </c>
      <c r="M48" s="196"/>
      <c r="N48" s="196">
        <v>0.5</v>
      </c>
      <c r="O48" s="197"/>
      <c r="P48" s="391">
        <f t="shared" si="8"/>
        <v>0</v>
      </c>
      <c r="Q48" s="392">
        <f t="shared" si="8"/>
        <v>0</v>
      </c>
      <c r="R48" s="392">
        <f t="shared" si="8"/>
        <v>84</v>
      </c>
      <c r="S48" s="392">
        <f t="shared" si="8"/>
        <v>0</v>
      </c>
      <c r="T48" s="392">
        <f t="shared" si="8"/>
        <v>84</v>
      </c>
      <c r="U48" s="393">
        <f t="shared" si="8"/>
        <v>0</v>
      </c>
      <c r="V48" s="394">
        <f t="shared" si="4"/>
        <v>168</v>
      </c>
      <c r="W48" s="144" t="s">
        <v>210</v>
      </c>
      <c r="X48" s="371">
        <f t="shared" si="5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7"/>
        <v>1</v>
      </c>
      <c r="B49" s="142" t="s">
        <v>82</v>
      </c>
      <c r="C49" s="148" t="s">
        <v>29</v>
      </c>
      <c r="D49" s="198">
        <v>50</v>
      </c>
      <c r="E49" s="383">
        <f t="shared" si="1"/>
        <v>350</v>
      </c>
      <c r="F49" s="319">
        <v>46142</v>
      </c>
      <c r="G49" s="384">
        <f t="shared" ca="1" si="2"/>
        <v>166</v>
      </c>
      <c r="H49" s="385">
        <v>2</v>
      </c>
      <c r="I49" s="385" t="s">
        <v>354</v>
      </c>
      <c r="J49" s="195">
        <v>0.5</v>
      </c>
      <c r="K49" s="196"/>
      <c r="L49" s="196"/>
      <c r="M49" s="196">
        <v>0.5</v>
      </c>
      <c r="N49" s="196"/>
      <c r="O49" s="197"/>
      <c r="P49" s="391">
        <f t="shared" si="8"/>
        <v>175</v>
      </c>
      <c r="Q49" s="392">
        <f t="shared" si="8"/>
        <v>0</v>
      </c>
      <c r="R49" s="392">
        <f t="shared" si="8"/>
        <v>0</v>
      </c>
      <c r="S49" s="392">
        <f t="shared" si="8"/>
        <v>175</v>
      </c>
      <c r="T49" s="392">
        <f t="shared" si="8"/>
        <v>0</v>
      </c>
      <c r="U49" s="393">
        <f t="shared" si="8"/>
        <v>0</v>
      </c>
      <c r="V49" s="394">
        <f t="shared" si="4"/>
        <v>350</v>
      </c>
      <c r="W49" s="144" t="s">
        <v>217</v>
      </c>
      <c r="X49" s="371">
        <f t="shared" si="5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7"/>
        <v>1</v>
      </c>
      <c r="B50" s="156" t="s">
        <v>83</v>
      </c>
      <c r="C50" s="148" t="s">
        <v>29</v>
      </c>
      <c r="D50" s="202">
        <v>36</v>
      </c>
      <c r="E50" s="383">
        <f t="shared" si="1"/>
        <v>252</v>
      </c>
      <c r="F50" s="319">
        <v>46141</v>
      </c>
      <c r="G50" s="384">
        <f t="shared" ca="1" si="2"/>
        <v>167</v>
      </c>
      <c r="H50" s="385">
        <v>3</v>
      </c>
      <c r="I50" s="385" t="str">
        <f>VLOOKUP(H50,Secteurs!$A$4:$C$6,3)</f>
        <v>Arnaud ITOUA</v>
      </c>
      <c r="J50" s="195"/>
      <c r="K50" s="196"/>
      <c r="L50" s="196"/>
      <c r="M50" s="196"/>
      <c r="N50" s="196">
        <v>0.5</v>
      </c>
      <c r="O50" s="197">
        <v>0.5</v>
      </c>
      <c r="P50" s="391">
        <f t="shared" si="8"/>
        <v>0</v>
      </c>
      <c r="Q50" s="392">
        <f t="shared" si="8"/>
        <v>0</v>
      </c>
      <c r="R50" s="392">
        <f t="shared" si="8"/>
        <v>0</v>
      </c>
      <c r="S50" s="392">
        <f t="shared" si="8"/>
        <v>0</v>
      </c>
      <c r="T50" s="392">
        <f t="shared" si="8"/>
        <v>126</v>
      </c>
      <c r="U50" s="393">
        <f t="shared" si="8"/>
        <v>126</v>
      </c>
      <c r="V50" s="394">
        <f t="shared" si="4"/>
        <v>252</v>
      </c>
      <c r="W50" s="144" t="s">
        <v>210</v>
      </c>
      <c r="X50" s="371">
        <f t="shared" si="5"/>
        <v>0</v>
      </c>
      <c r="Y50" s="86"/>
      <c r="Z50" s="107"/>
      <c r="AA50" s="2"/>
      <c r="AB50" s="2"/>
      <c r="AC50" s="2"/>
      <c r="AD50" s="2"/>
      <c r="AE50" s="2"/>
      <c r="AF50" s="2"/>
    </row>
    <row r="51" spans="1:32" ht="18.75">
      <c r="A51" s="157">
        <f t="shared" si="7"/>
        <v>1</v>
      </c>
      <c r="B51" s="142" t="s">
        <v>297</v>
      </c>
      <c r="C51" s="142"/>
      <c r="D51" s="198">
        <v>48</v>
      </c>
      <c r="E51" s="383">
        <f t="shared" si="1"/>
        <v>336</v>
      </c>
      <c r="F51" s="319">
        <v>46142</v>
      </c>
      <c r="G51" s="384">
        <f t="shared" ca="1" si="2"/>
        <v>166</v>
      </c>
      <c r="H51" s="385">
        <v>2</v>
      </c>
      <c r="I51" s="385" t="s">
        <v>354</v>
      </c>
      <c r="J51" s="195">
        <v>0.5</v>
      </c>
      <c r="K51" s="196"/>
      <c r="L51" s="196"/>
      <c r="M51" s="196"/>
      <c r="N51" s="196"/>
      <c r="O51" s="197">
        <v>0.5</v>
      </c>
      <c r="P51" s="391">
        <f t="shared" si="8"/>
        <v>168</v>
      </c>
      <c r="Q51" s="392">
        <f t="shared" si="8"/>
        <v>0</v>
      </c>
      <c r="R51" s="392">
        <f t="shared" si="8"/>
        <v>0</v>
      </c>
      <c r="S51" s="392">
        <f t="shared" si="8"/>
        <v>0</v>
      </c>
      <c r="T51" s="392">
        <f t="shared" si="8"/>
        <v>0</v>
      </c>
      <c r="U51" s="393">
        <f t="shared" si="8"/>
        <v>168</v>
      </c>
      <c r="V51" s="394">
        <f t="shared" si="4"/>
        <v>336</v>
      </c>
      <c r="W51" s="144" t="s">
        <v>221</v>
      </c>
      <c r="X51" s="371">
        <f t="shared" si="5"/>
        <v>0</v>
      </c>
      <c r="Y51" s="87"/>
      <c r="Z51" s="107"/>
      <c r="AA51" s="7"/>
      <c r="AB51" s="7"/>
      <c r="AC51" s="2"/>
      <c r="AD51" s="2"/>
      <c r="AE51" s="2"/>
      <c r="AF51" s="2"/>
    </row>
    <row r="52" spans="1:32" ht="21">
      <c r="A52" s="157">
        <f t="shared" si="7"/>
        <v>1</v>
      </c>
      <c r="B52" s="142" t="s">
        <v>85</v>
      </c>
      <c r="C52" s="154" t="s">
        <v>29</v>
      </c>
      <c r="D52" s="200">
        <v>26</v>
      </c>
      <c r="E52" s="383">
        <f t="shared" si="1"/>
        <v>182</v>
      </c>
      <c r="F52" s="319">
        <v>46142</v>
      </c>
      <c r="G52" s="384">
        <f t="shared" ca="1" si="2"/>
        <v>166</v>
      </c>
      <c r="H52" s="385">
        <v>3</v>
      </c>
      <c r="I52" s="385" t="str">
        <f>VLOOKUP(H52,Secteurs!$A$4:$C$6,3)</f>
        <v>Arnaud ITOUA</v>
      </c>
      <c r="J52" s="195">
        <v>0.5</v>
      </c>
      <c r="K52" s="196"/>
      <c r="L52" s="196"/>
      <c r="M52" s="196">
        <v>0.25</v>
      </c>
      <c r="N52" s="196">
        <v>0.25</v>
      </c>
      <c r="O52" s="197"/>
      <c r="P52" s="391">
        <f t="shared" si="8"/>
        <v>91</v>
      </c>
      <c r="Q52" s="392">
        <f t="shared" si="8"/>
        <v>0</v>
      </c>
      <c r="R52" s="392">
        <f t="shared" si="8"/>
        <v>0</v>
      </c>
      <c r="S52" s="392">
        <f t="shared" si="8"/>
        <v>45.5</v>
      </c>
      <c r="T52" s="392">
        <f t="shared" si="8"/>
        <v>45.5</v>
      </c>
      <c r="U52" s="393">
        <f t="shared" si="8"/>
        <v>0</v>
      </c>
      <c r="V52" s="394">
        <f t="shared" si="4"/>
        <v>182</v>
      </c>
      <c r="W52" s="144" t="s">
        <v>222</v>
      </c>
      <c r="X52" s="371">
        <f t="shared" si="5"/>
        <v>0</v>
      </c>
      <c r="Y52" s="86"/>
      <c r="Z52" s="107"/>
      <c r="AA52" s="2"/>
      <c r="AB52" s="2"/>
      <c r="AC52" s="7"/>
      <c r="AD52" s="36"/>
      <c r="AE52" s="36"/>
      <c r="AF52" s="36"/>
    </row>
    <row r="53" spans="1:32" ht="21">
      <c r="A53" s="157">
        <f t="shared" si="7"/>
        <v>1</v>
      </c>
      <c r="B53" s="150" t="s">
        <v>86</v>
      </c>
      <c r="C53" s="148" t="s">
        <v>29</v>
      </c>
      <c r="D53" s="200">
        <v>20</v>
      </c>
      <c r="E53" s="383">
        <f t="shared" si="1"/>
        <v>140</v>
      </c>
      <c r="F53" s="319">
        <v>46142</v>
      </c>
      <c r="G53" s="384">
        <f t="shared" ca="1" si="2"/>
        <v>166</v>
      </c>
      <c r="H53" s="385">
        <v>3</v>
      </c>
      <c r="I53" s="385" t="str">
        <f>VLOOKUP(H53,Secteurs!$A$4:$C$6,3)</f>
        <v>Arnaud ITOUA</v>
      </c>
      <c r="J53" s="195"/>
      <c r="K53" s="196"/>
      <c r="L53" s="196"/>
      <c r="M53" s="196"/>
      <c r="N53" s="196">
        <v>0.5</v>
      </c>
      <c r="O53" s="197">
        <v>0.5</v>
      </c>
      <c r="P53" s="391">
        <f t="shared" si="8"/>
        <v>0</v>
      </c>
      <c r="Q53" s="392">
        <f t="shared" si="8"/>
        <v>0</v>
      </c>
      <c r="R53" s="392">
        <f t="shared" si="8"/>
        <v>0</v>
      </c>
      <c r="S53" s="392">
        <f t="shared" si="8"/>
        <v>0</v>
      </c>
      <c r="T53" s="392">
        <f t="shared" si="8"/>
        <v>70</v>
      </c>
      <c r="U53" s="393">
        <f t="shared" si="8"/>
        <v>70</v>
      </c>
      <c r="V53" s="394">
        <f t="shared" si="4"/>
        <v>140</v>
      </c>
      <c r="W53" s="144" t="s">
        <v>223</v>
      </c>
      <c r="X53" s="371">
        <f t="shared" si="5"/>
        <v>0</v>
      </c>
      <c r="Y53" s="86"/>
      <c r="Z53" s="107"/>
      <c r="AA53" s="2"/>
      <c r="AB53" s="2"/>
      <c r="AC53" s="2"/>
      <c r="AD53" s="36"/>
      <c r="AE53" s="36"/>
      <c r="AF53" s="2"/>
    </row>
    <row r="54" spans="1:32" ht="18.75">
      <c r="A54" s="157">
        <f t="shared" si="7"/>
        <v>1</v>
      </c>
      <c r="B54" s="142" t="s">
        <v>337</v>
      </c>
      <c r="D54" s="198">
        <v>28</v>
      </c>
      <c r="E54" s="383">
        <f t="shared" si="1"/>
        <v>196</v>
      </c>
      <c r="F54" s="319">
        <v>46141</v>
      </c>
      <c r="G54" s="384">
        <f t="shared" ca="1" si="2"/>
        <v>167</v>
      </c>
      <c r="H54" s="385">
        <v>3</v>
      </c>
      <c r="I54" s="385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391">
        <f t="shared" si="8"/>
        <v>98</v>
      </c>
      <c r="Q54" s="392">
        <f t="shared" si="8"/>
        <v>0</v>
      </c>
      <c r="R54" s="392">
        <f t="shared" si="8"/>
        <v>0</v>
      </c>
      <c r="S54" s="392">
        <f t="shared" si="8"/>
        <v>0</v>
      </c>
      <c r="T54" s="392">
        <f t="shared" si="8"/>
        <v>98</v>
      </c>
      <c r="U54" s="393">
        <f t="shared" si="8"/>
        <v>0</v>
      </c>
      <c r="V54" s="394">
        <f t="shared" si="4"/>
        <v>196</v>
      </c>
      <c r="W54" s="144" t="s">
        <v>224</v>
      </c>
      <c r="X54" s="371">
        <f t="shared" si="5"/>
        <v>0</v>
      </c>
      <c r="Y54" s="86"/>
      <c r="Z54" s="107"/>
      <c r="AA54" s="10"/>
      <c r="AB54" s="10"/>
      <c r="AC54" s="2"/>
      <c r="AD54" s="2"/>
      <c r="AE54" s="2"/>
      <c r="AF54" s="2"/>
    </row>
    <row r="55" spans="1:32" ht="18.75">
      <c r="A55" s="157">
        <f t="shared" si="7"/>
        <v>1</v>
      </c>
      <c r="B55" s="142" t="s">
        <v>88</v>
      </c>
      <c r="C55" s="148" t="s">
        <v>29</v>
      </c>
      <c r="D55" s="198">
        <v>36</v>
      </c>
      <c r="E55" s="383">
        <f t="shared" si="1"/>
        <v>252</v>
      </c>
      <c r="F55" s="319">
        <v>46141</v>
      </c>
      <c r="G55" s="384">
        <f t="shared" ca="1" si="2"/>
        <v>167</v>
      </c>
      <c r="H55" s="385">
        <v>2</v>
      </c>
      <c r="I55" s="385" t="s">
        <v>354</v>
      </c>
      <c r="J55" s="195">
        <v>0.5</v>
      </c>
      <c r="K55" s="196"/>
      <c r="L55" s="196"/>
      <c r="M55" s="196"/>
      <c r="N55" s="196"/>
      <c r="O55" s="197">
        <v>0.5</v>
      </c>
      <c r="P55" s="391">
        <f t="shared" si="8"/>
        <v>126</v>
      </c>
      <c r="Q55" s="392">
        <f t="shared" si="8"/>
        <v>0</v>
      </c>
      <c r="R55" s="392">
        <f t="shared" si="8"/>
        <v>0</v>
      </c>
      <c r="S55" s="392">
        <f t="shared" si="8"/>
        <v>0</v>
      </c>
      <c r="T55" s="392">
        <f t="shared" si="8"/>
        <v>0</v>
      </c>
      <c r="U55" s="393">
        <f t="shared" si="8"/>
        <v>126</v>
      </c>
      <c r="V55" s="394">
        <f t="shared" si="4"/>
        <v>252</v>
      </c>
      <c r="W55" s="144" t="s">
        <v>205</v>
      </c>
      <c r="X55" s="371">
        <f t="shared" si="5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7"/>
        <v>1</v>
      </c>
      <c r="B56" s="156" t="s">
        <v>89</v>
      </c>
      <c r="C56" s="148" t="s">
        <v>34</v>
      </c>
      <c r="D56" s="198">
        <v>22</v>
      </c>
      <c r="E56" s="383">
        <f t="shared" si="1"/>
        <v>154</v>
      </c>
      <c r="F56" s="319">
        <v>46139</v>
      </c>
      <c r="G56" s="384">
        <f t="shared" ca="1" si="2"/>
        <v>169</v>
      </c>
      <c r="H56" s="385">
        <v>3</v>
      </c>
      <c r="I56" s="385" t="str">
        <f>VLOOKUP(H56,Secteurs!$A$4:$C$6,3)</f>
        <v>Arnaud ITOUA</v>
      </c>
      <c r="J56" s="195">
        <v>0.5</v>
      </c>
      <c r="K56" s="196"/>
      <c r="L56" s="196">
        <v>0.5</v>
      </c>
      <c r="M56" s="196"/>
      <c r="N56" s="196"/>
      <c r="O56" s="197"/>
      <c r="P56" s="391">
        <f t="shared" si="8"/>
        <v>77</v>
      </c>
      <c r="Q56" s="392">
        <f t="shared" si="8"/>
        <v>0</v>
      </c>
      <c r="R56" s="392">
        <f t="shared" si="8"/>
        <v>77</v>
      </c>
      <c r="S56" s="392">
        <f t="shared" si="8"/>
        <v>0</v>
      </c>
      <c r="T56" s="392">
        <f t="shared" si="8"/>
        <v>0</v>
      </c>
      <c r="U56" s="393">
        <f t="shared" si="8"/>
        <v>0</v>
      </c>
      <c r="V56" s="394">
        <f t="shared" si="4"/>
        <v>154</v>
      </c>
      <c r="W56" s="144" t="s">
        <v>223</v>
      </c>
      <c r="X56" s="371">
        <f t="shared" si="5"/>
        <v>0</v>
      </c>
      <c r="Y56" s="86"/>
      <c r="Z56" s="107"/>
      <c r="AA56" s="2"/>
      <c r="AB56" s="2"/>
      <c r="AC56" s="10"/>
      <c r="AD56" s="2"/>
      <c r="AE56" s="2"/>
      <c r="AF56" s="2"/>
    </row>
    <row r="57" spans="1:32" ht="18.75">
      <c r="A57" s="157">
        <f t="shared" si="7"/>
        <v>1</v>
      </c>
      <c r="B57" s="348" t="s">
        <v>322</v>
      </c>
      <c r="C57" s="168" t="s">
        <v>29</v>
      </c>
      <c r="D57" s="198">
        <v>26</v>
      </c>
      <c r="E57" s="383">
        <f t="shared" si="1"/>
        <v>182</v>
      </c>
      <c r="F57" s="319">
        <v>46142</v>
      </c>
      <c r="G57" s="384">
        <f t="shared" ca="1" si="2"/>
        <v>166</v>
      </c>
      <c r="H57" s="385">
        <v>2</v>
      </c>
      <c r="I57" s="385" t="s">
        <v>354</v>
      </c>
      <c r="J57" s="195">
        <v>0.5</v>
      </c>
      <c r="K57" s="196"/>
      <c r="L57" s="196"/>
      <c r="M57" s="196">
        <v>0.5</v>
      </c>
      <c r="N57" s="196"/>
      <c r="O57" s="197"/>
      <c r="P57" s="391">
        <f t="shared" si="8"/>
        <v>91</v>
      </c>
      <c r="Q57" s="392">
        <f t="shared" si="8"/>
        <v>0</v>
      </c>
      <c r="R57" s="392">
        <f t="shared" si="8"/>
        <v>0</v>
      </c>
      <c r="S57" s="392">
        <f t="shared" si="8"/>
        <v>91</v>
      </c>
      <c r="T57" s="392">
        <f t="shared" si="8"/>
        <v>0</v>
      </c>
      <c r="U57" s="393">
        <f t="shared" si="8"/>
        <v>0</v>
      </c>
      <c r="V57" s="394">
        <f t="shared" si="4"/>
        <v>182</v>
      </c>
      <c r="W57" s="144" t="s">
        <v>208</v>
      </c>
      <c r="X57" s="371">
        <f t="shared" si="5"/>
        <v>0</v>
      </c>
      <c r="Y57" s="86"/>
      <c r="Z57" s="523"/>
      <c r="AA57" s="523"/>
      <c r="AB57" s="2"/>
      <c r="AC57" s="2"/>
      <c r="AD57" s="2"/>
      <c r="AE57" s="2"/>
      <c r="AF57" s="2"/>
    </row>
    <row r="58" spans="1:32" ht="18.75">
      <c r="A58" s="157">
        <f t="shared" si="7"/>
        <v>1</v>
      </c>
      <c r="B58" s="156" t="s">
        <v>91</v>
      </c>
      <c r="C58" s="156"/>
      <c r="D58" s="198">
        <v>30</v>
      </c>
      <c r="E58" s="383">
        <f t="shared" si="1"/>
        <v>210</v>
      </c>
      <c r="F58" s="319">
        <v>46141</v>
      </c>
      <c r="G58" s="384">
        <f t="shared" ca="1" si="2"/>
        <v>167</v>
      </c>
      <c r="H58" s="385">
        <v>3</v>
      </c>
      <c r="I58" s="385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391">
        <f t="shared" si="8"/>
        <v>105</v>
      </c>
      <c r="Q58" s="392">
        <f t="shared" si="8"/>
        <v>0</v>
      </c>
      <c r="R58" s="392">
        <f t="shared" si="8"/>
        <v>0</v>
      </c>
      <c r="S58" s="392">
        <f t="shared" si="8"/>
        <v>0</v>
      </c>
      <c r="T58" s="392">
        <f t="shared" si="8"/>
        <v>0</v>
      </c>
      <c r="U58" s="393">
        <f t="shared" si="8"/>
        <v>105</v>
      </c>
      <c r="V58" s="394">
        <f t="shared" si="4"/>
        <v>210</v>
      </c>
      <c r="W58" s="144" t="s">
        <v>210</v>
      </c>
      <c r="X58" s="371">
        <f t="shared" si="5"/>
        <v>0</v>
      </c>
      <c r="Y58" s="10"/>
      <c r="Z58" s="107"/>
      <c r="AA58" s="2"/>
      <c r="AB58" s="2"/>
      <c r="AC58" s="2"/>
      <c r="AD58" s="2"/>
      <c r="AE58" s="2"/>
      <c r="AF58" s="2"/>
    </row>
    <row r="59" spans="1:32" ht="18.75">
      <c r="A59" s="157">
        <f t="shared" si="7"/>
        <v>1</v>
      </c>
      <c r="B59" s="158" t="s">
        <v>92</v>
      </c>
      <c r="C59" s="148" t="s">
        <v>34</v>
      </c>
      <c r="D59" s="198">
        <v>26</v>
      </c>
      <c r="E59" s="383">
        <f t="shared" si="1"/>
        <v>182</v>
      </c>
      <c r="F59" s="319">
        <v>46139</v>
      </c>
      <c r="G59" s="384">
        <f t="shared" ca="1" si="2"/>
        <v>169</v>
      </c>
      <c r="H59" s="385">
        <v>1</v>
      </c>
      <c r="I59" s="385" t="s">
        <v>353</v>
      </c>
      <c r="J59" s="195">
        <v>0.5</v>
      </c>
      <c r="K59" s="196"/>
      <c r="L59" s="196"/>
      <c r="M59" s="196"/>
      <c r="N59" s="196"/>
      <c r="O59" s="197">
        <v>0.5</v>
      </c>
      <c r="P59" s="391">
        <f t="shared" si="8"/>
        <v>91</v>
      </c>
      <c r="Q59" s="392">
        <f t="shared" si="8"/>
        <v>0</v>
      </c>
      <c r="R59" s="392">
        <f t="shared" si="8"/>
        <v>0</v>
      </c>
      <c r="S59" s="392">
        <f t="shared" si="8"/>
        <v>0</v>
      </c>
      <c r="T59" s="392">
        <f t="shared" si="8"/>
        <v>0</v>
      </c>
      <c r="U59" s="393">
        <f t="shared" si="8"/>
        <v>91</v>
      </c>
      <c r="V59" s="394">
        <f t="shared" si="4"/>
        <v>182</v>
      </c>
      <c r="W59" s="144" t="s">
        <v>225</v>
      </c>
      <c r="X59" s="371">
        <f t="shared" si="5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7"/>
        <v>1</v>
      </c>
      <c r="B60" s="156" t="s">
        <v>93</v>
      </c>
      <c r="C60" s="148" t="s">
        <v>29</v>
      </c>
      <c r="D60" s="198">
        <v>34</v>
      </c>
      <c r="E60" s="383">
        <f t="shared" si="1"/>
        <v>238</v>
      </c>
      <c r="F60" s="319">
        <v>46139</v>
      </c>
      <c r="G60" s="384">
        <f t="shared" ca="1" si="2"/>
        <v>169</v>
      </c>
      <c r="H60" s="385">
        <v>2</v>
      </c>
      <c r="I60" s="385" t="s">
        <v>354</v>
      </c>
      <c r="J60" s="195"/>
      <c r="K60" s="196"/>
      <c r="L60" s="196"/>
      <c r="M60" s="196">
        <v>0.25</v>
      </c>
      <c r="N60" s="196">
        <v>0.25</v>
      </c>
      <c r="O60" s="197">
        <v>0.5</v>
      </c>
      <c r="P60" s="391">
        <f t="shared" si="8"/>
        <v>0</v>
      </c>
      <c r="Q60" s="392">
        <f t="shared" si="8"/>
        <v>0</v>
      </c>
      <c r="R60" s="392">
        <f t="shared" si="8"/>
        <v>0</v>
      </c>
      <c r="S60" s="392">
        <f t="shared" si="8"/>
        <v>59.5</v>
      </c>
      <c r="T60" s="392">
        <f t="shared" si="8"/>
        <v>59.5</v>
      </c>
      <c r="U60" s="393">
        <f t="shared" si="8"/>
        <v>119</v>
      </c>
      <c r="V60" s="394">
        <f t="shared" si="4"/>
        <v>238</v>
      </c>
      <c r="W60" s="144" t="s">
        <v>226</v>
      </c>
      <c r="X60" s="371">
        <f t="shared" si="5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7"/>
        <v>1</v>
      </c>
      <c r="B61" s="153" t="s">
        <v>94</v>
      </c>
      <c r="C61" s="148" t="s">
        <v>29</v>
      </c>
      <c r="D61" s="198">
        <v>28</v>
      </c>
      <c r="E61" s="383">
        <f t="shared" si="1"/>
        <v>196</v>
      </c>
      <c r="F61" s="319">
        <v>46142</v>
      </c>
      <c r="G61" s="384">
        <f t="shared" ca="1" si="2"/>
        <v>166</v>
      </c>
      <c r="H61" s="254">
        <v>1</v>
      </c>
      <c r="I61" s="385" t="s">
        <v>353</v>
      </c>
      <c r="J61" s="195">
        <v>0.5</v>
      </c>
      <c r="K61" s="196"/>
      <c r="L61" s="196">
        <v>0.25</v>
      </c>
      <c r="M61" s="196"/>
      <c r="N61" s="196"/>
      <c r="O61" s="197">
        <v>0.25</v>
      </c>
      <c r="P61" s="391">
        <f t="shared" si="8"/>
        <v>98</v>
      </c>
      <c r="Q61" s="392">
        <f t="shared" si="8"/>
        <v>0</v>
      </c>
      <c r="R61" s="392">
        <f t="shared" si="8"/>
        <v>49</v>
      </c>
      <c r="S61" s="392">
        <f t="shared" si="8"/>
        <v>0</v>
      </c>
      <c r="T61" s="392">
        <f t="shared" si="8"/>
        <v>0</v>
      </c>
      <c r="U61" s="393">
        <f t="shared" si="8"/>
        <v>49</v>
      </c>
      <c r="V61" s="394">
        <f t="shared" si="4"/>
        <v>196</v>
      </c>
      <c r="W61" s="144" t="s">
        <v>223</v>
      </c>
      <c r="X61" s="371">
        <f t="shared" si="5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7"/>
        <v>1</v>
      </c>
      <c r="B62" s="169" t="s">
        <v>95</v>
      </c>
      <c r="C62" s="159" t="s">
        <v>29</v>
      </c>
      <c r="D62" s="200">
        <v>30</v>
      </c>
      <c r="E62" s="383">
        <f t="shared" si="1"/>
        <v>210</v>
      </c>
      <c r="F62" s="319">
        <v>46139</v>
      </c>
      <c r="G62" s="384">
        <f t="shared" ca="1" si="2"/>
        <v>169</v>
      </c>
      <c r="H62" s="254">
        <v>1</v>
      </c>
      <c r="I62" s="385" t="s">
        <v>353</v>
      </c>
      <c r="J62" s="195">
        <v>0.5</v>
      </c>
      <c r="K62" s="196"/>
      <c r="L62" s="196"/>
      <c r="M62" s="196"/>
      <c r="N62" s="196"/>
      <c r="O62" s="197">
        <v>0.5</v>
      </c>
      <c r="P62" s="391">
        <f t="shared" si="8"/>
        <v>105</v>
      </c>
      <c r="Q62" s="392">
        <f t="shared" si="8"/>
        <v>0</v>
      </c>
      <c r="R62" s="392">
        <f t="shared" si="8"/>
        <v>0</v>
      </c>
      <c r="S62" s="392">
        <f t="shared" si="8"/>
        <v>0</v>
      </c>
      <c r="T62" s="392">
        <f t="shared" si="8"/>
        <v>0</v>
      </c>
      <c r="U62" s="393">
        <f t="shared" si="8"/>
        <v>105</v>
      </c>
      <c r="V62" s="394">
        <f t="shared" si="4"/>
        <v>210</v>
      </c>
      <c r="W62" s="144" t="s">
        <v>223</v>
      </c>
      <c r="X62" s="371">
        <f t="shared" si="5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7"/>
        <v>1</v>
      </c>
      <c r="B63" s="142" t="s">
        <v>96</v>
      </c>
      <c r="C63" s="159" t="s">
        <v>29</v>
      </c>
      <c r="D63" s="198">
        <v>32</v>
      </c>
      <c r="E63" s="383">
        <f t="shared" si="1"/>
        <v>224</v>
      </c>
      <c r="F63" s="319">
        <v>46139</v>
      </c>
      <c r="G63" s="384">
        <f t="shared" ca="1" si="2"/>
        <v>169</v>
      </c>
      <c r="H63" s="254">
        <v>1</v>
      </c>
      <c r="I63" s="385" t="s">
        <v>353</v>
      </c>
      <c r="J63" s="195">
        <v>0.5</v>
      </c>
      <c r="K63" s="196"/>
      <c r="L63" s="196">
        <v>0.5</v>
      </c>
      <c r="M63" s="196"/>
      <c r="N63" s="196"/>
      <c r="O63" s="197"/>
      <c r="P63" s="391">
        <f t="shared" si="8"/>
        <v>112</v>
      </c>
      <c r="Q63" s="392">
        <f t="shared" si="8"/>
        <v>0</v>
      </c>
      <c r="R63" s="392">
        <f t="shared" si="8"/>
        <v>112</v>
      </c>
      <c r="S63" s="392">
        <f t="shared" si="8"/>
        <v>0</v>
      </c>
      <c r="T63" s="392">
        <f t="shared" si="8"/>
        <v>0</v>
      </c>
      <c r="U63" s="393">
        <f t="shared" si="8"/>
        <v>0</v>
      </c>
      <c r="V63" s="394">
        <f t="shared" si="4"/>
        <v>224</v>
      </c>
      <c r="W63" s="144" t="s">
        <v>223</v>
      </c>
      <c r="X63" s="371">
        <f t="shared" si="5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7"/>
        <v>1</v>
      </c>
      <c r="B64" s="150" t="s">
        <v>97</v>
      </c>
      <c r="C64" s="159" t="s">
        <v>29</v>
      </c>
      <c r="D64" s="200">
        <v>42</v>
      </c>
      <c r="E64" s="383">
        <f t="shared" si="1"/>
        <v>294</v>
      </c>
      <c r="F64" s="319">
        <v>46139</v>
      </c>
      <c r="G64" s="384">
        <f t="shared" ca="1" si="2"/>
        <v>169</v>
      </c>
      <c r="H64" s="385">
        <v>3</v>
      </c>
      <c r="I64" s="385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391">
        <f t="shared" si="8"/>
        <v>147</v>
      </c>
      <c r="Q64" s="392">
        <f t="shared" si="8"/>
        <v>0</v>
      </c>
      <c r="R64" s="392">
        <f t="shared" si="8"/>
        <v>0</v>
      </c>
      <c r="S64" s="392">
        <f t="shared" si="8"/>
        <v>0</v>
      </c>
      <c r="T64" s="392">
        <f t="shared" si="8"/>
        <v>0</v>
      </c>
      <c r="U64" s="393">
        <f t="shared" si="8"/>
        <v>147</v>
      </c>
      <c r="V64" s="394">
        <f t="shared" si="4"/>
        <v>294</v>
      </c>
      <c r="W64" s="144" t="s">
        <v>227</v>
      </c>
      <c r="X64" s="371">
        <f t="shared" si="5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7"/>
        <v>1</v>
      </c>
      <c r="B65" s="169" t="s">
        <v>98</v>
      </c>
      <c r="C65" s="159" t="s">
        <v>29</v>
      </c>
      <c r="D65" s="200">
        <v>18</v>
      </c>
      <c r="E65" s="383">
        <f t="shared" si="1"/>
        <v>126</v>
      </c>
      <c r="F65" s="319">
        <v>46141</v>
      </c>
      <c r="G65" s="384">
        <f t="shared" ca="1" si="2"/>
        <v>167</v>
      </c>
      <c r="H65" s="254">
        <v>1</v>
      </c>
      <c r="I65" s="385" t="s">
        <v>353</v>
      </c>
      <c r="J65" s="195">
        <v>0.5</v>
      </c>
      <c r="K65" s="196"/>
      <c r="L65" s="196"/>
      <c r="M65" s="196"/>
      <c r="N65" s="196"/>
      <c r="O65" s="197">
        <v>0.5</v>
      </c>
      <c r="P65" s="391">
        <f t="shared" si="8"/>
        <v>63</v>
      </c>
      <c r="Q65" s="392">
        <f t="shared" si="8"/>
        <v>0</v>
      </c>
      <c r="R65" s="392">
        <f t="shared" si="8"/>
        <v>0</v>
      </c>
      <c r="S65" s="392">
        <f t="shared" si="8"/>
        <v>0</v>
      </c>
      <c r="T65" s="392">
        <f t="shared" si="8"/>
        <v>0</v>
      </c>
      <c r="U65" s="393">
        <f t="shared" si="8"/>
        <v>63</v>
      </c>
      <c r="V65" s="394">
        <f t="shared" si="4"/>
        <v>126</v>
      </c>
      <c r="W65" s="144" t="s">
        <v>226</v>
      </c>
      <c r="X65" s="371">
        <f t="shared" si="5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si="7"/>
        <v>1</v>
      </c>
      <c r="B66" s="169" t="s">
        <v>99</v>
      </c>
      <c r="C66" s="159" t="s">
        <v>29</v>
      </c>
      <c r="D66" s="200">
        <v>30</v>
      </c>
      <c r="E66" s="383">
        <f t="shared" ref="E66:E113" si="9">D66*7</f>
        <v>210</v>
      </c>
      <c r="F66" s="319">
        <v>46142</v>
      </c>
      <c r="G66" s="384">
        <f t="shared" ref="G66:G69" ca="1" si="10">+IF(A66=1,(+TODAY())-F66,"Sans objet")</f>
        <v>166</v>
      </c>
      <c r="H66" s="385">
        <v>1</v>
      </c>
      <c r="I66" s="385" t="s">
        <v>353</v>
      </c>
      <c r="J66" s="195">
        <v>0.5</v>
      </c>
      <c r="K66" s="196"/>
      <c r="L66" s="196"/>
      <c r="M66" s="196"/>
      <c r="N66" s="196"/>
      <c r="O66" s="197">
        <v>0.5</v>
      </c>
      <c r="P66" s="391">
        <f t="shared" si="8"/>
        <v>105</v>
      </c>
      <c r="Q66" s="392">
        <f t="shared" si="8"/>
        <v>0</v>
      </c>
      <c r="R66" s="392">
        <f t="shared" si="8"/>
        <v>0</v>
      </c>
      <c r="S66" s="392">
        <f t="shared" si="8"/>
        <v>0</v>
      </c>
      <c r="T66" s="392">
        <f t="shared" si="8"/>
        <v>0</v>
      </c>
      <c r="U66" s="393">
        <f t="shared" si="8"/>
        <v>105</v>
      </c>
      <c r="V66" s="394">
        <f t="shared" ref="V66:V107" si="11">SUM(P66:U66)</f>
        <v>210</v>
      </c>
      <c r="W66" s="144" t="s">
        <v>220</v>
      </c>
      <c r="X66" s="371">
        <f t="shared" ref="X66:X91" si="12">+V66-E66</f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7"/>
        <v>1</v>
      </c>
      <c r="B67" s="161" t="s">
        <v>100</v>
      </c>
      <c r="C67" s="160" t="s">
        <v>29</v>
      </c>
      <c r="D67" s="198">
        <v>26</v>
      </c>
      <c r="E67" s="383">
        <f t="shared" si="9"/>
        <v>182</v>
      </c>
      <c r="F67" s="319">
        <v>46139</v>
      </c>
      <c r="G67" s="384">
        <f t="shared" ca="1" si="10"/>
        <v>169</v>
      </c>
      <c r="H67" s="254">
        <v>1</v>
      </c>
      <c r="I67" s="385" t="s">
        <v>353</v>
      </c>
      <c r="J67" s="195"/>
      <c r="K67" s="196">
        <v>0.5</v>
      </c>
      <c r="L67" s="196"/>
      <c r="M67" s="196"/>
      <c r="N67" s="196"/>
      <c r="O67" s="197">
        <v>0.5</v>
      </c>
      <c r="P67" s="391">
        <f t="shared" si="8"/>
        <v>0</v>
      </c>
      <c r="Q67" s="392">
        <f t="shared" si="8"/>
        <v>91</v>
      </c>
      <c r="R67" s="392">
        <f t="shared" si="8"/>
        <v>0</v>
      </c>
      <c r="S67" s="392">
        <f t="shared" si="8"/>
        <v>0</v>
      </c>
      <c r="T67" s="392">
        <f t="shared" si="8"/>
        <v>0</v>
      </c>
      <c r="U67" s="393">
        <f t="shared" si="8"/>
        <v>91</v>
      </c>
      <c r="V67" s="394">
        <f t="shared" si="11"/>
        <v>182</v>
      </c>
      <c r="W67" s="144" t="s">
        <v>228</v>
      </c>
      <c r="X67" s="371">
        <f t="shared" si="12"/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7"/>
        <v>1</v>
      </c>
      <c r="B68" s="153" t="s">
        <v>101</v>
      </c>
      <c r="C68" s="148" t="s">
        <v>29</v>
      </c>
      <c r="D68" s="198">
        <v>32</v>
      </c>
      <c r="E68" s="383">
        <f t="shared" si="9"/>
        <v>224</v>
      </c>
      <c r="F68" s="319">
        <v>46142</v>
      </c>
      <c r="G68" s="384">
        <f t="shared" ca="1" si="10"/>
        <v>166</v>
      </c>
      <c r="H68" s="385">
        <v>2</v>
      </c>
      <c r="I68" s="385" t="s">
        <v>355</v>
      </c>
      <c r="J68" s="195"/>
      <c r="K68" s="196"/>
      <c r="L68" s="196"/>
      <c r="M68" s="196">
        <v>0.5</v>
      </c>
      <c r="N68" s="196"/>
      <c r="O68" s="197">
        <v>0.5</v>
      </c>
      <c r="P68" s="391">
        <f t="shared" ref="P68:U83" si="13">+$E68*J68</f>
        <v>0</v>
      </c>
      <c r="Q68" s="392">
        <f t="shared" si="13"/>
        <v>0</v>
      </c>
      <c r="R68" s="392">
        <f t="shared" si="13"/>
        <v>0</v>
      </c>
      <c r="S68" s="392">
        <f t="shared" si="13"/>
        <v>112</v>
      </c>
      <c r="T68" s="392">
        <f t="shared" si="13"/>
        <v>0</v>
      </c>
      <c r="U68" s="393">
        <f t="shared" si="13"/>
        <v>112</v>
      </c>
      <c r="V68" s="394">
        <f t="shared" si="11"/>
        <v>224</v>
      </c>
      <c r="W68" s="144" t="s">
        <v>219</v>
      </c>
      <c r="X68" s="371">
        <f t="shared" si="12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7"/>
        <v>1</v>
      </c>
      <c r="B69" s="150" t="s">
        <v>103</v>
      </c>
      <c r="C69" s="288"/>
      <c r="D69" s="200">
        <v>20</v>
      </c>
      <c r="E69" s="383">
        <f t="shared" si="9"/>
        <v>140</v>
      </c>
      <c r="F69" s="319">
        <v>46141</v>
      </c>
      <c r="G69" s="384">
        <f t="shared" ca="1" si="10"/>
        <v>167</v>
      </c>
      <c r="H69" s="254">
        <v>2</v>
      </c>
      <c r="I69" s="385" t="s">
        <v>354</v>
      </c>
      <c r="J69" s="195"/>
      <c r="K69" s="196"/>
      <c r="L69" s="196"/>
      <c r="M69" s="196"/>
      <c r="N69" s="196"/>
      <c r="O69" s="197">
        <v>1</v>
      </c>
      <c r="P69" s="391">
        <f t="shared" si="13"/>
        <v>0</v>
      </c>
      <c r="Q69" s="392">
        <f t="shared" si="13"/>
        <v>0</v>
      </c>
      <c r="R69" s="392">
        <f t="shared" si="13"/>
        <v>0</v>
      </c>
      <c r="S69" s="392">
        <f t="shared" si="13"/>
        <v>0</v>
      </c>
      <c r="T69" s="392">
        <f t="shared" si="13"/>
        <v>0</v>
      </c>
      <c r="U69" s="393">
        <f t="shared" si="13"/>
        <v>140</v>
      </c>
      <c r="V69" s="394">
        <f t="shared" si="11"/>
        <v>140</v>
      </c>
      <c r="W69" s="144" t="s">
        <v>229</v>
      </c>
      <c r="X69" s="371">
        <f t="shared" si="12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18.75">
      <c r="A70" s="157">
        <f t="shared" si="7"/>
        <v>1</v>
      </c>
      <c r="B70" s="153" t="s">
        <v>105</v>
      </c>
      <c r="D70" s="198">
        <v>28</v>
      </c>
      <c r="E70" s="383">
        <f t="shared" si="9"/>
        <v>196</v>
      </c>
      <c r="F70" s="319">
        <v>46141</v>
      </c>
      <c r="G70" s="384">
        <v>0</v>
      </c>
      <c r="H70" s="254">
        <v>1</v>
      </c>
      <c r="I70" s="385" t="s">
        <v>353</v>
      </c>
      <c r="J70" s="195">
        <v>0.5</v>
      </c>
      <c r="K70" s="196"/>
      <c r="L70" s="196"/>
      <c r="M70" s="196">
        <v>0.5</v>
      </c>
      <c r="N70" s="196"/>
      <c r="O70" s="197"/>
      <c r="P70" s="391">
        <f t="shared" si="13"/>
        <v>98</v>
      </c>
      <c r="Q70" s="392">
        <f t="shared" si="13"/>
        <v>0</v>
      </c>
      <c r="R70" s="392">
        <f t="shared" si="13"/>
        <v>0</v>
      </c>
      <c r="S70" s="392">
        <f t="shared" si="13"/>
        <v>98</v>
      </c>
      <c r="T70" s="392">
        <f t="shared" si="13"/>
        <v>0</v>
      </c>
      <c r="U70" s="393">
        <f t="shared" si="13"/>
        <v>0</v>
      </c>
      <c r="V70" s="394">
        <f t="shared" si="11"/>
        <v>196</v>
      </c>
      <c r="W70" s="144" t="s">
        <v>230</v>
      </c>
      <c r="X70" s="371">
        <f t="shared" si="12"/>
        <v>0</v>
      </c>
      <c r="Y70" s="2"/>
      <c r="Z70" s="2"/>
      <c r="AA70" s="2"/>
      <c r="AB70" s="2"/>
      <c r="AC70" s="2"/>
      <c r="AD70" s="2"/>
      <c r="AE70" s="2"/>
      <c r="AF70" s="2"/>
    </row>
    <row r="71" spans="1:32" ht="19.5" customHeight="1">
      <c r="A71" s="157">
        <f t="shared" si="7"/>
        <v>1</v>
      </c>
      <c r="B71" s="142" t="s">
        <v>106</v>
      </c>
      <c r="C71" s="142"/>
      <c r="D71" s="199">
        <v>12</v>
      </c>
      <c r="E71" s="383">
        <f t="shared" si="9"/>
        <v>84</v>
      </c>
      <c r="F71" s="319">
        <v>46142</v>
      </c>
      <c r="G71" s="384">
        <f t="shared" ref="G71:G134" ca="1" si="14">+IF(A71=1,(+TODAY())-F71,"Sans objet")</f>
        <v>166</v>
      </c>
      <c r="H71" s="254">
        <v>1</v>
      </c>
      <c r="I71" s="385" t="s">
        <v>354</v>
      </c>
      <c r="J71" s="195">
        <v>0.5</v>
      </c>
      <c r="K71" s="196"/>
      <c r="L71" s="196"/>
      <c r="M71" s="196">
        <v>0.25</v>
      </c>
      <c r="N71" s="196"/>
      <c r="O71" s="197">
        <v>0.25</v>
      </c>
      <c r="P71" s="391">
        <f t="shared" si="13"/>
        <v>42</v>
      </c>
      <c r="Q71" s="392">
        <f t="shared" si="13"/>
        <v>0</v>
      </c>
      <c r="R71" s="392">
        <f t="shared" si="13"/>
        <v>0</v>
      </c>
      <c r="S71" s="392">
        <f t="shared" si="13"/>
        <v>21</v>
      </c>
      <c r="T71" s="392">
        <f t="shared" si="13"/>
        <v>0</v>
      </c>
      <c r="U71" s="393">
        <f t="shared" si="13"/>
        <v>21</v>
      </c>
      <c r="V71" s="394">
        <f t="shared" si="11"/>
        <v>84</v>
      </c>
      <c r="W71" s="144" t="s">
        <v>226</v>
      </c>
      <c r="X71" s="371">
        <f t="shared" si="12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21">
      <c r="A72" s="157">
        <f t="shared" si="7"/>
        <v>1</v>
      </c>
      <c r="B72" s="142" t="s">
        <v>107</v>
      </c>
      <c r="C72" s="142"/>
      <c r="D72" s="198">
        <v>28</v>
      </c>
      <c r="E72" s="383">
        <f t="shared" si="9"/>
        <v>196</v>
      </c>
      <c r="F72" s="319">
        <v>46142</v>
      </c>
      <c r="G72" s="384">
        <f t="shared" ca="1" si="14"/>
        <v>166</v>
      </c>
      <c r="H72" s="385">
        <v>2</v>
      </c>
      <c r="I72" s="385" t="s">
        <v>354</v>
      </c>
      <c r="J72" s="195">
        <v>0.5</v>
      </c>
      <c r="K72" s="196"/>
      <c r="L72" s="196"/>
      <c r="M72" s="196"/>
      <c r="N72" s="196"/>
      <c r="O72" s="197">
        <v>0.5</v>
      </c>
      <c r="P72" s="391">
        <f t="shared" si="13"/>
        <v>98</v>
      </c>
      <c r="Q72" s="392">
        <f t="shared" si="13"/>
        <v>0</v>
      </c>
      <c r="R72" s="392">
        <f t="shared" si="13"/>
        <v>0</v>
      </c>
      <c r="S72" s="392">
        <f t="shared" si="13"/>
        <v>0</v>
      </c>
      <c r="T72" s="392">
        <f t="shared" si="13"/>
        <v>0</v>
      </c>
      <c r="U72" s="393">
        <f t="shared" si="13"/>
        <v>98</v>
      </c>
      <c r="V72" s="394">
        <f t="shared" si="11"/>
        <v>196</v>
      </c>
      <c r="W72" s="144" t="s">
        <v>208</v>
      </c>
      <c r="X72" s="371">
        <f t="shared" si="12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18.75" customHeight="1">
      <c r="A73" s="157">
        <f t="shared" si="7"/>
        <v>1</v>
      </c>
      <c r="B73" s="153" t="s">
        <v>108</v>
      </c>
      <c r="C73" s="149" t="s">
        <v>34</v>
      </c>
      <c r="D73" s="198">
        <v>30</v>
      </c>
      <c r="E73" s="383">
        <f t="shared" si="9"/>
        <v>210</v>
      </c>
      <c r="F73" s="352">
        <v>46142</v>
      </c>
      <c r="G73" s="384">
        <f t="shared" ca="1" si="14"/>
        <v>166</v>
      </c>
      <c r="H73" s="255">
        <v>1</v>
      </c>
      <c r="I73" s="255" t="s">
        <v>353</v>
      </c>
      <c r="J73" s="195">
        <v>0.5</v>
      </c>
      <c r="K73" s="196"/>
      <c r="L73" s="196"/>
      <c r="M73" s="196">
        <v>0.5</v>
      </c>
      <c r="N73" s="196"/>
      <c r="O73" s="197"/>
      <c r="P73" s="391">
        <f t="shared" si="13"/>
        <v>105</v>
      </c>
      <c r="Q73" s="392">
        <f t="shared" si="13"/>
        <v>0</v>
      </c>
      <c r="R73" s="392">
        <f t="shared" si="13"/>
        <v>0</v>
      </c>
      <c r="S73" s="392">
        <f t="shared" si="13"/>
        <v>105</v>
      </c>
      <c r="T73" s="392">
        <f t="shared" si="13"/>
        <v>0</v>
      </c>
      <c r="U73" s="393">
        <f t="shared" si="13"/>
        <v>0</v>
      </c>
      <c r="V73" s="394">
        <f t="shared" si="11"/>
        <v>210</v>
      </c>
      <c r="W73" s="144" t="s">
        <v>231</v>
      </c>
      <c r="X73" s="371">
        <f t="shared" si="12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21">
      <c r="A74" s="157">
        <f t="shared" si="7"/>
        <v>1</v>
      </c>
      <c r="B74" s="153" t="s">
        <v>109</v>
      </c>
      <c r="C74" s="153"/>
      <c r="D74" s="198">
        <v>26</v>
      </c>
      <c r="E74" s="383">
        <f t="shared" si="9"/>
        <v>182</v>
      </c>
      <c r="F74" s="319">
        <v>46142</v>
      </c>
      <c r="G74" s="384">
        <f t="shared" ca="1" si="14"/>
        <v>166</v>
      </c>
      <c r="H74" s="385">
        <v>1</v>
      </c>
      <c r="I74" s="385" t="s">
        <v>354</v>
      </c>
      <c r="J74" s="195">
        <v>0.5</v>
      </c>
      <c r="K74" s="196"/>
      <c r="L74" s="196"/>
      <c r="M74" s="196">
        <v>0.5</v>
      </c>
      <c r="N74" s="196"/>
      <c r="O74" s="197"/>
      <c r="P74" s="391">
        <f t="shared" si="13"/>
        <v>91</v>
      </c>
      <c r="Q74" s="392">
        <f t="shared" si="13"/>
        <v>0</v>
      </c>
      <c r="R74" s="392">
        <f t="shared" si="13"/>
        <v>0</v>
      </c>
      <c r="S74" s="392">
        <f t="shared" si="13"/>
        <v>91</v>
      </c>
      <c r="T74" s="392">
        <f t="shared" si="13"/>
        <v>0</v>
      </c>
      <c r="U74" s="393">
        <f t="shared" si="13"/>
        <v>0</v>
      </c>
      <c r="V74" s="394">
        <f t="shared" si="11"/>
        <v>182</v>
      </c>
      <c r="W74" s="144" t="s">
        <v>231</v>
      </c>
      <c r="X74" s="371">
        <f t="shared" si="12"/>
        <v>0</v>
      </c>
      <c r="Y74" s="36"/>
      <c r="Z74" s="36"/>
      <c r="AA74" s="36"/>
      <c r="AB74" s="36"/>
      <c r="AC74" s="36"/>
      <c r="AD74" s="36"/>
      <c r="AE74" s="2"/>
      <c r="AF74" s="2"/>
    </row>
    <row r="75" spans="1:32" ht="18.75">
      <c r="A75" s="157">
        <f t="shared" si="7"/>
        <v>1</v>
      </c>
      <c r="B75" s="142" t="s">
        <v>110</v>
      </c>
      <c r="C75" s="148" t="s">
        <v>29</v>
      </c>
      <c r="D75" s="198">
        <v>24</v>
      </c>
      <c r="E75" s="383">
        <f t="shared" si="9"/>
        <v>168</v>
      </c>
      <c r="F75" s="319">
        <v>46139</v>
      </c>
      <c r="G75" s="384">
        <f t="shared" ca="1" si="14"/>
        <v>169</v>
      </c>
      <c r="H75" s="385">
        <v>3</v>
      </c>
      <c r="I75" s="385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/>
      <c r="O75" s="197">
        <v>0.25</v>
      </c>
      <c r="P75" s="391">
        <f t="shared" si="13"/>
        <v>84</v>
      </c>
      <c r="Q75" s="392">
        <f t="shared" si="13"/>
        <v>0</v>
      </c>
      <c r="R75" s="392">
        <f t="shared" si="13"/>
        <v>42</v>
      </c>
      <c r="S75" s="392">
        <f t="shared" si="13"/>
        <v>0</v>
      </c>
      <c r="T75" s="392">
        <f t="shared" si="13"/>
        <v>0</v>
      </c>
      <c r="U75" s="393">
        <f t="shared" si="13"/>
        <v>42</v>
      </c>
      <c r="V75" s="394">
        <f t="shared" si="11"/>
        <v>168</v>
      </c>
      <c r="W75" s="144" t="s">
        <v>232</v>
      </c>
      <c r="X75" s="371">
        <f t="shared" si="12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7"/>
        <v>1</v>
      </c>
      <c r="B76" s="142" t="s">
        <v>111</v>
      </c>
      <c r="C76" s="142"/>
      <c r="D76" s="198">
        <v>28</v>
      </c>
      <c r="E76" s="383">
        <f t="shared" si="9"/>
        <v>196</v>
      </c>
      <c r="F76" s="319">
        <v>46139</v>
      </c>
      <c r="G76" s="384">
        <f t="shared" ca="1" si="14"/>
        <v>169</v>
      </c>
      <c r="H76" s="385">
        <v>2</v>
      </c>
      <c r="I76" s="385" t="s">
        <v>354</v>
      </c>
      <c r="J76" s="195">
        <v>0.5</v>
      </c>
      <c r="K76" s="196"/>
      <c r="L76" s="196">
        <v>0.5</v>
      </c>
      <c r="M76" s="196"/>
      <c r="N76" s="196"/>
      <c r="O76" s="197"/>
      <c r="P76" s="391">
        <f t="shared" si="13"/>
        <v>98</v>
      </c>
      <c r="Q76" s="392">
        <f t="shared" si="13"/>
        <v>0</v>
      </c>
      <c r="R76" s="392">
        <f t="shared" si="13"/>
        <v>98</v>
      </c>
      <c r="S76" s="392">
        <f t="shared" si="13"/>
        <v>0</v>
      </c>
      <c r="T76" s="392">
        <f t="shared" si="13"/>
        <v>0</v>
      </c>
      <c r="U76" s="393">
        <f t="shared" si="13"/>
        <v>0</v>
      </c>
      <c r="V76" s="394">
        <f t="shared" si="11"/>
        <v>196</v>
      </c>
      <c r="W76" s="144" t="s">
        <v>233</v>
      </c>
      <c r="X76" s="371">
        <f t="shared" si="12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7"/>
        <v>1</v>
      </c>
      <c r="B77" s="142" t="s">
        <v>112</v>
      </c>
      <c r="C77" s="148" t="s">
        <v>52</v>
      </c>
      <c r="D77" s="198">
        <v>40</v>
      </c>
      <c r="E77" s="383">
        <f t="shared" si="9"/>
        <v>280</v>
      </c>
      <c r="F77" s="319">
        <v>46139</v>
      </c>
      <c r="G77" s="384">
        <f t="shared" ca="1" si="14"/>
        <v>169</v>
      </c>
      <c r="H77" s="385">
        <v>3</v>
      </c>
      <c r="I77" s="385" t="str">
        <f>VLOOKUP(H77,Secteurs!$A$4:$C$6,3)</f>
        <v>Arnaud ITOUA</v>
      </c>
      <c r="J77" s="195">
        <v>0.5</v>
      </c>
      <c r="K77" s="196"/>
      <c r="L77" s="196"/>
      <c r="M77" s="196"/>
      <c r="N77" s="196"/>
      <c r="O77" s="197">
        <v>0.5</v>
      </c>
      <c r="P77" s="391">
        <f t="shared" si="13"/>
        <v>140</v>
      </c>
      <c r="Q77" s="392">
        <f t="shared" si="13"/>
        <v>0</v>
      </c>
      <c r="R77" s="392">
        <f t="shared" si="13"/>
        <v>0</v>
      </c>
      <c r="S77" s="392">
        <f t="shared" si="13"/>
        <v>0</v>
      </c>
      <c r="T77" s="392">
        <f t="shared" si="13"/>
        <v>0</v>
      </c>
      <c r="U77" s="393">
        <f t="shared" si="13"/>
        <v>140</v>
      </c>
      <c r="V77" s="394">
        <f t="shared" si="11"/>
        <v>280</v>
      </c>
      <c r="W77" s="144" t="s">
        <v>234</v>
      </c>
      <c r="X77" s="371">
        <f t="shared" si="12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7"/>
        <v>1</v>
      </c>
      <c r="B78" s="153" t="s">
        <v>327</v>
      </c>
      <c r="C78" s="149"/>
      <c r="D78" s="198">
        <v>25</v>
      </c>
      <c r="E78" s="383">
        <f t="shared" si="9"/>
        <v>175</v>
      </c>
      <c r="F78" s="319">
        <v>46141</v>
      </c>
      <c r="G78" s="384">
        <f t="shared" ca="1" si="14"/>
        <v>167</v>
      </c>
      <c r="H78" s="254">
        <v>1</v>
      </c>
      <c r="I78" s="385" t="s">
        <v>353</v>
      </c>
      <c r="J78" s="195">
        <v>0.5</v>
      </c>
      <c r="K78" s="196"/>
      <c r="L78" s="196"/>
      <c r="M78" s="196"/>
      <c r="N78" s="196">
        <v>0.25</v>
      </c>
      <c r="O78" s="197">
        <v>0.25</v>
      </c>
      <c r="P78" s="391">
        <f t="shared" si="13"/>
        <v>87.5</v>
      </c>
      <c r="Q78" s="392">
        <f t="shared" si="13"/>
        <v>0</v>
      </c>
      <c r="R78" s="392">
        <f t="shared" si="13"/>
        <v>0</v>
      </c>
      <c r="S78" s="392">
        <f t="shared" si="13"/>
        <v>0</v>
      </c>
      <c r="T78" s="392">
        <f t="shared" si="13"/>
        <v>43.75</v>
      </c>
      <c r="U78" s="393">
        <f t="shared" si="13"/>
        <v>43.75</v>
      </c>
      <c r="V78" s="394">
        <f t="shared" si="11"/>
        <v>175</v>
      </c>
      <c r="W78" s="144" t="s">
        <v>235</v>
      </c>
      <c r="X78" s="371">
        <f t="shared" si="12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7"/>
        <v>1</v>
      </c>
      <c r="B79" s="142" t="s">
        <v>114</v>
      </c>
      <c r="C79" s="148" t="s">
        <v>29</v>
      </c>
      <c r="D79" s="198">
        <v>32</v>
      </c>
      <c r="E79" s="383">
        <f t="shared" si="9"/>
        <v>224</v>
      </c>
      <c r="F79" s="319">
        <v>46139</v>
      </c>
      <c r="G79" s="384">
        <f t="shared" ca="1" si="14"/>
        <v>169</v>
      </c>
      <c r="H79" s="385">
        <v>1</v>
      </c>
      <c r="I79" s="385" t="s">
        <v>354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391">
        <f t="shared" si="13"/>
        <v>112</v>
      </c>
      <c r="Q79" s="392">
        <f t="shared" si="13"/>
        <v>0</v>
      </c>
      <c r="R79" s="392">
        <f t="shared" si="13"/>
        <v>0</v>
      </c>
      <c r="S79" s="392">
        <f t="shared" si="13"/>
        <v>56</v>
      </c>
      <c r="T79" s="392">
        <f t="shared" si="13"/>
        <v>0</v>
      </c>
      <c r="U79" s="393">
        <f t="shared" si="13"/>
        <v>56</v>
      </c>
      <c r="V79" s="394">
        <f t="shared" si="11"/>
        <v>224</v>
      </c>
      <c r="W79" s="144" t="s">
        <v>236</v>
      </c>
      <c r="X79" s="371">
        <f t="shared" si="12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7"/>
        <v>1</v>
      </c>
      <c r="B80" s="161" t="s">
        <v>237</v>
      </c>
      <c r="C80" s="161"/>
      <c r="D80" s="198">
        <v>50</v>
      </c>
      <c r="E80" s="383">
        <f t="shared" si="9"/>
        <v>350</v>
      </c>
      <c r="F80" s="319">
        <v>46141</v>
      </c>
      <c r="G80" s="384">
        <f t="shared" ca="1" si="14"/>
        <v>167</v>
      </c>
      <c r="H80" s="385">
        <v>1</v>
      </c>
      <c r="I80" s="385" t="s">
        <v>353</v>
      </c>
      <c r="J80" s="195">
        <v>0.5</v>
      </c>
      <c r="K80" s="196"/>
      <c r="L80" s="196"/>
      <c r="M80" s="196">
        <v>0.25</v>
      </c>
      <c r="N80" s="196">
        <v>0.25</v>
      </c>
      <c r="O80" s="197"/>
      <c r="P80" s="391">
        <f t="shared" si="13"/>
        <v>175</v>
      </c>
      <c r="Q80" s="392">
        <f t="shared" si="13"/>
        <v>0</v>
      </c>
      <c r="R80" s="392">
        <f t="shared" si="13"/>
        <v>0</v>
      </c>
      <c r="S80" s="392">
        <f t="shared" si="13"/>
        <v>87.5</v>
      </c>
      <c r="T80" s="392">
        <f t="shared" si="13"/>
        <v>87.5</v>
      </c>
      <c r="U80" s="393">
        <f t="shared" si="13"/>
        <v>0</v>
      </c>
      <c r="V80" s="394">
        <f t="shared" si="11"/>
        <v>350</v>
      </c>
      <c r="W80" s="144" t="s">
        <v>218</v>
      </c>
      <c r="X80" s="371">
        <f t="shared" si="12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7"/>
        <v>1</v>
      </c>
      <c r="B81" s="153" t="s">
        <v>116</v>
      </c>
      <c r="C81" s="149" t="s">
        <v>52</v>
      </c>
      <c r="D81" s="198">
        <v>30</v>
      </c>
      <c r="E81" s="383">
        <f t="shared" si="9"/>
        <v>210</v>
      </c>
      <c r="F81" s="319">
        <v>46141</v>
      </c>
      <c r="G81" s="384">
        <f t="shared" ca="1" si="14"/>
        <v>167</v>
      </c>
      <c r="H81" s="385">
        <v>1</v>
      </c>
      <c r="I81" s="385" t="s">
        <v>353</v>
      </c>
      <c r="J81" s="195">
        <v>0.5</v>
      </c>
      <c r="K81" s="196"/>
      <c r="L81" s="196"/>
      <c r="M81" s="196">
        <v>0.25</v>
      </c>
      <c r="N81" s="196">
        <v>0.25</v>
      </c>
      <c r="O81" s="197"/>
      <c r="P81" s="391">
        <f t="shared" si="13"/>
        <v>105</v>
      </c>
      <c r="Q81" s="392">
        <f t="shared" si="13"/>
        <v>0</v>
      </c>
      <c r="R81" s="392">
        <f t="shared" si="13"/>
        <v>0</v>
      </c>
      <c r="S81" s="392">
        <f t="shared" si="13"/>
        <v>52.5</v>
      </c>
      <c r="T81" s="392">
        <f t="shared" si="13"/>
        <v>52.5</v>
      </c>
      <c r="U81" s="393">
        <f t="shared" si="13"/>
        <v>0</v>
      </c>
      <c r="V81" s="394">
        <f t="shared" si="11"/>
        <v>210</v>
      </c>
      <c r="W81" s="144" t="s">
        <v>238</v>
      </c>
      <c r="X81" s="371">
        <f t="shared" si="12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7"/>
        <v>1</v>
      </c>
      <c r="B82" s="142" t="s">
        <v>118</v>
      </c>
      <c r="C82" s="142"/>
      <c r="D82" s="198">
        <v>32</v>
      </c>
      <c r="E82" s="383">
        <f t="shared" si="9"/>
        <v>224</v>
      </c>
      <c r="F82" s="319">
        <v>46139</v>
      </c>
      <c r="G82" s="384">
        <f t="shared" ca="1" si="14"/>
        <v>169</v>
      </c>
      <c r="H82" s="254">
        <v>1</v>
      </c>
      <c r="I82" s="385" t="s">
        <v>353</v>
      </c>
      <c r="J82" s="195">
        <v>0.5</v>
      </c>
      <c r="K82" s="196"/>
      <c r="L82" s="196"/>
      <c r="M82" s="196"/>
      <c r="N82" s="196"/>
      <c r="O82" s="197">
        <v>0.5</v>
      </c>
      <c r="P82" s="391">
        <v>112</v>
      </c>
      <c r="Q82" s="392">
        <f t="shared" si="13"/>
        <v>0</v>
      </c>
      <c r="R82" s="392">
        <f t="shared" si="13"/>
        <v>0</v>
      </c>
      <c r="S82" s="392">
        <f t="shared" si="13"/>
        <v>0</v>
      </c>
      <c r="T82" s="392">
        <f t="shared" si="13"/>
        <v>0</v>
      </c>
      <c r="U82" s="393">
        <f t="shared" si="13"/>
        <v>112</v>
      </c>
      <c r="V82" s="394">
        <f t="shared" si="11"/>
        <v>224</v>
      </c>
      <c r="W82" s="144" t="s">
        <v>204</v>
      </c>
      <c r="X82" s="371">
        <f t="shared" si="12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7"/>
        <v>1</v>
      </c>
      <c r="B83" s="142" t="s">
        <v>119</v>
      </c>
      <c r="C83" s="142"/>
      <c r="D83" s="198">
        <v>28</v>
      </c>
      <c r="E83" s="383">
        <f t="shared" si="9"/>
        <v>196</v>
      </c>
      <c r="F83" s="319">
        <v>46141</v>
      </c>
      <c r="G83" s="384">
        <f t="shared" ca="1" si="14"/>
        <v>167</v>
      </c>
      <c r="H83" s="385">
        <v>3</v>
      </c>
      <c r="I83" s="385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391">
        <f t="shared" ref="P83:U108" si="15">+$E83*J83</f>
        <v>98</v>
      </c>
      <c r="Q83" s="392">
        <f t="shared" si="13"/>
        <v>0</v>
      </c>
      <c r="R83" s="392">
        <f t="shared" si="13"/>
        <v>0</v>
      </c>
      <c r="S83" s="392">
        <f t="shared" si="13"/>
        <v>0</v>
      </c>
      <c r="T83" s="392">
        <f t="shared" si="13"/>
        <v>0</v>
      </c>
      <c r="U83" s="393">
        <f t="shared" si="13"/>
        <v>98</v>
      </c>
      <c r="V83" s="394">
        <f t="shared" si="11"/>
        <v>196</v>
      </c>
      <c r="W83" s="144" t="s">
        <v>239</v>
      </c>
      <c r="X83" s="371">
        <f t="shared" si="12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7"/>
        <v>1</v>
      </c>
      <c r="B84" s="153" t="s">
        <v>349</v>
      </c>
      <c r="C84" s="153"/>
      <c r="D84" s="198">
        <v>28</v>
      </c>
      <c r="E84" s="383">
        <f t="shared" si="9"/>
        <v>196</v>
      </c>
      <c r="F84" s="319">
        <v>46139</v>
      </c>
      <c r="G84" s="384">
        <f t="shared" ca="1" si="14"/>
        <v>169</v>
      </c>
      <c r="H84" s="254">
        <v>1</v>
      </c>
      <c r="I84" s="385" t="s">
        <v>353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15"/>
        <v>98</v>
      </c>
      <c r="Q84" s="392">
        <f t="shared" si="15"/>
        <v>0</v>
      </c>
      <c r="R84" s="392">
        <f t="shared" si="15"/>
        <v>0</v>
      </c>
      <c r="S84" s="392">
        <f t="shared" si="15"/>
        <v>0</v>
      </c>
      <c r="T84" s="392">
        <f t="shared" si="15"/>
        <v>0</v>
      </c>
      <c r="U84" s="393">
        <f t="shared" si="15"/>
        <v>98</v>
      </c>
      <c r="V84" s="394">
        <f t="shared" si="11"/>
        <v>196</v>
      </c>
      <c r="W84" s="144" t="s">
        <v>223</v>
      </c>
      <c r="X84" s="371">
        <f t="shared" si="12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7"/>
        <v>1</v>
      </c>
      <c r="B85" s="153" t="s">
        <v>121</v>
      </c>
      <c r="C85" s="153"/>
      <c r="D85" s="198">
        <v>28</v>
      </c>
      <c r="E85" s="383">
        <f t="shared" si="9"/>
        <v>196</v>
      </c>
      <c r="F85" s="319">
        <v>46141</v>
      </c>
      <c r="G85" s="384">
        <f t="shared" ca="1" si="14"/>
        <v>167</v>
      </c>
      <c r="H85" s="385">
        <v>1</v>
      </c>
      <c r="I85" s="385" t="s">
        <v>353</v>
      </c>
      <c r="J85" s="195">
        <v>0.75</v>
      </c>
      <c r="K85" s="196"/>
      <c r="L85" s="196">
        <v>0.25</v>
      </c>
      <c r="M85" s="196"/>
      <c r="N85" s="196"/>
      <c r="O85" s="197"/>
      <c r="P85" s="391">
        <f t="shared" si="15"/>
        <v>147</v>
      </c>
      <c r="Q85" s="392">
        <f t="shared" si="15"/>
        <v>0</v>
      </c>
      <c r="R85" s="392">
        <f t="shared" si="15"/>
        <v>49</v>
      </c>
      <c r="S85" s="392">
        <f t="shared" si="15"/>
        <v>0</v>
      </c>
      <c r="T85" s="392">
        <f t="shared" si="15"/>
        <v>0</v>
      </c>
      <c r="U85" s="393">
        <f t="shared" si="15"/>
        <v>0</v>
      </c>
      <c r="V85" s="394">
        <f t="shared" si="11"/>
        <v>196</v>
      </c>
      <c r="W85" s="144" t="s">
        <v>223</v>
      </c>
      <c r="X85" s="371">
        <f t="shared" si="12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7"/>
        <v>1</v>
      </c>
      <c r="B86" s="153" t="s">
        <v>122</v>
      </c>
      <c r="C86" s="149" t="s">
        <v>52</v>
      </c>
      <c r="D86" s="198">
        <v>36</v>
      </c>
      <c r="E86" s="383">
        <f t="shared" si="9"/>
        <v>252</v>
      </c>
      <c r="F86" s="319">
        <v>46141</v>
      </c>
      <c r="G86" s="384">
        <f t="shared" ca="1" si="14"/>
        <v>167</v>
      </c>
      <c r="H86" s="385">
        <v>1</v>
      </c>
      <c r="I86" s="385" t="s">
        <v>353</v>
      </c>
      <c r="J86" s="195">
        <v>0.5</v>
      </c>
      <c r="K86" s="196"/>
      <c r="L86" s="196">
        <v>0.25</v>
      </c>
      <c r="M86" s="196"/>
      <c r="N86" s="196"/>
      <c r="O86" s="197">
        <v>0.25</v>
      </c>
      <c r="P86" s="391">
        <f t="shared" si="15"/>
        <v>126</v>
      </c>
      <c r="Q86" s="392">
        <f t="shared" si="15"/>
        <v>0</v>
      </c>
      <c r="R86" s="392">
        <f t="shared" si="15"/>
        <v>63</v>
      </c>
      <c r="S86" s="392">
        <f t="shared" si="15"/>
        <v>0</v>
      </c>
      <c r="T86" s="392">
        <f t="shared" si="15"/>
        <v>0</v>
      </c>
      <c r="U86" s="393">
        <f t="shared" si="15"/>
        <v>63</v>
      </c>
      <c r="V86" s="394">
        <f t="shared" si="11"/>
        <v>252</v>
      </c>
      <c r="W86" s="144" t="s">
        <v>240</v>
      </c>
      <c r="X86" s="371">
        <f t="shared" si="12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7"/>
        <v>1</v>
      </c>
      <c r="B87" s="142" t="s">
        <v>123</v>
      </c>
      <c r="C87" s="148"/>
      <c r="D87" s="199">
        <v>34</v>
      </c>
      <c r="E87" s="383">
        <f t="shared" si="9"/>
        <v>238</v>
      </c>
      <c r="F87" s="319">
        <v>46139</v>
      </c>
      <c r="G87" s="384">
        <f t="shared" ca="1" si="14"/>
        <v>169</v>
      </c>
      <c r="H87" s="254">
        <v>1</v>
      </c>
      <c r="I87" s="385" t="s">
        <v>353</v>
      </c>
      <c r="J87" s="195">
        <v>0.75</v>
      </c>
      <c r="K87" s="196"/>
      <c r="L87" s="196"/>
      <c r="M87" s="196"/>
      <c r="N87" s="196"/>
      <c r="O87" s="197">
        <v>0.25</v>
      </c>
      <c r="P87" s="391">
        <f t="shared" si="15"/>
        <v>178.5</v>
      </c>
      <c r="Q87" s="392">
        <f t="shared" si="15"/>
        <v>0</v>
      </c>
      <c r="R87" s="392">
        <f t="shared" si="15"/>
        <v>0</v>
      </c>
      <c r="S87" s="392">
        <f t="shared" si="15"/>
        <v>0</v>
      </c>
      <c r="T87" s="392">
        <f t="shared" si="15"/>
        <v>0</v>
      </c>
      <c r="U87" s="393">
        <f t="shared" si="15"/>
        <v>59.5</v>
      </c>
      <c r="V87" s="394">
        <f t="shared" si="11"/>
        <v>238</v>
      </c>
      <c r="W87" s="144" t="s">
        <v>205</v>
      </c>
      <c r="X87" s="371">
        <f t="shared" si="12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7"/>
        <v>1</v>
      </c>
      <c r="B88" s="142" t="s">
        <v>124</v>
      </c>
      <c r="C88" s="142"/>
      <c r="D88" s="198">
        <v>24</v>
      </c>
      <c r="E88" s="383">
        <f t="shared" si="9"/>
        <v>168</v>
      </c>
      <c r="F88" s="319">
        <v>46141</v>
      </c>
      <c r="G88" s="384">
        <f t="shared" ca="1" si="14"/>
        <v>167</v>
      </c>
      <c r="H88" s="385">
        <v>2</v>
      </c>
      <c r="I88" s="385" t="s">
        <v>354</v>
      </c>
      <c r="J88" s="195">
        <v>0.5</v>
      </c>
      <c r="K88" s="196"/>
      <c r="L88" s="196"/>
      <c r="M88" s="196"/>
      <c r="N88" s="196"/>
      <c r="O88" s="197">
        <v>0.5</v>
      </c>
      <c r="P88" s="391">
        <f t="shared" si="15"/>
        <v>84</v>
      </c>
      <c r="Q88" s="392">
        <f t="shared" si="15"/>
        <v>0</v>
      </c>
      <c r="R88" s="392">
        <f t="shared" si="15"/>
        <v>0</v>
      </c>
      <c r="S88" s="392">
        <f t="shared" si="15"/>
        <v>0</v>
      </c>
      <c r="T88" s="392">
        <f t="shared" si="15"/>
        <v>0</v>
      </c>
      <c r="U88" s="393">
        <f t="shared" si="15"/>
        <v>84</v>
      </c>
      <c r="V88" s="394">
        <f t="shared" si="11"/>
        <v>168</v>
      </c>
      <c r="W88" s="144" t="s">
        <v>208</v>
      </c>
      <c r="X88" s="371">
        <f t="shared" si="12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7"/>
        <v>1</v>
      </c>
      <c r="B89" s="142" t="s">
        <v>125</v>
      </c>
      <c r="C89" s="142"/>
      <c r="D89" s="198">
        <v>28</v>
      </c>
      <c r="E89" s="383">
        <f t="shared" si="9"/>
        <v>196</v>
      </c>
      <c r="F89" s="319">
        <v>46139</v>
      </c>
      <c r="G89" s="384">
        <f t="shared" ca="1" si="14"/>
        <v>169</v>
      </c>
      <c r="H89" s="385">
        <v>1</v>
      </c>
      <c r="I89" s="385" t="s">
        <v>353</v>
      </c>
      <c r="J89" s="195">
        <v>0.5</v>
      </c>
      <c r="K89" s="196"/>
      <c r="L89" s="196"/>
      <c r="M89" s="196">
        <v>0.5</v>
      </c>
      <c r="N89" s="196"/>
      <c r="O89" s="197"/>
      <c r="P89" s="391">
        <f t="shared" si="15"/>
        <v>98</v>
      </c>
      <c r="Q89" s="392">
        <f t="shared" si="15"/>
        <v>0</v>
      </c>
      <c r="R89" s="392">
        <f t="shared" si="15"/>
        <v>0</v>
      </c>
      <c r="S89" s="392">
        <f t="shared" si="15"/>
        <v>98</v>
      </c>
      <c r="T89" s="392">
        <f t="shared" si="15"/>
        <v>0</v>
      </c>
      <c r="U89" s="393">
        <f t="shared" si="15"/>
        <v>0</v>
      </c>
      <c r="V89" s="394">
        <f t="shared" si="11"/>
        <v>196</v>
      </c>
      <c r="W89" s="144" t="s">
        <v>208</v>
      </c>
      <c r="X89" s="371">
        <f t="shared" si="12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7"/>
        <v>1</v>
      </c>
      <c r="B90" s="142" t="s">
        <v>126</v>
      </c>
      <c r="C90" s="148" t="s">
        <v>34</v>
      </c>
      <c r="D90" s="198">
        <v>36</v>
      </c>
      <c r="E90" s="383">
        <f t="shared" si="9"/>
        <v>252</v>
      </c>
      <c r="F90" s="319">
        <v>46141</v>
      </c>
      <c r="G90" s="384">
        <f t="shared" ca="1" si="14"/>
        <v>167</v>
      </c>
      <c r="H90" s="385">
        <v>3</v>
      </c>
      <c r="I90" s="385" t="str">
        <f>VLOOKUP(H90,Secteurs!$A$4:$C$6,3)</f>
        <v>Arnaud ITOUA</v>
      </c>
      <c r="J90" s="195">
        <v>0.75</v>
      </c>
      <c r="K90" s="196"/>
      <c r="L90" s="196"/>
      <c r="M90" s="196"/>
      <c r="N90" s="196"/>
      <c r="O90" s="197">
        <v>0.25</v>
      </c>
      <c r="P90" s="391">
        <f t="shared" si="15"/>
        <v>189</v>
      </c>
      <c r="Q90" s="392">
        <f t="shared" si="15"/>
        <v>0</v>
      </c>
      <c r="R90" s="392">
        <f t="shared" si="15"/>
        <v>0</v>
      </c>
      <c r="S90" s="392">
        <f t="shared" si="15"/>
        <v>0</v>
      </c>
      <c r="T90" s="392">
        <f t="shared" si="15"/>
        <v>0</v>
      </c>
      <c r="U90" s="393">
        <f t="shared" si="15"/>
        <v>63</v>
      </c>
      <c r="V90" s="394">
        <f t="shared" si="11"/>
        <v>252</v>
      </c>
      <c r="W90" s="144" t="s">
        <v>241</v>
      </c>
      <c r="X90" s="371">
        <f t="shared" si="12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7"/>
        <v>1</v>
      </c>
      <c r="B91" s="142" t="s">
        <v>127</v>
      </c>
      <c r="C91" s="142"/>
      <c r="D91" s="198">
        <v>38</v>
      </c>
      <c r="E91" s="383">
        <f t="shared" si="9"/>
        <v>266</v>
      </c>
      <c r="F91" s="319">
        <v>46141</v>
      </c>
      <c r="G91" s="384">
        <f t="shared" ca="1" si="14"/>
        <v>167</v>
      </c>
      <c r="H91" s="254">
        <v>2</v>
      </c>
      <c r="I91" s="385" t="s">
        <v>354</v>
      </c>
      <c r="J91" s="195">
        <v>0.25</v>
      </c>
      <c r="K91" s="196"/>
      <c r="L91" s="196"/>
      <c r="M91" s="196"/>
      <c r="N91" s="196"/>
      <c r="O91" s="197">
        <v>0.75</v>
      </c>
      <c r="P91" s="391">
        <f t="shared" si="15"/>
        <v>66.5</v>
      </c>
      <c r="Q91" s="392">
        <f t="shared" si="15"/>
        <v>0</v>
      </c>
      <c r="R91" s="392">
        <f t="shared" si="15"/>
        <v>0</v>
      </c>
      <c r="S91" s="392">
        <f t="shared" si="15"/>
        <v>0</v>
      </c>
      <c r="T91" s="392">
        <f t="shared" si="15"/>
        <v>0</v>
      </c>
      <c r="U91" s="393">
        <f t="shared" si="15"/>
        <v>199.5</v>
      </c>
      <c r="V91" s="394">
        <f t="shared" si="11"/>
        <v>266</v>
      </c>
      <c r="W91" s="144" t="s">
        <v>208</v>
      </c>
      <c r="X91" s="371">
        <f t="shared" si="12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7"/>
        <v>1</v>
      </c>
      <c r="B92" s="150" t="s">
        <v>128</v>
      </c>
      <c r="C92" s="150"/>
      <c r="D92" s="200">
        <v>12</v>
      </c>
      <c r="E92" s="383">
        <f t="shared" si="9"/>
        <v>84</v>
      </c>
      <c r="F92" s="319">
        <v>46141</v>
      </c>
      <c r="G92" s="384">
        <f t="shared" ca="1" si="14"/>
        <v>167</v>
      </c>
      <c r="H92" s="385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15"/>
        <v>42</v>
      </c>
      <c r="Q92" s="392">
        <f t="shared" si="15"/>
        <v>0</v>
      </c>
      <c r="R92" s="392">
        <f t="shared" si="15"/>
        <v>0</v>
      </c>
      <c r="S92" s="392">
        <f t="shared" si="15"/>
        <v>0</v>
      </c>
      <c r="T92" s="392">
        <f t="shared" si="15"/>
        <v>0</v>
      </c>
      <c r="U92" s="393">
        <f t="shared" si="15"/>
        <v>42</v>
      </c>
      <c r="V92" s="394">
        <f t="shared" si="11"/>
        <v>84</v>
      </c>
      <c r="W92" s="144" t="s">
        <v>205</v>
      </c>
      <c r="X92" s="371"/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ref="A93:A117" si="16">+IF(D93&gt;0,1,0)</f>
        <v>1</v>
      </c>
      <c r="B93" s="153" t="s">
        <v>331</v>
      </c>
      <c r="C93" s="149" t="s">
        <v>29</v>
      </c>
      <c r="D93" s="198">
        <v>22</v>
      </c>
      <c r="E93" s="383">
        <f t="shared" si="9"/>
        <v>154</v>
      </c>
      <c r="F93" s="319">
        <v>46142</v>
      </c>
      <c r="G93" s="384">
        <f t="shared" ca="1" si="14"/>
        <v>166</v>
      </c>
      <c r="H93" s="385">
        <v>1</v>
      </c>
      <c r="I93" s="385" t="s">
        <v>353</v>
      </c>
      <c r="J93" s="195">
        <v>1</v>
      </c>
      <c r="K93" s="196"/>
      <c r="L93" s="196"/>
      <c r="M93" s="196"/>
      <c r="N93" s="196"/>
      <c r="O93" s="197"/>
      <c r="P93" s="391">
        <f t="shared" si="15"/>
        <v>154</v>
      </c>
      <c r="Q93" s="392">
        <f t="shared" si="15"/>
        <v>0</v>
      </c>
      <c r="R93" s="392">
        <f t="shared" si="15"/>
        <v>0</v>
      </c>
      <c r="S93" s="392">
        <f t="shared" si="15"/>
        <v>0</v>
      </c>
      <c r="T93" s="392">
        <f t="shared" si="15"/>
        <v>0</v>
      </c>
      <c r="U93" s="393">
        <f t="shared" si="15"/>
        <v>0</v>
      </c>
      <c r="V93" s="394">
        <f t="shared" si="11"/>
        <v>154</v>
      </c>
      <c r="W93" s="144" t="s">
        <v>242</v>
      </c>
      <c r="X93" s="371">
        <f t="shared" ref="X93:X149" si="17">+V93-E93</f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16"/>
        <v>1</v>
      </c>
      <c r="B94" s="142" t="s">
        <v>130</v>
      </c>
      <c r="C94" s="142"/>
      <c r="D94" s="198">
        <v>22</v>
      </c>
      <c r="E94" s="383">
        <f t="shared" si="9"/>
        <v>154</v>
      </c>
      <c r="F94" s="319">
        <v>46139</v>
      </c>
      <c r="G94" s="384">
        <f t="shared" ca="1" si="14"/>
        <v>169</v>
      </c>
      <c r="H94" s="385">
        <v>3</v>
      </c>
      <c r="I94" s="385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391">
        <f t="shared" si="15"/>
        <v>77</v>
      </c>
      <c r="Q94" s="392">
        <f t="shared" si="15"/>
        <v>0</v>
      </c>
      <c r="R94" s="392">
        <f t="shared" si="15"/>
        <v>0</v>
      </c>
      <c r="S94" s="392">
        <f t="shared" si="15"/>
        <v>0</v>
      </c>
      <c r="T94" s="392">
        <f t="shared" si="15"/>
        <v>0</v>
      </c>
      <c r="U94" s="393">
        <f t="shared" si="15"/>
        <v>77</v>
      </c>
      <c r="V94" s="394">
        <f t="shared" si="11"/>
        <v>154</v>
      </c>
      <c r="W94" s="144" t="s">
        <v>243</v>
      </c>
      <c r="X94" s="371">
        <f t="shared" si="17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16"/>
        <v>1</v>
      </c>
      <c r="B95" s="142" t="s">
        <v>131</v>
      </c>
      <c r="C95" s="148" t="s">
        <v>34</v>
      </c>
      <c r="D95" s="198">
        <v>45</v>
      </c>
      <c r="E95" s="383">
        <f t="shared" si="9"/>
        <v>315</v>
      </c>
      <c r="F95" s="319">
        <v>46139</v>
      </c>
      <c r="G95" s="384">
        <f t="shared" ca="1" si="14"/>
        <v>169</v>
      </c>
      <c r="H95" s="385">
        <v>2</v>
      </c>
      <c r="I95" s="385" t="s">
        <v>354</v>
      </c>
      <c r="J95" s="195">
        <v>0.5</v>
      </c>
      <c r="K95" s="196"/>
      <c r="L95" s="196"/>
      <c r="M95" s="196"/>
      <c r="N95" s="196">
        <v>0.5</v>
      </c>
      <c r="O95" s="197"/>
      <c r="P95" s="391">
        <f t="shared" si="15"/>
        <v>157.5</v>
      </c>
      <c r="Q95" s="392">
        <f t="shared" si="15"/>
        <v>0</v>
      </c>
      <c r="R95" s="392">
        <f t="shared" si="15"/>
        <v>0</v>
      </c>
      <c r="S95" s="392">
        <f t="shared" si="15"/>
        <v>0</v>
      </c>
      <c r="T95" s="392">
        <f t="shared" si="15"/>
        <v>157.5</v>
      </c>
      <c r="U95" s="393">
        <f t="shared" si="15"/>
        <v>0</v>
      </c>
      <c r="V95" s="394">
        <f t="shared" si="11"/>
        <v>315</v>
      </c>
      <c r="W95" s="144" t="s">
        <v>244</v>
      </c>
      <c r="X95" s="371">
        <f t="shared" si="17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16"/>
        <v>1</v>
      </c>
      <c r="B96" s="153" t="s">
        <v>98</v>
      </c>
      <c r="C96" s="149"/>
      <c r="D96" s="198">
        <v>18</v>
      </c>
      <c r="E96" s="383">
        <f t="shared" si="9"/>
        <v>126</v>
      </c>
      <c r="F96" s="319">
        <v>46142</v>
      </c>
      <c r="G96" s="384">
        <f t="shared" ca="1" si="14"/>
        <v>166</v>
      </c>
      <c r="H96" s="254">
        <v>1</v>
      </c>
      <c r="I96" s="385" t="s">
        <v>353</v>
      </c>
      <c r="J96" s="195">
        <v>0.5</v>
      </c>
      <c r="K96" s="196"/>
      <c r="L96" s="196"/>
      <c r="M96" s="196"/>
      <c r="N96" s="196"/>
      <c r="O96" s="197">
        <v>0.5</v>
      </c>
      <c r="P96" s="391">
        <f t="shared" si="15"/>
        <v>63</v>
      </c>
      <c r="Q96" s="392">
        <f t="shared" si="15"/>
        <v>0</v>
      </c>
      <c r="R96" s="392">
        <f t="shared" si="15"/>
        <v>0</v>
      </c>
      <c r="S96" s="392">
        <f t="shared" si="15"/>
        <v>0</v>
      </c>
      <c r="T96" s="392">
        <f t="shared" si="15"/>
        <v>0</v>
      </c>
      <c r="U96" s="393">
        <f t="shared" si="15"/>
        <v>63</v>
      </c>
      <c r="V96" s="394">
        <f t="shared" si="11"/>
        <v>126</v>
      </c>
      <c r="W96" s="144" t="s">
        <v>245</v>
      </c>
      <c r="X96" s="371">
        <f t="shared" si="17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16"/>
        <v>1</v>
      </c>
      <c r="B97" s="150" t="s">
        <v>133</v>
      </c>
      <c r="C97" s="148" t="s">
        <v>52</v>
      </c>
      <c r="D97" s="198">
        <v>26</v>
      </c>
      <c r="E97" s="383">
        <f t="shared" si="9"/>
        <v>182</v>
      </c>
      <c r="F97" s="319">
        <v>46139</v>
      </c>
      <c r="G97" s="384">
        <f t="shared" ca="1" si="14"/>
        <v>169</v>
      </c>
      <c r="H97" s="385">
        <v>3</v>
      </c>
      <c r="I97" s="385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391">
        <f t="shared" si="15"/>
        <v>91</v>
      </c>
      <c r="Q97" s="392">
        <f t="shared" si="15"/>
        <v>0</v>
      </c>
      <c r="R97" s="392">
        <f t="shared" si="15"/>
        <v>0</v>
      </c>
      <c r="S97" s="392">
        <f t="shared" si="15"/>
        <v>0</v>
      </c>
      <c r="T97" s="392">
        <f t="shared" si="15"/>
        <v>91</v>
      </c>
      <c r="U97" s="393">
        <f t="shared" si="15"/>
        <v>0</v>
      </c>
      <c r="V97" s="394">
        <f t="shared" si="11"/>
        <v>182</v>
      </c>
      <c r="W97" s="144" t="s">
        <v>246</v>
      </c>
      <c r="X97" s="371">
        <f t="shared" si="17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16"/>
        <v>1</v>
      </c>
      <c r="B98" s="142" t="s">
        <v>134</v>
      </c>
      <c r="C98" s="142"/>
      <c r="D98" s="198">
        <v>42</v>
      </c>
      <c r="E98" s="383">
        <f t="shared" si="9"/>
        <v>294</v>
      </c>
      <c r="F98" s="319">
        <v>46141</v>
      </c>
      <c r="G98" s="384">
        <f t="shared" ca="1" si="14"/>
        <v>167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>
        <v>0.25</v>
      </c>
      <c r="N98" s="196"/>
      <c r="O98" s="197">
        <v>0.25</v>
      </c>
      <c r="P98" s="391">
        <f t="shared" si="15"/>
        <v>147</v>
      </c>
      <c r="Q98" s="392">
        <f t="shared" si="15"/>
        <v>0</v>
      </c>
      <c r="R98" s="392">
        <f t="shared" si="15"/>
        <v>0</v>
      </c>
      <c r="S98" s="392">
        <f t="shared" si="15"/>
        <v>73.5</v>
      </c>
      <c r="T98" s="392">
        <f t="shared" si="15"/>
        <v>0</v>
      </c>
      <c r="U98" s="393">
        <f t="shared" si="15"/>
        <v>73.5</v>
      </c>
      <c r="V98" s="394">
        <f t="shared" si="11"/>
        <v>294</v>
      </c>
      <c r="W98" s="144" t="s">
        <v>247</v>
      </c>
      <c r="X98" s="371">
        <f t="shared" si="17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16"/>
        <v>1</v>
      </c>
      <c r="B99" s="153" t="s">
        <v>135</v>
      </c>
      <c r="C99" s="153"/>
      <c r="D99" s="198">
        <v>45</v>
      </c>
      <c r="E99" s="383">
        <f t="shared" si="9"/>
        <v>315</v>
      </c>
      <c r="F99" s="319">
        <v>46139</v>
      </c>
      <c r="G99" s="384">
        <f t="shared" ca="1" si="14"/>
        <v>169</v>
      </c>
      <c r="H99" s="385">
        <v>1</v>
      </c>
      <c r="I99" s="385" t="s">
        <v>353</v>
      </c>
      <c r="J99" s="195">
        <v>0.5</v>
      </c>
      <c r="K99" s="196"/>
      <c r="L99" s="196"/>
      <c r="M99" s="196"/>
      <c r="N99" s="196"/>
      <c r="O99" s="197">
        <v>0.5</v>
      </c>
      <c r="P99" s="391">
        <f t="shared" si="15"/>
        <v>157.5</v>
      </c>
      <c r="Q99" s="392">
        <f t="shared" si="15"/>
        <v>0</v>
      </c>
      <c r="R99" s="392">
        <f t="shared" si="15"/>
        <v>0</v>
      </c>
      <c r="S99" s="392">
        <f t="shared" si="15"/>
        <v>0</v>
      </c>
      <c r="T99" s="392">
        <f t="shared" si="15"/>
        <v>0</v>
      </c>
      <c r="U99" s="393">
        <f t="shared" si="15"/>
        <v>157.5</v>
      </c>
      <c r="V99" s="394">
        <f t="shared" si="11"/>
        <v>315</v>
      </c>
      <c r="W99" s="144" t="s">
        <v>248</v>
      </c>
      <c r="X99" s="371">
        <f t="shared" si="17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16"/>
        <v>1</v>
      </c>
      <c r="B100" s="142" t="s">
        <v>370</v>
      </c>
      <c r="C100" s="148"/>
      <c r="D100" s="199">
        <v>10</v>
      </c>
      <c r="E100" s="383">
        <f t="shared" si="9"/>
        <v>70</v>
      </c>
      <c r="F100" s="319">
        <v>46139</v>
      </c>
      <c r="G100" s="384">
        <f t="shared" ca="1" si="14"/>
        <v>169</v>
      </c>
      <c r="H100" s="385">
        <v>3</v>
      </c>
      <c r="I100" s="385" t="str">
        <f>VLOOKUP(H100,Secteurs!$A$4:$C$6,3)</f>
        <v>Arnaud ITOUA</v>
      </c>
      <c r="J100" s="195">
        <v>0.5</v>
      </c>
      <c r="K100" s="196"/>
      <c r="L100" s="196"/>
      <c r="M100" s="196">
        <v>0.5</v>
      </c>
      <c r="N100" s="196"/>
      <c r="O100" s="197"/>
      <c r="P100" s="391">
        <f t="shared" si="15"/>
        <v>35</v>
      </c>
      <c r="Q100" s="392">
        <f t="shared" si="15"/>
        <v>0</v>
      </c>
      <c r="R100" s="392">
        <f t="shared" si="15"/>
        <v>0</v>
      </c>
      <c r="S100" s="392">
        <f t="shared" si="15"/>
        <v>35</v>
      </c>
      <c r="T100" s="392">
        <f t="shared" si="15"/>
        <v>0</v>
      </c>
      <c r="U100" s="393">
        <f t="shared" si="15"/>
        <v>0</v>
      </c>
      <c r="V100" s="394">
        <f t="shared" si="11"/>
        <v>70</v>
      </c>
      <c r="W100" s="144" t="s">
        <v>249</v>
      </c>
      <c r="X100" s="371">
        <f t="shared" si="17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16"/>
        <v>1</v>
      </c>
      <c r="B101" s="142" t="s">
        <v>137</v>
      </c>
      <c r="C101" s="142"/>
      <c r="D101" s="198">
        <v>34</v>
      </c>
      <c r="E101" s="383">
        <f t="shared" si="9"/>
        <v>238</v>
      </c>
      <c r="F101" s="319">
        <v>46141</v>
      </c>
      <c r="G101" s="384">
        <f t="shared" ca="1" si="14"/>
        <v>167</v>
      </c>
      <c r="H101" s="385">
        <v>2</v>
      </c>
      <c r="I101" s="385" t="s">
        <v>354</v>
      </c>
      <c r="J101" s="195"/>
      <c r="K101" s="196"/>
      <c r="L101" s="196"/>
      <c r="M101" s="196"/>
      <c r="N101" s="196"/>
      <c r="O101" s="197">
        <v>1</v>
      </c>
      <c r="P101" s="391">
        <f t="shared" si="15"/>
        <v>0</v>
      </c>
      <c r="Q101" s="392">
        <f t="shared" si="15"/>
        <v>0</v>
      </c>
      <c r="R101" s="392">
        <f t="shared" si="15"/>
        <v>0</v>
      </c>
      <c r="S101" s="392">
        <f t="shared" si="15"/>
        <v>0</v>
      </c>
      <c r="T101" s="392">
        <f t="shared" si="15"/>
        <v>0</v>
      </c>
      <c r="U101" s="393">
        <f t="shared" si="15"/>
        <v>238</v>
      </c>
      <c r="V101" s="394">
        <f t="shared" si="11"/>
        <v>238</v>
      </c>
      <c r="W101" s="144" t="s">
        <v>250</v>
      </c>
      <c r="X101" s="371">
        <f t="shared" si="17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16"/>
        <v>1</v>
      </c>
      <c r="B102" s="142" t="s">
        <v>338</v>
      </c>
      <c r="C102" s="142"/>
      <c r="D102" s="198">
        <v>16</v>
      </c>
      <c r="E102" s="383">
        <f t="shared" si="9"/>
        <v>112</v>
      </c>
      <c r="F102" s="319">
        <v>46141</v>
      </c>
      <c r="G102" s="384">
        <f t="shared" ca="1" si="14"/>
        <v>167</v>
      </c>
      <c r="H102" s="385">
        <v>2</v>
      </c>
      <c r="I102" s="385" t="s">
        <v>354</v>
      </c>
      <c r="J102" s="195">
        <v>0.5</v>
      </c>
      <c r="K102" s="196"/>
      <c r="L102" s="196"/>
      <c r="M102" s="196"/>
      <c r="N102" s="196">
        <v>0.5</v>
      </c>
      <c r="O102" s="197"/>
      <c r="P102" s="391">
        <f t="shared" si="15"/>
        <v>56</v>
      </c>
      <c r="Q102" s="392">
        <f t="shared" si="15"/>
        <v>0</v>
      </c>
      <c r="R102" s="392">
        <f t="shared" si="15"/>
        <v>0</v>
      </c>
      <c r="S102" s="392">
        <f t="shared" si="15"/>
        <v>0</v>
      </c>
      <c r="T102" s="392">
        <f t="shared" si="15"/>
        <v>56</v>
      </c>
      <c r="U102" s="393">
        <f t="shared" si="15"/>
        <v>0</v>
      </c>
      <c r="V102" s="394">
        <f t="shared" si="11"/>
        <v>112</v>
      </c>
      <c r="W102" s="144" t="s">
        <v>251</v>
      </c>
      <c r="X102" s="371">
        <f t="shared" si="17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16"/>
        <v>0</v>
      </c>
      <c r="B103" s="163" t="s">
        <v>139</v>
      </c>
      <c r="C103" s="155" t="s">
        <v>281</v>
      </c>
      <c r="D103" s="198"/>
      <c r="E103" s="383">
        <f t="shared" si="9"/>
        <v>0</v>
      </c>
      <c r="F103" s="319"/>
      <c r="G103" s="384" t="str">
        <f t="shared" ca="1" si="14"/>
        <v>Sans objet</v>
      </c>
      <c r="H103" s="397">
        <v>2</v>
      </c>
      <c r="I103" s="397"/>
      <c r="J103" s="195"/>
      <c r="K103" s="196"/>
      <c r="L103" s="196"/>
      <c r="M103" s="196"/>
      <c r="N103" s="196"/>
      <c r="O103" s="197"/>
      <c r="P103" s="391">
        <f t="shared" si="15"/>
        <v>0</v>
      </c>
      <c r="Q103" s="392">
        <f t="shared" si="15"/>
        <v>0</v>
      </c>
      <c r="R103" s="392">
        <f t="shared" si="15"/>
        <v>0</v>
      </c>
      <c r="S103" s="392">
        <f t="shared" si="15"/>
        <v>0</v>
      </c>
      <c r="T103" s="392">
        <f t="shared" si="15"/>
        <v>0</v>
      </c>
      <c r="U103" s="393">
        <f t="shared" si="15"/>
        <v>0</v>
      </c>
      <c r="V103" s="394">
        <f t="shared" si="11"/>
        <v>0</v>
      </c>
      <c r="W103" s="144" t="s">
        <v>252</v>
      </c>
      <c r="X103" s="371">
        <f t="shared" si="17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16"/>
        <v>1</v>
      </c>
      <c r="B104" s="142" t="s">
        <v>140</v>
      </c>
      <c r="C104" s="142"/>
      <c r="D104" s="198">
        <v>26</v>
      </c>
      <c r="E104" s="383">
        <f t="shared" si="9"/>
        <v>182</v>
      </c>
      <c r="F104" s="319">
        <v>46142</v>
      </c>
      <c r="G104" s="384">
        <f t="shared" ca="1" si="14"/>
        <v>166</v>
      </c>
      <c r="H104" s="385">
        <v>3</v>
      </c>
      <c r="I104" s="385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391">
        <f t="shared" si="15"/>
        <v>91</v>
      </c>
      <c r="Q104" s="392">
        <f t="shared" si="15"/>
        <v>0</v>
      </c>
      <c r="R104" s="392">
        <f t="shared" si="15"/>
        <v>0</v>
      </c>
      <c r="S104" s="392">
        <f t="shared" si="15"/>
        <v>0</v>
      </c>
      <c r="T104" s="392">
        <f t="shared" si="15"/>
        <v>0</v>
      </c>
      <c r="U104" s="393">
        <f t="shared" si="15"/>
        <v>91</v>
      </c>
      <c r="V104" s="394">
        <f t="shared" si="11"/>
        <v>182</v>
      </c>
      <c r="W104" s="144" t="s">
        <v>207</v>
      </c>
      <c r="X104" s="371">
        <f t="shared" si="17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16"/>
        <v>1</v>
      </c>
      <c r="B105" s="142" t="s">
        <v>333</v>
      </c>
      <c r="C105" s="142"/>
      <c r="D105" s="198">
        <v>22</v>
      </c>
      <c r="E105" s="383">
        <f t="shared" si="9"/>
        <v>154</v>
      </c>
      <c r="F105" s="319">
        <v>46141</v>
      </c>
      <c r="G105" s="384">
        <f t="shared" ca="1" si="14"/>
        <v>167</v>
      </c>
      <c r="H105" s="254">
        <v>1</v>
      </c>
      <c r="I105" s="385" t="s">
        <v>353</v>
      </c>
      <c r="J105" s="195">
        <v>0.5</v>
      </c>
      <c r="K105" s="196"/>
      <c r="L105" s="196">
        <v>0.5</v>
      </c>
      <c r="M105" s="196"/>
      <c r="N105" s="196"/>
      <c r="O105" s="197"/>
      <c r="P105" s="391">
        <f t="shared" si="15"/>
        <v>77</v>
      </c>
      <c r="Q105" s="392">
        <f t="shared" si="15"/>
        <v>0</v>
      </c>
      <c r="R105" s="392">
        <f t="shared" si="15"/>
        <v>77</v>
      </c>
      <c r="S105" s="392">
        <f t="shared" si="15"/>
        <v>0</v>
      </c>
      <c r="T105" s="392">
        <f t="shared" si="15"/>
        <v>0</v>
      </c>
      <c r="U105" s="393">
        <f t="shared" si="15"/>
        <v>0</v>
      </c>
      <c r="V105" s="394">
        <f t="shared" si="11"/>
        <v>154</v>
      </c>
      <c r="W105" s="144" t="s">
        <v>253</v>
      </c>
      <c r="X105" s="371">
        <f t="shared" si="17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16"/>
        <v>1</v>
      </c>
      <c r="B106" s="142" t="s">
        <v>142</v>
      </c>
      <c r="C106" s="142"/>
      <c r="D106" s="198">
        <v>25</v>
      </c>
      <c r="E106" s="383">
        <f t="shared" si="9"/>
        <v>175</v>
      </c>
      <c r="F106" s="319">
        <v>46141</v>
      </c>
      <c r="G106" s="384">
        <f t="shared" ca="1" si="14"/>
        <v>167</v>
      </c>
      <c r="H106" s="385">
        <v>2</v>
      </c>
      <c r="I106" s="385" t="s">
        <v>354</v>
      </c>
      <c r="J106" s="195">
        <v>1</v>
      </c>
      <c r="K106" s="196"/>
      <c r="L106" s="196"/>
      <c r="M106" s="196"/>
      <c r="N106" s="196"/>
      <c r="O106" s="197"/>
      <c r="P106" s="391">
        <f t="shared" si="15"/>
        <v>175</v>
      </c>
      <c r="Q106" s="392">
        <f t="shared" si="15"/>
        <v>0</v>
      </c>
      <c r="R106" s="392">
        <f t="shared" si="15"/>
        <v>0</v>
      </c>
      <c r="S106" s="392">
        <f t="shared" si="15"/>
        <v>0</v>
      </c>
      <c r="T106" s="392">
        <f t="shared" si="15"/>
        <v>0</v>
      </c>
      <c r="U106" s="393">
        <f t="shared" si="15"/>
        <v>0</v>
      </c>
      <c r="V106" s="394">
        <f t="shared" si="11"/>
        <v>175</v>
      </c>
      <c r="W106" s="144" t="s">
        <v>254</v>
      </c>
      <c r="X106" s="371">
        <f t="shared" si="17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16"/>
        <v>1</v>
      </c>
      <c r="B107" s="142" t="s">
        <v>143</v>
      </c>
      <c r="C107" s="148" t="s">
        <v>34</v>
      </c>
      <c r="D107" s="198">
        <v>20</v>
      </c>
      <c r="E107" s="383">
        <f t="shared" si="9"/>
        <v>140</v>
      </c>
      <c r="F107" s="319">
        <v>46139</v>
      </c>
      <c r="G107" s="384">
        <f t="shared" ca="1" si="14"/>
        <v>169</v>
      </c>
      <c r="H107" s="385">
        <v>3</v>
      </c>
      <c r="I107" s="385" t="str">
        <f>VLOOKUP(H107,Secteurs!$A$4:$C$6,3)</f>
        <v>Arnaud ITOUA</v>
      </c>
      <c r="J107" s="195"/>
      <c r="K107" s="196"/>
      <c r="L107" s="196"/>
      <c r="M107" s="196">
        <v>0.5</v>
      </c>
      <c r="N107" s="196"/>
      <c r="O107" s="197">
        <v>0.5</v>
      </c>
      <c r="P107" s="391">
        <f t="shared" si="15"/>
        <v>0</v>
      </c>
      <c r="Q107" s="392">
        <f t="shared" si="15"/>
        <v>0</v>
      </c>
      <c r="R107" s="392">
        <f t="shared" si="15"/>
        <v>0</v>
      </c>
      <c r="S107" s="392">
        <f t="shared" si="15"/>
        <v>70</v>
      </c>
      <c r="T107" s="392">
        <f t="shared" si="15"/>
        <v>0</v>
      </c>
      <c r="U107" s="393">
        <f t="shared" si="15"/>
        <v>70</v>
      </c>
      <c r="V107" s="394">
        <f t="shared" si="11"/>
        <v>140</v>
      </c>
      <c r="W107" s="144" t="s">
        <v>226</v>
      </c>
      <c r="X107" s="371">
        <f t="shared" si="17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16"/>
        <v>1</v>
      </c>
      <c r="B108" s="142" t="s">
        <v>144</v>
      </c>
      <c r="C108" s="148" t="s">
        <v>29</v>
      </c>
      <c r="D108" s="198">
        <v>18</v>
      </c>
      <c r="E108" s="383">
        <f t="shared" si="9"/>
        <v>126</v>
      </c>
      <c r="F108" s="319">
        <v>46141</v>
      </c>
      <c r="G108" s="384">
        <f t="shared" ca="1" si="14"/>
        <v>167</v>
      </c>
      <c r="H108" s="385">
        <v>2</v>
      </c>
      <c r="I108" s="385" t="s">
        <v>354</v>
      </c>
      <c r="J108" s="353"/>
      <c r="K108" s="196"/>
      <c r="L108" s="196">
        <v>0.5</v>
      </c>
      <c r="M108" s="196"/>
      <c r="N108" s="196"/>
      <c r="O108" s="197">
        <v>0.5</v>
      </c>
      <c r="P108" s="391">
        <f t="shared" si="15"/>
        <v>0</v>
      </c>
      <c r="Q108" s="392">
        <f t="shared" si="15"/>
        <v>0</v>
      </c>
      <c r="R108" s="392"/>
      <c r="S108" s="392">
        <f t="shared" si="15"/>
        <v>0</v>
      </c>
      <c r="T108" s="392">
        <f t="shared" si="15"/>
        <v>0</v>
      </c>
      <c r="U108" s="393">
        <f t="shared" si="15"/>
        <v>63</v>
      </c>
      <c r="V108" s="394">
        <v>126</v>
      </c>
      <c r="W108" s="144" t="s">
        <v>255</v>
      </c>
      <c r="X108" s="371">
        <f t="shared" si="17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16"/>
        <v>1</v>
      </c>
      <c r="B109" s="142" t="s">
        <v>145</v>
      </c>
      <c r="C109" s="142"/>
      <c r="D109" s="198">
        <v>22</v>
      </c>
      <c r="E109" s="383">
        <f t="shared" si="9"/>
        <v>154</v>
      </c>
      <c r="F109" s="319">
        <v>46139</v>
      </c>
      <c r="G109" s="384">
        <f t="shared" ca="1" si="14"/>
        <v>169</v>
      </c>
      <c r="H109" s="385">
        <v>1</v>
      </c>
      <c r="I109" s="385" t="s">
        <v>353</v>
      </c>
      <c r="J109" s="195"/>
      <c r="K109" s="196"/>
      <c r="L109" s="196">
        <v>0.5</v>
      </c>
      <c r="M109" s="196"/>
      <c r="N109" s="196"/>
      <c r="O109" s="197">
        <v>0.5</v>
      </c>
      <c r="P109" s="391">
        <v>77</v>
      </c>
      <c r="Q109" s="392">
        <f t="shared" ref="Q109:R154" si="18">+$E109*K109</f>
        <v>0</v>
      </c>
      <c r="R109" s="392">
        <v>38.5</v>
      </c>
      <c r="S109" s="392">
        <f t="shared" ref="S109:U151" si="19">+$E109*M109</f>
        <v>0</v>
      </c>
      <c r="T109" s="392">
        <f t="shared" si="19"/>
        <v>0</v>
      </c>
      <c r="U109" s="393">
        <v>38.5</v>
      </c>
      <c r="V109" s="394">
        <f t="shared" ref="V109:V139" si="20">SUM(P109:U109)</f>
        <v>154</v>
      </c>
      <c r="W109" s="144" t="s">
        <v>204</v>
      </c>
      <c r="X109" s="371">
        <f t="shared" si="17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16"/>
        <v>1</v>
      </c>
      <c r="B110" s="142" t="s">
        <v>339</v>
      </c>
      <c r="C110" s="142"/>
      <c r="D110" s="199">
        <v>16</v>
      </c>
      <c r="E110" s="383">
        <f t="shared" si="9"/>
        <v>112</v>
      </c>
      <c r="F110" s="319">
        <v>46142</v>
      </c>
      <c r="G110" s="384">
        <f t="shared" ca="1" si="14"/>
        <v>166</v>
      </c>
      <c r="H110" s="385">
        <v>3</v>
      </c>
      <c r="I110" s="385" t="str">
        <f>VLOOKUP(H110,Secteurs!$A$4:$C$6,3)</f>
        <v>Arnaud ITOUA</v>
      </c>
      <c r="J110" s="195">
        <v>0.5</v>
      </c>
      <c r="K110" s="196"/>
      <c r="L110" s="196"/>
      <c r="M110" s="196"/>
      <c r="N110" s="196"/>
      <c r="O110" s="197">
        <v>0.5</v>
      </c>
      <c r="P110" s="391">
        <f t="shared" ref="P110:P153" si="21">+$E110*J110</f>
        <v>56</v>
      </c>
      <c r="Q110" s="392">
        <f t="shared" si="18"/>
        <v>0</v>
      </c>
      <c r="R110" s="392">
        <f t="shared" si="18"/>
        <v>0</v>
      </c>
      <c r="S110" s="392">
        <f t="shared" si="19"/>
        <v>0</v>
      </c>
      <c r="T110" s="392">
        <f t="shared" si="19"/>
        <v>0</v>
      </c>
      <c r="U110" s="393">
        <f t="shared" si="19"/>
        <v>56</v>
      </c>
      <c r="V110" s="394">
        <f t="shared" si="20"/>
        <v>112</v>
      </c>
      <c r="W110" s="144" t="s">
        <v>256</v>
      </c>
      <c r="X110" s="371">
        <f t="shared" si="17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16"/>
        <v>1</v>
      </c>
      <c r="B111" s="142" t="s">
        <v>147</v>
      </c>
      <c r="C111" s="142"/>
      <c r="D111" s="198">
        <v>20</v>
      </c>
      <c r="E111" s="383">
        <f t="shared" si="9"/>
        <v>140</v>
      </c>
      <c r="F111" s="319">
        <v>46142</v>
      </c>
      <c r="G111" s="384">
        <f t="shared" ca="1" si="14"/>
        <v>166</v>
      </c>
      <c r="H111" s="385">
        <v>1</v>
      </c>
      <c r="I111" s="385" t="s">
        <v>353</v>
      </c>
      <c r="J111" s="195"/>
      <c r="K111" s="196"/>
      <c r="L111" s="196"/>
      <c r="M111" s="196">
        <v>0.5</v>
      </c>
      <c r="N111" s="196"/>
      <c r="O111" s="197">
        <v>0.5</v>
      </c>
      <c r="P111" s="391">
        <f t="shared" si="21"/>
        <v>0</v>
      </c>
      <c r="Q111" s="392">
        <f t="shared" si="18"/>
        <v>0</v>
      </c>
      <c r="R111" s="392">
        <f t="shared" si="18"/>
        <v>0</v>
      </c>
      <c r="S111" s="392">
        <f t="shared" si="19"/>
        <v>70</v>
      </c>
      <c r="T111" s="392">
        <f t="shared" si="19"/>
        <v>0</v>
      </c>
      <c r="U111" s="393">
        <f t="shared" si="19"/>
        <v>70</v>
      </c>
      <c r="V111" s="394">
        <f t="shared" si="20"/>
        <v>140</v>
      </c>
      <c r="W111" s="144" t="s">
        <v>219</v>
      </c>
      <c r="X111" s="371">
        <f t="shared" si="17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16"/>
        <v>1</v>
      </c>
      <c r="B112" s="142" t="s">
        <v>148</v>
      </c>
      <c r="C112" s="142"/>
      <c r="D112" s="198">
        <v>20</v>
      </c>
      <c r="E112" s="383">
        <f t="shared" si="9"/>
        <v>140</v>
      </c>
      <c r="F112" s="319">
        <v>46142</v>
      </c>
      <c r="G112" s="384">
        <f t="shared" ca="1" si="14"/>
        <v>166</v>
      </c>
      <c r="H112" s="254">
        <v>1</v>
      </c>
      <c r="I112" s="385" t="s">
        <v>353</v>
      </c>
      <c r="J112" s="195"/>
      <c r="K112" s="196"/>
      <c r="L112" s="196"/>
      <c r="M112" s="196"/>
      <c r="N112" s="196">
        <v>0.5</v>
      </c>
      <c r="O112" s="197">
        <v>0.5</v>
      </c>
      <c r="P112" s="391">
        <f t="shared" si="21"/>
        <v>0</v>
      </c>
      <c r="Q112" s="392">
        <f t="shared" si="18"/>
        <v>0</v>
      </c>
      <c r="R112" s="392">
        <f t="shared" si="18"/>
        <v>0</v>
      </c>
      <c r="S112" s="392">
        <f t="shared" si="19"/>
        <v>0</v>
      </c>
      <c r="T112" s="392">
        <f t="shared" si="19"/>
        <v>70</v>
      </c>
      <c r="U112" s="393">
        <f t="shared" si="19"/>
        <v>70</v>
      </c>
      <c r="V112" s="394">
        <f t="shared" si="20"/>
        <v>140</v>
      </c>
      <c r="W112" s="144" t="s">
        <v>257</v>
      </c>
      <c r="X112" s="371">
        <f t="shared" si="17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16"/>
        <v>1</v>
      </c>
      <c r="B113" s="142" t="s">
        <v>149</v>
      </c>
      <c r="C113" s="142"/>
      <c r="D113" s="199">
        <v>22</v>
      </c>
      <c r="E113" s="383">
        <f t="shared" si="9"/>
        <v>154</v>
      </c>
      <c r="F113" s="319">
        <v>46142</v>
      </c>
      <c r="G113" s="384">
        <f t="shared" ca="1" si="14"/>
        <v>166</v>
      </c>
      <c r="H113" s="385">
        <v>3</v>
      </c>
      <c r="I113" s="385" t="str">
        <f>VLOOKUP(H113,Secteurs!$A$4:$C$6,3)</f>
        <v>Arnaud ITOUA</v>
      </c>
      <c r="J113" s="195">
        <v>0.5</v>
      </c>
      <c r="K113" s="196"/>
      <c r="L113" s="196"/>
      <c r="M113" s="196"/>
      <c r="N113" s="196">
        <v>0.5</v>
      </c>
      <c r="O113" s="197"/>
      <c r="P113" s="391">
        <f t="shared" si="21"/>
        <v>77</v>
      </c>
      <c r="Q113" s="392">
        <f t="shared" si="18"/>
        <v>0</v>
      </c>
      <c r="R113" s="392">
        <f t="shared" si="18"/>
        <v>0</v>
      </c>
      <c r="S113" s="392">
        <f t="shared" si="19"/>
        <v>0</v>
      </c>
      <c r="T113" s="392">
        <f t="shared" si="19"/>
        <v>77</v>
      </c>
      <c r="U113" s="393">
        <f t="shared" si="19"/>
        <v>0</v>
      </c>
      <c r="V113" s="394">
        <f t="shared" si="20"/>
        <v>154</v>
      </c>
      <c r="W113" s="144" t="s">
        <v>207</v>
      </c>
      <c r="X113" s="371">
        <f t="shared" si="17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16"/>
        <v>1</v>
      </c>
      <c r="B114" s="142" t="s">
        <v>150</v>
      </c>
      <c r="C114" s="142"/>
      <c r="D114" s="198">
        <v>16</v>
      </c>
      <c r="E114" s="383">
        <v>112</v>
      </c>
      <c r="F114" s="319">
        <v>46139</v>
      </c>
      <c r="G114" s="384">
        <f t="shared" ca="1" si="14"/>
        <v>169</v>
      </c>
      <c r="H114" s="385">
        <v>2</v>
      </c>
      <c r="I114" s="385" t="s">
        <v>354</v>
      </c>
      <c r="J114" s="195"/>
      <c r="K114" s="196"/>
      <c r="L114" s="196">
        <v>0.5</v>
      </c>
      <c r="M114" s="196"/>
      <c r="N114" s="196"/>
      <c r="O114" s="197">
        <v>0.5</v>
      </c>
      <c r="P114" s="391">
        <f t="shared" si="21"/>
        <v>0</v>
      </c>
      <c r="Q114" s="392">
        <f t="shared" si="18"/>
        <v>0</v>
      </c>
      <c r="R114" s="392">
        <f t="shared" si="18"/>
        <v>56</v>
      </c>
      <c r="S114" s="392">
        <f t="shared" si="19"/>
        <v>0</v>
      </c>
      <c r="T114" s="392">
        <f t="shared" si="19"/>
        <v>0</v>
      </c>
      <c r="U114" s="393">
        <f t="shared" si="19"/>
        <v>56</v>
      </c>
      <c r="V114" s="394">
        <f t="shared" si="20"/>
        <v>112</v>
      </c>
      <c r="W114" s="144" t="s">
        <v>254</v>
      </c>
      <c r="X114" s="371">
        <f t="shared" si="17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16"/>
        <v>1</v>
      </c>
      <c r="B115" s="153" t="s">
        <v>151</v>
      </c>
      <c r="C115" s="153"/>
      <c r="D115" s="198">
        <v>30</v>
      </c>
      <c r="E115" s="383">
        <f t="shared" ref="E115:E126" si="22">D115*7</f>
        <v>210</v>
      </c>
      <c r="F115" s="319">
        <v>46142</v>
      </c>
      <c r="G115" s="384">
        <f t="shared" ca="1" si="14"/>
        <v>166</v>
      </c>
      <c r="H115" s="385">
        <v>1</v>
      </c>
      <c r="I115" s="385" t="s">
        <v>353</v>
      </c>
      <c r="J115" s="195"/>
      <c r="K115" s="196"/>
      <c r="L115" s="196">
        <v>0.25</v>
      </c>
      <c r="M115" s="196">
        <v>0.25</v>
      </c>
      <c r="N115" s="196"/>
      <c r="O115" s="197">
        <v>0.5</v>
      </c>
      <c r="P115" s="391">
        <f t="shared" si="21"/>
        <v>0</v>
      </c>
      <c r="Q115" s="392">
        <f t="shared" si="18"/>
        <v>0</v>
      </c>
      <c r="R115" s="392">
        <f t="shared" si="18"/>
        <v>52.5</v>
      </c>
      <c r="S115" s="392">
        <f t="shared" si="19"/>
        <v>52.5</v>
      </c>
      <c r="T115" s="392">
        <f t="shared" si="19"/>
        <v>0</v>
      </c>
      <c r="U115" s="393">
        <f t="shared" si="19"/>
        <v>105</v>
      </c>
      <c r="V115" s="394">
        <f t="shared" si="20"/>
        <v>210</v>
      </c>
      <c r="W115" s="144" t="s">
        <v>255</v>
      </c>
      <c r="X115" s="371">
        <f t="shared" si="17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16"/>
        <v>1</v>
      </c>
      <c r="B116" s="150" t="s">
        <v>153</v>
      </c>
      <c r="C116" s="148" t="s">
        <v>29</v>
      </c>
      <c r="D116" s="200">
        <v>24</v>
      </c>
      <c r="E116" s="383">
        <f t="shared" si="22"/>
        <v>168</v>
      </c>
      <c r="F116" s="319">
        <v>46141</v>
      </c>
      <c r="G116" s="384">
        <f t="shared" ca="1" si="14"/>
        <v>167</v>
      </c>
      <c r="H116" s="385">
        <v>3</v>
      </c>
      <c r="I116" s="385" t="str">
        <f>VLOOKUP(H116,Secteurs!$A$4:$C$6,3)</f>
        <v>Arnaud ITOUA</v>
      </c>
      <c r="J116" s="195">
        <v>0.5</v>
      </c>
      <c r="K116" s="196"/>
      <c r="L116" s="196"/>
      <c r="M116" s="196"/>
      <c r="N116" s="196">
        <v>0.5</v>
      </c>
      <c r="O116" s="197"/>
      <c r="P116" s="391">
        <f t="shared" si="21"/>
        <v>84</v>
      </c>
      <c r="Q116" s="392">
        <f t="shared" si="18"/>
        <v>0</v>
      </c>
      <c r="R116" s="392">
        <f t="shared" si="18"/>
        <v>0</v>
      </c>
      <c r="S116" s="392">
        <f t="shared" si="19"/>
        <v>0</v>
      </c>
      <c r="T116" s="392">
        <f t="shared" si="19"/>
        <v>84</v>
      </c>
      <c r="U116" s="393">
        <f t="shared" si="19"/>
        <v>0</v>
      </c>
      <c r="V116" s="394">
        <f t="shared" si="20"/>
        <v>168</v>
      </c>
      <c r="W116" s="144" t="s">
        <v>226</v>
      </c>
      <c r="X116" s="371">
        <f t="shared" si="17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16"/>
        <v>1</v>
      </c>
      <c r="B117" s="150" t="s">
        <v>154</v>
      </c>
      <c r="C117" s="150"/>
      <c r="D117" s="200">
        <v>18</v>
      </c>
      <c r="E117" s="383">
        <f t="shared" si="22"/>
        <v>126</v>
      </c>
      <c r="F117" s="319">
        <v>46142</v>
      </c>
      <c r="G117" s="384">
        <f t="shared" ca="1" si="14"/>
        <v>166</v>
      </c>
      <c r="H117" s="385">
        <v>3</v>
      </c>
      <c r="I117" s="385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391">
        <f t="shared" si="21"/>
        <v>63</v>
      </c>
      <c r="Q117" s="392">
        <f t="shared" si="18"/>
        <v>0</v>
      </c>
      <c r="R117" s="392">
        <f t="shared" si="18"/>
        <v>0</v>
      </c>
      <c r="S117" s="392">
        <f t="shared" si="19"/>
        <v>0</v>
      </c>
      <c r="T117" s="392">
        <f t="shared" si="19"/>
        <v>0</v>
      </c>
      <c r="U117" s="393">
        <f t="shared" si="19"/>
        <v>63</v>
      </c>
      <c r="V117" s="394">
        <f t="shared" si="20"/>
        <v>126</v>
      </c>
      <c r="W117" s="144" t="s">
        <v>258</v>
      </c>
      <c r="X117" s="371">
        <f t="shared" si="17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v>1</v>
      </c>
      <c r="B118" s="348" t="s">
        <v>328</v>
      </c>
      <c r="C118" s="142"/>
      <c r="D118" s="198">
        <v>20</v>
      </c>
      <c r="E118" s="383">
        <f t="shared" si="22"/>
        <v>140</v>
      </c>
      <c r="F118" s="319">
        <v>46141</v>
      </c>
      <c r="G118" s="384">
        <f t="shared" ca="1" si="14"/>
        <v>167</v>
      </c>
      <c r="H118" s="385">
        <v>2</v>
      </c>
      <c r="I118" s="385" t="s">
        <v>354</v>
      </c>
      <c r="J118" s="195"/>
      <c r="K118" s="196"/>
      <c r="L118" s="196"/>
      <c r="M118" s="196"/>
      <c r="N118" s="196">
        <v>0.5</v>
      </c>
      <c r="O118" s="197">
        <v>0.5</v>
      </c>
      <c r="P118" s="391">
        <f t="shared" si="21"/>
        <v>0</v>
      </c>
      <c r="Q118" s="392">
        <f t="shared" si="18"/>
        <v>0</v>
      </c>
      <c r="R118" s="392">
        <f t="shared" si="18"/>
        <v>0</v>
      </c>
      <c r="S118" s="392">
        <f t="shared" si="19"/>
        <v>0</v>
      </c>
      <c r="T118" s="392">
        <f t="shared" si="19"/>
        <v>70</v>
      </c>
      <c r="U118" s="393">
        <f t="shared" si="19"/>
        <v>70</v>
      </c>
      <c r="V118" s="394">
        <f t="shared" si="20"/>
        <v>140</v>
      </c>
      <c r="W118" s="144" t="s">
        <v>210</v>
      </c>
      <c r="X118" s="371">
        <f t="shared" si="17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ref="A119:A131" si="23">+IF(D119&gt;0,1,0)</f>
        <v>1</v>
      </c>
      <c r="B119" s="150" t="s">
        <v>156</v>
      </c>
      <c r="C119" s="150"/>
      <c r="D119" s="200">
        <v>14</v>
      </c>
      <c r="E119" s="383">
        <f t="shared" si="22"/>
        <v>98</v>
      </c>
      <c r="F119" s="320">
        <v>46142</v>
      </c>
      <c r="G119" s="384">
        <f t="shared" ca="1" si="14"/>
        <v>166</v>
      </c>
      <c r="H119" s="255">
        <v>3</v>
      </c>
      <c r="I119" s="152" t="str">
        <f>VLOOKUP(H119,Secteurs!$A$4:$C$6,3)</f>
        <v>Arnaud ITOUA</v>
      </c>
      <c r="J119" s="195"/>
      <c r="K119" s="196">
        <v>0.5</v>
      </c>
      <c r="L119" s="196"/>
      <c r="M119" s="196"/>
      <c r="N119" s="196">
        <v>0.5</v>
      </c>
      <c r="O119" s="197"/>
      <c r="P119" s="391">
        <f t="shared" si="21"/>
        <v>0</v>
      </c>
      <c r="Q119" s="392">
        <f t="shared" si="18"/>
        <v>49</v>
      </c>
      <c r="R119" s="392">
        <f t="shared" si="18"/>
        <v>0</v>
      </c>
      <c r="S119" s="392">
        <f t="shared" si="19"/>
        <v>0</v>
      </c>
      <c r="T119" s="392">
        <f t="shared" si="19"/>
        <v>49</v>
      </c>
      <c r="U119" s="393">
        <f t="shared" si="19"/>
        <v>0</v>
      </c>
      <c r="V119" s="394">
        <f t="shared" si="20"/>
        <v>98</v>
      </c>
      <c r="W119" s="144" t="s">
        <v>259</v>
      </c>
      <c r="X119" s="371">
        <f t="shared" si="17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23"/>
        <v>1</v>
      </c>
      <c r="B120" s="150" t="s">
        <v>157</v>
      </c>
      <c r="C120" s="148" t="s">
        <v>29</v>
      </c>
      <c r="D120" s="200">
        <v>23</v>
      </c>
      <c r="E120" s="383">
        <f t="shared" si="22"/>
        <v>161</v>
      </c>
      <c r="F120" s="319">
        <v>46141</v>
      </c>
      <c r="G120" s="384">
        <f t="shared" ca="1" si="14"/>
        <v>167</v>
      </c>
      <c r="H120" s="385">
        <v>2</v>
      </c>
      <c r="I120" s="385" t="s">
        <v>355</v>
      </c>
      <c r="J120" s="195"/>
      <c r="K120" s="196"/>
      <c r="L120" s="196">
        <v>0.25</v>
      </c>
      <c r="M120" s="196"/>
      <c r="N120" s="196"/>
      <c r="O120" s="197">
        <v>0.75</v>
      </c>
      <c r="P120" s="391">
        <f t="shared" si="21"/>
        <v>0</v>
      </c>
      <c r="Q120" s="392">
        <f t="shared" si="18"/>
        <v>0</v>
      </c>
      <c r="R120" s="392">
        <f t="shared" si="18"/>
        <v>40.25</v>
      </c>
      <c r="S120" s="392">
        <f t="shared" si="19"/>
        <v>0</v>
      </c>
      <c r="T120" s="392">
        <f t="shared" si="19"/>
        <v>0</v>
      </c>
      <c r="U120" s="393">
        <f t="shared" si="19"/>
        <v>120.75</v>
      </c>
      <c r="V120" s="394">
        <f t="shared" si="20"/>
        <v>161</v>
      </c>
      <c r="W120" s="144" t="s">
        <v>255</v>
      </c>
      <c r="X120" s="371">
        <f t="shared" si="17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23"/>
        <v>1</v>
      </c>
      <c r="B121" s="150" t="s">
        <v>158</v>
      </c>
      <c r="C121" s="150"/>
      <c r="D121" s="200">
        <v>40</v>
      </c>
      <c r="E121" s="383">
        <f t="shared" si="22"/>
        <v>280</v>
      </c>
      <c r="F121" s="319">
        <v>46142</v>
      </c>
      <c r="G121" s="384">
        <f t="shared" ca="1" si="14"/>
        <v>166</v>
      </c>
      <c r="H121" s="385">
        <v>2</v>
      </c>
      <c r="I121" s="385" t="s">
        <v>354</v>
      </c>
      <c r="J121" s="195">
        <v>0.5</v>
      </c>
      <c r="K121" s="196"/>
      <c r="L121" s="196"/>
      <c r="M121" s="196">
        <v>0.5</v>
      </c>
      <c r="N121" s="196"/>
      <c r="O121" s="197"/>
      <c r="P121" s="391">
        <f t="shared" si="21"/>
        <v>140</v>
      </c>
      <c r="Q121" s="392">
        <f t="shared" si="18"/>
        <v>0</v>
      </c>
      <c r="R121" s="392">
        <f t="shared" si="18"/>
        <v>0</v>
      </c>
      <c r="S121" s="392">
        <f t="shared" si="19"/>
        <v>140</v>
      </c>
      <c r="T121" s="392">
        <f t="shared" si="19"/>
        <v>0</v>
      </c>
      <c r="U121" s="393">
        <f t="shared" si="19"/>
        <v>0</v>
      </c>
      <c r="V121" s="394">
        <f t="shared" si="20"/>
        <v>280</v>
      </c>
      <c r="W121" s="144" t="s">
        <v>260</v>
      </c>
      <c r="X121" s="371">
        <f t="shared" si="17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23"/>
        <v>1</v>
      </c>
      <c r="B122" s="150" t="s">
        <v>159</v>
      </c>
      <c r="C122" s="154" t="s">
        <v>29</v>
      </c>
      <c r="D122" s="200">
        <v>18</v>
      </c>
      <c r="E122" s="383">
        <f t="shared" si="22"/>
        <v>126</v>
      </c>
      <c r="F122" s="319">
        <v>46141</v>
      </c>
      <c r="G122" s="384">
        <f t="shared" ca="1" si="14"/>
        <v>167</v>
      </c>
      <c r="H122" s="385">
        <v>2</v>
      </c>
      <c r="I122" s="385" t="s">
        <v>354</v>
      </c>
      <c r="J122" s="195">
        <v>1</v>
      </c>
      <c r="K122" s="196"/>
      <c r="L122" s="196"/>
      <c r="M122" s="196"/>
      <c r="N122" s="196"/>
      <c r="O122" s="296"/>
      <c r="P122" s="391">
        <f t="shared" si="21"/>
        <v>126</v>
      </c>
      <c r="Q122" s="392">
        <f t="shared" si="18"/>
        <v>0</v>
      </c>
      <c r="R122" s="392">
        <f t="shared" si="18"/>
        <v>0</v>
      </c>
      <c r="S122" s="392">
        <f t="shared" si="19"/>
        <v>0</v>
      </c>
      <c r="T122" s="392">
        <f t="shared" si="19"/>
        <v>0</v>
      </c>
      <c r="U122" s="393"/>
      <c r="V122" s="394">
        <f t="shared" si="20"/>
        <v>126</v>
      </c>
      <c r="W122" s="144" t="s">
        <v>226</v>
      </c>
      <c r="X122" s="371">
        <f t="shared" si="17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23"/>
        <v>1</v>
      </c>
      <c r="B123" s="150" t="s">
        <v>324</v>
      </c>
      <c r="C123" s="150"/>
      <c r="D123" s="200">
        <v>8</v>
      </c>
      <c r="E123" s="383">
        <f t="shared" si="22"/>
        <v>56</v>
      </c>
      <c r="F123" s="319">
        <v>46142</v>
      </c>
      <c r="G123" s="384">
        <f t="shared" ca="1" si="14"/>
        <v>166</v>
      </c>
      <c r="H123" s="385">
        <v>3</v>
      </c>
      <c r="I123" s="385" t="str">
        <f>VLOOKUP(H123,Secteurs!$A$4:$C$6,3)</f>
        <v>Arnaud ITOUA</v>
      </c>
      <c r="J123" s="195">
        <v>0.5</v>
      </c>
      <c r="K123" s="196"/>
      <c r="L123" s="196"/>
      <c r="M123" s="196"/>
      <c r="N123" s="196"/>
      <c r="O123" s="197">
        <v>0.5</v>
      </c>
      <c r="P123" s="391">
        <f t="shared" si="21"/>
        <v>28</v>
      </c>
      <c r="Q123" s="392">
        <f t="shared" si="18"/>
        <v>0</v>
      </c>
      <c r="R123" s="392">
        <f t="shared" si="18"/>
        <v>0</v>
      </c>
      <c r="S123" s="392">
        <f t="shared" si="19"/>
        <v>0</v>
      </c>
      <c r="T123" s="392">
        <f t="shared" si="19"/>
        <v>0</v>
      </c>
      <c r="U123" s="393">
        <f t="shared" si="19"/>
        <v>28</v>
      </c>
      <c r="V123" s="394">
        <f t="shared" si="20"/>
        <v>56</v>
      </c>
      <c r="W123" s="144" t="s">
        <v>226</v>
      </c>
      <c r="X123" s="371">
        <f t="shared" si="17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23"/>
        <v>1</v>
      </c>
      <c r="B124" s="150" t="s">
        <v>292</v>
      </c>
      <c r="C124" s="321"/>
      <c r="D124" s="200">
        <v>16</v>
      </c>
      <c r="E124" s="383">
        <f t="shared" si="22"/>
        <v>112</v>
      </c>
      <c r="F124" s="319">
        <v>46141</v>
      </c>
      <c r="G124" s="384">
        <f t="shared" ca="1" si="14"/>
        <v>167</v>
      </c>
      <c r="H124" s="385">
        <v>2</v>
      </c>
      <c r="I124" s="385" t="s">
        <v>354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21"/>
        <v>56</v>
      </c>
      <c r="Q124" s="392">
        <f t="shared" si="18"/>
        <v>0</v>
      </c>
      <c r="R124" s="392">
        <f t="shared" si="18"/>
        <v>0</v>
      </c>
      <c r="S124" s="392">
        <f t="shared" si="19"/>
        <v>0</v>
      </c>
      <c r="T124" s="392">
        <f t="shared" si="19"/>
        <v>0</v>
      </c>
      <c r="U124" s="393">
        <f t="shared" si="19"/>
        <v>56</v>
      </c>
      <c r="V124" s="394">
        <f t="shared" si="20"/>
        <v>112</v>
      </c>
      <c r="W124" s="144" t="s">
        <v>261</v>
      </c>
      <c r="X124" s="371">
        <f t="shared" si="17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23"/>
        <v>1</v>
      </c>
      <c r="B125" s="150" t="s">
        <v>161</v>
      </c>
      <c r="C125" s="150"/>
      <c r="D125" s="200">
        <v>12</v>
      </c>
      <c r="E125" s="383">
        <f t="shared" si="22"/>
        <v>84</v>
      </c>
      <c r="F125" s="319">
        <v>46139</v>
      </c>
      <c r="G125" s="384">
        <f t="shared" ca="1" si="14"/>
        <v>169</v>
      </c>
      <c r="H125" s="385">
        <v>2</v>
      </c>
      <c r="I125" s="385" t="s">
        <v>354</v>
      </c>
      <c r="J125" s="195">
        <v>0.5</v>
      </c>
      <c r="K125" s="196"/>
      <c r="L125" s="196"/>
      <c r="M125" s="196">
        <v>0.5</v>
      </c>
      <c r="N125" s="196"/>
      <c r="O125" s="197"/>
      <c r="P125" s="391">
        <f t="shared" si="21"/>
        <v>42</v>
      </c>
      <c r="Q125" s="392">
        <f t="shared" si="18"/>
        <v>0</v>
      </c>
      <c r="R125" s="392">
        <f t="shared" si="18"/>
        <v>0</v>
      </c>
      <c r="S125" s="392">
        <f t="shared" si="19"/>
        <v>42</v>
      </c>
      <c r="T125" s="392">
        <f t="shared" si="19"/>
        <v>0</v>
      </c>
      <c r="U125" s="393">
        <f t="shared" si="19"/>
        <v>0</v>
      </c>
      <c r="V125" s="394">
        <f t="shared" si="20"/>
        <v>84</v>
      </c>
      <c r="W125" s="144" t="s">
        <v>262</v>
      </c>
      <c r="X125" s="371">
        <f t="shared" si="17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23"/>
        <v>1</v>
      </c>
      <c r="B126" s="150" t="s">
        <v>162</v>
      </c>
      <c r="C126" s="150"/>
      <c r="D126" s="200">
        <v>48</v>
      </c>
      <c r="E126" s="383">
        <f t="shared" si="22"/>
        <v>336</v>
      </c>
      <c r="F126" s="319">
        <v>46141</v>
      </c>
      <c r="G126" s="384">
        <f t="shared" ca="1" si="14"/>
        <v>167</v>
      </c>
      <c r="H126" s="254">
        <v>2</v>
      </c>
      <c r="I126" s="385" t="s">
        <v>354</v>
      </c>
      <c r="J126" s="195">
        <v>0.5</v>
      </c>
      <c r="K126" s="196"/>
      <c r="L126" s="196"/>
      <c r="M126" s="196"/>
      <c r="N126" s="196"/>
      <c r="O126" s="197">
        <v>0.5</v>
      </c>
      <c r="P126" s="391">
        <f t="shared" si="21"/>
        <v>168</v>
      </c>
      <c r="Q126" s="392">
        <f t="shared" si="18"/>
        <v>0</v>
      </c>
      <c r="R126" s="392">
        <f t="shared" si="18"/>
        <v>0</v>
      </c>
      <c r="S126" s="392">
        <f t="shared" si="19"/>
        <v>0</v>
      </c>
      <c r="T126" s="392">
        <f t="shared" si="19"/>
        <v>0</v>
      </c>
      <c r="U126" s="393">
        <f t="shared" si="19"/>
        <v>168</v>
      </c>
      <c r="V126" s="394">
        <f t="shared" si="20"/>
        <v>336</v>
      </c>
      <c r="W126" s="144" t="s">
        <v>205</v>
      </c>
      <c r="X126" s="371">
        <f t="shared" si="17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23"/>
        <v>0</v>
      </c>
      <c r="B127" s="150" t="s">
        <v>371</v>
      </c>
      <c r="C127" s="154"/>
      <c r="D127" s="200"/>
      <c r="E127" s="383"/>
      <c r="F127" s="319"/>
      <c r="G127" s="384" t="str">
        <f t="shared" ca="1" si="14"/>
        <v>Sans objet</v>
      </c>
      <c r="H127" s="254">
        <v>2</v>
      </c>
      <c r="I127" s="385" t="s">
        <v>353</v>
      </c>
      <c r="J127" s="195"/>
      <c r="K127" s="196"/>
      <c r="L127" s="196"/>
      <c r="M127" s="196"/>
      <c r="N127" s="196"/>
      <c r="O127" s="197"/>
      <c r="P127" s="391">
        <f t="shared" si="21"/>
        <v>0</v>
      </c>
      <c r="Q127" s="392">
        <f t="shared" si="18"/>
        <v>0</v>
      </c>
      <c r="R127" s="392">
        <f t="shared" si="18"/>
        <v>0</v>
      </c>
      <c r="S127" s="392">
        <f t="shared" si="19"/>
        <v>0</v>
      </c>
      <c r="T127" s="392">
        <f t="shared" si="19"/>
        <v>0</v>
      </c>
      <c r="U127" s="393">
        <f t="shared" si="19"/>
        <v>0</v>
      </c>
      <c r="V127" s="394">
        <f t="shared" si="20"/>
        <v>0</v>
      </c>
      <c r="W127" s="144" t="s">
        <v>263</v>
      </c>
      <c r="X127" s="371">
        <f t="shared" si="17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23"/>
        <v>1</v>
      </c>
      <c r="B128" s="150" t="s">
        <v>164</v>
      </c>
      <c r="C128" s="154" t="s">
        <v>34</v>
      </c>
      <c r="D128" s="201">
        <v>10</v>
      </c>
      <c r="E128" s="383">
        <f t="shared" ref="E128:E154" si="24">D128*7</f>
        <v>70</v>
      </c>
      <c r="F128" s="319">
        <v>46139</v>
      </c>
      <c r="G128" s="384">
        <f t="shared" ca="1" si="14"/>
        <v>169</v>
      </c>
      <c r="H128" s="254">
        <v>1</v>
      </c>
      <c r="I128" s="385" t="s">
        <v>354</v>
      </c>
      <c r="J128" s="195"/>
      <c r="K128" s="196"/>
      <c r="L128" s="196"/>
      <c r="M128" s="196">
        <v>0.5</v>
      </c>
      <c r="N128" s="196">
        <v>0.5</v>
      </c>
      <c r="O128" s="197"/>
      <c r="P128" s="391">
        <f t="shared" si="21"/>
        <v>0</v>
      </c>
      <c r="Q128" s="392">
        <f t="shared" si="18"/>
        <v>0</v>
      </c>
      <c r="R128" s="392">
        <f t="shared" si="18"/>
        <v>0</v>
      </c>
      <c r="S128" s="392">
        <f t="shared" si="19"/>
        <v>35</v>
      </c>
      <c r="T128" s="392">
        <f t="shared" si="19"/>
        <v>35</v>
      </c>
      <c r="U128" s="393">
        <f t="shared" si="19"/>
        <v>0</v>
      </c>
      <c r="V128" s="394">
        <f t="shared" si="20"/>
        <v>70</v>
      </c>
      <c r="W128" s="144" t="s">
        <v>255</v>
      </c>
      <c r="X128" s="371">
        <f t="shared" si="17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23"/>
        <v>1</v>
      </c>
      <c r="B129" s="150" t="s">
        <v>166</v>
      </c>
      <c r="C129" s="154" t="s">
        <v>34</v>
      </c>
      <c r="D129" s="200">
        <v>8</v>
      </c>
      <c r="E129" s="383">
        <f t="shared" si="24"/>
        <v>56</v>
      </c>
      <c r="F129" s="319">
        <v>46139</v>
      </c>
      <c r="G129" s="384">
        <f t="shared" ca="1" si="14"/>
        <v>169</v>
      </c>
      <c r="H129" s="254">
        <v>2</v>
      </c>
      <c r="I129" s="385" t="s">
        <v>354</v>
      </c>
      <c r="J129" s="195">
        <v>1</v>
      </c>
      <c r="K129" s="196"/>
      <c r="L129" s="196"/>
      <c r="M129" s="196"/>
      <c r="N129" s="196"/>
      <c r="O129" s="197"/>
      <c r="P129" s="391">
        <f t="shared" si="21"/>
        <v>56</v>
      </c>
      <c r="Q129" s="392">
        <f t="shared" si="18"/>
        <v>0</v>
      </c>
      <c r="R129" s="392">
        <f t="shared" si="18"/>
        <v>0</v>
      </c>
      <c r="S129" s="392">
        <f t="shared" si="19"/>
        <v>0</v>
      </c>
      <c r="T129" s="392">
        <f t="shared" si="19"/>
        <v>0</v>
      </c>
      <c r="U129" s="393">
        <f t="shared" si="19"/>
        <v>0</v>
      </c>
      <c r="V129" s="394">
        <f t="shared" si="20"/>
        <v>56</v>
      </c>
      <c r="W129" s="144" t="s">
        <v>226</v>
      </c>
      <c r="X129" s="371">
        <f t="shared" si="17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si="23"/>
        <v>1</v>
      </c>
      <c r="B130" s="150" t="s">
        <v>167</v>
      </c>
      <c r="C130" s="148" t="s">
        <v>29</v>
      </c>
      <c r="D130" s="200">
        <v>24</v>
      </c>
      <c r="E130" s="383">
        <f t="shared" si="24"/>
        <v>168</v>
      </c>
      <c r="F130" s="319">
        <v>46141</v>
      </c>
      <c r="G130" s="384">
        <f t="shared" ca="1" si="14"/>
        <v>167</v>
      </c>
      <c r="H130" s="254">
        <v>2</v>
      </c>
      <c r="I130" s="385" t="s">
        <v>354</v>
      </c>
      <c r="J130" s="195">
        <v>0.5</v>
      </c>
      <c r="K130" s="196"/>
      <c r="L130" s="196"/>
      <c r="M130" s="196">
        <v>0.25</v>
      </c>
      <c r="N130" s="196">
        <v>0.25</v>
      </c>
      <c r="O130" s="197"/>
      <c r="P130" s="391">
        <f t="shared" si="21"/>
        <v>84</v>
      </c>
      <c r="Q130" s="392">
        <f t="shared" si="18"/>
        <v>0</v>
      </c>
      <c r="R130" s="392">
        <f t="shared" si="18"/>
        <v>0</v>
      </c>
      <c r="S130" s="392">
        <f t="shared" si="19"/>
        <v>42</v>
      </c>
      <c r="T130" s="392">
        <f t="shared" si="19"/>
        <v>42</v>
      </c>
      <c r="U130" s="393">
        <f t="shared" si="19"/>
        <v>0</v>
      </c>
      <c r="V130" s="394">
        <f t="shared" si="20"/>
        <v>168</v>
      </c>
      <c r="W130" s="144" t="s">
        <v>226</v>
      </c>
      <c r="X130" s="371">
        <f t="shared" si="17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23"/>
        <v>1</v>
      </c>
      <c r="B131" s="142" t="s">
        <v>350</v>
      </c>
      <c r="C131" s="209"/>
      <c r="D131" s="201">
        <v>15</v>
      </c>
      <c r="E131" s="383">
        <f t="shared" si="24"/>
        <v>105</v>
      </c>
      <c r="F131" s="319">
        <v>46142</v>
      </c>
      <c r="G131" s="384">
        <f t="shared" ca="1" si="14"/>
        <v>166</v>
      </c>
      <c r="H131" s="254">
        <v>1</v>
      </c>
      <c r="I131" s="385" t="s">
        <v>353</v>
      </c>
      <c r="J131" s="195"/>
      <c r="K131" s="196">
        <v>0.5</v>
      </c>
      <c r="L131" s="196"/>
      <c r="M131" s="196"/>
      <c r="N131" s="196"/>
      <c r="O131" s="197">
        <v>0.5</v>
      </c>
      <c r="P131" s="391">
        <f t="shared" si="21"/>
        <v>0</v>
      </c>
      <c r="Q131" s="392">
        <f t="shared" si="18"/>
        <v>52.5</v>
      </c>
      <c r="R131" s="392">
        <f t="shared" si="18"/>
        <v>0</v>
      </c>
      <c r="S131" s="392">
        <f t="shared" si="19"/>
        <v>0</v>
      </c>
      <c r="T131" s="392">
        <f t="shared" si="19"/>
        <v>0</v>
      </c>
      <c r="U131" s="393">
        <f t="shared" si="19"/>
        <v>52.5</v>
      </c>
      <c r="V131" s="394">
        <f t="shared" si="20"/>
        <v>105</v>
      </c>
      <c r="W131" s="144" t="s">
        <v>226</v>
      </c>
      <c r="X131" s="371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v>1</v>
      </c>
      <c r="B132" s="355" t="s">
        <v>307</v>
      </c>
      <c r="C132" s="154"/>
      <c r="D132" s="201">
        <v>6</v>
      </c>
      <c r="E132" s="383">
        <f t="shared" si="24"/>
        <v>42</v>
      </c>
      <c r="F132" s="319">
        <v>46142</v>
      </c>
      <c r="G132" s="384">
        <f t="shared" ca="1" si="14"/>
        <v>166</v>
      </c>
      <c r="H132" s="254">
        <v>2</v>
      </c>
      <c r="I132" s="385" t="s">
        <v>354</v>
      </c>
      <c r="J132" s="195"/>
      <c r="K132" s="196"/>
      <c r="L132" s="196"/>
      <c r="M132" s="196"/>
      <c r="N132" s="196"/>
      <c r="O132" s="197">
        <v>1</v>
      </c>
      <c r="P132" s="391">
        <f t="shared" si="21"/>
        <v>0</v>
      </c>
      <c r="Q132" s="392">
        <f t="shared" si="18"/>
        <v>0</v>
      </c>
      <c r="R132" s="392">
        <f t="shared" si="18"/>
        <v>0</v>
      </c>
      <c r="S132" s="392">
        <f t="shared" si="19"/>
        <v>0</v>
      </c>
      <c r="T132" s="392">
        <f t="shared" si="19"/>
        <v>0</v>
      </c>
      <c r="U132" s="393">
        <f t="shared" si="19"/>
        <v>42</v>
      </c>
      <c r="V132" s="394">
        <f t="shared" si="20"/>
        <v>42</v>
      </c>
      <c r="W132" s="144" t="s">
        <v>226</v>
      </c>
      <c r="X132" s="371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>+IF(D133&gt;0,1,0)</f>
        <v>1</v>
      </c>
      <c r="B133" s="153" t="s">
        <v>170</v>
      </c>
      <c r="C133" s="149"/>
      <c r="D133" s="198">
        <v>12</v>
      </c>
      <c r="E133" s="383">
        <f t="shared" si="24"/>
        <v>84</v>
      </c>
      <c r="F133" s="319">
        <v>46139</v>
      </c>
      <c r="G133" s="384">
        <f t="shared" ca="1" si="14"/>
        <v>169</v>
      </c>
      <c r="H133" s="254">
        <v>1</v>
      </c>
      <c r="I133" s="385" t="s">
        <v>353</v>
      </c>
      <c r="J133" s="195"/>
      <c r="K133" s="196"/>
      <c r="L133" s="196"/>
      <c r="M133" s="196">
        <v>0.5</v>
      </c>
      <c r="N133" s="196"/>
      <c r="O133" s="197">
        <v>0.5</v>
      </c>
      <c r="P133" s="391">
        <f t="shared" si="21"/>
        <v>0</v>
      </c>
      <c r="Q133" s="392">
        <f t="shared" si="18"/>
        <v>0</v>
      </c>
      <c r="R133" s="392">
        <f t="shared" si="18"/>
        <v>0</v>
      </c>
      <c r="S133" s="392">
        <f t="shared" si="19"/>
        <v>42</v>
      </c>
      <c r="T133" s="392">
        <f t="shared" si="19"/>
        <v>0</v>
      </c>
      <c r="U133" s="393">
        <f t="shared" si="19"/>
        <v>42</v>
      </c>
      <c r="V133" s="394">
        <f t="shared" si="20"/>
        <v>84</v>
      </c>
      <c r="W133" s="144" t="s">
        <v>219</v>
      </c>
      <c r="X133" s="371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>+IF(D134&gt;0,1,0)</f>
        <v>1</v>
      </c>
      <c r="B134" s="153" t="s">
        <v>172</v>
      </c>
      <c r="C134" s="149"/>
      <c r="D134" s="198">
        <v>20</v>
      </c>
      <c r="E134" s="383">
        <f t="shared" si="24"/>
        <v>140</v>
      </c>
      <c r="F134" s="319">
        <v>46142</v>
      </c>
      <c r="G134" s="384">
        <f t="shared" ca="1" si="14"/>
        <v>166</v>
      </c>
      <c r="H134" s="254">
        <v>1</v>
      </c>
      <c r="I134" s="385" t="s">
        <v>353</v>
      </c>
      <c r="J134" s="195">
        <v>1</v>
      </c>
      <c r="K134" s="196"/>
      <c r="L134" s="196"/>
      <c r="M134" s="196"/>
      <c r="N134" s="196"/>
      <c r="O134" s="197"/>
      <c r="P134" s="391">
        <f t="shared" si="21"/>
        <v>140</v>
      </c>
      <c r="Q134" s="392">
        <f t="shared" si="18"/>
        <v>0</v>
      </c>
      <c r="R134" s="392">
        <f t="shared" si="18"/>
        <v>0</v>
      </c>
      <c r="S134" s="392">
        <f t="shared" si="19"/>
        <v>0</v>
      </c>
      <c r="T134" s="392">
        <f t="shared" si="19"/>
        <v>0</v>
      </c>
      <c r="U134" s="393">
        <f t="shared" si="19"/>
        <v>0</v>
      </c>
      <c r="V134" s="394">
        <f t="shared" si="20"/>
        <v>140</v>
      </c>
      <c r="W134" s="144" t="s">
        <v>264</v>
      </c>
      <c r="X134" s="371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>+IF(D135&gt;0,1,0)</f>
        <v>1</v>
      </c>
      <c r="B135" s="153" t="s">
        <v>173</v>
      </c>
      <c r="C135" s="149" t="s">
        <v>34</v>
      </c>
      <c r="D135" s="198">
        <v>10</v>
      </c>
      <c r="E135" s="383">
        <f t="shared" si="24"/>
        <v>70</v>
      </c>
      <c r="F135" s="319">
        <v>46139</v>
      </c>
      <c r="G135" s="384">
        <f t="shared" ref="G135:G154" ca="1" si="25">+IF(A135=1,(+TODAY())-F135,"Sans objet")</f>
        <v>169</v>
      </c>
      <c r="H135" s="254">
        <v>1</v>
      </c>
      <c r="I135" s="385" t="s">
        <v>353</v>
      </c>
      <c r="J135" s="195">
        <v>0.5</v>
      </c>
      <c r="K135" s="196"/>
      <c r="L135" s="196">
        <v>0.25</v>
      </c>
      <c r="M135" s="196"/>
      <c r="N135" s="196"/>
      <c r="O135" s="197">
        <v>0.25</v>
      </c>
      <c r="P135" s="391">
        <f t="shared" si="21"/>
        <v>35</v>
      </c>
      <c r="Q135" s="392">
        <f t="shared" si="18"/>
        <v>0</v>
      </c>
      <c r="R135" s="392">
        <f t="shared" si="18"/>
        <v>17.5</v>
      </c>
      <c r="S135" s="392">
        <f t="shared" si="19"/>
        <v>0</v>
      </c>
      <c r="T135" s="392">
        <f t="shared" si="19"/>
        <v>0</v>
      </c>
      <c r="U135" s="393">
        <f t="shared" si="19"/>
        <v>17.5</v>
      </c>
      <c r="V135" s="394">
        <f t="shared" si="20"/>
        <v>70</v>
      </c>
      <c r="W135" s="144" t="s">
        <v>223</v>
      </c>
      <c r="X135" s="371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>+IF(D136&gt;0,1,0)</f>
        <v>1</v>
      </c>
      <c r="B136" s="142" t="s">
        <v>174</v>
      </c>
      <c r="C136" s="148" t="s">
        <v>29</v>
      </c>
      <c r="D136" s="198">
        <v>8</v>
      </c>
      <c r="E136" s="383">
        <f t="shared" si="24"/>
        <v>56</v>
      </c>
      <c r="F136" s="319">
        <v>46141</v>
      </c>
      <c r="G136" s="384">
        <f t="shared" ca="1" si="25"/>
        <v>167</v>
      </c>
      <c r="H136" s="385">
        <v>2</v>
      </c>
      <c r="I136" s="385" t="s">
        <v>354</v>
      </c>
      <c r="J136" s="195"/>
      <c r="K136" s="196"/>
      <c r="L136" s="196"/>
      <c r="M136" s="196">
        <v>0.25</v>
      </c>
      <c r="N136" s="196"/>
      <c r="O136" s="197">
        <v>0.75</v>
      </c>
      <c r="P136" s="391">
        <f t="shared" si="21"/>
        <v>0</v>
      </c>
      <c r="Q136" s="392">
        <f t="shared" si="18"/>
        <v>0</v>
      </c>
      <c r="R136" s="392">
        <f t="shared" si="18"/>
        <v>0</v>
      </c>
      <c r="S136" s="392">
        <f t="shared" si="19"/>
        <v>14</v>
      </c>
      <c r="T136" s="392">
        <f t="shared" si="19"/>
        <v>0</v>
      </c>
      <c r="U136" s="393">
        <f t="shared" si="19"/>
        <v>42</v>
      </c>
      <c r="V136" s="394">
        <f t="shared" si="20"/>
        <v>56</v>
      </c>
      <c r="W136" s="144" t="s">
        <v>265</v>
      </c>
      <c r="X136" s="371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>+IF(D137&gt;0,1,0)</f>
        <v>1</v>
      </c>
      <c r="B137" s="142" t="s">
        <v>175</v>
      </c>
      <c r="C137" s="142"/>
      <c r="D137" s="198">
        <v>22</v>
      </c>
      <c r="E137" s="383">
        <f t="shared" si="24"/>
        <v>154</v>
      </c>
      <c r="F137" s="319">
        <v>46139</v>
      </c>
      <c r="G137" s="384">
        <f t="shared" ca="1" si="25"/>
        <v>169</v>
      </c>
      <c r="H137" s="385">
        <v>1</v>
      </c>
      <c r="I137" s="385" t="s">
        <v>354</v>
      </c>
      <c r="J137" s="195"/>
      <c r="K137" s="196"/>
      <c r="L137" s="196"/>
      <c r="M137" s="196"/>
      <c r="N137" s="196"/>
      <c r="O137" s="197">
        <v>1</v>
      </c>
      <c r="P137" s="391">
        <f t="shared" si="21"/>
        <v>0</v>
      </c>
      <c r="Q137" s="392">
        <f t="shared" si="18"/>
        <v>0</v>
      </c>
      <c r="R137" s="392">
        <f t="shared" si="18"/>
        <v>0</v>
      </c>
      <c r="S137" s="392">
        <f t="shared" si="19"/>
        <v>0</v>
      </c>
      <c r="T137" s="392">
        <f t="shared" si="19"/>
        <v>0</v>
      </c>
      <c r="U137" s="393">
        <f t="shared" si="19"/>
        <v>154</v>
      </c>
      <c r="V137" s="394">
        <f t="shared" si="20"/>
        <v>154</v>
      </c>
      <c r="W137" s="144" t="s">
        <v>266</v>
      </c>
      <c r="X137" s="371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349">
        <v>1</v>
      </c>
      <c r="B138" s="350" t="s">
        <v>176</v>
      </c>
      <c r="C138" s="210"/>
      <c r="D138" s="198">
        <v>6</v>
      </c>
      <c r="E138" s="383">
        <f t="shared" si="24"/>
        <v>42</v>
      </c>
      <c r="F138" s="319">
        <v>46139</v>
      </c>
      <c r="G138" s="384">
        <f t="shared" ca="1" si="25"/>
        <v>169</v>
      </c>
      <c r="H138" s="398">
        <v>2</v>
      </c>
      <c r="I138" s="398" t="s">
        <v>354</v>
      </c>
      <c r="J138" s="195">
        <v>0.5</v>
      </c>
      <c r="K138" s="196"/>
      <c r="L138" s="196"/>
      <c r="M138" s="196"/>
      <c r="N138" s="196"/>
      <c r="O138" s="197">
        <v>0.5</v>
      </c>
      <c r="P138" s="391">
        <f t="shared" si="21"/>
        <v>21</v>
      </c>
      <c r="Q138" s="392">
        <f t="shared" si="18"/>
        <v>0</v>
      </c>
      <c r="R138" s="392">
        <f t="shared" si="18"/>
        <v>0</v>
      </c>
      <c r="S138" s="392">
        <f t="shared" si="19"/>
        <v>0</v>
      </c>
      <c r="T138" s="392">
        <f t="shared" si="19"/>
        <v>0</v>
      </c>
      <c r="U138" s="393">
        <f t="shared" si="19"/>
        <v>21</v>
      </c>
      <c r="V138" s="394">
        <f t="shared" si="20"/>
        <v>42</v>
      </c>
      <c r="W138" s="144" t="s">
        <v>255</v>
      </c>
      <c r="X138" s="371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</row>
    <row r="139" spans="1:32" ht="18.75">
      <c r="A139" s="157">
        <f t="shared" ref="A139:A150" si="26">+IF(D139&gt;0,1,0)</f>
        <v>1</v>
      </c>
      <c r="B139" s="161" t="s">
        <v>177</v>
      </c>
      <c r="C139" s="161"/>
      <c r="D139" s="198">
        <v>20</v>
      </c>
      <c r="E139" s="383">
        <f t="shared" si="24"/>
        <v>140</v>
      </c>
      <c r="F139" s="319">
        <v>46141</v>
      </c>
      <c r="G139" s="384">
        <f t="shared" ca="1" si="25"/>
        <v>167</v>
      </c>
      <c r="H139" s="385">
        <v>3</v>
      </c>
      <c r="I139" s="385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391">
        <f t="shared" si="21"/>
        <v>70</v>
      </c>
      <c r="Q139" s="392">
        <f t="shared" si="18"/>
        <v>0</v>
      </c>
      <c r="R139" s="392">
        <f t="shared" si="18"/>
        <v>0</v>
      </c>
      <c r="S139" s="392">
        <f t="shared" si="19"/>
        <v>0</v>
      </c>
      <c r="T139" s="392">
        <f t="shared" si="19"/>
        <v>0</v>
      </c>
      <c r="U139" s="393">
        <f t="shared" si="19"/>
        <v>70</v>
      </c>
      <c r="V139" s="394">
        <f t="shared" si="20"/>
        <v>140</v>
      </c>
      <c r="W139" s="144" t="s">
        <v>218</v>
      </c>
      <c r="X139" s="371">
        <f t="shared" si="17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18.75">
      <c r="A140" s="157">
        <f t="shared" si="26"/>
        <v>1</v>
      </c>
      <c r="B140" s="142" t="s">
        <v>178</v>
      </c>
      <c r="C140" s="162"/>
      <c r="D140" s="199">
        <v>7</v>
      </c>
      <c r="E140" s="383">
        <f t="shared" si="24"/>
        <v>49</v>
      </c>
      <c r="F140" s="319">
        <v>46142</v>
      </c>
      <c r="G140" s="384">
        <f t="shared" ca="1" si="25"/>
        <v>166</v>
      </c>
      <c r="H140" s="385">
        <v>1</v>
      </c>
      <c r="I140" s="385" t="s">
        <v>353</v>
      </c>
      <c r="J140" s="195"/>
      <c r="K140" s="196"/>
      <c r="L140" s="196">
        <v>0.5</v>
      </c>
      <c r="M140" s="196"/>
      <c r="N140" s="196">
        <v>0.5</v>
      </c>
      <c r="O140" s="197"/>
      <c r="P140" s="391">
        <f t="shared" si="21"/>
        <v>0</v>
      </c>
      <c r="Q140" s="392">
        <f t="shared" si="18"/>
        <v>0</v>
      </c>
      <c r="R140" s="392">
        <v>25</v>
      </c>
      <c r="S140" s="392">
        <f t="shared" si="19"/>
        <v>0</v>
      </c>
      <c r="T140" s="392">
        <f t="shared" si="19"/>
        <v>24.5</v>
      </c>
      <c r="U140" s="393"/>
      <c r="V140" s="394">
        <v>49</v>
      </c>
      <c r="W140" s="144" t="s">
        <v>219</v>
      </c>
      <c r="X140" s="371">
        <f t="shared" si="17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18.75" customHeight="1">
      <c r="A141" s="157">
        <f t="shared" si="26"/>
        <v>1</v>
      </c>
      <c r="B141" s="142" t="s">
        <v>267</v>
      </c>
      <c r="C141" s="162" t="s">
        <v>29</v>
      </c>
      <c r="D141" s="199">
        <v>8</v>
      </c>
      <c r="E141" s="383">
        <f t="shared" si="24"/>
        <v>56</v>
      </c>
      <c r="F141" s="319">
        <v>46142</v>
      </c>
      <c r="G141" s="384">
        <f t="shared" ca="1" si="25"/>
        <v>166</v>
      </c>
      <c r="H141" s="385">
        <v>1</v>
      </c>
      <c r="I141" s="385" t="s">
        <v>353</v>
      </c>
      <c r="J141" s="195">
        <v>0.75</v>
      </c>
      <c r="K141" s="196"/>
      <c r="L141" s="196"/>
      <c r="M141" s="196"/>
      <c r="N141" s="196">
        <v>0.25</v>
      </c>
      <c r="O141" s="197"/>
      <c r="P141" s="391">
        <f t="shared" si="21"/>
        <v>42</v>
      </c>
      <c r="Q141" s="392">
        <f t="shared" si="18"/>
        <v>0</v>
      </c>
      <c r="R141" s="392">
        <f t="shared" si="18"/>
        <v>0</v>
      </c>
      <c r="S141" s="392">
        <f t="shared" si="19"/>
        <v>0</v>
      </c>
      <c r="T141" s="392">
        <f t="shared" si="19"/>
        <v>14</v>
      </c>
      <c r="U141" s="393">
        <f t="shared" si="19"/>
        <v>0</v>
      </c>
      <c r="V141" s="394">
        <f t="shared" ref="V141:V149" si="27">SUM(P141:U141)</f>
        <v>56</v>
      </c>
      <c r="W141" s="144" t="s">
        <v>226</v>
      </c>
      <c r="X141" s="371">
        <f t="shared" si="17"/>
        <v>0</v>
      </c>
      <c r="Y141" s="524"/>
      <c r="Z141" s="524"/>
      <c r="AA141" s="2"/>
      <c r="AB141" s="2"/>
      <c r="AC141" s="2"/>
      <c r="AD141" s="2"/>
      <c r="AE141" s="2"/>
      <c r="AF141" s="2"/>
    </row>
    <row r="142" spans="1:32" ht="21">
      <c r="A142" s="157">
        <f t="shared" si="26"/>
        <v>0</v>
      </c>
      <c r="B142" s="163" t="s">
        <v>329</v>
      </c>
      <c r="C142" s="155"/>
      <c r="D142" s="198"/>
      <c r="E142" s="383">
        <f t="shared" si="24"/>
        <v>0</v>
      </c>
      <c r="F142" s="319">
        <v>46091</v>
      </c>
      <c r="G142" s="384" t="str">
        <f t="shared" ca="1" si="25"/>
        <v>Sans objet</v>
      </c>
      <c r="H142" s="385">
        <v>2</v>
      </c>
      <c r="I142" s="385"/>
      <c r="J142" s="195"/>
      <c r="K142" s="196"/>
      <c r="L142" s="196"/>
      <c r="M142" s="196"/>
      <c r="N142" s="196"/>
      <c r="O142" s="197"/>
      <c r="P142" s="391">
        <f t="shared" si="21"/>
        <v>0</v>
      </c>
      <c r="Q142" s="392">
        <f t="shared" si="18"/>
        <v>0</v>
      </c>
      <c r="R142" s="392">
        <f t="shared" si="18"/>
        <v>0</v>
      </c>
      <c r="S142" s="392">
        <f t="shared" si="19"/>
        <v>0</v>
      </c>
      <c r="T142" s="392">
        <f t="shared" si="19"/>
        <v>0</v>
      </c>
      <c r="U142" s="393">
        <f t="shared" si="19"/>
        <v>0</v>
      </c>
      <c r="V142" s="394">
        <f t="shared" si="27"/>
        <v>0</v>
      </c>
      <c r="W142" s="144" t="s">
        <v>226</v>
      </c>
      <c r="X142" s="371">
        <f t="shared" si="17"/>
        <v>0</v>
      </c>
      <c r="Y142" s="165"/>
      <c r="Z142" s="165"/>
      <c r="AA142" s="2"/>
      <c r="AB142" s="2"/>
      <c r="AC142" s="2"/>
      <c r="AD142" s="2"/>
      <c r="AE142" s="2"/>
      <c r="AF142" s="2"/>
    </row>
    <row r="143" spans="1:32" ht="18.75">
      <c r="A143" s="157">
        <f t="shared" si="26"/>
        <v>1</v>
      </c>
      <c r="B143" s="142" t="s">
        <v>180</v>
      </c>
      <c r="C143" s="163"/>
      <c r="D143" s="198">
        <v>24</v>
      </c>
      <c r="E143" s="383">
        <f t="shared" si="24"/>
        <v>168</v>
      </c>
      <c r="F143" s="319">
        <v>46142</v>
      </c>
      <c r="G143" s="384">
        <f t="shared" ca="1" si="25"/>
        <v>166</v>
      </c>
      <c r="H143" s="385">
        <v>1</v>
      </c>
      <c r="I143" s="385" t="s">
        <v>353</v>
      </c>
      <c r="J143" s="195"/>
      <c r="K143" s="196"/>
      <c r="L143" s="196"/>
      <c r="M143" s="196">
        <v>0.5</v>
      </c>
      <c r="N143" s="196"/>
      <c r="O143" s="197">
        <v>0.5</v>
      </c>
      <c r="P143" s="391">
        <f t="shared" si="21"/>
        <v>0</v>
      </c>
      <c r="Q143" s="392">
        <f t="shared" si="18"/>
        <v>0</v>
      </c>
      <c r="R143" s="392">
        <f t="shared" si="18"/>
        <v>0</v>
      </c>
      <c r="S143" s="392">
        <f t="shared" si="19"/>
        <v>84</v>
      </c>
      <c r="T143" s="392">
        <f t="shared" si="19"/>
        <v>0</v>
      </c>
      <c r="U143" s="393">
        <f t="shared" si="19"/>
        <v>84</v>
      </c>
      <c r="V143" s="394">
        <f t="shared" si="27"/>
        <v>168</v>
      </c>
      <c r="W143" s="144" t="s">
        <v>268</v>
      </c>
      <c r="X143" s="371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26"/>
        <v>1</v>
      </c>
      <c r="B144" s="142" t="s">
        <v>181</v>
      </c>
      <c r="C144" s="148"/>
      <c r="D144" s="198">
        <v>36</v>
      </c>
      <c r="E144" s="383">
        <f t="shared" si="24"/>
        <v>252</v>
      </c>
      <c r="F144" s="319">
        <v>46141</v>
      </c>
      <c r="G144" s="384">
        <f t="shared" ca="1" si="25"/>
        <v>167</v>
      </c>
      <c r="H144" s="385">
        <v>2</v>
      </c>
      <c r="I144" s="385" t="s">
        <v>280</v>
      </c>
      <c r="J144" s="195">
        <v>0.5</v>
      </c>
      <c r="K144" s="196"/>
      <c r="L144" s="196">
        <v>0.25</v>
      </c>
      <c r="M144" s="196">
        <v>0.25</v>
      </c>
      <c r="N144" s="196"/>
      <c r="O144" s="197"/>
      <c r="P144" s="391">
        <f t="shared" si="21"/>
        <v>126</v>
      </c>
      <c r="Q144" s="392">
        <f t="shared" si="18"/>
        <v>0</v>
      </c>
      <c r="R144" s="392">
        <f t="shared" si="18"/>
        <v>63</v>
      </c>
      <c r="S144" s="392">
        <f t="shared" si="19"/>
        <v>63</v>
      </c>
      <c r="T144" s="392">
        <f t="shared" si="19"/>
        <v>0</v>
      </c>
      <c r="U144" s="393">
        <f t="shared" si="19"/>
        <v>0</v>
      </c>
      <c r="V144" s="394">
        <f t="shared" si="27"/>
        <v>252</v>
      </c>
      <c r="W144" s="144" t="s">
        <v>269</v>
      </c>
      <c r="X144" s="371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2" ht="18.75">
      <c r="A145" s="157">
        <f t="shared" si="26"/>
        <v>1</v>
      </c>
      <c r="B145" s="142" t="s">
        <v>182</v>
      </c>
      <c r="C145" s="142"/>
      <c r="D145" s="198">
        <v>18</v>
      </c>
      <c r="E145" s="383">
        <f t="shared" si="24"/>
        <v>126</v>
      </c>
      <c r="F145" s="319">
        <v>46139</v>
      </c>
      <c r="G145" s="384">
        <f t="shared" ca="1" si="25"/>
        <v>169</v>
      </c>
      <c r="H145" s="385">
        <v>2</v>
      </c>
      <c r="I145" s="385" t="s">
        <v>280</v>
      </c>
      <c r="J145" s="195"/>
      <c r="K145" s="196">
        <v>0.5</v>
      </c>
      <c r="L145" s="196"/>
      <c r="M145" s="196">
        <v>0.25</v>
      </c>
      <c r="N145" s="196"/>
      <c r="O145" s="197">
        <v>0.25</v>
      </c>
      <c r="P145" s="391">
        <f t="shared" si="21"/>
        <v>0</v>
      </c>
      <c r="Q145" s="392">
        <f t="shared" si="18"/>
        <v>63</v>
      </c>
      <c r="R145" s="392">
        <f t="shared" si="18"/>
        <v>0</v>
      </c>
      <c r="S145" s="392">
        <f t="shared" si="19"/>
        <v>31.5</v>
      </c>
      <c r="T145" s="392">
        <f t="shared" si="19"/>
        <v>0</v>
      </c>
      <c r="U145" s="393">
        <f t="shared" si="19"/>
        <v>31.5</v>
      </c>
      <c r="V145" s="394">
        <f t="shared" si="27"/>
        <v>126</v>
      </c>
      <c r="W145" s="144"/>
      <c r="X145" s="371">
        <f t="shared" si="17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2" ht="18.75">
      <c r="A146" s="157">
        <f t="shared" si="26"/>
        <v>1</v>
      </c>
      <c r="B146" s="142" t="s">
        <v>351</v>
      </c>
      <c r="C146" s="142"/>
      <c r="D146" s="198">
        <v>18</v>
      </c>
      <c r="E146" s="383">
        <f t="shared" si="24"/>
        <v>126</v>
      </c>
      <c r="F146" s="319">
        <v>46141</v>
      </c>
      <c r="G146" s="384">
        <f t="shared" ca="1" si="25"/>
        <v>167</v>
      </c>
      <c r="H146" s="254">
        <v>1</v>
      </c>
      <c r="I146" s="385" t="s">
        <v>353</v>
      </c>
      <c r="J146" s="195">
        <v>0.5</v>
      </c>
      <c r="K146" s="196"/>
      <c r="L146" s="196"/>
      <c r="M146" s="196"/>
      <c r="N146" s="196"/>
      <c r="O146" s="197">
        <v>0.5</v>
      </c>
      <c r="P146" s="391">
        <f t="shared" si="21"/>
        <v>63</v>
      </c>
      <c r="Q146" s="392">
        <f t="shared" si="18"/>
        <v>0</v>
      </c>
      <c r="R146" s="392">
        <f t="shared" si="18"/>
        <v>0</v>
      </c>
      <c r="S146" s="392">
        <f t="shared" si="19"/>
        <v>0</v>
      </c>
      <c r="T146" s="392">
        <f t="shared" si="19"/>
        <v>0</v>
      </c>
      <c r="U146" s="393">
        <f t="shared" si="19"/>
        <v>63</v>
      </c>
      <c r="V146" s="394">
        <f t="shared" si="27"/>
        <v>126</v>
      </c>
      <c r="W146" s="144" t="s">
        <v>226</v>
      </c>
      <c r="X146" s="371">
        <f t="shared" si="17"/>
        <v>0</v>
      </c>
      <c r="Y146" s="2"/>
      <c r="Z146" s="2"/>
      <c r="AA146" s="2"/>
      <c r="AB146" s="2"/>
      <c r="AC146" s="2"/>
      <c r="AD146" s="2"/>
      <c r="AE146" s="2"/>
      <c r="AF146" s="2"/>
    </row>
    <row r="147" spans="1:32" ht="18.75">
      <c r="A147" s="157">
        <f t="shared" si="26"/>
        <v>1</v>
      </c>
      <c r="B147" s="142" t="s">
        <v>335</v>
      </c>
      <c r="C147" s="163"/>
      <c r="D147" s="198">
        <v>16</v>
      </c>
      <c r="E147" s="383">
        <f t="shared" si="24"/>
        <v>112</v>
      </c>
      <c r="F147" s="319">
        <v>46139</v>
      </c>
      <c r="G147" s="384">
        <f t="shared" ca="1" si="25"/>
        <v>169</v>
      </c>
      <c r="H147" s="385">
        <v>3</v>
      </c>
      <c r="I147" s="385" t="str">
        <f>VLOOKUP(H147,Secteurs!$A$4:$C$6,3)</f>
        <v>Arnaud ITOUA</v>
      </c>
      <c r="J147" s="195">
        <v>0.5</v>
      </c>
      <c r="K147" s="196"/>
      <c r="L147" s="196"/>
      <c r="M147" s="196">
        <v>0.25</v>
      </c>
      <c r="N147" s="196"/>
      <c r="O147" s="197">
        <v>0.25</v>
      </c>
      <c r="P147" s="391">
        <f t="shared" si="21"/>
        <v>56</v>
      </c>
      <c r="Q147" s="392">
        <f t="shared" si="18"/>
        <v>0</v>
      </c>
      <c r="R147" s="392">
        <f t="shared" si="18"/>
        <v>0</v>
      </c>
      <c r="S147" s="392">
        <f t="shared" si="19"/>
        <v>28</v>
      </c>
      <c r="T147" s="392">
        <f t="shared" si="19"/>
        <v>0</v>
      </c>
      <c r="U147" s="393">
        <f t="shared" si="19"/>
        <v>28</v>
      </c>
      <c r="V147" s="394">
        <f t="shared" si="27"/>
        <v>112</v>
      </c>
      <c r="W147" s="144" t="s">
        <v>271</v>
      </c>
      <c r="X147" s="371">
        <f t="shared" si="17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2" ht="18.75">
      <c r="A148" s="157">
        <f t="shared" si="26"/>
        <v>1</v>
      </c>
      <c r="B148" s="142" t="s">
        <v>304</v>
      </c>
      <c r="C148" s="148"/>
      <c r="D148" s="198">
        <v>6</v>
      </c>
      <c r="E148" s="383">
        <f t="shared" si="24"/>
        <v>42</v>
      </c>
      <c r="F148" s="319">
        <v>46141</v>
      </c>
      <c r="G148" s="384">
        <f t="shared" ca="1" si="25"/>
        <v>167</v>
      </c>
      <c r="H148" s="385">
        <v>2</v>
      </c>
      <c r="I148" s="385" t="s">
        <v>280</v>
      </c>
      <c r="J148" s="195">
        <v>1</v>
      </c>
      <c r="K148" s="196"/>
      <c r="L148" s="196"/>
      <c r="M148" s="196"/>
      <c r="N148" s="196"/>
      <c r="O148" s="197"/>
      <c r="P148" s="391">
        <f t="shared" si="21"/>
        <v>42</v>
      </c>
      <c r="Q148" s="399">
        <f t="shared" si="18"/>
        <v>0</v>
      </c>
      <c r="R148" s="399">
        <f t="shared" si="18"/>
        <v>0</v>
      </c>
      <c r="S148" s="399">
        <f t="shared" si="19"/>
        <v>0</v>
      </c>
      <c r="T148" s="399">
        <f t="shared" si="19"/>
        <v>0</v>
      </c>
      <c r="U148" s="400">
        <f t="shared" si="19"/>
        <v>0</v>
      </c>
      <c r="V148" s="394">
        <f t="shared" si="27"/>
        <v>42</v>
      </c>
      <c r="W148" s="144" t="s">
        <v>305</v>
      </c>
      <c r="X148" s="371">
        <f t="shared" si="17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2" ht="18.75">
      <c r="A149" s="157">
        <f t="shared" si="26"/>
        <v>1</v>
      </c>
      <c r="B149" s="142" t="s">
        <v>306</v>
      </c>
      <c r="C149" s="148"/>
      <c r="D149" s="198">
        <v>5</v>
      </c>
      <c r="E149" s="383">
        <f t="shared" si="24"/>
        <v>35</v>
      </c>
      <c r="F149" s="319">
        <v>46139</v>
      </c>
      <c r="G149" s="384">
        <f t="shared" ca="1" si="25"/>
        <v>169</v>
      </c>
      <c r="H149" s="385">
        <v>1</v>
      </c>
      <c r="I149" s="385" t="s">
        <v>353</v>
      </c>
      <c r="J149" s="195"/>
      <c r="K149" s="196"/>
      <c r="L149" s="196"/>
      <c r="M149" s="196">
        <v>1</v>
      </c>
      <c r="N149" s="196"/>
      <c r="O149" s="197"/>
      <c r="P149" s="391">
        <f t="shared" si="21"/>
        <v>0</v>
      </c>
      <c r="Q149" s="399">
        <f t="shared" si="18"/>
        <v>0</v>
      </c>
      <c r="R149" s="399">
        <f t="shared" si="18"/>
        <v>0</v>
      </c>
      <c r="S149" s="399">
        <f t="shared" si="19"/>
        <v>35</v>
      </c>
      <c r="T149" s="399">
        <f t="shared" si="19"/>
        <v>0</v>
      </c>
      <c r="U149" s="400">
        <f t="shared" si="19"/>
        <v>0</v>
      </c>
      <c r="V149" s="394">
        <f t="shared" si="27"/>
        <v>35</v>
      </c>
      <c r="W149" s="144" t="s">
        <v>305</v>
      </c>
      <c r="X149" s="371">
        <f t="shared" si="17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2" ht="18.75">
      <c r="A150" s="157">
        <f t="shared" si="26"/>
        <v>1</v>
      </c>
      <c r="B150" s="142" t="s">
        <v>336</v>
      </c>
      <c r="C150" s="148"/>
      <c r="D150" s="198">
        <v>5</v>
      </c>
      <c r="E150" s="383">
        <f t="shared" si="24"/>
        <v>35</v>
      </c>
      <c r="F150" s="319">
        <v>46141</v>
      </c>
      <c r="G150" s="384">
        <f t="shared" ca="1" si="25"/>
        <v>167</v>
      </c>
      <c r="H150" s="385">
        <v>2</v>
      </c>
      <c r="I150" s="385" t="s">
        <v>354</v>
      </c>
      <c r="J150" s="195">
        <v>1</v>
      </c>
      <c r="K150" s="196"/>
      <c r="L150" s="196"/>
      <c r="M150" s="196"/>
      <c r="N150" s="196"/>
      <c r="O150" s="197"/>
      <c r="P150" s="391">
        <f t="shared" si="21"/>
        <v>35</v>
      </c>
      <c r="Q150" s="399">
        <f t="shared" si="18"/>
        <v>0</v>
      </c>
      <c r="R150" s="399"/>
      <c r="S150" s="399">
        <f t="shared" si="19"/>
        <v>0</v>
      </c>
      <c r="T150" s="399">
        <f t="shared" si="19"/>
        <v>0</v>
      </c>
      <c r="U150" s="400"/>
      <c r="V150" s="394">
        <v>35</v>
      </c>
      <c r="W150" s="144"/>
      <c r="X150" s="371"/>
      <c r="Y150" s="10"/>
      <c r="Z150" s="2"/>
      <c r="AA150" s="2"/>
      <c r="AB150" s="2"/>
      <c r="AC150" s="2"/>
      <c r="AD150" s="2"/>
      <c r="AE150" s="2"/>
      <c r="AF150" s="2"/>
    </row>
    <row r="151" spans="1:32" ht="18.75">
      <c r="A151" s="157">
        <v>1</v>
      </c>
      <c r="B151" s="142" t="s">
        <v>307</v>
      </c>
      <c r="C151" s="142"/>
      <c r="D151" s="198">
        <v>6</v>
      </c>
      <c r="E151" s="383">
        <f t="shared" si="24"/>
        <v>42</v>
      </c>
      <c r="F151" s="319">
        <v>46142</v>
      </c>
      <c r="G151" s="384">
        <f t="shared" ca="1" si="25"/>
        <v>166</v>
      </c>
      <c r="H151" s="385">
        <v>2</v>
      </c>
      <c r="I151" s="385" t="s">
        <v>354</v>
      </c>
      <c r="J151" s="195"/>
      <c r="K151" s="196"/>
      <c r="L151" s="196"/>
      <c r="M151" s="196"/>
      <c r="N151" s="196"/>
      <c r="O151" s="197">
        <v>1</v>
      </c>
      <c r="P151" s="391">
        <f t="shared" si="21"/>
        <v>0</v>
      </c>
      <c r="Q151" s="399">
        <f t="shared" si="18"/>
        <v>0</v>
      </c>
      <c r="R151" s="399">
        <f>+$E151*L151</f>
        <v>0</v>
      </c>
      <c r="S151" s="399">
        <f t="shared" si="19"/>
        <v>0</v>
      </c>
      <c r="T151" s="399">
        <f t="shared" si="19"/>
        <v>0</v>
      </c>
      <c r="U151" s="400">
        <f>+$E151*O151</f>
        <v>42</v>
      </c>
      <c r="V151" s="394">
        <f>SUM(P151:U151)</f>
        <v>42</v>
      </c>
      <c r="W151" s="144"/>
      <c r="X151" s="371">
        <f>+V151-E151</f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2" ht="18.75">
      <c r="A152" s="157">
        <v>1</v>
      </c>
      <c r="B152" s="142" t="s">
        <v>340</v>
      </c>
      <c r="C152" s="142"/>
      <c r="D152" s="198">
        <v>20</v>
      </c>
      <c r="E152" s="383">
        <f t="shared" si="24"/>
        <v>140</v>
      </c>
      <c r="F152" s="319">
        <v>46141</v>
      </c>
      <c r="G152" s="384">
        <f t="shared" ca="1" si="25"/>
        <v>167</v>
      </c>
      <c r="H152" s="385"/>
      <c r="I152" s="385" t="s">
        <v>354</v>
      </c>
      <c r="J152" s="195"/>
      <c r="K152" s="196"/>
      <c r="L152" s="196"/>
      <c r="M152" s="196">
        <v>0.5</v>
      </c>
      <c r="N152" s="196">
        <v>0.5</v>
      </c>
      <c r="O152" s="197"/>
      <c r="P152" s="391">
        <f t="shared" si="21"/>
        <v>0</v>
      </c>
      <c r="Q152" s="399">
        <f t="shared" si="18"/>
        <v>0</v>
      </c>
      <c r="R152" s="399">
        <f>+$E152*L152</f>
        <v>0</v>
      </c>
      <c r="S152" s="399">
        <v>63</v>
      </c>
      <c r="T152" s="399">
        <f>+$E152*N152</f>
        <v>70</v>
      </c>
      <c r="U152" s="400"/>
      <c r="V152" s="394">
        <v>140</v>
      </c>
      <c r="W152" s="144"/>
      <c r="X152" s="371"/>
      <c r="Y152" s="10"/>
      <c r="Z152" s="2"/>
      <c r="AA152" s="2"/>
      <c r="AB152" s="2"/>
      <c r="AC152" s="2"/>
      <c r="AD152" s="2"/>
      <c r="AE152" s="2"/>
      <c r="AF152" s="2"/>
    </row>
    <row r="153" spans="1:32" ht="18.75">
      <c r="A153" s="349">
        <v>1</v>
      </c>
      <c r="B153" s="348" t="s">
        <v>352</v>
      </c>
      <c r="C153" s="163"/>
      <c r="D153" s="198">
        <v>20</v>
      </c>
      <c r="E153" s="383">
        <f t="shared" si="24"/>
        <v>140</v>
      </c>
      <c r="F153" s="319">
        <v>46142</v>
      </c>
      <c r="G153" s="384">
        <f t="shared" ca="1" si="25"/>
        <v>166</v>
      </c>
      <c r="H153" s="385">
        <v>1</v>
      </c>
      <c r="I153" s="385" t="s">
        <v>280</v>
      </c>
      <c r="J153" s="195">
        <v>1</v>
      </c>
      <c r="K153" s="196"/>
      <c r="L153" s="196"/>
      <c r="M153" s="196"/>
      <c r="N153" s="196"/>
      <c r="O153" s="197"/>
      <c r="P153" s="391">
        <f t="shared" si="21"/>
        <v>140</v>
      </c>
      <c r="Q153" s="399">
        <f t="shared" si="18"/>
        <v>0</v>
      </c>
      <c r="R153" s="399">
        <f>+$E153*L153</f>
        <v>0</v>
      </c>
      <c r="S153" s="399">
        <f>+$E153*M153</f>
        <v>0</v>
      </c>
      <c r="T153" s="399">
        <f>+$E153*N153</f>
        <v>0</v>
      </c>
      <c r="U153" s="400">
        <f>+$E153*O153</f>
        <v>0</v>
      </c>
      <c r="V153" s="394">
        <v>140</v>
      </c>
      <c r="W153" s="144"/>
      <c r="X153" s="371"/>
      <c r="Y153" s="10"/>
      <c r="Z153" s="2"/>
      <c r="AA153" s="2"/>
      <c r="AB153" s="2"/>
      <c r="AC153" s="2"/>
      <c r="AD153" s="2"/>
      <c r="AE153" s="2"/>
      <c r="AF153" s="2"/>
    </row>
    <row r="154" spans="1:32" ht="18.75">
      <c r="A154" s="349">
        <v>1</v>
      </c>
      <c r="B154" s="348" t="s">
        <v>315</v>
      </c>
      <c r="C154" s="163"/>
      <c r="D154" s="198">
        <v>12</v>
      </c>
      <c r="E154" s="383">
        <f t="shared" si="24"/>
        <v>84</v>
      </c>
      <c r="F154" s="319">
        <v>46142</v>
      </c>
      <c r="G154" s="384">
        <f t="shared" ca="1" si="25"/>
        <v>166</v>
      </c>
      <c r="H154" s="385">
        <v>1</v>
      </c>
      <c r="I154" s="385" t="s">
        <v>353</v>
      </c>
      <c r="J154" s="195"/>
      <c r="K154" s="196"/>
      <c r="L154" s="196"/>
      <c r="M154" s="196"/>
      <c r="N154" s="196">
        <v>1</v>
      </c>
      <c r="O154" s="197"/>
      <c r="P154" s="391"/>
      <c r="Q154" s="399">
        <f t="shared" si="18"/>
        <v>0</v>
      </c>
      <c r="R154" s="399">
        <f>+$E154*L154</f>
        <v>0</v>
      </c>
      <c r="S154" s="399">
        <f>+$E154*M154</f>
        <v>0</v>
      </c>
      <c r="T154" s="399">
        <f>+$E154*N154</f>
        <v>84</v>
      </c>
      <c r="U154" s="400">
        <f>+$E154*O154</f>
        <v>0</v>
      </c>
      <c r="V154" s="394">
        <v>84</v>
      </c>
      <c r="W154" s="144"/>
      <c r="X154" s="371"/>
      <c r="Y154" s="10"/>
      <c r="Z154" s="2"/>
      <c r="AA154" s="2"/>
      <c r="AB154" s="2"/>
      <c r="AC154" s="2"/>
      <c r="AD154" s="2"/>
      <c r="AE154" s="2"/>
      <c r="AF154" s="2"/>
    </row>
    <row r="155" spans="1:32" ht="18.75">
      <c r="A155" s="258"/>
      <c r="B155" s="259"/>
      <c r="C155" s="260"/>
      <c r="D155" s="261"/>
      <c r="E155" s="262"/>
      <c r="F155" s="263"/>
      <c r="G155" s="263"/>
      <c r="H155" s="264"/>
      <c r="I155" s="264"/>
      <c r="J155" s="265"/>
      <c r="K155" s="266"/>
      <c r="L155" s="266"/>
      <c r="M155" s="266"/>
      <c r="N155" s="266"/>
      <c r="O155" s="267"/>
      <c r="P155" s="268"/>
      <c r="Q155" s="269"/>
      <c r="R155" s="269"/>
      <c r="S155" s="269"/>
      <c r="T155" s="269"/>
      <c r="U155" s="270"/>
      <c r="V155" s="271"/>
      <c r="W155" s="272"/>
      <c r="X155" s="371"/>
      <c r="Y155" s="10"/>
      <c r="Z155" s="2"/>
      <c r="AA155" s="2"/>
      <c r="AB155" s="2"/>
      <c r="AC155" s="2"/>
      <c r="AD155" s="2"/>
      <c r="AE155" s="2"/>
      <c r="AF155" s="2"/>
    </row>
    <row r="156" spans="1:32" ht="18.75">
      <c r="A156" s="181">
        <f>SUBTOTAL(9,A2:A155)</f>
        <v>149</v>
      </c>
      <c r="B156" s="181"/>
      <c r="C156" s="326">
        <f>+D156/A156</f>
        <v>28.65771812080537</v>
      </c>
      <c r="D156" s="182">
        <f>SUBTOTAL(9,D2:D155)</f>
        <v>4270</v>
      </c>
      <c r="E156" s="356">
        <f>D156*7</f>
        <v>29890</v>
      </c>
      <c r="F156" s="327">
        <f>+E156/A156</f>
        <v>200.60402684563758</v>
      </c>
      <c r="G156" s="384">
        <f ca="1">(SUBTOTAL(9,G2:G155))/A156</f>
        <v>166.24161073825502</v>
      </c>
      <c r="H156" s="256"/>
      <c r="I156" s="256"/>
      <c r="J156" s="273">
        <f>(SUBTOTAL(9,J2:J155))/O$165</f>
        <v>0.55275229357798161</v>
      </c>
      <c r="K156" s="274">
        <f>(SUBTOTAL(9,K2:K155))/P$165</f>
        <v>0.54166666666666663</v>
      </c>
      <c r="L156" s="274">
        <f>(SUBTOTAL(9,L2:L155))/R$165</f>
        <v>0.38095238095238093</v>
      </c>
      <c r="M156" s="274">
        <f>(SUBTOTAL(9,M2:M155))/S$165</f>
        <v>0.3902439024390244</v>
      </c>
      <c r="N156" s="274">
        <f>(SUBTOTAL(9,N2:N155))/T$165</f>
        <v>0.43181818181818182</v>
      </c>
      <c r="O156" s="275">
        <f>(SUBTOTAL(9,O2:O155))/U$165</f>
        <v>0.49736842105263157</v>
      </c>
      <c r="P156" s="184">
        <f>SUBTOTAL(9,P2:P155)</f>
        <v>12607</v>
      </c>
      <c r="Q156" s="184">
        <f>SUBTOTAL(9,Q2:Q155)</f>
        <v>644</v>
      </c>
      <c r="R156" s="184">
        <f>SUBTOTAL(9,R2:R155)</f>
        <v>1353.25</v>
      </c>
      <c r="S156" s="184">
        <f>SUBTOTAL(9,S2:S155)</f>
        <v>3129</v>
      </c>
      <c r="T156" s="184">
        <v>3008</v>
      </c>
      <c r="U156" s="184">
        <f>SUBTOTAL(9,U2:U155)</f>
        <v>9149</v>
      </c>
      <c r="V156" s="184">
        <f>SUBTOTAL(9,V2:V155)</f>
        <v>29890</v>
      </c>
      <c r="W156" s="182"/>
      <c r="X156" s="48"/>
      <c r="Y156" s="10"/>
      <c r="Z156" s="2"/>
      <c r="AA156" s="2"/>
      <c r="AB156" s="2"/>
      <c r="AC156" s="2"/>
      <c r="AD156" s="2"/>
      <c r="AE156" s="2"/>
      <c r="AF156" s="2"/>
    </row>
    <row r="157" spans="1:32" ht="23.25">
      <c r="A157" s="2"/>
      <c r="B157" s="42"/>
      <c r="C157" s="42"/>
      <c r="D157" s="2"/>
      <c r="E157" s="2"/>
      <c r="F157" s="2"/>
      <c r="G157" s="2"/>
      <c r="H157" s="2"/>
      <c r="I157" s="2"/>
      <c r="J157" s="41"/>
      <c r="K157" s="41"/>
      <c r="L157" s="41"/>
      <c r="M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0"/>
      <c r="Z157" s="2"/>
      <c r="AA157" s="2"/>
      <c r="AB157" s="2"/>
      <c r="AC157" s="2"/>
      <c r="AD157" s="2"/>
      <c r="AE157" s="2"/>
      <c r="AF157" s="2"/>
    </row>
    <row r="158" spans="1:32" ht="21">
      <c r="A158" s="1" t="s">
        <v>185</v>
      </c>
      <c r="B158" s="173" t="s">
        <v>186</v>
      </c>
      <c r="C158" s="173"/>
      <c r="D158" s="173" t="s">
        <v>187</v>
      </c>
      <c r="E158" s="24"/>
      <c r="F158" s="24"/>
      <c r="G158" s="24"/>
      <c r="H158" s="24"/>
      <c r="I158" s="24"/>
      <c r="N158" s="222" t="s">
        <v>188</v>
      </c>
      <c r="O158" s="279" t="s">
        <v>289</v>
      </c>
      <c r="P158" s="220" t="s">
        <v>192</v>
      </c>
      <c r="Q158" s="24" t="s">
        <v>2</v>
      </c>
      <c r="R158" s="24" t="s">
        <v>3</v>
      </c>
      <c r="S158" s="24" t="s">
        <v>4</v>
      </c>
      <c r="T158" s="401" t="s">
        <v>6</v>
      </c>
      <c r="U158" s="401" t="s">
        <v>5</v>
      </c>
      <c r="X158" s="402"/>
      <c r="Y158" s="10"/>
      <c r="Z158" s="2"/>
      <c r="AA158" s="2"/>
      <c r="AB158" s="2"/>
      <c r="AC158" s="2"/>
      <c r="AD158" s="2"/>
      <c r="AE158" s="2"/>
      <c r="AF158" s="2"/>
    </row>
    <row r="159" spans="1:32" ht="18.75">
      <c r="A159" s="141" t="s">
        <v>287</v>
      </c>
      <c r="B159" s="311">
        <v>13070</v>
      </c>
      <c r="C159" s="213"/>
      <c r="D159" s="425">
        <v>0.42</v>
      </c>
      <c r="E159" s="2"/>
      <c r="F159" s="2"/>
      <c r="G159" s="2"/>
      <c r="H159" s="2"/>
      <c r="I159" s="2"/>
      <c r="N159" s="223">
        <v>0.25</v>
      </c>
      <c r="O159" s="300">
        <f t="shared" ref="O159:P162" si="28">+SUMIF(J$2:J$155,$N159,$A$2:$A$155)</f>
        <v>1</v>
      </c>
      <c r="P159" s="301">
        <f t="shared" si="28"/>
        <v>1</v>
      </c>
      <c r="Q159" s="302">
        <f>+O159+P159</f>
        <v>2</v>
      </c>
      <c r="R159" s="302">
        <f t="shared" ref="R159:U162" si="29">+SUMIF(L$2:L$155,$N159,$A$2:$A$155)</f>
        <v>10</v>
      </c>
      <c r="S159" s="302">
        <f t="shared" si="29"/>
        <v>20</v>
      </c>
      <c r="T159" s="302">
        <f t="shared" si="29"/>
        <v>11</v>
      </c>
      <c r="U159" s="302">
        <f t="shared" si="29"/>
        <v>18</v>
      </c>
      <c r="V159" s="403"/>
      <c r="X159" s="404"/>
      <c r="Y159" s="10"/>
      <c r="Z159" s="2"/>
      <c r="AA159" s="2"/>
      <c r="AB159" s="2"/>
      <c r="AC159" s="2"/>
      <c r="AD159" s="2"/>
      <c r="AE159" s="2"/>
      <c r="AF159" s="2"/>
    </row>
    <row r="160" spans="1:32" ht="18.75">
      <c r="A160" s="215" t="s">
        <v>192</v>
      </c>
      <c r="B160" s="312">
        <v>1400</v>
      </c>
      <c r="C160" s="217"/>
      <c r="D160" s="426">
        <f>B160/$E$156</f>
        <v>4.6838407494145202E-2</v>
      </c>
      <c r="E160" s="2"/>
      <c r="F160" s="2"/>
      <c r="G160" s="2"/>
      <c r="H160" s="2"/>
      <c r="I160" s="2"/>
      <c r="N160" s="223">
        <v>0.5</v>
      </c>
      <c r="O160" s="300">
        <f t="shared" si="28"/>
        <v>94</v>
      </c>
      <c r="P160" s="301">
        <f t="shared" si="28"/>
        <v>4</v>
      </c>
      <c r="Q160" s="302">
        <f>+O160+P160</f>
        <v>98</v>
      </c>
      <c r="R160" s="302">
        <f t="shared" si="29"/>
        <v>11</v>
      </c>
      <c r="S160" s="302">
        <f t="shared" si="29"/>
        <v>20</v>
      </c>
      <c r="T160" s="302">
        <f t="shared" si="29"/>
        <v>21</v>
      </c>
      <c r="U160" s="302">
        <f t="shared" si="29"/>
        <v>67</v>
      </c>
      <c r="V160" s="403"/>
      <c r="X160" s="405"/>
      <c r="Y160" s="24"/>
      <c r="Z160" s="24"/>
      <c r="AA160" s="24"/>
      <c r="AB160" s="24"/>
      <c r="AC160" s="24"/>
      <c r="AD160" s="24"/>
      <c r="AE160" s="24"/>
      <c r="AF160" s="24"/>
    </row>
    <row r="161" spans="1:33" ht="21">
      <c r="A161" s="363" t="s">
        <v>2</v>
      </c>
      <c r="B161" s="364">
        <f>B159+B160</f>
        <v>14470</v>
      </c>
      <c r="C161" s="365"/>
      <c r="D161" s="366">
        <v>0.44</v>
      </c>
      <c r="E161" s="316">
        <f>+D161-Q166</f>
        <v>1.382550335570476E-2</v>
      </c>
      <c r="F161" s="225"/>
      <c r="G161" s="225"/>
      <c r="H161" s="257"/>
      <c r="I161" s="257"/>
      <c r="N161" s="223">
        <v>0.75</v>
      </c>
      <c r="O161" s="300">
        <f t="shared" si="28"/>
        <v>4</v>
      </c>
      <c r="P161" s="301">
        <f t="shared" si="28"/>
        <v>0</v>
      </c>
      <c r="Q161" s="302">
        <f>+O161+P161</f>
        <v>4</v>
      </c>
      <c r="R161" s="302">
        <f t="shared" si="29"/>
        <v>0</v>
      </c>
      <c r="S161" s="302">
        <f t="shared" si="29"/>
        <v>0</v>
      </c>
      <c r="T161" s="302">
        <f t="shared" si="29"/>
        <v>0</v>
      </c>
      <c r="U161" s="302">
        <f t="shared" si="29"/>
        <v>3</v>
      </c>
      <c r="V161" s="403"/>
      <c r="X161" s="404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21">
      <c r="A162" s="7" t="s">
        <v>3</v>
      </c>
      <c r="B162" s="313">
        <v>1353</v>
      </c>
      <c r="C162" s="47"/>
      <c r="D162" s="286">
        <v>0.05</v>
      </c>
      <c r="E162" s="316">
        <f>+D162-R166</f>
        <v>-3.691275167785231E-3</v>
      </c>
      <c r="F162" s="225"/>
      <c r="G162" s="225"/>
      <c r="H162" s="257"/>
      <c r="I162" s="257"/>
      <c r="N162" s="223">
        <v>1</v>
      </c>
      <c r="O162" s="300">
        <f t="shared" si="28"/>
        <v>10</v>
      </c>
      <c r="P162" s="301">
        <f t="shared" si="28"/>
        <v>1</v>
      </c>
      <c r="Q162" s="302">
        <f>+O162+P162</f>
        <v>11</v>
      </c>
      <c r="R162" s="302">
        <f t="shared" si="29"/>
        <v>0</v>
      </c>
      <c r="S162" s="302">
        <f t="shared" si="29"/>
        <v>1</v>
      </c>
      <c r="T162" s="302">
        <f t="shared" si="29"/>
        <v>1</v>
      </c>
      <c r="U162" s="302">
        <f t="shared" si="29"/>
        <v>7</v>
      </c>
      <c r="V162" s="403"/>
      <c r="X162" s="164"/>
      <c r="Y162" s="2"/>
      <c r="Z162" s="82"/>
      <c r="AA162" s="2"/>
      <c r="AB162" s="2"/>
      <c r="AC162" s="2"/>
      <c r="AD162" s="2"/>
      <c r="AE162" s="2"/>
      <c r="AF162" s="82"/>
      <c r="AG162" s="2"/>
    </row>
    <row r="163" spans="1:33" ht="21">
      <c r="A163" s="7" t="s">
        <v>4</v>
      </c>
      <c r="B163" s="313">
        <f>S156</f>
        <v>3129</v>
      </c>
      <c r="C163" s="47"/>
      <c r="D163" s="286">
        <v>0.11</v>
      </c>
      <c r="E163" s="316">
        <f>+D163-S166</f>
        <v>2.6174496644295331E-3</v>
      </c>
      <c r="F163" s="225"/>
      <c r="G163" s="225"/>
      <c r="H163" s="257"/>
      <c r="I163" s="257"/>
      <c r="N163" s="406" t="s">
        <v>294</v>
      </c>
      <c r="O163" s="303">
        <f t="shared" ref="O163:U163" si="30">+SUMPRODUCT($N$159:$N$162,O159:O162)/O165</f>
        <v>0.55275229357798161</v>
      </c>
      <c r="P163" s="304">
        <f t="shared" si="30"/>
        <v>0.54166666666666663</v>
      </c>
      <c r="Q163" s="305">
        <f t="shared" si="30"/>
        <v>0.55217391304347829</v>
      </c>
      <c r="R163" s="305">
        <f t="shared" si="30"/>
        <v>0.38095238095238093</v>
      </c>
      <c r="S163" s="305">
        <f t="shared" si="30"/>
        <v>0.3902439024390244</v>
      </c>
      <c r="T163" s="305">
        <f t="shared" si="30"/>
        <v>0.43181818181818182</v>
      </c>
      <c r="U163" s="305">
        <f t="shared" si="30"/>
        <v>0.49736842105263157</v>
      </c>
      <c r="V163" s="186"/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21">
      <c r="A164" s="7" t="s">
        <v>6</v>
      </c>
      <c r="B164" s="313">
        <f>T156</f>
        <v>3008</v>
      </c>
      <c r="C164" s="48"/>
      <c r="D164" s="286">
        <v>0.1</v>
      </c>
      <c r="E164" s="316">
        <f>+D164-T166</f>
        <v>4.3624161073825551E-3</v>
      </c>
      <c r="F164" s="225"/>
      <c r="G164" s="225"/>
      <c r="H164" s="257"/>
      <c r="I164" s="257"/>
      <c r="N164" s="406"/>
      <c r="O164" s="306">
        <f>+J156</f>
        <v>0.55275229357798161</v>
      </c>
      <c r="P164" s="307">
        <f>+K156</f>
        <v>0.54166666666666663</v>
      </c>
      <c r="Q164" s="308">
        <f>+(O164*O165+P164*P165)/Q165</f>
        <v>0.55217391304347818</v>
      </c>
      <c r="R164" s="308">
        <f>+L156</f>
        <v>0.38095238095238093</v>
      </c>
      <c r="S164" s="308">
        <f>+M156</f>
        <v>0.3902439024390244</v>
      </c>
      <c r="T164" s="308">
        <f>+N156</f>
        <v>0.43181818181818182</v>
      </c>
      <c r="U164" s="308">
        <f>+O156</f>
        <v>0.49736842105263157</v>
      </c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21">
      <c r="A165" s="7" t="s">
        <v>5</v>
      </c>
      <c r="B165" s="313">
        <f>U156</f>
        <v>9149</v>
      </c>
      <c r="C165" s="48"/>
      <c r="D165" s="286">
        <v>0.3</v>
      </c>
      <c r="E165" s="316">
        <f>+D165-U166</f>
        <v>-1.7114093959731569E-2</v>
      </c>
      <c r="F165" s="225"/>
      <c r="G165" s="225"/>
      <c r="H165" s="257"/>
      <c r="I165" s="257"/>
      <c r="M165" s="278">
        <f>+A156</f>
        <v>149</v>
      </c>
      <c r="N165" s="407" t="s">
        <v>191</v>
      </c>
      <c r="O165" s="309">
        <f t="shared" ref="O165:U165" si="31">SUM(O159:O162)</f>
        <v>109</v>
      </c>
      <c r="P165" s="309">
        <f t="shared" si="31"/>
        <v>6</v>
      </c>
      <c r="Q165" s="310">
        <f t="shared" si="31"/>
        <v>115</v>
      </c>
      <c r="R165" s="309">
        <f t="shared" si="31"/>
        <v>21</v>
      </c>
      <c r="S165" s="309">
        <f t="shared" si="31"/>
        <v>41</v>
      </c>
      <c r="T165" s="309">
        <f t="shared" si="31"/>
        <v>33</v>
      </c>
      <c r="U165" s="309">
        <f t="shared" si="31"/>
        <v>95</v>
      </c>
      <c r="V165" s="408"/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62" t="s">
        <v>16</v>
      </c>
      <c r="B166" s="314">
        <v>29890</v>
      </c>
      <c r="C166" s="192"/>
      <c r="D166" s="315">
        <f>SUM(D161:D165)</f>
        <v>1</v>
      </c>
      <c r="E166" s="2"/>
      <c r="F166" s="2"/>
      <c r="G166" s="2"/>
      <c r="H166" s="2"/>
      <c r="I166" s="2"/>
      <c r="M166" s="282"/>
      <c r="N166" s="283" t="s">
        <v>272</v>
      </c>
      <c r="O166" s="284">
        <f>+(O164*O165)/$M$165</f>
        <v>0.40436241610738249</v>
      </c>
      <c r="P166" s="285">
        <f>+(P164*P165)/$M$165</f>
        <v>2.1812080536912751E-2</v>
      </c>
      <c r="Q166" s="286">
        <f>+P166+O166</f>
        <v>0.42617449664429524</v>
      </c>
      <c r="R166" s="286">
        <f>+(R164*R165)/$M$165</f>
        <v>5.3691275167785234E-2</v>
      </c>
      <c r="S166" s="286">
        <f>+(S164*S165)/$M$165</f>
        <v>0.10738255033557047</v>
      </c>
      <c r="T166" s="286">
        <f>+(T164*T165)/$M$165</f>
        <v>9.563758389261745E-2</v>
      </c>
      <c r="U166" s="286">
        <f>+(U164*U165)/$M$165</f>
        <v>0.31711409395973156</v>
      </c>
      <c r="V166" s="409">
        <f>SUBTOTAL(9,Q166:U166)</f>
        <v>0.99999999999999989</v>
      </c>
      <c r="X166" s="164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227"/>
      <c r="D167" s="2"/>
      <c r="E167" s="2"/>
      <c r="F167" s="2"/>
      <c r="G167" s="2"/>
      <c r="H167" s="2"/>
      <c r="I167" s="2"/>
      <c r="X167" s="164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2"/>
      <c r="Z168" s="2"/>
      <c r="AA168" s="2"/>
      <c r="AB168" s="2"/>
      <c r="AC168" s="2"/>
      <c r="AD168" s="2"/>
      <c r="AE168" s="2"/>
      <c r="AF168" s="2"/>
      <c r="AG168" s="7"/>
    </row>
    <row r="169" spans="1:33" ht="18.75">
      <c r="A169" s="43"/>
      <c r="B169" s="43"/>
      <c r="C169" s="2"/>
      <c r="D169" s="2"/>
      <c r="Y169" s="7"/>
      <c r="Z169" s="7"/>
      <c r="AA169" s="7"/>
      <c r="AB169" s="7"/>
      <c r="AC169" s="7"/>
      <c r="AD169" s="7"/>
      <c r="AE169" s="7"/>
      <c r="AF169" s="7"/>
      <c r="AG169" s="2"/>
    </row>
    <row r="170" spans="1:33" ht="18.75"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8.75">
      <c r="Y171" s="2"/>
      <c r="Z171" s="2"/>
      <c r="AA171" s="2"/>
      <c r="AB171" s="2"/>
      <c r="AC171" s="2"/>
      <c r="AD171" s="2"/>
      <c r="AE171" s="2"/>
      <c r="AF171" s="2"/>
    </row>
  </sheetData>
  <autoFilter ref="A1:W155" xr:uid="{869CAAC0-E905-4B0C-BDD4-CFCF71037FC4}"/>
  <mergeCells count="5">
    <mergeCell ref="Z30:AH30"/>
    <mergeCell ref="Z57:AA57"/>
    <mergeCell ref="Y139:Z139"/>
    <mergeCell ref="Y140:Z140"/>
    <mergeCell ref="Y141:Z141"/>
  </mergeCells>
  <conditionalFormatting sqref="G2:G154">
    <cfRule type="cellIs" dxfId="191" priority="6" operator="lessThan">
      <formula>7</formula>
    </cfRule>
    <cfRule type="cellIs" dxfId="190" priority="7" operator="between">
      <formula>14</formula>
      <formula>7</formula>
    </cfRule>
    <cfRule type="cellIs" dxfId="189" priority="8" operator="greaterThan">
      <formula>14</formula>
    </cfRule>
  </conditionalFormatting>
  <conditionalFormatting sqref="G156">
    <cfRule type="cellIs" dxfId="188" priority="3" operator="lessThan">
      <formula>7</formula>
    </cfRule>
    <cfRule type="cellIs" dxfId="187" priority="4" operator="between">
      <formula>14</formula>
      <formula>7</formula>
    </cfRule>
    <cfRule type="cellIs" dxfId="186" priority="5" operator="greaterThan">
      <formula>14</formula>
    </cfRule>
  </conditionalFormatting>
  <conditionalFormatting sqref="AB7:AF7">
    <cfRule type="cellIs" dxfId="185" priority="1" operator="greaterThan">
      <formula>0</formula>
    </cfRule>
    <cfRule type="cellIs" dxfId="184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0ACC8-185B-4B92-91D5-947CB8B2E3E5}">
  <dimension ref="A1:AJ172"/>
  <sheetViews>
    <sheetView zoomScale="96" zoomScaleNormal="96" workbookViewId="0">
      <pane xSplit="5" ySplit="1" topLeftCell="Z19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45</v>
      </c>
      <c r="E2" s="383">
        <f>D2*7</f>
        <v>315</v>
      </c>
      <c r="F2" s="319">
        <v>46149</v>
      </c>
      <c r="G2" s="384">
        <f t="shared" ref="G2:G65" ca="1" si="1">+IF(A2=1,(+TODAY())-F2,"Sans objet")</f>
        <v>159</v>
      </c>
      <c r="H2" s="385">
        <v>1</v>
      </c>
      <c r="I2" s="385" t="s">
        <v>353</v>
      </c>
      <c r="J2" s="203">
        <v>0.25</v>
      </c>
      <c r="K2" s="204"/>
      <c r="L2" s="204"/>
      <c r="M2" s="204"/>
      <c r="N2" s="204"/>
      <c r="O2" s="205">
        <v>0.75</v>
      </c>
      <c r="P2" s="386">
        <f>+$E2*J2</f>
        <v>78.75</v>
      </c>
      <c r="Q2" s="387">
        <f t="shared" ref="Q2:U17" si="2">+$E2*K2</f>
        <v>0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236.25</v>
      </c>
      <c r="V2" s="389">
        <f>SUM(P2:U2)</f>
        <v>315</v>
      </c>
      <c r="W2" s="383" t="s">
        <v>200</v>
      </c>
      <c r="X2" s="423">
        <f>+V2-E2</f>
        <v>0</v>
      </c>
      <c r="Y2" s="322">
        <v>15</v>
      </c>
      <c r="Z2" s="324">
        <v>0.41496598639455784</v>
      </c>
      <c r="AA2" s="324">
        <v>2.5510204081632654E-2</v>
      </c>
      <c r="AB2" s="323">
        <v>0.44047619047619047</v>
      </c>
      <c r="AC2" s="323">
        <v>6.9727891156462579E-2</v>
      </c>
      <c r="AD2" s="323">
        <v>0.10544217687074831</v>
      </c>
      <c r="AE2" s="323">
        <v>7.6530612244897961E-2</v>
      </c>
      <c r="AF2" s="323">
        <v>0.30782312925170069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60</v>
      </c>
      <c r="E3" s="383">
        <f t="shared" ref="E3:E66" si="3">D3*7</f>
        <v>420</v>
      </c>
      <c r="F3" s="319">
        <v>46146</v>
      </c>
      <c r="G3" s="384">
        <f t="shared" ca="1" si="1"/>
        <v>162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>
        <v>0.5</v>
      </c>
      <c r="O3" s="197"/>
      <c r="P3" s="391">
        <f t="shared" ref="P3:U57" si="4">+$E3*J3</f>
        <v>210</v>
      </c>
      <c r="Q3" s="392">
        <f t="shared" si="2"/>
        <v>0</v>
      </c>
      <c r="R3" s="392">
        <f t="shared" si="2"/>
        <v>0</v>
      </c>
      <c r="S3" s="392">
        <f t="shared" si="2"/>
        <v>0</v>
      </c>
      <c r="T3" s="392">
        <f t="shared" si="2"/>
        <v>210</v>
      </c>
      <c r="U3" s="393">
        <f t="shared" si="2"/>
        <v>0</v>
      </c>
      <c r="V3" s="394">
        <f t="shared" ref="V3:V66" si="5">SUM(P3:U3)</f>
        <v>420</v>
      </c>
      <c r="W3" s="144" t="s">
        <v>201</v>
      </c>
      <c r="X3" s="423">
        <f t="shared" ref="X3:X66" si="6">+V3-E3</f>
        <v>0</v>
      </c>
      <c r="Y3" s="322">
        <v>16</v>
      </c>
      <c r="Z3" s="324">
        <v>0.4408783783783784</v>
      </c>
      <c r="AA3" s="324">
        <v>2.364864864864865E-2</v>
      </c>
      <c r="AB3" s="323">
        <v>0.46452702702702703</v>
      </c>
      <c r="AC3" s="323">
        <v>4.72972972972973E-2</v>
      </c>
      <c r="AD3" s="323">
        <v>9.1216216216216214E-2</v>
      </c>
      <c r="AE3" s="323">
        <v>0.10135135135135136</v>
      </c>
      <c r="AF3" s="323">
        <v>0.29898648648648651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46150</v>
      </c>
      <c r="G4" s="384">
        <f t="shared" ca="1" si="1"/>
        <v>158</v>
      </c>
      <c r="H4" s="385">
        <v>2</v>
      </c>
      <c r="I4" s="385" t="s">
        <v>354</v>
      </c>
      <c r="J4" s="195">
        <v>0.5</v>
      </c>
      <c r="K4" s="196"/>
      <c r="L4" s="196"/>
      <c r="M4" s="196"/>
      <c r="N4" s="196"/>
      <c r="O4" s="197">
        <v>0.5</v>
      </c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0</v>
      </c>
      <c r="T4" s="392">
        <f t="shared" si="2"/>
        <v>0</v>
      </c>
      <c r="U4" s="393">
        <f t="shared" si="2"/>
        <v>168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17</v>
      </c>
      <c r="Z4" s="324">
        <v>0.39429530201342283</v>
      </c>
      <c r="AA4" s="324">
        <v>2.8523489932885907E-2</v>
      </c>
      <c r="AB4" s="323">
        <v>0.42281879194630873</v>
      </c>
      <c r="AC4" s="323">
        <v>5.8724832214765099E-2</v>
      </c>
      <c r="AD4" s="323">
        <v>0.10234899328859061</v>
      </c>
      <c r="AE4" s="323">
        <v>0.10067114093959731</v>
      </c>
      <c r="AF4" s="323">
        <v>0.31543624161073824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46</v>
      </c>
      <c r="E5" s="383">
        <f t="shared" si="3"/>
        <v>322</v>
      </c>
      <c r="F5" s="319">
        <v>46150</v>
      </c>
      <c r="G5" s="384">
        <f t="shared" ca="1" si="1"/>
        <v>158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322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322</v>
      </c>
      <c r="W5" s="144" t="s">
        <v>201</v>
      </c>
      <c r="X5" s="423">
        <f t="shared" si="6"/>
        <v>0</v>
      </c>
      <c r="Y5" s="322">
        <v>18</v>
      </c>
      <c r="Z5" s="324">
        <v>0.40436241610738249</v>
      </c>
      <c r="AA5" s="324">
        <v>2.1812080536912751E-2</v>
      </c>
      <c r="AB5" s="323">
        <v>0.42617449664429524</v>
      </c>
      <c r="AC5" s="323">
        <v>5.3691275167785234E-2</v>
      </c>
      <c r="AD5" s="323">
        <v>0.10738255033557047</v>
      </c>
      <c r="AE5" s="323">
        <v>9.563758389261745E-2</v>
      </c>
      <c r="AF5" s="323">
        <v>0.31711409395973156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52</v>
      </c>
      <c r="E6" s="383">
        <f t="shared" si="3"/>
        <v>364</v>
      </c>
      <c r="F6" s="319">
        <v>46149</v>
      </c>
      <c r="G6" s="384">
        <f t="shared" ca="1" si="1"/>
        <v>159</v>
      </c>
      <c r="H6" s="385">
        <v>3</v>
      </c>
      <c r="I6" s="385" t="str">
        <f>VLOOKUP(H6,Secteurs!$A$4:$C$6,3)</f>
        <v>Arnaud ITOUA</v>
      </c>
      <c r="J6" s="195">
        <v>0.5</v>
      </c>
      <c r="K6" s="196"/>
      <c r="L6" s="196"/>
      <c r="M6" s="196">
        <v>0.25</v>
      </c>
      <c r="N6" s="196">
        <v>0.25</v>
      </c>
      <c r="O6" s="197"/>
      <c r="P6" s="391">
        <f t="shared" si="4"/>
        <v>182</v>
      </c>
      <c r="Q6" s="392">
        <f t="shared" si="2"/>
        <v>0</v>
      </c>
      <c r="R6" s="392">
        <f t="shared" si="2"/>
        <v>0</v>
      </c>
      <c r="S6" s="392">
        <f t="shared" si="2"/>
        <v>91</v>
      </c>
      <c r="T6" s="392">
        <f t="shared" si="2"/>
        <v>91</v>
      </c>
      <c r="U6" s="393">
        <f t="shared" si="2"/>
        <v>0</v>
      </c>
      <c r="V6" s="394">
        <f t="shared" si="5"/>
        <v>364</v>
      </c>
      <c r="W6" s="144" t="s">
        <v>201</v>
      </c>
      <c r="X6" s="423">
        <f t="shared" si="6"/>
        <v>0</v>
      </c>
      <c r="Y6" s="322">
        <v>19</v>
      </c>
      <c r="Z6" s="324">
        <v>0.43666666666666665</v>
      </c>
      <c r="AA6" s="324">
        <v>1.6666666666666666E-2</v>
      </c>
      <c r="AB6" s="323">
        <v>0.45333333333333331</v>
      </c>
      <c r="AC6" s="323">
        <v>5.8333333333333334E-2</v>
      </c>
      <c r="AD6" s="323">
        <v>0.11833333333333333</v>
      </c>
      <c r="AE6" s="323">
        <v>8.1666666666666665E-2</v>
      </c>
      <c r="AF6" s="323">
        <v>0.28833333333333333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48</v>
      </c>
      <c r="E7" s="383">
        <f t="shared" si="3"/>
        <v>336</v>
      </c>
      <c r="F7" s="319">
        <v>46139</v>
      </c>
      <c r="G7" s="384">
        <f t="shared" ca="1" si="1"/>
        <v>169</v>
      </c>
      <c r="H7" s="385">
        <v>2</v>
      </c>
      <c r="I7" s="385" t="s">
        <v>354</v>
      </c>
      <c r="J7" s="195"/>
      <c r="K7" s="196">
        <v>1</v>
      </c>
      <c r="L7" s="196"/>
      <c r="M7" s="196"/>
      <c r="N7" s="196"/>
      <c r="O7" s="197"/>
      <c r="P7" s="391">
        <f t="shared" si="4"/>
        <v>0</v>
      </c>
      <c r="Q7" s="392">
        <f t="shared" si="2"/>
        <v>336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0</v>
      </c>
      <c r="V7" s="394">
        <f t="shared" si="5"/>
        <v>336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2.7158836689038068E-2</v>
      </c>
      <c r="AC7" s="194">
        <f>+AC6-AC5</f>
        <v>4.6420581655481005E-3</v>
      </c>
      <c r="AD7" s="194">
        <f>+AD6-AD5</f>
        <v>1.0950782997762865E-2</v>
      </c>
      <c r="AE7" s="194">
        <f>+AE6-AE5</f>
        <v>-1.3970917225950785E-2</v>
      </c>
      <c r="AF7" s="194">
        <f>+AF6-AF5</f>
        <v>-2.8780760626398227E-2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46147</v>
      </c>
      <c r="G8" s="384">
        <f t="shared" ca="1" si="1"/>
        <v>161</v>
      </c>
      <c r="H8" s="385">
        <v>1</v>
      </c>
      <c r="I8" s="385" t="s">
        <v>353</v>
      </c>
      <c r="J8" s="195"/>
      <c r="K8" s="196"/>
      <c r="L8" s="196"/>
      <c r="M8" s="196">
        <v>0.5</v>
      </c>
      <c r="N8" s="196"/>
      <c r="O8" s="197">
        <v>0.5</v>
      </c>
      <c r="P8" s="391">
        <f t="shared" si="4"/>
        <v>0</v>
      </c>
      <c r="Q8" s="392">
        <f t="shared" si="2"/>
        <v>0</v>
      </c>
      <c r="R8" s="392">
        <f t="shared" si="2"/>
        <v>0</v>
      </c>
      <c r="S8" s="392">
        <f t="shared" si="2"/>
        <v>196</v>
      </c>
      <c r="T8" s="392">
        <f t="shared" si="2"/>
        <v>0</v>
      </c>
      <c r="U8" s="393">
        <f t="shared" si="2"/>
        <v>196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26</v>
      </c>
      <c r="E9" s="383">
        <f t="shared" si="3"/>
        <v>182</v>
      </c>
      <c r="F9" s="319">
        <v>46148</v>
      </c>
      <c r="G9" s="384">
        <f t="shared" ca="1" si="1"/>
        <v>160</v>
      </c>
      <c r="H9" s="385">
        <v>2</v>
      </c>
      <c r="I9" s="385" t="s">
        <v>355</v>
      </c>
      <c r="J9" s="195">
        <v>0.5</v>
      </c>
      <c r="K9" s="196"/>
      <c r="L9" s="196"/>
      <c r="M9" s="196"/>
      <c r="N9" s="196"/>
      <c r="O9" s="197">
        <v>0.5</v>
      </c>
      <c r="P9" s="391">
        <f t="shared" si="4"/>
        <v>91</v>
      </c>
      <c r="Q9" s="392">
        <f t="shared" si="2"/>
        <v>0</v>
      </c>
      <c r="R9" s="392">
        <f t="shared" si="2"/>
        <v>0</v>
      </c>
      <c r="S9" s="392">
        <f t="shared" si="2"/>
        <v>0</v>
      </c>
      <c r="T9" s="392">
        <f t="shared" si="2"/>
        <v>0</v>
      </c>
      <c r="U9" s="393">
        <f t="shared" si="2"/>
        <v>91</v>
      </c>
      <c r="V9" s="394">
        <f t="shared" si="5"/>
        <v>182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36</v>
      </c>
      <c r="E10" s="383">
        <f t="shared" si="3"/>
        <v>252</v>
      </c>
      <c r="F10" s="319">
        <v>46148</v>
      </c>
      <c r="G10" s="384">
        <f t="shared" ca="1" si="1"/>
        <v>160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126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126</v>
      </c>
      <c r="V10" s="394">
        <f t="shared" si="5"/>
        <v>252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36</v>
      </c>
      <c r="E11" s="383">
        <f t="shared" si="3"/>
        <v>252</v>
      </c>
      <c r="F11" s="319">
        <v>46148</v>
      </c>
      <c r="G11" s="384">
        <f t="shared" ca="1" si="1"/>
        <v>160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126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126</v>
      </c>
      <c r="V11" s="394">
        <f t="shared" si="5"/>
        <v>252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46149</v>
      </c>
      <c r="G12" s="384">
        <f t="shared" ca="1" si="1"/>
        <v>159</v>
      </c>
      <c r="H12" s="385">
        <v>2</v>
      </c>
      <c r="I12" s="385" t="s">
        <v>354</v>
      </c>
      <c r="J12" s="195">
        <v>0.5</v>
      </c>
      <c r="K12" s="196"/>
      <c r="L12" s="196"/>
      <c r="M12" s="196"/>
      <c r="N12" s="196"/>
      <c r="O12" s="197">
        <v>0.5</v>
      </c>
      <c r="P12" s="391">
        <f t="shared" si="4"/>
        <v>105</v>
      </c>
      <c r="Q12" s="392">
        <f t="shared" si="2"/>
        <v>0</v>
      </c>
      <c r="R12" s="392">
        <f t="shared" si="2"/>
        <v>0</v>
      </c>
      <c r="S12" s="392">
        <f t="shared" si="2"/>
        <v>0</v>
      </c>
      <c r="T12" s="392">
        <f t="shared" si="2"/>
        <v>0</v>
      </c>
      <c r="U12" s="393">
        <f t="shared" si="2"/>
        <v>105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40</v>
      </c>
      <c r="E13" s="383">
        <f t="shared" si="3"/>
        <v>280</v>
      </c>
      <c r="F13" s="319">
        <v>46147</v>
      </c>
      <c r="G13" s="384">
        <f t="shared" ca="1" si="1"/>
        <v>161</v>
      </c>
      <c r="H13" s="385">
        <v>1</v>
      </c>
      <c r="I13" s="385" t="s">
        <v>354</v>
      </c>
      <c r="J13" s="195">
        <v>0.75</v>
      </c>
      <c r="K13" s="196"/>
      <c r="L13" s="196"/>
      <c r="M13" s="196"/>
      <c r="N13" s="196"/>
      <c r="O13" s="197">
        <v>0.25</v>
      </c>
      <c r="P13" s="391">
        <f t="shared" si="4"/>
        <v>210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70</v>
      </c>
      <c r="V13" s="394">
        <f t="shared" si="5"/>
        <v>280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50</v>
      </c>
      <c r="E14" s="383">
        <f t="shared" si="3"/>
        <v>350</v>
      </c>
      <c r="F14" s="319">
        <v>46149</v>
      </c>
      <c r="G14" s="384">
        <f t="shared" ca="1" si="1"/>
        <v>159</v>
      </c>
      <c r="H14" s="385">
        <v>3</v>
      </c>
      <c r="I14" s="385" t="str">
        <f>VLOOKUP(H14,Secteurs!$A$4:$C$6,3)</f>
        <v>Arnaud ITOUA</v>
      </c>
      <c r="J14" s="195"/>
      <c r="K14" s="196"/>
      <c r="L14" s="196"/>
      <c r="M14" s="196">
        <v>0.5</v>
      </c>
      <c r="N14" s="196">
        <v>0.5</v>
      </c>
      <c r="O14" s="197"/>
      <c r="P14" s="391">
        <f t="shared" si="4"/>
        <v>0</v>
      </c>
      <c r="Q14" s="392">
        <f t="shared" si="2"/>
        <v>0</v>
      </c>
      <c r="R14" s="392">
        <f t="shared" si="2"/>
        <v>0</v>
      </c>
      <c r="S14" s="392">
        <f t="shared" si="2"/>
        <v>175</v>
      </c>
      <c r="T14" s="392">
        <f t="shared" si="2"/>
        <v>175</v>
      </c>
      <c r="U14" s="393">
        <f t="shared" si="2"/>
        <v>0</v>
      </c>
      <c r="V14" s="394">
        <f t="shared" si="5"/>
        <v>350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62</v>
      </c>
      <c r="E15" s="383">
        <f t="shared" si="3"/>
        <v>434</v>
      </c>
      <c r="F15" s="319">
        <v>46146</v>
      </c>
      <c r="G15" s="384">
        <f t="shared" ca="1" si="1"/>
        <v>162</v>
      </c>
      <c r="H15" s="385">
        <v>2</v>
      </c>
      <c r="I15" s="385" t="s">
        <v>354</v>
      </c>
      <c r="J15" s="195">
        <v>0.5</v>
      </c>
      <c r="K15" s="196"/>
      <c r="L15" s="196">
        <v>0.5</v>
      </c>
      <c r="M15" s="196"/>
      <c r="N15" s="196"/>
      <c r="O15" s="197"/>
      <c r="P15" s="391">
        <f t="shared" si="4"/>
        <v>217</v>
      </c>
      <c r="Q15" s="392">
        <f t="shared" si="2"/>
        <v>0</v>
      </c>
      <c r="R15" s="392">
        <f t="shared" si="2"/>
        <v>217</v>
      </c>
      <c r="S15" s="392">
        <f t="shared" si="2"/>
        <v>0</v>
      </c>
      <c r="T15" s="392">
        <f t="shared" si="2"/>
        <v>0</v>
      </c>
      <c r="U15" s="393">
        <f t="shared" si="2"/>
        <v>0</v>
      </c>
      <c r="V15" s="394">
        <f t="shared" si="5"/>
        <v>434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52</v>
      </c>
      <c r="E16" s="383">
        <f t="shared" si="3"/>
        <v>364</v>
      </c>
      <c r="F16" s="319">
        <v>46146</v>
      </c>
      <c r="G16" s="384">
        <f t="shared" ca="1" si="1"/>
        <v>162</v>
      </c>
      <c r="H16" s="385">
        <v>3</v>
      </c>
      <c r="I16" s="385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391">
        <f t="shared" si="4"/>
        <v>182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182</v>
      </c>
      <c r="V16" s="394">
        <f t="shared" si="5"/>
        <v>364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46146</v>
      </c>
      <c r="G17" s="384">
        <f t="shared" ca="1" si="1"/>
        <v>162</v>
      </c>
      <c r="H17" s="385">
        <v>1</v>
      </c>
      <c r="I17" s="385" t="s">
        <v>353</v>
      </c>
      <c r="J17" s="195">
        <v>0.5</v>
      </c>
      <c r="K17" s="196"/>
      <c r="L17" s="196"/>
      <c r="M17" s="196"/>
      <c r="N17" s="196">
        <v>0.5</v>
      </c>
      <c r="O17" s="197"/>
      <c r="P17" s="391">
        <f t="shared" si="4"/>
        <v>175</v>
      </c>
      <c r="Q17" s="392">
        <f t="shared" si="2"/>
        <v>0</v>
      </c>
      <c r="R17" s="392">
        <f t="shared" si="2"/>
        <v>0</v>
      </c>
      <c r="S17" s="392">
        <f t="shared" si="2"/>
        <v>0</v>
      </c>
      <c r="T17" s="392">
        <f t="shared" si="2"/>
        <v>175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46148</v>
      </c>
      <c r="G18" s="384">
        <f t="shared" ca="1" si="1"/>
        <v>160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0</v>
      </c>
      <c r="T18" s="392">
        <f t="shared" si="4"/>
        <v>0</v>
      </c>
      <c r="U18" s="393">
        <f t="shared" si="4"/>
        <v>126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48</v>
      </c>
      <c r="E19" s="383">
        <f t="shared" si="3"/>
        <v>336</v>
      </c>
      <c r="F19" s="319">
        <v>46142</v>
      </c>
      <c r="G19" s="384">
        <f t="shared" ca="1" si="1"/>
        <v>166</v>
      </c>
      <c r="H19" s="385">
        <v>1</v>
      </c>
      <c r="I19" s="385" t="s">
        <v>354</v>
      </c>
      <c r="J19" s="195">
        <v>0.5</v>
      </c>
      <c r="K19" s="196"/>
      <c r="L19" s="196"/>
      <c r="M19" s="196">
        <v>0.5</v>
      </c>
      <c r="N19" s="196"/>
      <c r="O19" s="197"/>
      <c r="P19" s="391">
        <f t="shared" si="4"/>
        <v>168</v>
      </c>
      <c r="Q19" s="392">
        <f t="shared" si="4"/>
        <v>0</v>
      </c>
      <c r="R19" s="392">
        <f t="shared" si="4"/>
        <v>0</v>
      </c>
      <c r="S19" s="392">
        <f t="shared" si="4"/>
        <v>168</v>
      </c>
      <c r="T19" s="392">
        <f t="shared" si="4"/>
        <v>0</v>
      </c>
      <c r="U19" s="393">
        <f t="shared" si="4"/>
        <v>0</v>
      </c>
      <c r="V19" s="394">
        <f t="shared" si="5"/>
        <v>336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42</v>
      </c>
      <c r="E20" s="383">
        <f t="shared" si="3"/>
        <v>294</v>
      </c>
      <c r="F20" s="319">
        <v>46147</v>
      </c>
      <c r="G20" s="384">
        <f t="shared" ca="1" si="1"/>
        <v>161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>
        <v>0.5</v>
      </c>
      <c r="M20" s="196"/>
      <c r="N20" s="196"/>
      <c r="O20" s="197"/>
      <c r="P20" s="391">
        <f t="shared" si="4"/>
        <v>147</v>
      </c>
      <c r="Q20" s="392">
        <f t="shared" si="4"/>
        <v>0</v>
      </c>
      <c r="R20" s="392">
        <f t="shared" si="4"/>
        <v>147</v>
      </c>
      <c r="S20" s="392">
        <f t="shared" si="4"/>
        <v>0</v>
      </c>
      <c r="T20" s="392">
        <f t="shared" si="4"/>
        <v>0</v>
      </c>
      <c r="U20" s="393">
        <f t="shared" si="4"/>
        <v>0</v>
      </c>
      <c r="V20" s="394">
        <f t="shared" si="5"/>
        <v>294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48</v>
      </c>
      <c r="E21" s="383">
        <f t="shared" si="3"/>
        <v>336</v>
      </c>
      <c r="F21" s="319">
        <v>46146</v>
      </c>
      <c r="G21" s="384">
        <f t="shared" ca="1" si="1"/>
        <v>162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168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168</v>
      </c>
      <c r="V21" s="394">
        <f t="shared" si="5"/>
        <v>336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46</v>
      </c>
      <c r="E22" s="383">
        <f t="shared" si="3"/>
        <v>322</v>
      </c>
      <c r="F22" s="319">
        <v>46146</v>
      </c>
      <c r="G22" s="384">
        <f t="shared" ca="1" si="1"/>
        <v>162</v>
      </c>
      <c r="H22" s="385">
        <v>1</v>
      </c>
      <c r="I22" s="385" t="s">
        <v>353</v>
      </c>
      <c r="J22" s="195">
        <v>0.5</v>
      </c>
      <c r="K22" s="196"/>
      <c r="L22" s="196"/>
      <c r="M22" s="196"/>
      <c r="N22" s="196"/>
      <c r="O22" s="197">
        <v>0.5</v>
      </c>
      <c r="P22" s="391">
        <f t="shared" si="4"/>
        <v>161</v>
      </c>
      <c r="Q22" s="392">
        <f t="shared" si="4"/>
        <v>0</v>
      </c>
      <c r="R22" s="392">
        <f t="shared" si="4"/>
        <v>0</v>
      </c>
      <c r="S22" s="392">
        <f t="shared" si="4"/>
        <v>0</v>
      </c>
      <c r="T22" s="392">
        <f t="shared" si="4"/>
        <v>0</v>
      </c>
      <c r="U22" s="393">
        <f t="shared" si="4"/>
        <v>161</v>
      </c>
      <c r="V22" s="394">
        <f t="shared" si="5"/>
        <v>322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46150</v>
      </c>
      <c r="G23" s="384">
        <f t="shared" ca="1" si="1"/>
        <v>158</v>
      </c>
      <c r="H23" s="385">
        <v>2</v>
      </c>
      <c r="I23" s="385" t="s">
        <v>354</v>
      </c>
      <c r="J23" s="195">
        <v>0.5</v>
      </c>
      <c r="K23" s="196"/>
      <c r="L23" s="196">
        <v>0.25</v>
      </c>
      <c r="M23" s="196"/>
      <c r="N23" s="196"/>
      <c r="O23" s="197">
        <v>0.25</v>
      </c>
      <c r="P23" s="391">
        <f t="shared" si="4"/>
        <v>168</v>
      </c>
      <c r="Q23" s="392">
        <f t="shared" si="4"/>
        <v>0</v>
      </c>
      <c r="R23" s="392">
        <f t="shared" si="4"/>
        <v>84</v>
      </c>
      <c r="S23" s="392">
        <f t="shared" si="4"/>
        <v>0</v>
      </c>
      <c r="T23" s="392">
        <f t="shared" si="4"/>
        <v>0</v>
      </c>
      <c r="U23" s="393">
        <f t="shared" si="4"/>
        <v>84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46149</v>
      </c>
      <c r="G24" s="384">
        <f t="shared" ca="1" si="1"/>
        <v>159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46146</v>
      </c>
      <c r="G25" s="384">
        <f t="shared" ca="1" si="1"/>
        <v>162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/>
      <c r="O25" s="197">
        <v>0.5</v>
      </c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0</v>
      </c>
      <c r="U25" s="393">
        <f t="shared" si="4"/>
        <v>140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46149</v>
      </c>
      <c r="G26" s="384">
        <f t="shared" ca="1" si="1"/>
        <v>159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17750</v>
      </c>
      <c r="AD26" s="395">
        <v>18850</v>
      </c>
      <c r="AE26" s="395">
        <v>18650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/>
      <c r="AB27" s="345"/>
      <c r="AC27" s="395"/>
      <c r="AD27" s="395"/>
      <c r="AE27" s="395"/>
      <c r="AF27" s="395"/>
      <c r="AG27" s="361"/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46149</v>
      </c>
      <c r="G28" s="384">
        <f t="shared" ca="1" si="1"/>
        <v>159</v>
      </c>
      <c r="H28" s="385">
        <v>1</v>
      </c>
      <c r="I28" s="385" t="s">
        <v>353</v>
      </c>
      <c r="J28" s="195">
        <v>0.5</v>
      </c>
      <c r="K28" s="196"/>
      <c r="L28" s="196"/>
      <c r="M28" s="196"/>
      <c r="N28" s="196"/>
      <c r="O28" s="197">
        <v>0.5</v>
      </c>
      <c r="P28" s="391">
        <f t="shared" si="4"/>
        <v>105</v>
      </c>
      <c r="Q28" s="392">
        <f t="shared" si="4"/>
        <v>0</v>
      </c>
      <c r="R28" s="392">
        <f t="shared" si="4"/>
        <v>0</v>
      </c>
      <c r="S28" s="392">
        <f t="shared" si="4"/>
        <v>0</v>
      </c>
      <c r="T28" s="392">
        <f t="shared" si="4"/>
        <v>0</v>
      </c>
      <c r="U28" s="393">
        <f t="shared" si="4"/>
        <v>105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312</v>
      </c>
      <c r="AB28" s="345">
        <v>19050</v>
      </c>
      <c r="AC28" s="395"/>
      <c r="AD28" s="395"/>
      <c r="AE28" s="395"/>
      <c r="AF28" s="395">
        <v>18500</v>
      </c>
      <c r="AG28" s="395">
        <v>18350</v>
      </c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42</v>
      </c>
      <c r="E29" s="383">
        <f t="shared" si="3"/>
        <v>294</v>
      </c>
      <c r="F29" s="319">
        <v>46147</v>
      </c>
      <c r="G29" s="384">
        <f t="shared" ca="1" si="1"/>
        <v>161</v>
      </c>
      <c r="H29" s="385">
        <v>3</v>
      </c>
      <c r="I29" s="385" t="str">
        <f>VLOOKUP(H29,Secteurs!$A$4:$C$6,3)</f>
        <v>Arnaud ITOUA</v>
      </c>
      <c r="J29" s="195"/>
      <c r="K29" s="196"/>
      <c r="L29" s="196">
        <v>0.25</v>
      </c>
      <c r="M29" s="196"/>
      <c r="N29" s="196">
        <v>0.5</v>
      </c>
      <c r="O29" s="197">
        <v>0.25</v>
      </c>
      <c r="P29" s="391">
        <f t="shared" si="4"/>
        <v>0</v>
      </c>
      <c r="Q29" s="392">
        <f t="shared" si="4"/>
        <v>0</v>
      </c>
      <c r="R29" s="392">
        <f t="shared" si="4"/>
        <v>73.5</v>
      </c>
      <c r="S29" s="392">
        <f t="shared" si="4"/>
        <v>0</v>
      </c>
      <c r="T29" s="392">
        <f t="shared" si="4"/>
        <v>147</v>
      </c>
      <c r="U29" s="393">
        <f t="shared" si="4"/>
        <v>73.5</v>
      </c>
      <c r="V29" s="394">
        <f t="shared" si="5"/>
        <v>294</v>
      </c>
      <c r="W29" s="144" t="s">
        <v>208</v>
      </c>
      <c r="X29" s="423">
        <f t="shared" si="6"/>
        <v>0</v>
      </c>
      <c r="Y29" s="2"/>
      <c r="Z29" s="2"/>
      <c r="AA29" s="344" t="s">
        <v>313</v>
      </c>
      <c r="AB29" s="345">
        <v>18525</v>
      </c>
      <c r="AC29" s="347"/>
      <c r="AD29" s="347"/>
      <c r="AE29" s="347"/>
      <c r="AF29" s="347"/>
      <c r="AG29" s="288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2"/>
      <c r="AA30" s="2"/>
      <c r="AB30" s="2"/>
      <c r="AC30" s="2"/>
      <c r="AD30" s="2"/>
      <c r="AE30" s="2"/>
      <c r="AF30" s="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46149</v>
      </c>
      <c r="G31" s="291">
        <f t="shared" ca="1" si="1"/>
        <v>159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>
        <v>0.5</v>
      </c>
      <c r="N31" s="196"/>
      <c r="O31" s="197"/>
      <c r="P31" s="292">
        <f t="shared" si="4"/>
        <v>140</v>
      </c>
      <c r="Q31" s="293">
        <f t="shared" si="4"/>
        <v>0</v>
      </c>
      <c r="R31" s="293">
        <f t="shared" si="4"/>
        <v>0</v>
      </c>
      <c r="S31" s="293">
        <f t="shared" si="4"/>
        <v>140</v>
      </c>
      <c r="T31" s="293">
        <f t="shared" si="4"/>
        <v>0</v>
      </c>
      <c r="U31" s="294">
        <f t="shared" si="4"/>
        <v>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521" t="s">
        <v>356</v>
      </c>
      <c r="AA31" s="522"/>
      <c r="AB31" s="522"/>
      <c r="AC31" s="522"/>
      <c r="AD31" s="522"/>
      <c r="AE31" s="522"/>
      <c r="AF31" s="522"/>
      <c r="AG31" s="522"/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46148</v>
      </c>
      <c r="G32" s="384">
        <f t="shared" ca="1" si="1"/>
        <v>160</v>
      </c>
      <c r="H32" s="385">
        <v>3</v>
      </c>
      <c r="I32" s="385" t="str">
        <f>VLOOKUP(H32,Secteurs!$A$4:$C$6,3)</f>
        <v>Arnaud ITOUA</v>
      </c>
      <c r="J32" s="195">
        <v>1</v>
      </c>
      <c r="K32" s="196"/>
      <c r="L32" s="196"/>
      <c r="M32" s="196"/>
      <c r="N32" s="196"/>
      <c r="O32" s="197"/>
      <c r="P32" s="391">
        <f t="shared" si="4"/>
        <v>196</v>
      </c>
      <c r="Q32" s="392">
        <f t="shared" si="4"/>
        <v>0</v>
      </c>
      <c r="R32" s="392">
        <f t="shared" si="4"/>
        <v>0</v>
      </c>
      <c r="S32" s="392">
        <f t="shared" si="4"/>
        <v>0</v>
      </c>
      <c r="T32" s="392">
        <f t="shared" si="4"/>
        <v>0</v>
      </c>
      <c r="U32" s="393">
        <f t="shared" si="4"/>
        <v>0</v>
      </c>
      <c r="V32" s="394">
        <f t="shared" si="5"/>
        <v>196</v>
      </c>
      <c r="W32" s="144" t="s">
        <v>210</v>
      </c>
      <c r="X32" s="423">
        <f t="shared" si="6"/>
        <v>0</v>
      </c>
      <c r="Y32" s="2"/>
      <c r="Z32" s="372" t="s">
        <v>357</v>
      </c>
      <c r="AA32" s="372" t="s">
        <v>358</v>
      </c>
      <c r="AB32" s="372" t="s">
        <v>359</v>
      </c>
      <c r="AC32" s="373" t="s">
        <v>372</v>
      </c>
      <c r="AD32" s="373" t="s">
        <v>373</v>
      </c>
      <c r="AE32" s="373" t="s">
        <v>362</v>
      </c>
      <c r="AF32" s="417" t="s">
        <v>374</v>
      </c>
      <c r="AG32" s="373" t="s">
        <v>364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26</v>
      </c>
      <c r="E33" s="383">
        <f t="shared" si="3"/>
        <v>182</v>
      </c>
      <c r="F33" s="319">
        <v>46149</v>
      </c>
      <c r="G33" s="384">
        <f t="shared" ca="1" si="1"/>
        <v>159</v>
      </c>
      <c r="H33" s="385">
        <v>3</v>
      </c>
      <c r="I33" s="385" t="str">
        <f>VLOOKUP(H33,Secteurs!$A$4:$C$6,3)</f>
        <v>Arnaud ITOUA</v>
      </c>
      <c r="J33" s="195"/>
      <c r="K33" s="196"/>
      <c r="L33" s="196"/>
      <c r="M33" s="196"/>
      <c r="N33" s="196">
        <v>0.5</v>
      </c>
      <c r="O33" s="197">
        <v>0.5</v>
      </c>
      <c r="P33" s="391">
        <f t="shared" si="4"/>
        <v>0</v>
      </c>
      <c r="Q33" s="392">
        <f t="shared" si="4"/>
        <v>0</v>
      </c>
      <c r="R33" s="392">
        <f t="shared" si="4"/>
        <v>0</v>
      </c>
      <c r="S33" s="392">
        <f t="shared" si="4"/>
        <v>0</v>
      </c>
      <c r="T33" s="392">
        <f t="shared" si="4"/>
        <v>91</v>
      </c>
      <c r="U33" s="393">
        <f t="shared" si="4"/>
        <v>91</v>
      </c>
      <c r="V33" s="394">
        <f t="shared" si="5"/>
        <v>182</v>
      </c>
      <c r="W33" s="144" t="s">
        <v>212</v>
      </c>
      <c r="X33" s="423">
        <f t="shared" si="6"/>
        <v>0</v>
      </c>
      <c r="Y33" s="368" t="s">
        <v>366</v>
      </c>
      <c r="Z33" s="367">
        <v>29900</v>
      </c>
      <c r="AA33" s="367">
        <v>32000</v>
      </c>
      <c r="AB33" s="367">
        <v>29500</v>
      </c>
      <c r="AC33" s="367">
        <v>29500</v>
      </c>
      <c r="AD33" s="367">
        <v>29000</v>
      </c>
      <c r="AE33" s="367">
        <v>28750</v>
      </c>
      <c r="AF33" s="255">
        <v>29000</v>
      </c>
      <c r="AG33" s="367">
        <v>29000</v>
      </c>
    </row>
    <row r="34" spans="1:33">
      <c r="A34" s="157">
        <f t="shared" si="0"/>
        <v>1</v>
      </c>
      <c r="B34" s="150" t="s">
        <v>66</v>
      </c>
      <c r="C34" s="154" t="s">
        <v>29</v>
      </c>
      <c r="D34" s="200">
        <v>42</v>
      </c>
      <c r="E34" s="383">
        <f t="shared" si="3"/>
        <v>294</v>
      </c>
      <c r="F34" s="319">
        <v>46147</v>
      </c>
      <c r="G34" s="384">
        <f t="shared" ca="1" si="1"/>
        <v>161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>
        <v>0.25</v>
      </c>
      <c r="N34" s="196">
        <v>0.25</v>
      </c>
      <c r="O34" s="197"/>
      <c r="P34" s="391">
        <f t="shared" si="4"/>
        <v>147</v>
      </c>
      <c r="Q34" s="392">
        <f t="shared" si="4"/>
        <v>0</v>
      </c>
      <c r="R34" s="392">
        <f t="shared" si="4"/>
        <v>0</v>
      </c>
      <c r="S34" s="392">
        <f t="shared" si="4"/>
        <v>73.5</v>
      </c>
      <c r="T34" s="392">
        <f t="shared" si="4"/>
        <v>73.5</v>
      </c>
      <c r="U34" s="393">
        <f t="shared" si="4"/>
        <v>0</v>
      </c>
      <c r="V34" s="394">
        <f t="shared" si="5"/>
        <v>294</v>
      </c>
      <c r="W34" s="144" t="s">
        <v>213</v>
      </c>
      <c r="X34" s="423">
        <f t="shared" si="6"/>
        <v>0</v>
      </c>
      <c r="Y34" s="396" t="s">
        <v>367</v>
      </c>
      <c r="Z34" s="370" t="s">
        <v>2</v>
      </c>
      <c r="AA34" s="416" t="s">
        <v>376</v>
      </c>
      <c r="AB34" s="370"/>
      <c r="AC34" s="370"/>
      <c r="AD34" s="370"/>
      <c r="AE34" s="370" t="s">
        <v>369</v>
      </c>
      <c r="AF34" s="370"/>
      <c r="AG34" s="370"/>
    </row>
    <row r="35" spans="1:33" ht="18.75">
      <c r="A35" s="157">
        <f t="shared" si="0"/>
        <v>1</v>
      </c>
      <c r="B35" s="142" t="s">
        <v>347</v>
      </c>
      <c r="C35" s="142"/>
      <c r="D35" s="198">
        <v>60</v>
      </c>
      <c r="E35" s="383">
        <f t="shared" si="3"/>
        <v>420</v>
      </c>
      <c r="F35" s="319">
        <v>46149</v>
      </c>
      <c r="G35" s="384">
        <f t="shared" ca="1" si="1"/>
        <v>159</v>
      </c>
      <c r="H35" s="385">
        <v>1</v>
      </c>
      <c r="I35" s="385" t="s">
        <v>353</v>
      </c>
      <c r="J35" s="195">
        <v>0.5</v>
      </c>
      <c r="K35" s="196">
        <v>0.25</v>
      </c>
      <c r="L35" s="196"/>
      <c r="M35" s="196"/>
      <c r="N35" s="196"/>
      <c r="O35" s="197">
        <v>0.25</v>
      </c>
      <c r="P35" s="391">
        <f t="shared" si="4"/>
        <v>210</v>
      </c>
      <c r="Q35" s="392">
        <f t="shared" si="4"/>
        <v>105</v>
      </c>
      <c r="R35" s="392">
        <f t="shared" si="4"/>
        <v>0</v>
      </c>
      <c r="S35" s="392">
        <f t="shared" si="4"/>
        <v>0</v>
      </c>
      <c r="T35" s="392">
        <f t="shared" si="4"/>
        <v>0</v>
      </c>
      <c r="U35" s="393">
        <f t="shared" si="4"/>
        <v>105</v>
      </c>
      <c r="V35" s="394">
        <f t="shared" si="5"/>
        <v>420</v>
      </c>
      <c r="W35" s="144" t="s">
        <v>205</v>
      </c>
      <c r="X35" s="423">
        <f t="shared" si="6"/>
        <v>0</v>
      </c>
      <c r="Y35" s="2"/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46149</v>
      </c>
      <c r="G36" s="384">
        <f t="shared" ca="1" si="1"/>
        <v>159</v>
      </c>
      <c r="H36" s="385">
        <v>2</v>
      </c>
      <c r="I36" s="385" t="s">
        <v>354</v>
      </c>
      <c r="J36" s="195">
        <v>0.25</v>
      </c>
      <c r="K36" s="196"/>
      <c r="L36" s="196"/>
      <c r="M36" s="196">
        <v>0.25</v>
      </c>
      <c r="N36" s="196"/>
      <c r="O36" s="197">
        <v>0.5</v>
      </c>
      <c r="P36" s="391">
        <f t="shared" si="4"/>
        <v>73.5</v>
      </c>
      <c r="Q36" s="392">
        <f t="shared" si="4"/>
        <v>0</v>
      </c>
      <c r="R36" s="392">
        <f t="shared" si="4"/>
        <v>0</v>
      </c>
      <c r="S36" s="392">
        <f t="shared" si="4"/>
        <v>73.5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2"/>
      <c r="AC36" s="2"/>
      <c r="AD36" s="2"/>
      <c r="AE36" s="2"/>
      <c r="AF36" s="2"/>
    </row>
    <row r="37" spans="1:33" ht="18.75">
      <c r="A37" s="157">
        <f t="shared" si="0"/>
        <v>1</v>
      </c>
      <c r="B37" s="142" t="s">
        <v>69</v>
      </c>
      <c r="C37" s="142"/>
      <c r="D37" s="198">
        <v>28</v>
      </c>
      <c r="E37" s="383">
        <f t="shared" si="3"/>
        <v>196</v>
      </c>
      <c r="F37" s="319">
        <v>46148</v>
      </c>
      <c r="G37" s="384">
        <f t="shared" ca="1" si="1"/>
        <v>160</v>
      </c>
      <c r="H37" s="385">
        <v>3</v>
      </c>
      <c r="I37" s="385" t="str">
        <f>VLOOKUP(H37,Secteurs!$A$4:$C$6,3)</f>
        <v>Arnaud ITOUA</v>
      </c>
      <c r="J37" s="195">
        <v>0.75</v>
      </c>
      <c r="K37" s="196"/>
      <c r="L37" s="196"/>
      <c r="M37" s="196"/>
      <c r="N37" s="196"/>
      <c r="O37" s="197">
        <v>0.25</v>
      </c>
      <c r="P37" s="391">
        <f t="shared" si="4"/>
        <v>147</v>
      </c>
      <c r="Q37" s="392">
        <f t="shared" si="4"/>
        <v>0</v>
      </c>
      <c r="R37" s="392">
        <f t="shared" si="4"/>
        <v>0</v>
      </c>
      <c r="S37" s="392">
        <f t="shared" si="4"/>
        <v>0</v>
      </c>
      <c r="T37" s="392">
        <f t="shared" si="4"/>
        <v>0</v>
      </c>
      <c r="U37" s="393">
        <f t="shared" si="4"/>
        <v>49</v>
      </c>
      <c r="V37" s="394">
        <f t="shared" si="5"/>
        <v>196</v>
      </c>
      <c r="W37" s="144" t="s">
        <v>208</v>
      </c>
      <c r="X37" s="423">
        <f t="shared" si="6"/>
        <v>0</v>
      </c>
      <c r="Y37" s="2"/>
      <c r="Z37" s="2"/>
      <c r="AA37" s="2"/>
      <c r="AB37" s="2"/>
      <c r="AC37" s="2"/>
      <c r="AD37" s="2"/>
      <c r="AE37" s="2"/>
      <c r="AF37" s="2"/>
    </row>
    <row r="38" spans="1:33" ht="18.75">
      <c r="A38" s="157">
        <f t="shared" si="0"/>
        <v>1</v>
      </c>
      <c r="B38" s="142" t="s">
        <v>299</v>
      </c>
      <c r="C38" s="142"/>
      <c r="D38" s="198">
        <v>36</v>
      </c>
      <c r="E38" s="383">
        <f t="shared" si="3"/>
        <v>252</v>
      </c>
      <c r="F38" s="319">
        <v>46150</v>
      </c>
      <c r="G38" s="384">
        <f t="shared" ca="1" si="1"/>
        <v>158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252</v>
      </c>
      <c r="V38" s="394">
        <f t="shared" si="5"/>
        <v>252</v>
      </c>
      <c r="W38" s="144" t="s">
        <v>200</v>
      </c>
      <c r="X38" s="423">
        <f t="shared" si="6"/>
        <v>0</v>
      </c>
      <c r="Y38" s="2"/>
      <c r="Z38" s="2"/>
      <c r="AA38" s="2"/>
      <c r="AB38" s="2"/>
      <c r="AC38" s="2"/>
      <c r="AD38" s="2"/>
      <c r="AE38" s="2"/>
      <c r="AF38" s="2"/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46150</v>
      </c>
      <c r="G39" s="384">
        <f t="shared" ca="1" si="1"/>
        <v>158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2"/>
      <c r="AB39" s="2"/>
      <c r="AC39" s="2"/>
      <c r="AD39" s="2"/>
      <c r="AE39" s="2"/>
      <c r="AF39" s="2"/>
    </row>
    <row r="40" spans="1:33" ht="18.75">
      <c r="A40" s="157">
        <f t="shared" si="0"/>
        <v>1</v>
      </c>
      <c r="B40" s="150" t="s">
        <v>72</v>
      </c>
      <c r="C40" s="150"/>
      <c r="D40" s="201">
        <v>38</v>
      </c>
      <c r="E40" s="383">
        <f t="shared" si="3"/>
        <v>266</v>
      </c>
      <c r="F40" s="319">
        <v>46150</v>
      </c>
      <c r="G40" s="384">
        <f t="shared" ca="1" si="1"/>
        <v>158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133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133</v>
      </c>
      <c r="V40" s="394">
        <f t="shared" si="5"/>
        <v>266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42</v>
      </c>
      <c r="E41" s="383">
        <f t="shared" si="3"/>
        <v>294</v>
      </c>
      <c r="F41" s="319">
        <v>46147</v>
      </c>
      <c r="G41" s="384">
        <f t="shared" ca="1" si="1"/>
        <v>161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147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147</v>
      </c>
      <c r="V41" s="394">
        <f t="shared" si="5"/>
        <v>294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46147</v>
      </c>
      <c r="G42" s="384">
        <f t="shared" ca="1" si="1"/>
        <v>161</v>
      </c>
      <c r="H42" s="385">
        <v>3</v>
      </c>
      <c r="I42" s="385" t="str">
        <f>VLOOKUP(H42,Secteurs!$A$4:$C$6,3)</f>
        <v>Arnaud ITOUA</v>
      </c>
      <c r="J42" s="195">
        <v>0.5</v>
      </c>
      <c r="K42" s="196"/>
      <c r="L42" s="196"/>
      <c r="M42" s="196">
        <v>0.5</v>
      </c>
      <c r="N42" s="196"/>
      <c r="O42" s="197"/>
      <c r="P42" s="391">
        <f t="shared" si="4"/>
        <v>91</v>
      </c>
      <c r="Q42" s="392">
        <f t="shared" si="4"/>
        <v>0</v>
      </c>
      <c r="R42" s="392">
        <f t="shared" si="4"/>
        <v>0</v>
      </c>
      <c r="S42" s="392">
        <f t="shared" si="4"/>
        <v>91</v>
      </c>
      <c r="T42" s="392">
        <f t="shared" si="4"/>
        <v>0</v>
      </c>
      <c r="U42" s="393">
        <f t="shared" si="4"/>
        <v>0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46146</v>
      </c>
      <c r="G43" s="384">
        <f t="shared" ca="1" si="1"/>
        <v>162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38</v>
      </c>
      <c r="E44" s="383">
        <f t="shared" si="3"/>
        <v>266</v>
      </c>
      <c r="F44" s="319">
        <v>46148</v>
      </c>
      <c r="G44" s="384">
        <f t="shared" ca="1" si="1"/>
        <v>160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/>
      <c r="N44" s="196"/>
      <c r="O44" s="197">
        <v>0.5</v>
      </c>
      <c r="P44" s="391">
        <f t="shared" si="4"/>
        <v>133</v>
      </c>
      <c r="Q44" s="392">
        <f t="shared" si="4"/>
        <v>0</v>
      </c>
      <c r="R44" s="392">
        <f t="shared" si="4"/>
        <v>0</v>
      </c>
      <c r="S44" s="392">
        <f t="shared" si="4"/>
        <v>0</v>
      </c>
      <c r="T44" s="392">
        <f t="shared" si="4"/>
        <v>0</v>
      </c>
      <c r="U44" s="393">
        <f t="shared" si="4"/>
        <v>133</v>
      </c>
      <c r="V44" s="394">
        <f t="shared" si="5"/>
        <v>266</v>
      </c>
      <c r="W44" s="144" t="s">
        <v>217</v>
      </c>
      <c r="X44" s="423">
        <f t="shared" si="6"/>
        <v>0</v>
      </c>
      <c r="Y44" s="2"/>
      <c r="Z44" s="2"/>
      <c r="AA44" s="2"/>
      <c r="AB44" s="2"/>
      <c r="AC44" s="2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46149</v>
      </c>
      <c r="G45" s="384">
        <f t="shared" ca="1" si="1"/>
        <v>159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2"/>
      <c r="Z45" s="2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32</v>
      </c>
      <c r="E46" s="383">
        <f t="shared" si="3"/>
        <v>224</v>
      </c>
      <c r="F46" s="319">
        <v>46149</v>
      </c>
      <c r="G46" s="384">
        <f t="shared" ca="1" si="1"/>
        <v>159</v>
      </c>
      <c r="H46" s="385">
        <v>1</v>
      </c>
      <c r="I46" s="385" t="s">
        <v>353</v>
      </c>
      <c r="J46" s="195">
        <v>0.5</v>
      </c>
      <c r="K46" s="196"/>
      <c r="L46" s="196"/>
      <c r="M46" s="196"/>
      <c r="N46" s="196"/>
      <c r="O46" s="197">
        <v>0.5</v>
      </c>
      <c r="P46" s="391">
        <f t="shared" si="4"/>
        <v>112</v>
      </c>
      <c r="Q46" s="392">
        <f t="shared" si="4"/>
        <v>0</v>
      </c>
      <c r="R46" s="392">
        <f t="shared" si="4"/>
        <v>0</v>
      </c>
      <c r="S46" s="392">
        <f t="shared" si="4"/>
        <v>0</v>
      </c>
      <c r="T46" s="392">
        <f t="shared" si="4"/>
        <v>0</v>
      </c>
      <c r="U46" s="393">
        <f t="shared" si="4"/>
        <v>112</v>
      </c>
      <c r="V46" s="394">
        <f t="shared" si="5"/>
        <v>224</v>
      </c>
      <c r="W46" s="144" t="s">
        <v>218</v>
      </c>
      <c r="X46" s="423">
        <f t="shared" si="6"/>
        <v>0</v>
      </c>
      <c r="Y46" s="94"/>
      <c r="Z46" s="94"/>
      <c r="AA46" s="94"/>
      <c r="AB46" s="94"/>
      <c r="AC46" s="94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46149</v>
      </c>
      <c r="G47" s="384">
        <f t="shared" ca="1" si="1"/>
        <v>159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46150</v>
      </c>
      <c r="G48" s="384">
        <f t="shared" ca="1" si="1"/>
        <v>158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81</v>
      </c>
      <c r="C49" s="148" t="s">
        <v>29</v>
      </c>
      <c r="D49" s="198">
        <v>22</v>
      </c>
      <c r="E49" s="383">
        <f t="shared" si="3"/>
        <v>154</v>
      </c>
      <c r="F49" s="319">
        <v>46150</v>
      </c>
      <c r="G49" s="384">
        <f t="shared" ca="1" si="1"/>
        <v>158</v>
      </c>
      <c r="H49" s="385">
        <v>3</v>
      </c>
      <c r="I49" s="385" t="str">
        <f>VLOOKUP(H49,Secteurs!$A$4:$C$6,3)</f>
        <v>Arnaud ITOUA</v>
      </c>
      <c r="J49" s="195"/>
      <c r="K49" s="196"/>
      <c r="L49" s="196">
        <v>0.5</v>
      </c>
      <c r="M49" s="196">
        <v>0.5</v>
      </c>
      <c r="N49" s="196"/>
      <c r="O49" s="197"/>
      <c r="P49" s="391">
        <f t="shared" si="4"/>
        <v>0</v>
      </c>
      <c r="Q49" s="392">
        <f t="shared" si="4"/>
        <v>0</v>
      </c>
      <c r="R49" s="392">
        <f t="shared" si="4"/>
        <v>77</v>
      </c>
      <c r="S49" s="392">
        <f t="shared" si="4"/>
        <v>77</v>
      </c>
      <c r="T49" s="392">
        <f t="shared" si="4"/>
        <v>0</v>
      </c>
      <c r="U49" s="393">
        <f t="shared" si="4"/>
        <v>0</v>
      </c>
      <c r="V49" s="394">
        <f t="shared" si="5"/>
        <v>154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46150</v>
      </c>
      <c r="G50" s="384">
        <f t="shared" ca="1" si="1"/>
        <v>158</v>
      </c>
      <c r="H50" s="385">
        <v>2</v>
      </c>
      <c r="I50" s="385" t="s">
        <v>354</v>
      </c>
      <c r="J50" s="195">
        <v>0.5</v>
      </c>
      <c r="K50" s="196"/>
      <c r="L50" s="196"/>
      <c r="M50" s="196">
        <v>0.5</v>
      </c>
      <c r="N50" s="196"/>
      <c r="O50" s="197"/>
      <c r="P50" s="391">
        <f t="shared" si="4"/>
        <v>175</v>
      </c>
      <c r="Q50" s="392">
        <f t="shared" si="4"/>
        <v>0</v>
      </c>
      <c r="R50" s="392">
        <f t="shared" si="4"/>
        <v>0</v>
      </c>
      <c r="S50" s="392">
        <f t="shared" si="4"/>
        <v>175</v>
      </c>
      <c r="T50" s="392">
        <f t="shared" si="4"/>
        <v>0</v>
      </c>
      <c r="U50" s="393">
        <f t="shared" si="4"/>
        <v>0</v>
      </c>
      <c r="V50" s="394">
        <f t="shared" si="5"/>
        <v>350</v>
      </c>
      <c r="W50" s="144" t="s">
        <v>217</v>
      </c>
      <c r="X50" s="423">
        <f t="shared" si="6"/>
        <v>0</v>
      </c>
      <c r="Y50" s="86"/>
      <c r="Z50" s="107"/>
      <c r="AA50" s="2"/>
      <c r="AB50" s="2"/>
      <c r="AC50" s="2"/>
      <c r="AD50" s="2"/>
      <c r="AE50" s="2"/>
      <c r="AF50" s="2"/>
    </row>
    <row r="51" spans="1:32" ht="18.75">
      <c r="A51" s="157">
        <f t="shared" si="0"/>
        <v>1</v>
      </c>
      <c r="B51" s="156" t="s">
        <v>83</v>
      </c>
      <c r="C51" s="148" t="s">
        <v>29</v>
      </c>
      <c r="D51" s="202">
        <v>34</v>
      </c>
      <c r="E51" s="383">
        <f t="shared" si="3"/>
        <v>238</v>
      </c>
      <c r="F51" s="319">
        <v>46150</v>
      </c>
      <c r="G51" s="384">
        <f t="shared" ca="1" si="1"/>
        <v>158</v>
      </c>
      <c r="H51" s="385">
        <v>3</v>
      </c>
      <c r="I51" s="385" t="str">
        <f>VLOOKUP(H51,Secteurs!$A$4:$C$6,3)</f>
        <v>Arnaud ITOUA</v>
      </c>
      <c r="J51" s="195"/>
      <c r="K51" s="196"/>
      <c r="L51" s="196"/>
      <c r="M51" s="196"/>
      <c r="N51" s="196">
        <v>0.5</v>
      </c>
      <c r="O51" s="197">
        <v>0.5</v>
      </c>
      <c r="P51" s="391">
        <f t="shared" si="4"/>
        <v>0</v>
      </c>
      <c r="Q51" s="392">
        <f t="shared" si="4"/>
        <v>0</v>
      </c>
      <c r="R51" s="392">
        <f t="shared" si="4"/>
        <v>0</v>
      </c>
      <c r="S51" s="392">
        <f t="shared" si="4"/>
        <v>0</v>
      </c>
      <c r="T51" s="392">
        <f t="shared" si="4"/>
        <v>119</v>
      </c>
      <c r="U51" s="393">
        <f t="shared" si="4"/>
        <v>119</v>
      </c>
      <c r="V51" s="394">
        <f t="shared" si="5"/>
        <v>238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2"/>
      <c r="AD51" s="2"/>
      <c r="AE51" s="2"/>
      <c r="AF51" s="2"/>
    </row>
    <row r="52" spans="1:32" ht="18.75">
      <c r="A52" s="157">
        <f t="shared" si="0"/>
        <v>1</v>
      </c>
      <c r="B52" s="142" t="s">
        <v>297</v>
      </c>
      <c r="C52" s="142"/>
      <c r="D52" s="198">
        <v>48</v>
      </c>
      <c r="E52" s="383">
        <f t="shared" si="3"/>
        <v>336</v>
      </c>
      <c r="F52" s="319">
        <v>46150</v>
      </c>
      <c r="G52" s="384">
        <f t="shared" ca="1" si="1"/>
        <v>158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4"/>
        <v>168</v>
      </c>
      <c r="Q52" s="392">
        <f t="shared" si="4"/>
        <v>0</v>
      </c>
      <c r="R52" s="392">
        <f t="shared" si="4"/>
        <v>0</v>
      </c>
      <c r="S52" s="392">
        <f t="shared" si="4"/>
        <v>0</v>
      </c>
      <c r="T52" s="392">
        <f t="shared" si="4"/>
        <v>0</v>
      </c>
      <c r="U52" s="393">
        <f t="shared" si="4"/>
        <v>168</v>
      </c>
      <c r="V52" s="394">
        <f t="shared" si="5"/>
        <v>336</v>
      </c>
      <c r="W52" s="144" t="s">
        <v>221</v>
      </c>
      <c r="X52" s="423">
        <f t="shared" si="6"/>
        <v>0</v>
      </c>
      <c r="Y52" s="87"/>
      <c r="Z52" s="107"/>
      <c r="AA52" s="7"/>
      <c r="AB52" s="7"/>
      <c r="AC52" s="2"/>
      <c r="AD52" s="2"/>
      <c r="AE52" s="2"/>
      <c r="AF52" s="2"/>
    </row>
    <row r="53" spans="1:32" ht="21">
      <c r="A53" s="157">
        <f t="shared" si="0"/>
        <v>1</v>
      </c>
      <c r="B53" s="142" t="s">
        <v>85</v>
      </c>
      <c r="C53" s="154" t="s">
        <v>29</v>
      </c>
      <c r="D53" s="200">
        <v>28</v>
      </c>
      <c r="E53" s="383">
        <f t="shared" si="3"/>
        <v>196</v>
      </c>
      <c r="F53" s="319">
        <v>46148</v>
      </c>
      <c r="G53" s="384">
        <f t="shared" ca="1" si="1"/>
        <v>160</v>
      </c>
      <c r="H53" s="385">
        <v>3</v>
      </c>
      <c r="I53" s="385" t="str">
        <f>VLOOKUP(H53,Secteurs!$A$4:$C$6,3)</f>
        <v>Arnaud ITOUA</v>
      </c>
      <c r="J53" s="195">
        <v>0.5</v>
      </c>
      <c r="K53" s="196"/>
      <c r="L53" s="196"/>
      <c r="M53" s="196">
        <v>0.25</v>
      </c>
      <c r="N53" s="196">
        <v>0.25</v>
      </c>
      <c r="O53" s="197"/>
      <c r="P53" s="391">
        <f t="shared" si="4"/>
        <v>98</v>
      </c>
      <c r="Q53" s="392">
        <f t="shared" si="4"/>
        <v>0</v>
      </c>
      <c r="R53" s="392">
        <f t="shared" si="4"/>
        <v>0</v>
      </c>
      <c r="S53" s="392">
        <f t="shared" si="4"/>
        <v>49</v>
      </c>
      <c r="T53" s="392">
        <f t="shared" si="4"/>
        <v>49</v>
      </c>
      <c r="U53" s="393">
        <f t="shared" si="4"/>
        <v>0</v>
      </c>
      <c r="V53" s="394">
        <f t="shared" si="5"/>
        <v>196</v>
      </c>
      <c r="W53" s="144" t="s">
        <v>222</v>
      </c>
      <c r="X53" s="423">
        <f t="shared" si="6"/>
        <v>0</v>
      </c>
      <c r="Y53" s="86"/>
      <c r="Z53" s="107"/>
      <c r="AA53" s="2"/>
      <c r="AB53" s="2"/>
      <c r="AC53" s="7"/>
      <c r="AD53" s="36"/>
      <c r="AE53" s="36"/>
      <c r="AF53" s="36"/>
    </row>
    <row r="54" spans="1:32" ht="21">
      <c r="A54" s="157">
        <f t="shared" si="0"/>
        <v>1</v>
      </c>
      <c r="B54" s="150" t="s">
        <v>86</v>
      </c>
      <c r="C54" s="148" t="s">
        <v>29</v>
      </c>
      <c r="D54" s="200">
        <v>20</v>
      </c>
      <c r="E54" s="383">
        <f t="shared" si="3"/>
        <v>140</v>
      </c>
      <c r="F54" s="319">
        <v>46142</v>
      </c>
      <c r="G54" s="384">
        <f t="shared" ca="1" si="1"/>
        <v>166</v>
      </c>
      <c r="H54" s="385">
        <v>3</v>
      </c>
      <c r="I54" s="385" t="str">
        <f>VLOOKUP(H54,Secteurs!$A$4:$C$6,3)</f>
        <v>Arnaud ITOUA</v>
      </c>
      <c r="J54" s="195"/>
      <c r="K54" s="196"/>
      <c r="L54" s="196"/>
      <c r="M54" s="196">
        <v>0.5</v>
      </c>
      <c r="N54" s="196"/>
      <c r="O54" s="197">
        <v>0.5</v>
      </c>
      <c r="P54" s="391">
        <f t="shared" si="4"/>
        <v>0</v>
      </c>
      <c r="Q54" s="392">
        <f t="shared" si="4"/>
        <v>0</v>
      </c>
      <c r="R54" s="392">
        <f t="shared" si="4"/>
        <v>0</v>
      </c>
      <c r="S54" s="392">
        <f t="shared" si="4"/>
        <v>70</v>
      </c>
      <c r="T54" s="392">
        <f t="shared" si="4"/>
        <v>0</v>
      </c>
      <c r="U54" s="393">
        <f t="shared" si="4"/>
        <v>70</v>
      </c>
      <c r="V54" s="394">
        <f t="shared" si="5"/>
        <v>140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2"/>
      <c r="AD54" s="36"/>
      <c r="AE54" s="36"/>
      <c r="AF54" s="2"/>
    </row>
    <row r="55" spans="1:32" ht="18.75">
      <c r="A55" s="157">
        <f t="shared" si="0"/>
        <v>1</v>
      </c>
      <c r="B55" s="142" t="s">
        <v>337</v>
      </c>
      <c r="D55" s="198">
        <v>28</v>
      </c>
      <c r="E55" s="383">
        <f t="shared" si="3"/>
        <v>196</v>
      </c>
      <c r="F55" s="319">
        <v>46150</v>
      </c>
      <c r="G55" s="384">
        <f t="shared" ca="1" si="1"/>
        <v>158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>
        <v>0.5</v>
      </c>
      <c r="N55" s="196"/>
      <c r="O55" s="197"/>
      <c r="P55" s="391">
        <f t="shared" si="4"/>
        <v>98</v>
      </c>
      <c r="Q55" s="392">
        <f t="shared" si="4"/>
        <v>0</v>
      </c>
      <c r="R55" s="392">
        <f t="shared" si="4"/>
        <v>0</v>
      </c>
      <c r="S55" s="392">
        <f t="shared" si="4"/>
        <v>98</v>
      </c>
      <c r="T55" s="392">
        <f t="shared" si="4"/>
        <v>0</v>
      </c>
      <c r="U55" s="393">
        <f t="shared" si="4"/>
        <v>0</v>
      </c>
      <c r="V55" s="394">
        <f t="shared" si="5"/>
        <v>196</v>
      </c>
      <c r="W55" s="144" t="s">
        <v>224</v>
      </c>
      <c r="X55" s="423">
        <f t="shared" si="6"/>
        <v>0</v>
      </c>
      <c r="Y55" s="86"/>
      <c r="Z55" s="107"/>
      <c r="AA55" s="10"/>
      <c r="AB55" s="10"/>
      <c r="AC55" s="2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36</v>
      </c>
      <c r="E56" s="383">
        <f t="shared" si="3"/>
        <v>252</v>
      </c>
      <c r="F56" s="319">
        <v>46147</v>
      </c>
      <c r="G56" s="384">
        <f t="shared" ca="1" si="1"/>
        <v>161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126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126</v>
      </c>
      <c r="V56" s="394">
        <f t="shared" si="5"/>
        <v>252</v>
      </c>
      <c r="W56" s="144" t="s">
        <v>205</v>
      </c>
      <c r="X56" s="423">
        <f t="shared" si="6"/>
        <v>0</v>
      </c>
      <c r="Y56" s="86"/>
      <c r="Z56" s="107"/>
      <c r="AA56" s="2"/>
      <c r="AB56" s="2"/>
      <c r="AC56" s="10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22</v>
      </c>
      <c r="E57" s="383">
        <f t="shared" si="3"/>
        <v>154</v>
      </c>
      <c r="F57" s="319">
        <v>46147</v>
      </c>
      <c r="G57" s="384">
        <f t="shared" ca="1" si="1"/>
        <v>161</v>
      </c>
      <c r="H57" s="385">
        <v>3</v>
      </c>
      <c r="I57" s="385" t="str">
        <f>VLOOKUP(H57,Secteurs!$A$4:$C$6,3)</f>
        <v>Arnaud ITOUA</v>
      </c>
      <c r="J57" s="195">
        <v>0.5</v>
      </c>
      <c r="K57" s="196"/>
      <c r="L57" s="196"/>
      <c r="M57" s="196">
        <v>0.5</v>
      </c>
      <c r="N57" s="196"/>
      <c r="O57" s="197"/>
      <c r="P57" s="391">
        <f t="shared" si="4"/>
        <v>77</v>
      </c>
      <c r="Q57" s="392">
        <f t="shared" si="4"/>
        <v>0</v>
      </c>
      <c r="R57" s="392">
        <f t="shared" si="4"/>
        <v>0</v>
      </c>
      <c r="S57" s="392">
        <f t="shared" si="4"/>
        <v>77</v>
      </c>
      <c r="T57" s="392">
        <f t="shared" si="4"/>
        <v>0</v>
      </c>
      <c r="U57" s="393">
        <f t="shared" si="4"/>
        <v>0</v>
      </c>
      <c r="V57" s="394">
        <f t="shared" si="5"/>
        <v>154</v>
      </c>
      <c r="W57" s="144" t="s">
        <v>223</v>
      </c>
      <c r="X57" s="423">
        <f t="shared" si="6"/>
        <v>0</v>
      </c>
      <c r="Y57" s="86"/>
      <c r="Z57" s="107"/>
      <c r="AA57" s="2"/>
      <c r="AB57" s="2"/>
      <c r="AC57" s="10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26</v>
      </c>
      <c r="E58" s="383">
        <f t="shared" si="3"/>
        <v>182</v>
      </c>
      <c r="F58" s="319">
        <v>46142</v>
      </c>
      <c r="G58" s="384">
        <f t="shared" ca="1" si="1"/>
        <v>166</v>
      </c>
      <c r="H58" s="385">
        <v>2</v>
      </c>
      <c r="I58" s="385" t="s">
        <v>354</v>
      </c>
      <c r="J58" s="195">
        <v>0.5</v>
      </c>
      <c r="K58" s="196"/>
      <c r="L58" s="196"/>
      <c r="M58" s="196">
        <v>0.5</v>
      </c>
      <c r="N58" s="196"/>
      <c r="O58" s="197"/>
      <c r="P58" s="391">
        <f t="shared" ref="P58:U100" si="7">+$E58*J58</f>
        <v>91</v>
      </c>
      <c r="Q58" s="392">
        <f t="shared" si="7"/>
        <v>0</v>
      </c>
      <c r="R58" s="392">
        <f t="shared" si="7"/>
        <v>0</v>
      </c>
      <c r="S58" s="392">
        <f t="shared" si="7"/>
        <v>91</v>
      </c>
      <c r="T58" s="392">
        <f t="shared" si="7"/>
        <v>0</v>
      </c>
      <c r="U58" s="393">
        <f t="shared" si="7"/>
        <v>0</v>
      </c>
      <c r="V58" s="394">
        <f t="shared" si="5"/>
        <v>182</v>
      </c>
      <c r="W58" s="144" t="s">
        <v>208</v>
      </c>
      <c r="X58" s="423">
        <f t="shared" si="6"/>
        <v>0</v>
      </c>
      <c r="Y58" s="86"/>
      <c r="Z58" s="523"/>
      <c r="AA58" s="523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46150</v>
      </c>
      <c r="G59" s="384">
        <f t="shared" ca="1" si="1"/>
        <v>158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/>
      <c r="M59" s="196"/>
      <c r="N59" s="196"/>
      <c r="O59" s="197">
        <v>0.5</v>
      </c>
      <c r="P59" s="391">
        <f t="shared" si="7"/>
        <v>105</v>
      </c>
      <c r="Q59" s="392">
        <f t="shared" si="7"/>
        <v>0</v>
      </c>
      <c r="R59" s="392">
        <f t="shared" si="7"/>
        <v>0</v>
      </c>
      <c r="S59" s="392">
        <f t="shared" si="7"/>
        <v>0</v>
      </c>
      <c r="T59" s="392">
        <f t="shared" si="7"/>
        <v>0</v>
      </c>
      <c r="U59" s="393">
        <f t="shared" si="7"/>
        <v>105</v>
      </c>
      <c r="V59" s="394">
        <f t="shared" si="5"/>
        <v>210</v>
      </c>
      <c r="W59" s="144" t="s">
        <v>210</v>
      </c>
      <c r="X59" s="423">
        <f t="shared" si="6"/>
        <v>0</v>
      </c>
      <c r="Y59" s="10"/>
      <c r="Z59" s="107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26</v>
      </c>
      <c r="E60" s="383">
        <f t="shared" si="3"/>
        <v>182</v>
      </c>
      <c r="F60" s="319">
        <v>46148</v>
      </c>
      <c r="G60" s="384">
        <f t="shared" ca="1" si="1"/>
        <v>160</v>
      </c>
      <c r="H60" s="385">
        <v>1</v>
      </c>
      <c r="I60" s="385" t="s">
        <v>353</v>
      </c>
      <c r="J60" s="195">
        <v>0.5</v>
      </c>
      <c r="K60" s="196"/>
      <c r="L60" s="196"/>
      <c r="M60" s="196"/>
      <c r="N60" s="196"/>
      <c r="O60" s="197">
        <v>0.5</v>
      </c>
      <c r="P60" s="391">
        <f t="shared" si="7"/>
        <v>91</v>
      </c>
      <c r="Q60" s="392">
        <f t="shared" si="7"/>
        <v>0</v>
      </c>
      <c r="R60" s="392">
        <f t="shared" si="7"/>
        <v>0</v>
      </c>
      <c r="S60" s="392">
        <f t="shared" si="7"/>
        <v>0</v>
      </c>
      <c r="T60" s="392">
        <f t="shared" si="7"/>
        <v>0</v>
      </c>
      <c r="U60" s="393">
        <f t="shared" si="7"/>
        <v>91</v>
      </c>
      <c r="V60" s="394">
        <f t="shared" si="5"/>
        <v>182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42</v>
      </c>
      <c r="E61" s="383">
        <f t="shared" si="3"/>
        <v>294</v>
      </c>
      <c r="F61" s="319">
        <v>46146</v>
      </c>
      <c r="G61" s="384">
        <f t="shared" ca="1" si="1"/>
        <v>162</v>
      </c>
      <c r="H61" s="385">
        <v>2</v>
      </c>
      <c r="I61" s="385" t="s">
        <v>354</v>
      </c>
      <c r="J61" s="195"/>
      <c r="K61" s="196"/>
      <c r="L61" s="196"/>
      <c r="M61" s="196">
        <v>0.5</v>
      </c>
      <c r="N61" s="196"/>
      <c r="O61" s="197">
        <v>0.5</v>
      </c>
      <c r="P61" s="391">
        <f t="shared" si="7"/>
        <v>0</v>
      </c>
      <c r="Q61" s="392">
        <f t="shared" si="7"/>
        <v>0</v>
      </c>
      <c r="R61" s="392">
        <f t="shared" si="7"/>
        <v>0</v>
      </c>
      <c r="S61" s="392">
        <f t="shared" si="7"/>
        <v>147</v>
      </c>
      <c r="T61" s="392">
        <f t="shared" si="7"/>
        <v>0</v>
      </c>
      <c r="U61" s="393">
        <f t="shared" si="7"/>
        <v>147</v>
      </c>
      <c r="V61" s="394">
        <f t="shared" si="5"/>
        <v>294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46147</v>
      </c>
      <c r="G62" s="384">
        <f t="shared" ca="1" si="1"/>
        <v>161</v>
      </c>
      <c r="H62" s="254">
        <v>1</v>
      </c>
      <c r="I62" s="385" t="s">
        <v>353</v>
      </c>
      <c r="J62" s="195">
        <v>0.5</v>
      </c>
      <c r="K62" s="196"/>
      <c r="L62" s="196">
        <v>0.25</v>
      </c>
      <c r="M62" s="196">
        <v>0.25</v>
      </c>
      <c r="N62" s="196"/>
      <c r="O62" s="197"/>
      <c r="P62" s="391">
        <f t="shared" si="7"/>
        <v>98</v>
      </c>
      <c r="Q62" s="392">
        <f t="shared" si="7"/>
        <v>0</v>
      </c>
      <c r="R62" s="392">
        <f t="shared" si="7"/>
        <v>49</v>
      </c>
      <c r="S62" s="392">
        <f t="shared" si="7"/>
        <v>49</v>
      </c>
      <c r="T62" s="392">
        <f t="shared" si="7"/>
        <v>0</v>
      </c>
      <c r="U62" s="393">
        <f t="shared" si="7"/>
        <v>0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46148</v>
      </c>
      <c r="G63" s="384">
        <f t="shared" ca="1" si="1"/>
        <v>160</v>
      </c>
      <c r="H63" s="254">
        <v>1</v>
      </c>
      <c r="I63" s="385" t="s">
        <v>353</v>
      </c>
      <c r="J63" s="195">
        <v>0.5</v>
      </c>
      <c r="K63" s="196"/>
      <c r="L63" s="196">
        <v>0.25</v>
      </c>
      <c r="M63" s="196">
        <v>0.25</v>
      </c>
      <c r="N63" s="196"/>
      <c r="O63" s="197"/>
      <c r="P63" s="391">
        <f t="shared" si="7"/>
        <v>105</v>
      </c>
      <c r="Q63" s="392">
        <f t="shared" si="7"/>
        <v>0</v>
      </c>
      <c r="R63" s="392">
        <f t="shared" si="7"/>
        <v>52.5</v>
      </c>
      <c r="S63" s="392">
        <f t="shared" si="7"/>
        <v>52.5</v>
      </c>
      <c r="T63" s="392">
        <f t="shared" si="7"/>
        <v>0</v>
      </c>
      <c r="U63" s="393">
        <f t="shared" si="7"/>
        <v>0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32</v>
      </c>
      <c r="E64" s="383">
        <f t="shared" si="3"/>
        <v>224</v>
      </c>
      <c r="F64" s="319">
        <v>46148</v>
      </c>
      <c r="G64" s="384">
        <f t="shared" ca="1" si="1"/>
        <v>160</v>
      </c>
      <c r="H64" s="254">
        <v>1</v>
      </c>
      <c r="I64" s="385" t="s">
        <v>353</v>
      </c>
      <c r="J64" s="195">
        <v>0.5</v>
      </c>
      <c r="K64" s="196"/>
      <c r="L64" s="196"/>
      <c r="M64" s="196">
        <v>0.5</v>
      </c>
      <c r="N64" s="196"/>
      <c r="O64" s="197"/>
      <c r="P64" s="391">
        <f t="shared" si="7"/>
        <v>112</v>
      </c>
      <c r="Q64" s="392">
        <f t="shared" si="7"/>
        <v>0</v>
      </c>
      <c r="R64" s="392">
        <f t="shared" si="7"/>
        <v>0</v>
      </c>
      <c r="S64" s="392">
        <f t="shared" si="7"/>
        <v>112</v>
      </c>
      <c r="T64" s="392">
        <f t="shared" si="7"/>
        <v>0</v>
      </c>
      <c r="U64" s="393">
        <f t="shared" si="7"/>
        <v>0</v>
      </c>
      <c r="V64" s="394">
        <f t="shared" si="5"/>
        <v>224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40</v>
      </c>
      <c r="E65" s="383">
        <f t="shared" si="3"/>
        <v>280</v>
      </c>
      <c r="F65" s="319">
        <v>46147</v>
      </c>
      <c r="G65" s="384">
        <f t="shared" ca="1" si="1"/>
        <v>161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>
        <v>0.5</v>
      </c>
      <c r="O65" s="197"/>
      <c r="P65" s="391">
        <f t="shared" si="7"/>
        <v>140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140</v>
      </c>
      <c r="U65" s="393">
        <f t="shared" si="7"/>
        <v>0</v>
      </c>
      <c r="V65" s="394">
        <f t="shared" si="5"/>
        <v>280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8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46147</v>
      </c>
      <c r="G66" s="384">
        <f t="shared" ref="G66:G70" ca="1" si="9">+IF(A66=1,(+TODAY())-F66,"Sans objet")</f>
        <v>161</v>
      </c>
      <c r="H66" s="254">
        <v>1</v>
      </c>
      <c r="I66" s="385" t="s">
        <v>353</v>
      </c>
      <c r="J66" s="195">
        <v>0.5</v>
      </c>
      <c r="K66" s="196"/>
      <c r="L66" s="196"/>
      <c r="M66" s="196">
        <v>0.25</v>
      </c>
      <c r="N66" s="196"/>
      <c r="O66" s="197">
        <v>0.25</v>
      </c>
      <c r="P66" s="391">
        <f t="shared" si="7"/>
        <v>63</v>
      </c>
      <c r="Q66" s="392">
        <f t="shared" si="7"/>
        <v>0</v>
      </c>
      <c r="R66" s="392">
        <f t="shared" si="7"/>
        <v>0</v>
      </c>
      <c r="S66" s="392">
        <f t="shared" si="7"/>
        <v>31.5</v>
      </c>
      <c r="T66" s="392">
        <f t="shared" si="7"/>
        <v>0</v>
      </c>
      <c r="U66" s="393">
        <f t="shared" si="7"/>
        <v>31.5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8"/>
        <v>1</v>
      </c>
      <c r="B67" s="169" t="s">
        <v>99</v>
      </c>
      <c r="C67" s="159" t="s">
        <v>29</v>
      </c>
      <c r="D67" s="200">
        <v>28</v>
      </c>
      <c r="E67" s="383">
        <f t="shared" ref="E67:E130" si="10">D67*7</f>
        <v>196</v>
      </c>
      <c r="F67" s="319">
        <v>46147</v>
      </c>
      <c r="G67" s="384">
        <f t="shared" ca="1" si="9"/>
        <v>161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7"/>
        <v>98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98</v>
      </c>
      <c r="V67" s="394">
        <f t="shared" ref="V67:V130" si="11">SUM(P67:U67)</f>
        <v>196</v>
      </c>
      <c r="W67" s="144" t="s">
        <v>220</v>
      </c>
      <c r="X67" s="423">
        <f t="shared" ref="X67:X130" si="12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8"/>
        <v>1</v>
      </c>
      <c r="B68" s="161" t="s">
        <v>100</v>
      </c>
      <c r="C68" s="160" t="s">
        <v>29</v>
      </c>
      <c r="D68" s="198">
        <v>26</v>
      </c>
      <c r="E68" s="383">
        <f t="shared" si="10"/>
        <v>182</v>
      </c>
      <c r="F68" s="319">
        <v>46148</v>
      </c>
      <c r="G68" s="384">
        <f t="shared" ca="1" si="9"/>
        <v>160</v>
      </c>
      <c r="H68" s="254">
        <v>1</v>
      </c>
      <c r="I68" s="385" t="s">
        <v>353</v>
      </c>
      <c r="J68" s="195">
        <v>0.5</v>
      </c>
      <c r="K68" s="196"/>
      <c r="L68" s="196"/>
      <c r="M68" s="196"/>
      <c r="N68" s="196"/>
      <c r="O68" s="197">
        <v>0.5</v>
      </c>
      <c r="P68" s="391">
        <f t="shared" si="7"/>
        <v>91</v>
      </c>
      <c r="Q68" s="392">
        <f t="shared" si="7"/>
        <v>0</v>
      </c>
      <c r="R68" s="392">
        <f t="shared" si="7"/>
        <v>0</v>
      </c>
      <c r="S68" s="392">
        <f t="shared" si="7"/>
        <v>0</v>
      </c>
      <c r="T68" s="392">
        <f t="shared" si="7"/>
        <v>0</v>
      </c>
      <c r="U68" s="393">
        <f t="shared" si="7"/>
        <v>91</v>
      </c>
      <c r="V68" s="394">
        <f t="shared" si="11"/>
        <v>182</v>
      </c>
      <c r="W68" s="144" t="s">
        <v>228</v>
      </c>
      <c r="X68" s="423">
        <f t="shared" si="12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8"/>
        <v>1</v>
      </c>
      <c r="B69" s="153" t="s">
        <v>101</v>
      </c>
      <c r="C69" s="148" t="s">
        <v>29</v>
      </c>
      <c r="D69" s="198">
        <v>48</v>
      </c>
      <c r="E69" s="383">
        <f t="shared" si="10"/>
        <v>336</v>
      </c>
      <c r="F69" s="319">
        <v>46147</v>
      </c>
      <c r="G69" s="384">
        <f t="shared" ca="1" si="9"/>
        <v>161</v>
      </c>
      <c r="H69" s="385">
        <v>2</v>
      </c>
      <c r="I69" s="385" t="s">
        <v>355</v>
      </c>
      <c r="J69" s="195"/>
      <c r="K69" s="196">
        <v>0.5</v>
      </c>
      <c r="L69" s="196"/>
      <c r="M69" s="196"/>
      <c r="N69" s="196"/>
      <c r="O69" s="197">
        <v>0.5</v>
      </c>
      <c r="P69" s="391">
        <f t="shared" si="7"/>
        <v>0</v>
      </c>
      <c r="Q69" s="392">
        <f t="shared" si="7"/>
        <v>168</v>
      </c>
      <c r="R69" s="392">
        <f t="shared" si="7"/>
        <v>0</v>
      </c>
      <c r="S69" s="392">
        <f t="shared" si="7"/>
        <v>0</v>
      </c>
      <c r="T69" s="392">
        <f t="shared" si="7"/>
        <v>0</v>
      </c>
      <c r="U69" s="393">
        <f t="shared" si="7"/>
        <v>168</v>
      </c>
      <c r="V69" s="394">
        <f t="shared" si="11"/>
        <v>336</v>
      </c>
      <c r="W69" s="144" t="s">
        <v>219</v>
      </c>
      <c r="X69" s="423">
        <f t="shared" si="12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18.75">
      <c r="A70" s="157">
        <f t="shared" si="8"/>
        <v>1</v>
      </c>
      <c r="B70" s="150" t="s">
        <v>103</v>
      </c>
      <c r="C70" s="288"/>
      <c r="D70" s="200">
        <v>20</v>
      </c>
      <c r="E70" s="383">
        <f t="shared" si="10"/>
        <v>140</v>
      </c>
      <c r="F70" s="319">
        <v>46148</v>
      </c>
      <c r="G70" s="384">
        <f t="shared" ca="1" si="9"/>
        <v>160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7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1"/>
        <v>140</v>
      </c>
      <c r="W70" s="144" t="s">
        <v>229</v>
      </c>
      <c r="X70" s="423">
        <f t="shared" si="12"/>
        <v>0</v>
      </c>
      <c r="Y70" s="2"/>
      <c r="Z70" s="2"/>
      <c r="AA70" s="2"/>
      <c r="AB70" s="2"/>
      <c r="AC70" s="2"/>
      <c r="AD70" s="2"/>
      <c r="AE70" s="2"/>
      <c r="AF70" s="2"/>
    </row>
    <row r="71" spans="1:32" ht="18.75">
      <c r="A71" s="157">
        <f t="shared" si="8"/>
        <v>1</v>
      </c>
      <c r="B71" s="153" t="s">
        <v>105</v>
      </c>
      <c r="D71" s="198">
        <v>28</v>
      </c>
      <c r="E71" s="383">
        <f t="shared" si="10"/>
        <v>196</v>
      </c>
      <c r="F71" s="319">
        <v>46150</v>
      </c>
      <c r="G71" s="384">
        <v>0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7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1"/>
        <v>196</v>
      </c>
      <c r="W71" s="144" t="s">
        <v>230</v>
      </c>
      <c r="X71" s="423">
        <f t="shared" si="12"/>
        <v>0</v>
      </c>
      <c r="Y71" s="2"/>
      <c r="Z71" s="2"/>
      <c r="AA71" s="2"/>
      <c r="AB71" s="2"/>
      <c r="AC71" s="2"/>
      <c r="AD71" s="2"/>
      <c r="AE71" s="2"/>
      <c r="AF71" s="2"/>
    </row>
    <row r="72" spans="1:32" ht="19.5" customHeight="1">
      <c r="A72" s="157">
        <f t="shared" si="8"/>
        <v>1</v>
      </c>
      <c r="B72" s="142" t="s">
        <v>106</v>
      </c>
      <c r="C72" s="142"/>
      <c r="D72" s="199">
        <v>12</v>
      </c>
      <c r="E72" s="383">
        <f t="shared" si="10"/>
        <v>84</v>
      </c>
      <c r="F72" s="319">
        <v>46147</v>
      </c>
      <c r="G72" s="384">
        <f t="shared" ref="G72:G135" ca="1" si="13">+IF(A72=1,(+TODAY())-F72,"Sans objet")</f>
        <v>161</v>
      </c>
      <c r="H72" s="254">
        <v>1</v>
      </c>
      <c r="I72" s="385" t="s">
        <v>353</v>
      </c>
      <c r="J72" s="195">
        <v>0.5</v>
      </c>
      <c r="K72" s="196"/>
      <c r="L72" s="196"/>
      <c r="M72" s="196"/>
      <c r="N72" s="196"/>
      <c r="O72" s="197">
        <v>0.5</v>
      </c>
      <c r="P72" s="391">
        <f t="shared" si="7"/>
        <v>42</v>
      </c>
      <c r="Q72" s="392">
        <f t="shared" si="7"/>
        <v>0</v>
      </c>
      <c r="R72" s="392">
        <f t="shared" si="7"/>
        <v>0</v>
      </c>
      <c r="S72" s="392">
        <f t="shared" si="7"/>
        <v>0</v>
      </c>
      <c r="T72" s="392">
        <f t="shared" si="7"/>
        <v>0</v>
      </c>
      <c r="U72" s="393">
        <f t="shared" si="7"/>
        <v>42</v>
      </c>
      <c r="V72" s="394">
        <f t="shared" si="11"/>
        <v>84</v>
      </c>
      <c r="W72" s="144" t="s">
        <v>226</v>
      </c>
      <c r="X72" s="423">
        <f t="shared" si="12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8"/>
        <v>1</v>
      </c>
      <c r="B73" s="142" t="s">
        <v>107</v>
      </c>
      <c r="C73" s="142"/>
      <c r="D73" s="198">
        <v>32</v>
      </c>
      <c r="E73" s="383">
        <f t="shared" si="10"/>
        <v>224</v>
      </c>
      <c r="F73" s="319">
        <v>46150</v>
      </c>
      <c r="G73" s="384">
        <f t="shared" ca="1" si="13"/>
        <v>158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7"/>
        <v>112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112</v>
      </c>
      <c r="V73" s="394">
        <f t="shared" si="11"/>
        <v>224</v>
      </c>
      <c r="W73" s="144" t="s">
        <v>208</v>
      </c>
      <c r="X73" s="423">
        <f t="shared" si="12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8"/>
        <v>1</v>
      </c>
      <c r="B74" s="153" t="s">
        <v>108</v>
      </c>
      <c r="C74" s="149" t="s">
        <v>34</v>
      </c>
      <c r="D74" s="198">
        <v>30</v>
      </c>
      <c r="E74" s="383">
        <f t="shared" si="10"/>
        <v>210</v>
      </c>
      <c r="F74" s="352">
        <v>46147</v>
      </c>
      <c r="G74" s="384">
        <f t="shared" ca="1" si="13"/>
        <v>161</v>
      </c>
      <c r="H74" s="255">
        <v>1</v>
      </c>
      <c r="I74" s="255" t="s">
        <v>353</v>
      </c>
      <c r="J74" s="195">
        <v>0.5</v>
      </c>
      <c r="K74" s="196"/>
      <c r="L74" s="196"/>
      <c r="M74" s="196">
        <v>0.25</v>
      </c>
      <c r="N74" s="196">
        <v>0.25</v>
      </c>
      <c r="O74" s="197"/>
      <c r="P74" s="391">
        <f t="shared" si="7"/>
        <v>105</v>
      </c>
      <c r="Q74" s="392">
        <f t="shared" si="7"/>
        <v>0</v>
      </c>
      <c r="R74" s="392">
        <f t="shared" si="7"/>
        <v>0</v>
      </c>
      <c r="S74" s="392">
        <f t="shared" si="7"/>
        <v>52.5</v>
      </c>
      <c r="T74" s="392">
        <f t="shared" si="7"/>
        <v>52.5</v>
      </c>
      <c r="U74" s="393">
        <f t="shared" si="7"/>
        <v>0</v>
      </c>
      <c r="V74" s="394">
        <f t="shared" si="11"/>
        <v>210</v>
      </c>
      <c r="W74" s="144" t="s">
        <v>231</v>
      </c>
      <c r="X74" s="423">
        <f t="shared" si="12"/>
        <v>0</v>
      </c>
      <c r="Y74" s="36"/>
      <c r="Z74" s="36"/>
      <c r="AA74" s="36"/>
      <c r="AB74" s="36"/>
      <c r="AC74" s="36"/>
      <c r="AD74" s="36"/>
      <c r="AE74" s="2"/>
      <c r="AF74" s="2"/>
    </row>
    <row r="75" spans="1:32" ht="21">
      <c r="A75" s="157">
        <f t="shared" si="8"/>
        <v>1</v>
      </c>
      <c r="B75" s="153" t="s">
        <v>109</v>
      </c>
      <c r="C75" s="153"/>
      <c r="D75" s="198">
        <v>26</v>
      </c>
      <c r="E75" s="383">
        <f t="shared" si="10"/>
        <v>182</v>
      </c>
      <c r="F75" s="319">
        <v>46147</v>
      </c>
      <c r="G75" s="384">
        <f t="shared" ca="1" si="13"/>
        <v>161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0.5</v>
      </c>
      <c r="N75" s="196"/>
      <c r="O75" s="197"/>
      <c r="P75" s="391">
        <f t="shared" si="7"/>
        <v>91</v>
      </c>
      <c r="Q75" s="392">
        <f t="shared" si="7"/>
        <v>0</v>
      </c>
      <c r="R75" s="392">
        <f t="shared" si="7"/>
        <v>0</v>
      </c>
      <c r="S75" s="392">
        <f t="shared" si="7"/>
        <v>91</v>
      </c>
      <c r="T75" s="392">
        <f t="shared" si="7"/>
        <v>0</v>
      </c>
      <c r="U75" s="393">
        <f t="shared" si="7"/>
        <v>0</v>
      </c>
      <c r="V75" s="394">
        <f t="shared" si="11"/>
        <v>182</v>
      </c>
      <c r="W75" s="144" t="s">
        <v>231</v>
      </c>
      <c r="X75" s="423">
        <f t="shared" si="12"/>
        <v>0</v>
      </c>
      <c r="Y75" s="36"/>
      <c r="Z75" s="36"/>
      <c r="AA75" s="36"/>
      <c r="AB75" s="36"/>
      <c r="AC75" s="36"/>
      <c r="AD75" s="36"/>
      <c r="AE75" s="2"/>
      <c r="AF75" s="2"/>
    </row>
    <row r="76" spans="1:32" ht="18.75">
      <c r="A76" s="157">
        <f t="shared" si="8"/>
        <v>1</v>
      </c>
      <c r="B76" s="142" t="s">
        <v>110</v>
      </c>
      <c r="C76" s="148" t="s">
        <v>29</v>
      </c>
      <c r="D76" s="198">
        <v>24</v>
      </c>
      <c r="E76" s="383">
        <f t="shared" si="10"/>
        <v>168</v>
      </c>
      <c r="F76" s="319">
        <v>46148</v>
      </c>
      <c r="G76" s="384">
        <f t="shared" ca="1" si="13"/>
        <v>160</v>
      </c>
      <c r="H76" s="385">
        <v>3</v>
      </c>
      <c r="I76" s="385" t="str">
        <f>VLOOKUP(H76,Secteurs!$A$4:$C$6,3)</f>
        <v>Arnaud ITOUA</v>
      </c>
      <c r="J76" s="195">
        <v>0.5</v>
      </c>
      <c r="K76" s="196"/>
      <c r="L76" s="196"/>
      <c r="M76" s="196"/>
      <c r="N76" s="196">
        <v>0.25</v>
      </c>
      <c r="O76" s="197">
        <v>0.25</v>
      </c>
      <c r="P76" s="391">
        <f t="shared" si="7"/>
        <v>84</v>
      </c>
      <c r="Q76" s="392">
        <f t="shared" si="7"/>
        <v>0</v>
      </c>
      <c r="R76" s="392">
        <f t="shared" si="7"/>
        <v>0</v>
      </c>
      <c r="S76" s="392">
        <f t="shared" si="7"/>
        <v>0</v>
      </c>
      <c r="T76" s="392">
        <f t="shared" si="7"/>
        <v>42</v>
      </c>
      <c r="U76" s="393">
        <f t="shared" si="7"/>
        <v>42</v>
      </c>
      <c r="V76" s="394">
        <f t="shared" si="11"/>
        <v>168</v>
      </c>
      <c r="W76" s="144" t="s">
        <v>232</v>
      </c>
      <c r="X76" s="423">
        <f t="shared" si="12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8"/>
        <v>1</v>
      </c>
      <c r="B77" s="142" t="s">
        <v>111</v>
      </c>
      <c r="C77" s="142"/>
      <c r="D77" s="198">
        <v>28</v>
      </c>
      <c r="E77" s="383">
        <f t="shared" si="10"/>
        <v>196</v>
      </c>
      <c r="F77" s="319">
        <v>46146</v>
      </c>
      <c r="G77" s="384">
        <f t="shared" ca="1" si="13"/>
        <v>162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>
        <f t="shared" si="7"/>
        <v>98</v>
      </c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f t="shared" si="11"/>
        <v>196</v>
      </c>
      <c r="W77" s="144" t="s">
        <v>233</v>
      </c>
      <c r="X77" s="423">
        <f t="shared" si="12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8"/>
        <v>1</v>
      </c>
      <c r="B78" s="142" t="s">
        <v>112</v>
      </c>
      <c r="C78" s="148" t="s">
        <v>52</v>
      </c>
      <c r="D78" s="198">
        <v>40</v>
      </c>
      <c r="E78" s="383">
        <f t="shared" si="10"/>
        <v>280</v>
      </c>
      <c r="F78" s="319">
        <v>46147</v>
      </c>
      <c r="G78" s="384">
        <f t="shared" ca="1" si="13"/>
        <v>161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/>
      <c r="M78" s="196"/>
      <c r="N78" s="196"/>
      <c r="O78" s="197">
        <v>0.5</v>
      </c>
      <c r="P78" s="391">
        <f t="shared" si="7"/>
        <v>140</v>
      </c>
      <c r="Q78" s="392">
        <f t="shared" si="7"/>
        <v>0</v>
      </c>
      <c r="R78" s="392">
        <f t="shared" si="7"/>
        <v>0</v>
      </c>
      <c r="S78" s="392">
        <f t="shared" si="7"/>
        <v>0</v>
      </c>
      <c r="T78" s="392">
        <f t="shared" si="7"/>
        <v>0</v>
      </c>
      <c r="U78" s="393">
        <f t="shared" si="7"/>
        <v>140</v>
      </c>
      <c r="V78" s="394">
        <f t="shared" si="11"/>
        <v>280</v>
      </c>
      <c r="W78" s="144" t="s">
        <v>234</v>
      </c>
      <c r="X78" s="423">
        <f t="shared" si="12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8"/>
        <v>1</v>
      </c>
      <c r="B79" s="153" t="s">
        <v>327</v>
      </c>
      <c r="C79" s="149"/>
      <c r="D79" s="198">
        <v>26</v>
      </c>
      <c r="E79" s="383">
        <f t="shared" si="10"/>
        <v>182</v>
      </c>
      <c r="F79" s="319">
        <v>46150</v>
      </c>
      <c r="G79" s="384">
        <f t="shared" ca="1" si="13"/>
        <v>158</v>
      </c>
      <c r="H79" s="254">
        <v>1</v>
      </c>
      <c r="I79" s="385" t="s">
        <v>353</v>
      </c>
      <c r="J79" s="195">
        <v>0.5</v>
      </c>
      <c r="K79" s="196"/>
      <c r="L79" s="196"/>
      <c r="M79" s="196"/>
      <c r="N79" s="196">
        <v>0.25</v>
      </c>
      <c r="O79" s="197">
        <v>0.25</v>
      </c>
      <c r="P79" s="391">
        <f t="shared" si="7"/>
        <v>91</v>
      </c>
      <c r="Q79" s="392">
        <f t="shared" si="7"/>
        <v>0</v>
      </c>
      <c r="R79" s="392">
        <f t="shared" si="7"/>
        <v>0</v>
      </c>
      <c r="S79" s="392">
        <f t="shared" si="7"/>
        <v>0</v>
      </c>
      <c r="T79" s="392">
        <f t="shared" si="7"/>
        <v>45.5</v>
      </c>
      <c r="U79" s="393">
        <f t="shared" si="7"/>
        <v>45.5</v>
      </c>
      <c r="V79" s="394">
        <f t="shared" si="11"/>
        <v>182</v>
      </c>
      <c r="W79" s="144" t="s">
        <v>235</v>
      </c>
      <c r="X79" s="423">
        <f t="shared" si="12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8"/>
        <v>1</v>
      </c>
      <c r="B80" s="142" t="s">
        <v>114</v>
      </c>
      <c r="C80" s="148" t="s">
        <v>29</v>
      </c>
      <c r="D80" s="198">
        <v>32</v>
      </c>
      <c r="E80" s="383">
        <f t="shared" si="10"/>
        <v>224</v>
      </c>
      <c r="F80" s="319">
        <v>46146</v>
      </c>
      <c r="G80" s="384">
        <f t="shared" ca="1" si="13"/>
        <v>162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7"/>
        <v>112</v>
      </c>
      <c r="Q80" s="392">
        <f t="shared" si="7"/>
        <v>0</v>
      </c>
      <c r="R80" s="392">
        <f t="shared" si="7"/>
        <v>0</v>
      </c>
      <c r="S80" s="392">
        <f t="shared" si="7"/>
        <v>56</v>
      </c>
      <c r="T80" s="392">
        <f t="shared" si="7"/>
        <v>0</v>
      </c>
      <c r="U80" s="393">
        <f t="shared" si="7"/>
        <v>56</v>
      </c>
      <c r="V80" s="394">
        <f t="shared" si="11"/>
        <v>224</v>
      </c>
      <c r="W80" s="144" t="s">
        <v>236</v>
      </c>
      <c r="X80" s="423">
        <f t="shared" si="12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8"/>
        <v>1</v>
      </c>
      <c r="B81" s="161" t="s">
        <v>237</v>
      </c>
      <c r="C81" s="161"/>
      <c r="D81" s="198">
        <v>50</v>
      </c>
      <c r="E81" s="383">
        <f t="shared" si="10"/>
        <v>350</v>
      </c>
      <c r="F81" s="319">
        <v>46147</v>
      </c>
      <c r="G81" s="384">
        <f t="shared" ca="1" si="13"/>
        <v>161</v>
      </c>
      <c r="H81" s="385">
        <v>1</v>
      </c>
      <c r="I81" s="385" t="s">
        <v>353</v>
      </c>
      <c r="J81" s="195">
        <v>0.25</v>
      </c>
      <c r="K81" s="196"/>
      <c r="L81" s="196"/>
      <c r="M81" s="196"/>
      <c r="N81" s="196">
        <v>0.25</v>
      </c>
      <c r="O81" s="197">
        <v>0.5</v>
      </c>
      <c r="P81" s="391">
        <f t="shared" si="7"/>
        <v>87.5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87.5</v>
      </c>
      <c r="U81" s="393">
        <f t="shared" si="7"/>
        <v>175</v>
      </c>
      <c r="V81" s="394">
        <f t="shared" si="11"/>
        <v>350</v>
      </c>
      <c r="W81" s="144" t="s">
        <v>218</v>
      </c>
      <c r="X81" s="423">
        <f t="shared" si="12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8"/>
        <v>1</v>
      </c>
      <c r="B82" s="153" t="s">
        <v>377</v>
      </c>
      <c r="C82" s="149" t="s">
        <v>52</v>
      </c>
      <c r="D82" s="198">
        <v>30</v>
      </c>
      <c r="E82" s="383">
        <f t="shared" si="10"/>
        <v>210</v>
      </c>
      <c r="F82" s="319">
        <v>46148</v>
      </c>
      <c r="G82" s="384">
        <f t="shared" ca="1" si="13"/>
        <v>160</v>
      </c>
      <c r="H82" s="385">
        <v>1</v>
      </c>
      <c r="I82" s="385" t="s">
        <v>353</v>
      </c>
      <c r="J82" s="195">
        <v>0.5</v>
      </c>
      <c r="K82" s="196"/>
      <c r="L82" s="196"/>
      <c r="M82" s="196">
        <v>0.25</v>
      </c>
      <c r="N82" s="196">
        <v>0.25</v>
      </c>
      <c r="O82" s="197"/>
      <c r="P82" s="391">
        <f t="shared" si="7"/>
        <v>105</v>
      </c>
      <c r="Q82" s="392">
        <f t="shared" si="7"/>
        <v>0</v>
      </c>
      <c r="R82" s="392">
        <f t="shared" si="7"/>
        <v>0</v>
      </c>
      <c r="S82" s="392">
        <f t="shared" si="7"/>
        <v>52.5</v>
      </c>
      <c r="T82" s="392">
        <f t="shared" si="7"/>
        <v>52.5</v>
      </c>
      <c r="U82" s="393">
        <f t="shared" si="7"/>
        <v>0</v>
      </c>
      <c r="V82" s="394">
        <f t="shared" si="11"/>
        <v>210</v>
      </c>
      <c r="W82" s="144" t="s">
        <v>238</v>
      </c>
      <c r="X82" s="423">
        <f t="shared" si="12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8"/>
        <v>1</v>
      </c>
      <c r="B83" s="142" t="s">
        <v>118</v>
      </c>
      <c r="C83" s="142"/>
      <c r="D83" s="198">
        <v>32</v>
      </c>
      <c r="E83" s="383">
        <f t="shared" si="10"/>
        <v>224</v>
      </c>
      <c r="F83" s="319">
        <v>46149</v>
      </c>
      <c r="G83" s="384">
        <f t="shared" ca="1" si="13"/>
        <v>159</v>
      </c>
      <c r="H83" s="254">
        <v>1</v>
      </c>
      <c r="I83" s="385" t="s">
        <v>353</v>
      </c>
      <c r="J83" s="195">
        <v>0.5</v>
      </c>
      <c r="K83" s="196"/>
      <c r="L83" s="196"/>
      <c r="M83" s="196"/>
      <c r="N83" s="196"/>
      <c r="O83" s="197">
        <v>0.5</v>
      </c>
      <c r="P83" s="391">
        <f t="shared" si="7"/>
        <v>112</v>
      </c>
      <c r="Q83" s="392">
        <f t="shared" si="7"/>
        <v>0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112</v>
      </c>
      <c r="V83" s="394">
        <f t="shared" si="11"/>
        <v>224</v>
      </c>
      <c r="W83" s="144" t="s">
        <v>204</v>
      </c>
      <c r="X83" s="423">
        <f t="shared" si="12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8"/>
        <v>1</v>
      </c>
      <c r="B84" s="142" t="s">
        <v>119</v>
      </c>
      <c r="C84" s="142"/>
      <c r="D84" s="198">
        <v>28</v>
      </c>
      <c r="E84" s="383">
        <f t="shared" si="10"/>
        <v>196</v>
      </c>
      <c r="F84" s="319">
        <v>46141</v>
      </c>
      <c r="G84" s="384">
        <f t="shared" ca="1" si="13"/>
        <v>167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7"/>
        <v>98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98</v>
      </c>
      <c r="V84" s="394">
        <f t="shared" si="11"/>
        <v>196</v>
      </c>
      <c r="W84" s="144" t="s">
        <v>239</v>
      </c>
      <c r="X84" s="423">
        <f t="shared" si="12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8"/>
        <v>1</v>
      </c>
      <c r="B85" s="153" t="s">
        <v>378</v>
      </c>
      <c r="C85" s="153"/>
      <c r="D85" s="198">
        <v>28</v>
      </c>
      <c r="E85" s="383">
        <f t="shared" si="10"/>
        <v>196</v>
      </c>
      <c r="F85" s="319">
        <v>46148</v>
      </c>
      <c r="G85" s="384">
        <f t="shared" ca="1" si="13"/>
        <v>160</v>
      </c>
      <c r="H85" s="254">
        <v>1</v>
      </c>
      <c r="I85" s="385" t="s">
        <v>353</v>
      </c>
      <c r="J85" s="195">
        <v>0.5</v>
      </c>
      <c r="K85" s="196"/>
      <c r="L85" s="196"/>
      <c r="M85" s="196"/>
      <c r="N85" s="196"/>
      <c r="O85" s="197">
        <v>0.5</v>
      </c>
      <c r="P85" s="391">
        <f t="shared" si="7"/>
        <v>98</v>
      </c>
      <c r="Q85" s="392">
        <f t="shared" si="7"/>
        <v>0</v>
      </c>
      <c r="R85" s="392">
        <f t="shared" si="7"/>
        <v>0</v>
      </c>
      <c r="S85" s="392">
        <f t="shared" si="7"/>
        <v>0</v>
      </c>
      <c r="T85" s="392">
        <f t="shared" si="7"/>
        <v>0</v>
      </c>
      <c r="U85" s="393">
        <f t="shared" si="7"/>
        <v>98</v>
      </c>
      <c r="V85" s="394">
        <f t="shared" si="11"/>
        <v>196</v>
      </c>
      <c r="W85" s="144" t="s">
        <v>223</v>
      </c>
      <c r="X85" s="423">
        <f t="shared" si="12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8"/>
        <v>1</v>
      </c>
      <c r="B86" s="153" t="s">
        <v>379</v>
      </c>
      <c r="C86" s="153"/>
      <c r="D86" s="198">
        <v>28</v>
      </c>
      <c r="E86" s="383">
        <f t="shared" si="10"/>
        <v>196</v>
      </c>
      <c r="F86" s="319">
        <v>46148</v>
      </c>
      <c r="G86" s="384">
        <f t="shared" ca="1" si="13"/>
        <v>160</v>
      </c>
      <c r="H86" s="385">
        <v>1</v>
      </c>
      <c r="I86" s="385" t="s">
        <v>353</v>
      </c>
      <c r="J86" s="195">
        <v>0.75</v>
      </c>
      <c r="K86" s="196"/>
      <c r="L86" s="196">
        <v>0.25</v>
      </c>
      <c r="M86" s="196"/>
      <c r="N86" s="196"/>
      <c r="O86" s="197"/>
      <c r="P86" s="391">
        <f t="shared" si="7"/>
        <v>147</v>
      </c>
      <c r="Q86" s="392">
        <f t="shared" si="7"/>
        <v>0</v>
      </c>
      <c r="R86" s="392">
        <f t="shared" si="7"/>
        <v>49</v>
      </c>
      <c r="S86" s="392">
        <f t="shared" si="7"/>
        <v>0</v>
      </c>
      <c r="T86" s="392">
        <f t="shared" si="7"/>
        <v>0</v>
      </c>
      <c r="U86" s="393">
        <f t="shared" si="7"/>
        <v>0</v>
      </c>
      <c r="V86" s="394">
        <f t="shared" si="11"/>
        <v>196</v>
      </c>
      <c r="W86" s="144" t="s">
        <v>223</v>
      </c>
      <c r="X86" s="423">
        <f t="shared" si="12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8"/>
        <v>1</v>
      </c>
      <c r="B87" s="153" t="s">
        <v>122</v>
      </c>
      <c r="C87" s="149" t="s">
        <v>52</v>
      </c>
      <c r="D87" s="198">
        <v>36</v>
      </c>
      <c r="E87" s="383">
        <f t="shared" si="10"/>
        <v>252</v>
      </c>
      <c r="F87" s="319">
        <v>46148</v>
      </c>
      <c r="G87" s="384">
        <f t="shared" ca="1" si="13"/>
        <v>160</v>
      </c>
      <c r="H87" s="385">
        <v>1</v>
      </c>
      <c r="I87" s="385" t="s">
        <v>353</v>
      </c>
      <c r="J87" s="195">
        <v>0.5</v>
      </c>
      <c r="K87" s="196"/>
      <c r="L87" s="196">
        <v>0.25</v>
      </c>
      <c r="M87" s="196"/>
      <c r="N87" s="196"/>
      <c r="O87" s="197">
        <v>0.25</v>
      </c>
      <c r="P87" s="391">
        <f t="shared" si="7"/>
        <v>126</v>
      </c>
      <c r="Q87" s="392">
        <f t="shared" si="7"/>
        <v>0</v>
      </c>
      <c r="R87" s="392">
        <f t="shared" si="7"/>
        <v>63</v>
      </c>
      <c r="S87" s="392">
        <f t="shared" si="7"/>
        <v>0</v>
      </c>
      <c r="T87" s="392">
        <f t="shared" si="7"/>
        <v>0</v>
      </c>
      <c r="U87" s="393">
        <f t="shared" si="7"/>
        <v>63</v>
      </c>
      <c r="V87" s="394">
        <f t="shared" si="11"/>
        <v>252</v>
      </c>
      <c r="W87" s="144" t="s">
        <v>240</v>
      </c>
      <c r="X87" s="423">
        <f t="shared" si="12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8"/>
        <v>1</v>
      </c>
      <c r="B88" s="142" t="s">
        <v>123</v>
      </c>
      <c r="C88" s="148"/>
      <c r="D88" s="199">
        <v>34</v>
      </c>
      <c r="E88" s="383">
        <f t="shared" si="10"/>
        <v>238</v>
      </c>
      <c r="F88" s="319">
        <v>46139</v>
      </c>
      <c r="G88" s="384">
        <f t="shared" ca="1" si="13"/>
        <v>169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7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1"/>
        <v>238</v>
      </c>
      <c r="W88" s="144" t="s">
        <v>205</v>
      </c>
      <c r="X88" s="423">
        <f t="shared" si="12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8"/>
        <v>1</v>
      </c>
      <c r="B89" s="142" t="s">
        <v>124</v>
      </c>
      <c r="C89" s="142"/>
      <c r="D89" s="198">
        <v>24</v>
      </c>
      <c r="E89" s="383">
        <f t="shared" si="10"/>
        <v>168</v>
      </c>
      <c r="F89" s="319">
        <v>46148</v>
      </c>
      <c r="G89" s="384">
        <f t="shared" ca="1" si="13"/>
        <v>160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7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1"/>
        <v>168</v>
      </c>
      <c r="W89" s="144" t="s">
        <v>208</v>
      </c>
      <c r="X89" s="423">
        <f t="shared" si="12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8"/>
        <v>1</v>
      </c>
      <c r="B90" s="142" t="s">
        <v>380</v>
      </c>
      <c r="C90" s="142"/>
      <c r="D90" s="198">
        <v>30</v>
      </c>
      <c r="E90" s="383">
        <f t="shared" si="10"/>
        <v>210</v>
      </c>
      <c r="F90" s="319">
        <v>46149</v>
      </c>
      <c r="G90" s="384">
        <f t="shared" ca="1" si="13"/>
        <v>159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0.25</v>
      </c>
      <c r="N90" s="196"/>
      <c r="O90" s="197">
        <v>0.25</v>
      </c>
      <c r="P90" s="391">
        <f t="shared" si="7"/>
        <v>105</v>
      </c>
      <c r="Q90" s="392">
        <f t="shared" si="7"/>
        <v>0</v>
      </c>
      <c r="R90" s="392">
        <f t="shared" si="7"/>
        <v>0</v>
      </c>
      <c r="S90" s="392">
        <f t="shared" si="7"/>
        <v>52.5</v>
      </c>
      <c r="T90" s="392">
        <f t="shared" si="7"/>
        <v>0</v>
      </c>
      <c r="U90" s="393">
        <f t="shared" si="7"/>
        <v>52.5</v>
      </c>
      <c r="V90" s="394">
        <f t="shared" si="11"/>
        <v>210</v>
      </c>
      <c r="W90" s="144" t="s">
        <v>208</v>
      </c>
      <c r="X90" s="423">
        <f t="shared" si="12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8"/>
        <v>1</v>
      </c>
      <c r="B91" s="142" t="s">
        <v>126</v>
      </c>
      <c r="C91" s="148" t="s">
        <v>34</v>
      </c>
      <c r="D91" s="198">
        <v>34</v>
      </c>
      <c r="E91" s="383">
        <f t="shared" si="10"/>
        <v>238</v>
      </c>
      <c r="F91" s="319">
        <v>46150</v>
      </c>
      <c r="G91" s="384">
        <f t="shared" ca="1" si="13"/>
        <v>158</v>
      </c>
      <c r="H91" s="385">
        <v>3</v>
      </c>
      <c r="I91" s="385" t="str">
        <f>VLOOKUP(H91,Secteurs!$A$4:$C$6,3)</f>
        <v>Arnaud ITOUA</v>
      </c>
      <c r="J91" s="195"/>
      <c r="K91" s="196"/>
      <c r="L91" s="196">
        <v>0.5</v>
      </c>
      <c r="M91" s="196"/>
      <c r="N91" s="196"/>
      <c r="O91" s="197">
        <v>0.5</v>
      </c>
      <c r="P91" s="391">
        <f t="shared" si="7"/>
        <v>0</v>
      </c>
      <c r="Q91" s="392">
        <f t="shared" si="7"/>
        <v>0</v>
      </c>
      <c r="R91" s="392">
        <f t="shared" si="7"/>
        <v>119</v>
      </c>
      <c r="S91" s="392">
        <f t="shared" si="7"/>
        <v>0</v>
      </c>
      <c r="T91" s="392">
        <f t="shared" si="7"/>
        <v>0</v>
      </c>
      <c r="U91" s="393">
        <f t="shared" si="7"/>
        <v>119</v>
      </c>
      <c r="V91" s="394">
        <f t="shared" si="11"/>
        <v>238</v>
      </c>
      <c r="W91" s="144" t="s">
        <v>241</v>
      </c>
      <c r="X91" s="423">
        <f t="shared" si="12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8"/>
        <v>1</v>
      </c>
      <c r="B92" s="142" t="s">
        <v>127</v>
      </c>
      <c r="C92" s="142"/>
      <c r="D92" s="198">
        <v>38</v>
      </c>
      <c r="E92" s="383">
        <f t="shared" si="10"/>
        <v>266</v>
      </c>
      <c r="F92" s="319">
        <v>46149</v>
      </c>
      <c r="G92" s="384">
        <f t="shared" ca="1" si="13"/>
        <v>159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7"/>
        <v>133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133</v>
      </c>
      <c r="V92" s="394">
        <f t="shared" si="11"/>
        <v>266</v>
      </c>
      <c r="W92" s="144" t="s">
        <v>208</v>
      </c>
      <c r="X92" s="423">
        <f t="shared" si="12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8"/>
        <v>1</v>
      </c>
      <c r="B93" s="150" t="s">
        <v>128</v>
      </c>
      <c r="C93" s="150"/>
      <c r="D93" s="200">
        <v>16</v>
      </c>
      <c r="E93" s="383">
        <f t="shared" si="10"/>
        <v>112</v>
      </c>
      <c r="F93" s="319">
        <v>46148</v>
      </c>
      <c r="G93" s="384">
        <f t="shared" ca="1" si="13"/>
        <v>160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7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1"/>
        <v>112</v>
      </c>
      <c r="W93" s="144" t="s">
        <v>205</v>
      </c>
      <c r="X93" s="423">
        <f t="shared" si="12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8"/>
        <v>1</v>
      </c>
      <c r="B94" s="153" t="s">
        <v>331</v>
      </c>
      <c r="C94" s="149" t="s">
        <v>29</v>
      </c>
      <c r="D94" s="198">
        <v>22</v>
      </c>
      <c r="E94" s="383">
        <f t="shared" si="10"/>
        <v>154</v>
      </c>
      <c r="F94" s="319">
        <v>46147</v>
      </c>
      <c r="G94" s="384">
        <f t="shared" ca="1" si="13"/>
        <v>161</v>
      </c>
      <c r="H94" s="385">
        <v>1</v>
      </c>
      <c r="I94" s="385" t="s">
        <v>353</v>
      </c>
      <c r="J94" s="195">
        <v>1</v>
      </c>
      <c r="K94" s="196"/>
      <c r="L94" s="196"/>
      <c r="M94" s="196"/>
      <c r="N94" s="196"/>
      <c r="O94" s="197"/>
      <c r="P94" s="391">
        <f t="shared" si="7"/>
        <v>154</v>
      </c>
      <c r="Q94" s="392">
        <f t="shared" si="7"/>
        <v>0</v>
      </c>
      <c r="R94" s="392">
        <f t="shared" si="7"/>
        <v>0</v>
      </c>
      <c r="S94" s="392">
        <f t="shared" si="7"/>
        <v>0</v>
      </c>
      <c r="T94" s="392">
        <f t="shared" si="7"/>
        <v>0</v>
      </c>
      <c r="U94" s="393">
        <f t="shared" si="7"/>
        <v>0</v>
      </c>
      <c r="V94" s="394">
        <f t="shared" si="11"/>
        <v>154</v>
      </c>
      <c r="W94" s="144" t="s">
        <v>242</v>
      </c>
      <c r="X94" s="423">
        <f t="shared" si="12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8"/>
        <v>1</v>
      </c>
      <c r="B95" s="142" t="s">
        <v>130</v>
      </c>
      <c r="C95" s="142"/>
      <c r="D95" s="198">
        <v>22</v>
      </c>
      <c r="E95" s="383">
        <f t="shared" si="10"/>
        <v>154</v>
      </c>
      <c r="F95" s="319">
        <v>46148</v>
      </c>
      <c r="G95" s="384">
        <f t="shared" ca="1" si="13"/>
        <v>160</v>
      </c>
      <c r="H95" s="385">
        <v>3</v>
      </c>
      <c r="I95" s="385" t="str">
        <f>VLOOKUP(H95,Secteurs!$A$4:$C$6,3)</f>
        <v>Arnaud ITOUA</v>
      </c>
      <c r="J95" s="195">
        <v>0.5</v>
      </c>
      <c r="K95" s="196"/>
      <c r="L95" s="196"/>
      <c r="M95" s="196"/>
      <c r="N95" s="196"/>
      <c r="O95" s="197">
        <v>0.5</v>
      </c>
      <c r="P95" s="391">
        <f t="shared" si="7"/>
        <v>77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77</v>
      </c>
      <c r="V95" s="394">
        <f t="shared" si="11"/>
        <v>154</v>
      </c>
      <c r="W95" s="144" t="s">
        <v>243</v>
      </c>
      <c r="X95" s="423">
        <f t="shared" si="12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8"/>
        <v>1</v>
      </c>
      <c r="B96" s="142" t="s">
        <v>131</v>
      </c>
      <c r="C96" s="148" t="s">
        <v>34</v>
      </c>
      <c r="D96" s="198">
        <v>45</v>
      </c>
      <c r="E96" s="383">
        <f t="shared" si="10"/>
        <v>315</v>
      </c>
      <c r="F96" s="319">
        <v>46139</v>
      </c>
      <c r="G96" s="384">
        <f t="shared" ca="1" si="13"/>
        <v>169</v>
      </c>
      <c r="H96" s="385">
        <v>2</v>
      </c>
      <c r="I96" s="385" t="s">
        <v>354</v>
      </c>
      <c r="J96" s="195">
        <v>0.5</v>
      </c>
      <c r="K96" s="196"/>
      <c r="L96" s="196"/>
      <c r="M96" s="196"/>
      <c r="N96" s="196">
        <v>0.5</v>
      </c>
      <c r="O96" s="197"/>
      <c r="P96" s="391">
        <f t="shared" si="7"/>
        <v>157.5</v>
      </c>
      <c r="Q96" s="392">
        <f t="shared" si="7"/>
        <v>0</v>
      </c>
      <c r="R96" s="392">
        <f t="shared" si="7"/>
        <v>0</v>
      </c>
      <c r="S96" s="392">
        <f t="shared" si="7"/>
        <v>0</v>
      </c>
      <c r="T96" s="392">
        <f t="shared" si="7"/>
        <v>157.5</v>
      </c>
      <c r="U96" s="393">
        <f t="shared" si="7"/>
        <v>0</v>
      </c>
      <c r="V96" s="394">
        <f t="shared" si="11"/>
        <v>315</v>
      </c>
      <c r="W96" s="144" t="s">
        <v>244</v>
      </c>
      <c r="X96" s="423">
        <f t="shared" si="12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8"/>
        <v>1</v>
      </c>
      <c r="B97" s="153" t="s">
        <v>98</v>
      </c>
      <c r="C97" s="149"/>
      <c r="D97" s="198">
        <v>22</v>
      </c>
      <c r="E97" s="383">
        <f t="shared" si="10"/>
        <v>154</v>
      </c>
      <c r="F97" s="319">
        <v>46150</v>
      </c>
      <c r="G97" s="384">
        <f t="shared" ca="1" si="13"/>
        <v>158</v>
      </c>
      <c r="H97" s="254">
        <v>1</v>
      </c>
      <c r="I97" s="385" t="s">
        <v>353</v>
      </c>
      <c r="J97" s="195">
        <v>0.5</v>
      </c>
      <c r="K97" s="196"/>
      <c r="L97" s="196"/>
      <c r="M97" s="196"/>
      <c r="N97" s="196"/>
      <c r="O97" s="197">
        <v>0.5</v>
      </c>
      <c r="P97" s="391">
        <f t="shared" si="7"/>
        <v>77</v>
      </c>
      <c r="Q97" s="392">
        <f t="shared" si="7"/>
        <v>0</v>
      </c>
      <c r="R97" s="392">
        <f t="shared" si="7"/>
        <v>0</v>
      </c>
      <c r="S97" s="392">
        <f t="shared" si="7"/>
        <v>0</v>
      </c>
      <c r="T97" s="392">
        <f t="shared" si="7"/>
        <v>0</v>
      </c>
      <c r="U97" s="393">
        <f t="shared" si="7"/>
        <v>77</v>
      </c>
      <c r="V97" s="394">
        <f t="shared" si="11"/>
        <v>154</v>
      </c>
      <c r="W97" s="144" t="s">
        <v>245</v>
      </c>
      <c r="X97" s="423">
        <f t="shared" si="12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8"/>
        <v>1</v>
      </c>
      <c r="B98" s="150" t="s">
        <v>133</v>
      </c>
      <c r="C98" s="148" t="s">
        <v>52</v>
      </c>
      <c r="D98" s="198">
        <v>26</v>
      </c>
      <c r="E98" s="383">
        <f t="shared" si="10"/>
        <v>182</v>
      </c>
      <c r="F98" s="319">
        <v>46147</v>
      </c>
      <c r="G98" s="384">
        <f t="shared" ca="1" si="13"/>
        <v>161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>
        <v>0.5</v>
      </c>
      <c r="M98" s="196"/>
      <c r="N98" s="196"/>
      <c r="O98" s="197"/>
      <c r="P98" s="391">
        <f t="shared" si="7"/>
        <v>91</v>
      </c>
      <c r="Q98" s="392">
        <f t="shared" si="7"/>
        <v>0</v>
      </c>
      <c r="R98" s="392">
        <f t="shared" si="7"/>
        <v>91</v>
      </c>
      <c r="S98" s="392">
        <f t="shared" si="7"/>
        <v>0</v>
      </c>
      <c r="T98" s="392">
        <f t="shared" si="7"/>
        <v>0</v>
      </c>
      <c r="U98" s="393">
        <f t="shared" si="7"/>
        <v>0</v>
      </c>
      <c r="V98" s="394">
        <f t="shared" si="11"/>
        <v>182</v>
      </c>
      <c r="W98" s="144" t="s">
        <v>246</v>
      </c>
      <c r="X98" s="423">
        <f t="shared" si="12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8"/>
        <v>1</v>
      </c>
      <c r="B99" s="142" t="s">
        <v>134</v>
      </c>
      <c r="C99" s="142"/>
      <c r="D99" s="198">
        <v>42</v>
      </c>
      <c r="E99" s="383">
        <f t="shared" si="10"/>
        <v>294</v>
      </c>
      <c r="F99" s="319">
        <v>46141</v>
      </c>
      <c r="G99" s="384">
        <f t="shared" ca="1" si="13"/>
        <v>167</v>
      </c>
      <c r="H99" s="385">
        <v>3</v>
      </c>
      <c r="I99" s="385" t="str">
        <f>VLOOKUP(H99,Secteurs!$A$4:$C$6,3)</f>
        <v>Arnaud ITOUA</v>
      </c>
      <c r="J99" s="195">
        <v>0.5</v>
      </c>
      <c r="K99" s="196"/>
      <c r="L99" s="196"/>
      <c r="M99" s="196">
        <v>0.25</v>
      </c>
      <c r="N99" s="196"/>
      <c r="O99" s="197">
        <v>0.25</v>
      </c>
      <c r="P99" s="391">
        <f t="shared" si="7"/>
        <v>147</v>
      </c>
      <c r="Q99" s="392">
        <f t="shared" si="7"/>
        <v>0</v>
      </c>
      <c r="R99" s="392">
        <f t="shared" si="7"/>
        <v>0</v>
      </c>
      <c r="S99" s="392">
        <f t="shared" si="7"/>
        <v>73.5</v>
      </c>
      <c r="T99" s="392">
        <f t="shared" si="7"/>
        <v>0</v>
      </c>
      <c r="U99" s="393">
        <f t="shared" si="7"/>
        <v>73.5</v>
      </c>
      <c r="V99" s="394">
        <f t="shared" si="11"/>
        <v>294</v>
      </c>
      <c r="W99" s="144" t="s">
        <v>247</v>
      </c>
      <c r="X99" s="423">
        <f t="shared" si="12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8"/>
        <v>1</v>
      </c>
      <c r="B100" s="153" t="s">
        <v>135</v>
      </c>
      <c r="C100" s="153"/>
      <c r="D100" s="198">
        <v>36</v>
      </c>
      <c r="E100" s="383">
        <f t="shared" si="10"/>
        <v>252</v>
      </c>
      <c r="F100" s="319">
        <v>46148</v>
      </c>
      <c r="G100" s="384">
        <f t="shared" ca="1" si="13"/>
        <v>160</v>
      </c>
      <c r="H100" s="385">
        <v>1</v>
      </c>
      <c r="I100" s="385" t="s">
        <v>353</v>
      </c>
      <c r="J100" s="195">
        <v>0.5</v>
      </c>
      <c r="K100" s="196"/>
      <c r="L100" s="196"/>
      <c r="M100" s="196"/>
      <c r="N100" s="196"/>
      <c r="O100" s="197">
        <v>0.5</v>
      </c>
      <c r="P100" s="391">
        <f t="shared" si="7"/>
        <v>126</v>
      </c>
      <c r="Q100" s="392">
        <f t="shared" si="7"/>
        <v>0</v>
      </c>
      <c r="R100" s="392">
        <f t="shared" si="7"/>
        <v>0</v>
      </c>
      <c r="S100" s="392">
        <f t="shared" ref="S100:U155" si="14">+$E100*M100</f>
        <v>0</v>
      </c>
      <c r="T100" s="392">
        <f t="shared" si="14"/>
        <v>0</v>
      </c>
      <c r="U100" s="393">
        <f t="shared" si="14"/>
        <v>126</v>
      </c>
      <c r="V100" s="394">
        <f t="shared" si="11"/>
        <v>252</v>
      </c>
      <c r="W100" s="144" t="s">
        <v>248</v>
      </c>
      <c r="X100" s="423">
        <f t="shared" si="12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8"/>
        <v>1</v>
      </c>
      <c r="B101" s="142" t="s">
        <v>370</v>
      </c>
      <c r="C101" s="148"/>
      <c r="D101" s="199">
        <v>8</v>
      </c>
      <c r="E101" s="383">
        <f t="shared" si="10"/>
        <v>56</v>
      </c>
      <c r="F101" s="319">
        <v>46148</v>
      </c>
      <c r="G101" s="384">
        <f t="shared" ca="1" si="13"/>
        <v>160</v>
      </c>
      <c r="H101" s="385">
        <v>3</v>
      </c>
      <c r="I101" s="385" t="str">
        <f>VLOOKUP(H101,Secteurs!$A$4:$C$6,3)</f>
        <v>Arnaud ITOUA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ref="P101:R155" si="15">+$E101*J101</f>
        <v>28</v>
      </c>
      <c r="Q101" s="392">
        <f t="shared" si="15"/>
        <v>0</v>
      </c>
      <c r="R101" s="392">
        <f t="shared" si="15"/>
        <v>0</v>
      </c>
      <c r="S101" s="392">
        <f t="shared" si="14"/>
        <v>0</v>
      </c>
      <c r="T101" s="392">
        <f t="shared" si="14"/>
        <v>0</v>
      </c>
      <c r="U101" s="393">
        <f t="shared" si="14"/>
        <v>28</v>
      </c>
      <c r="V101" s="394">
        <f t="shared" si="11"/>
        <v>56</v>
      </c>
      <c r="W101" s="144" t="s">
        <v>249</v>
      </c>
      <c r="X101" s="423">
        <f t="shared" si="12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8"/>
        <v>1</v>
      </c>
      <c r="B102" s="142" t="s">
        <v>137</v>
      </c>
      <c r="C102" s="142"/>
      <c r="D102" s="198">
        <v>34</v>
      </c>
      <c r="E102" s="383">
        <f t="shared" si="10"/>
        <v>238</v>
      </c>
      <c r="F102" s="319">
        <v>46149</v>
      </c>
      <c r="G102" s="384">
        <f t="shared" ca="1" si="13"/>
        <v>159</v>
      </c>
      <c r="H102" s="385">
        <v>2</v>
      </c>
      <c r="I102" s="385" t="s">
        <v>354</v>
      </c>
      <c r="J102" s="195">
        <v>0.5</v>
      </c>
      <c r="K102" s="196"/>
      <c r="L102" s="196"/>
      <c r="M102" s="196"/>
      <c r="N102" s="196"/>
      <c r="O102" s="197">
        <v>0.5</v>
      </c>
      <c r="P102" s="391">
        <f t="shared" si="15"/>
        <v>119</v>
      </c>
      <c r="Q102" s="392">
        <f t="shared" si="15"/>
        <v>0</v>
      </c>
      <c r="R102" s="392">
        <f t="shared" si="15"/>
        <v>0</v>
      </c>
      <c r="S102" s="392">
        <f t="shared" si="14"/>
        <v>0</v>
      </c>
      <c r="T102" s="392">
        <f t="shared" si="14"/>
        <v>0</v>
      </c>
      <c r="U102" s="393">
        <f t="shared" si="14"/>
        <v>119</v>
      </c>
      <c r="V102" s="394">
        <f t="shared" si="11"/>
        <v>238</v>
      </c>
      <c r="W102" s="144" t="s">
        <v>250</v>
      </c>
      <c r="X102" s="423">
        <f t="shared" si="12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8"/>
        <v>1</v>
      </c>
      <c r="B103" s="142" t="s">
        <v>338</v>
      </c>
      <c r="C103" s="142"/>
      <c r="D103" s="198">
        <v>16</v>
      </c>
      <c r="E103" s="383">
        <f t="shared" si="10"/>
        <v>112</v>
      </c>
      <c r="F103" s="319">
        <v>46148</v>
      </c>
      <c r="G103" s="384">
        <f t="shared" ca="1" si="13"/>
        <v>160</v>
      </c>
      <c r="H103" s="385">
        <v>2</v>
      </c>
      <c r="I103" s="385" t="s">
        <v>354</v>
      </c>
      <c r="J103" s="195">
        <v>0.5</v>
      </c>
      <c r="K103" s="196"/>
      <c r="L103" s="196"/>
      <c r="M103" s="196"/>
      <c r="N103" s="196">
        <v>0.5</v>
      </c>
      <c r="O103" s="197"/>
      <c r="P103" s="391">
        <f t="shared" si="15"/>
        <v>56</v>
      </c>
      <c r="Q103" s="392">
        <f t="shared" si="15"/>
        <v>0</v>
      </c>
      <c r="R103" s="392">
        <f t="shared" si="15"/>
        <v>0</v>
      </c>
      <c r="S103" s="392">
        <f t="shared" si="14"/>
        <v>0</v>
      </c>
      <c r="T103" s="392">
        <f t="shared" si="14"/>
        <v>56</v>
      </c>
      <c r="U103" s="393">
        <f t="shared" si="14"/>
        <v>0</v>
      </c>
      <c r="V103" s="394">
        <f t="shared" si="11"/>
        <v>112</v>
      </c>
      <c r="W103" s="144" t="s">
        <v>251</v>
      </c>
      <c r="X103" s="423">
        <f t="shared" si="12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8"/>
        <v>0</v>
      </c>
      <c r="B104" s="163" t="s">
        <v>139</v>
      </c>
      <c r="C104" s="155" t="s">
        <v>281</v>
      </c>
      <c r="D104" s="198"/>
      <c r="E104" s="383">
        <f t="shared" si="10"/>
        <v>0</v>
      </c>
      <c r="F104" s="319"/>
      <c r="G104" s="384" t="str">
        <f t="shared" ca="1" si="13"/>
        <v>Sans objet</v>
      </c>
      <c r="H104" s="397">
        <v>2</v>
      </c>
      <c r="I104" s="397"/>
      <c r="J104" s="195"/>
      <c r="K104" s="196"/>
      <c r="L104" s="196"/>
      <c r="M104" s="196"/>
      <c r="N104" s="196"/>
      <c r="O104" s="197"/>
      <c r="P104" s="391">
        <f t="shared" si="15"/>
        <v>0</v>
      </c>
      <c r="Q104" s="392">
        <f t="shared" si="15"/>
        <v>0</v>
      </c>
      <c r="R104" s="392">
        <f t="shared" si="15"/>
        <v>0</v>
      </c>
      <c r="S104" s="392">
        <f t="shared" si="14"/>
        <v>0</v>
      </c>
      <c r="T104" s="392">
        <f t="shared" si="14"/>
        <v>0</v>
      </c>
      <c r="U104" s="393">
        <f t="shared" si="14"/>
        <v>0</v>
      </c>
      <c r="V104" s="394">
        <f t="shared" si="11"/>
        <v>0</v>
      </c>
      <c r="W104" s="144" t="s">
        <v>252</v>
      </c>
      <c r="X104" s="423">
        <f t="shared" si="12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8"/>
        <v>1</v>
      </c>
      <c r="B105" s="142" t="s">
        <v>140</v>
      </c>
      <c r="C105" s="142"/>
      <c r="D105" s="198">
        <v>26</v>
      </c>
      <c r="E105" s="383">
        <f t="shared" si="10"/>
        <v>182</v>
      </c>
      <c r="F105" s="319">
        <v>46149</v>
      </c>
      <c r="G105" s="384">
        <f t="shared" ca="1" si="13"/>
        <v>159</v>
      </c>
      <c r="H105" s="385">
        <v>3</v>
      </c>
      <c r="I105" s="385" t="str">
        <f>VLOOKUP(H105,Secteurs!$A$4:$C$6,3)</f>
        <v>Arnaud ITOUA</v>
      </c>
      <c r="J105" s="195">
        <v>0.5</v>
      </c>
      <c r="K105" s="196"/>
      <c r="L105" s="196"/>
      <c r="M105" s="196"/>
      <c r="N105" s="196"/>
      <c r="O105" s="197">
        <v>0.5</v>
      </c>
      <c r="P105" s="391">
        <f t="shared" si="15"/>
        <v>91</v>
      </c>
      <c r="Q105" s="392">
        <f t="shared" si="15"/>
        <v>0</v>
      </c>
      <c r="R105" s="392">
        <f t="shared" si="15"/>
        <v>0</v>
      </c>
      <c r="S105" s="392">
        <f t="shared" si="14"/>
        <v>0</v>
      </c>
      <c r="T105" s="392">
        <f t="shared" si="14"/>
        <v>0</v>
      </c>
      <c r="U105" s="393">
        <f t="shared" si="14"/>
        <v>91</v>
      </c>
      <c r="V105" s="394">
        <f t="shared" si="11"/>
        <v>182</v>
      </c>
      <c r="W105" s="144" t="s">
        <v>207</v>
      </c>
      <c r="X105" s="423">
        <f t="shared" si="12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8"/>
        <v>1</v>
      </c>
      <c r="B106" s="142" t="s">
        <v>333</v>
      </c>
      <c r="C106" s="142"/>
      <c r="D106" s="198">
        <v>22</v>
      </c>
      <c r="E106" s="383">
        <f t="shared" si="10"/>
        <v>154</v>
      </c>
      <c r="F106" s="319">
        <v>46150</v>
      </c>
      <c r="G106" s="384">
        <f t="shared" ca="1" si="13"/>
        <v>158</v>
      </c>
      <c r="H106" s="254">
        <v>1</v>
      </c>
      <c r="I106" s="385" t="s">
        <v>353</v>
      </c>
      <c r="J106" s="195">
        <v>0.5</v>
      </c>
      <c r="K106" s="196"/>
      <c r="L106" s="196">
        <v>0.5</v>
      </c>
      <c r="M106" s="196"/>
      <c r="N106" s="196"/>
      <c r="O106" s="197"/>
      <c r="P106" s="391">
        <f t="shared" si="15"/>
        <v>77</v>
      </c>
      <c r="Q106" s="392">
        <f t="shared" si="15"/>
        <v>0</v>
      </c>
      <c r="R106" s="392">
        <f t="shared" si="15"/>
        <v>77</v>
      </c>
      <c r="S106" s="392">
        <f t="shared" si="14"/>
        <v>0</v>
      </c>
      <c r="T106" s="392">
        <f t="shared" si="14"/>
        <v>0</v>
      </c>
      <c r="U106" s="393">
        <f t="shared" si="14"/>
        <v>0</v>
      </c>
      <c r="V106" s="394">
        <f t="shared" si="11"/>
        <v>154</v>
      </c>
      <c r="W106" s="144" t="s">
        <v>253</v>
      </c>
      <c r="X106" s="423">
        <f t="shared" si="12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8"/>
        <v>1</v>
      </c>
      <c r="B107" s="142" t="s">
        <v>142</v>
      </c>
      <c r="C107" s="142"/>
      <c r="D107" s="198">
        <v>25</v>
      </c>
      <c r="E107" s="383">
        <f t="shared" si="10"/>
        <v>175</v>
      </c>
      <c r="F107" s="319">
        <v>46147</v>
      </c>
      <c r="G107" s="384">
        <f t="shared" ca="1" si="13"/>
        <v>161</v>
      </c>
      <c r="H107" s="385">
        <v>2</v>
      </c>
      <c r="I107" s="385" t="s">
        <v>354</v>
      </c>
      <c r="J107" s="195">
        <v>0.75</v>
      </c>
      <c r="K107" s="196"/>
      <c r="L107" s="196"/>
      <c r="M107" s="196">
        <v>0.25</v>
      </c>
      <c r="N107" s="196"/>
      <c r="O107" s="197"/>
      <c r="P107" s="391">
        <f t="shared" si="15"/>
        <v>131.25</v>
      </c>
      <c r="Q107" s="392">
        <f t="shared" si="15"/>
        <v>0</v>
      </c>
      <c r="R107" s="392">
        <f t="shared" si="15"/>
        <v>0</v>
      </c>
      <c r="S107" s="392">
        <f t="shared" si="14"/>
        <v>43.75</v>
      </c>
      <c r="T107" s="392">
        <f t="shared" si="14"/>
        <v>0</v>
      </c>
      <c r="U107" s="393">
        <f t="shared" si="14"/>
        <v>0</v>
      </c>
      <c r="V107" s="394">
        <f t="shared" si="11"/>
        <v>175</v>
      </c>
      <c r="W107" s="144" t="s">
        <v>254</v>
      </c>
      <c r="X107" s="423">
        <f t="shared" si="12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8"/>
        <v>1</v>
      </c>
      <c r="B108" s="142" t="s">
        <v>143</v>
      </c>
      <c r="C108" s="148" t="s">
        <v>34</v>
      </c>
      <c r="D108" s="198">
        <v>20</v>
      </c>
      <c r="E108" s="383">
        <f t="shared" si="10"/>
        <v>140</v>
      </c>
      <c r="F108" s="319">
        <v>46147</v>
      </c>
      <c r="G108" s="384">
        <f t="shared" ca="1" si="13"/>
        <v>161</v>
      </c>
      <c r="H108" s="385">
        <v>3</v>
      </c>
      <c r="I108" s="385" t="str">
        <f>VLOOKUP(H108,Secteurs!$A$4:$C$6,3)</f>
        <v>Arnaud ITOUA</v>
      </c>
      <c r="J108" s="195">
        <v>0.5</v>
      </c>
      <c r="K108" s="196"/>
      <c r="L108" s="196">
        <v>0.25</v>
      </c>
      <c r="M108" s="196">
        <v>0.25</v>
      </c>
      <c r="N108" s="196"/>
      <c r="O108" s="197"/>
      <c r="P108" s="391">
        <f t="shared" si="15"/>
        <v>70</v>
      </c>
      <c r="Q108" s="392">
        <f t="shared" si="15"/>
        <v>0</v>
      </c>
      <c r="R108" s="392">
        <f t="shared" si="15"/>
        <v>35</v>
      </c>
      <c r="S108" s="392">
        <f t="shared" si="14"/>
        <v>35</v>
      </c>
      <c r="T108" s="392">
        <f t="shared" si="14"/>
        <v>0</v>
      </c>
      <c r="U108" s="393">
        <f t="shared" si="14"/>
        <v>0</v>
      </c>
      <c r="V108" s="394">
        <f t="shared" si="11"/>
        <v>140</v>
      </c>
      <c r="W108" s="144" t="s">
        <v>226</v>
      </c>
      <c r="X108" s="423">
        <f t="shared" si="12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8"/>
        <v>1</v>
      </c>
      <c r="B109" s="142" t="s">
        <v>144</v>
      </c>
      <c r="C109" s="148" t="s">
        <v>29</v>
      </c>
      <c r="D109" s="198">
        <v>18</v>
      </c>
      <c r="E109" s="383">
        <f t="shared" si="10"/>
        <v>126</v>
      </c>
      <c r="F109" s="319">
        <v>46141</v>
      </c>
      <c r="G109" s="384">
        <f t="shared" ca="1" si="13"/>
        <v>167</v>
      </c>
      <c r="H109" s="385">
        <v>2</v>
      </c>
      <c r="I109" s="385" t="s">
        <v>354</v>
      </c>
      <c r="J109" s="353"/>
      <c r="K109" s="196"/>
      <c r="L109" s="196">
        <v>0.5</v>
      </c>
      <c r="M109" s="196"/>
      <c r="N109" s="196"/>
      <c r="O109" s="197">
        <v>0.5</v>
      </c>
      <c r="P109" s="391">
        <f t="shared" si="15"/>
        <v>0</v>
      </c>
      <c r="Q109" s="392">
        <f t="shared" si="15"/>
        <v>0</v>
      </c>
      <c r="R109" s="392">
        <f t="shared" si="15"/>
        <v>63</v>
      </c>
      <c r="S109" s="392">
        <f t="shared" si="14"/>
        <v>0</v>
      </c>
      <c r="T109" s="392">
        <f t="shared" si="14"/>
        <v>0</v>
      </c>
      <c r="U109" s="393">
        <f t="shared" si="14"/>
        <v>63</v>
      </c>
      <c r="V109" s="394">
        <f t="shared" si="11"/>
        <v>126</v>
      </c>
      <c r="W109" s="144" t="s">
        <v>255</v>
      </c>
      <c r="X109" s="423">
        <f t="shared" si="12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8"/>
        <v>1</v>
      </c>
      <c r="B110" s="142" t="s">
        <v>381</v>
      </c>
      <c r="C110" s="142"/>
      <c r="D110" s="198">
        <v>22</v>
      </c>
      <c r="E110" s="383">
        <f t="shared" si="10"/>
        <v>154</v>
      </c>
      <c r="F110" s="319">
        <v>46149</v>
      </c>
      <c r="G110" s="384">
        <f t="shared" ca="1" si="13"/>
        <v>159</v>
      </c>
      <c r="H110" s="385">
        <v>1</v>
      </c>
      <c r="I110" s="385" t="s">
        <v>353</v>
      </c>
      <c r="J110" s="195"/>
      <c r="K110" s="196"/>
      <c r="L110" s="196">
        <v>0.5</v>
      </c>
      <c r="M110" s="196"/>
      <c r="N110" s="196"/>
      <c r="O110" s="197">
        <v>0.5</v>
      </c>
      <c r="P110" s="391">
        <f t="shared" si="15"/>
        <v>0</v>
      </c>
      <c r="Q110" s="392">
        <f t="shared" si="15"/>
        <v>0</v>
      </c>
      <c r="R110" s="392">
        <f t="shared" si="15"/>
        <v>77</v>
      </c>
      <c r="S110" s="392">
        <f t="shared" si="14"/>
        <v>0</v>
      </c>
      <c r="T110" s="392">
        <f t="shared" si="14"/>
        <v>0</v>
      </c>
      <c r="U110" s="393">
        <f t="shared" si="14"/>
        <v>77</v>
      </c>
      <c r="V110" s="394">
        <f t="shared" si="11"/>
        <v>154</v>
      </c>
      <c r="W110" s="144" t="s">
        <v>204</v>
      </c>
      <c r="X110" s="423">
        <f t="shared" si="12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8"/>
        <v>1</v>
      </c>
      <c r="B111" s="142" t="s">
        <v>339</v>
      </c>
      <c r="C111" s="142"/>
      <c r="D111" s="199">
        <v>16</v>
      </c>
      <c r="E111" s="383">
        <f t="shared" si="10"/>
        <v>112</v>
      </c>
      <c r="F111" s="319">
        <v>46148</v>
      </c>
      <c r="G111" s="384">
        <f t="shared" ca="1" si="13"/>
        <v>160</v>
      </c>
      <c r="H111" s="385">
        <v>3</v>
      </c>
      <c r="I111" s="385" t="str">
        <f>VLOOKUP(H111,Secteurs!$A$4:$C$6,3)</f>
        <v>Arnaud ITOUA</v>
      </c>
      <c r="J111" s="195">
        <v>1</v>
      </c>
      <c r="K111" s="196"/>
      <c r="L111" s="196"/>
      <c r="M111" s="196"/>
      <c r="N111" s="196"/>
      <c r="O111" s="197"/>
      <c r="P111" s="391">
        <f t="shared" si="15"/>
        <v>112</v>
      </c>
      <c r="Q111" s="392">
        <f t="shared" si="15"/>
        <v>0</v>
      </c>
      <c r="R111" s="392">
        <f t="shared" si="15"/>
        <v>0</v>
      </c>
      <c r="S111" s="392">
        <f t="shared" si="14"/>
        <v>0</v>
      </c>
      <c r="T111" s="392">
        <f t="shared" si="14"/>
        <v>0</v>
      </c>
      <c r="U111" s="393">
        <f t="shared" si="14"/>
        <v>0</v>
      </c>
      <c r="V111" s="394">
        <f t="shared" si="11"/>
        <v>112</v>
      </c>
      <c r="W111" s="144" t="s">
        <v>256</v>
      </c>
      <c r="X111" s="423">
        <f t="shared" si="12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8"/>
        <v>1</v>
      </c>
      <c r="B112" s="142" t="s">
        <v>147</v>
      </c>
      <c r="C112" s="142"/>
      <c r="D112" s="198">
        <v>20</v>
      </c>
      <c r="E112" s="383">
        <f t="shared" si="10"/>
        <v>140</v>
      </c>
      <c r="F112" s="319">
        <v>46147</v>
      </c>
      <c r="G112" s="384">
        <f t="shared" ca="1" si="13"/>
        <v>161</v>
      </c>
      <c r="H112" s="385">
        <v>1</v>
      </c>
      <c r="I112" s="385" t="s">
        <v>353</v>
      </c>
      <c r="J112" s="195"/>
      <c r="K112" s="196"/>
      <c r="L112" s="196">
        <v>0.5</v>
      </c>
      <c r="M112" s="196"/>
      <c r="N112" s="196"/>
      <c r="O112" s="197">
        <v>0.5</v>
      </c>
      <c r="P112" s="391">
        <f t="shared" si="15"/>
        <v>0</v>
      </c>
      <c r="Q112" s="392">
        <f t="shared" si="15"/>
        <v>0</v>
      </c>
      <c r="R112" s="392">
        <f t="shared" si="15"/>
        <v>70</v>
      </c>
      <c r="S112" s="392">
        <f t="shared" si="14"/>
        <v>0</v>
      </c>
      <c r="T112" s="392">
        <f t="shared" si="14"/>
        <v>0</v>
      </c>
      <c r="U112" s="393">
        <f t="shared" si="14"/>
        <v>70</v>
      </c>
      <c r="V112" s="394">
        <f t="shared" si="11"/>
        <v>140</v>
      </c>
      <c r="W112" s="144" t="s">
        <v>219</v>
      </c>
      <c r="X112" s="423">
        <f t="shared" si="12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8"/>
        <v>1</v>
      </c>
      <c r="B113" s="142" t="s">
        <v>382</v>
      </c>
      <c r="C113" s="142"/>
      <c r="D113" s="198">
        <v>20</v>
      </c>
      <c r="E113" s="383">
        <f t="shared" si="10"/>
        <v>140</v>
      </c>
      <c r="F113" s="319">
        <v>46148</v>
      </c>
      <c r="G113" s="384">
        <f t="shared" ca="1" si="13"/>
        <v>160</v>
      </c>
      <c r="H113" s="254">
        <v>1</v>
      </c>
      <c r="I113" s="385" t="s">
        <v>353</v>
      </c>
      <c r="J113" s="195"/>
      <c r="K113" s="196"/>
      <c r="L113" s="196"/>
      <c r="M113" s="196"/>
      <c r="N113" s="196">
        <v>1</v>
      </c>
      <c r="O113" s="197"/>
      <c r="P113" s="391">
        <f t="shared" si="15"/>
        <v>0</v>
      </c>
      <c r="Q113" s="392">
        <f t="shared" si="15"/>
        <v>0</v>
      </c>
      <c r="R113" s="392">
        <f t="shared" si="15"/>
        <v>0</v>
      </c>
      <c r="S113" s="392">
        <f t="shared" si="14"/>
        <v>0</v>
      </c>
      <c r="T113" s="392">
        <f t="shared" si="14"/>
        <v>140</v>
      </c>
      <c r="U113" s="393">
        <f t="shared" si="14"/>
        <v>0</v>
      </c>
      <c r="V113" s="394">
        <f t="shared" si="11"/>
        <v>140</v>
      </c>
      <c r="W113" s="144" t="s">
        <v>257</v>
      </c>
      <c r="X113" s="423">
        <f t="shared" si="12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8"/>
        <v>1</v>
      </c>
      <c r="B114" s="142" t="s">
        <v>149</v>
      </c>
      <c r="C114" s="142"/>
      <c r="D114" s="199">
        <v>20</v>
      </c>
      <c r="E114" s="383">
        <f t="shared" si="10"/>
        <v>140</v>
      </c>
      <c r="F114" s="319">
        <v>46148</v>
      </c>
      <c r="G114" s="384">
        <f t="shared" ca="1" si="13"/>
        <v>160</v>
      </c>
      <c r="H114" s="385">
        <v>3</v>
      </c>
      <c r="I114" s="385" t="str">
        <f>VLOOKUP(H114,Secteurs!$A$4:$C$6,3)</f>
        <v>Arnaud ITOUA</v>
      </c>
      <c r="J114" s="195">
        <v>0.5</v>
      </c>
      <c r="K114" s="196"/>
      <c r="L114" s="196"/>
      <c r="M114" s="196"/>
      <c r="N114" s="196">
        <v>0.5</v>
      </c>
      <c r="O114" s="197"/>
      <c r="P114" s="391">
        <f t="shared" si="15"/>
        <v>70</v>
      </c>
      <c r="Q114" s="392">
        <f t="shared" si="15"/>
        <v>0</v>
      </c>
      <c r="R114" s="392">
        <f t="shared" si="15"/>
        <v>0</v>
      </c>
      <c r="S114" s="392">
        <f t="shared" si="14"/>
        <v>0</v>
      </c>
      <c r="T114" s="392">
        <f t="shared" si="14"/>
        <v>70</v>
      </c>
      <c r="U114" s="393">
        <f t="shared" si="14"/>
        <v>0</v>
      </c>
      <c r="V114" s="394">
        <f t="shared" si="11"/>
        <v>140</v>
      </c>
      <c r="W114" s="144" t="s">
        <v>207</v>
      </c>
      <c r="X114" s="423">
        <f t="shared" si="12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8"/>
        <v>1</v>
      </c>
      <c r="B115" s="142" t="s">
        <v>150</v>
      </c>
      <c r="C115" s="142"/>
      <c r="D115" s="198">
        <v>16</v>
      </c>
      <c r="E115" s="383">
        <f t="shared" si="10"/>
        <v>112</v>
      </c>
      <c r="F115" s="319">
        <v>46139</v>
      </c>
      <c r="G115" s="384">
        <f t="shared" ca="1" si="13"/>
        <v>169</v>
      </c>
      <c r="H115" s="385">
        <v>2</v>
      </c>
      <c r="I115" s="385" t="s">
        <v>354</v>
      </c>
      <c r="J115" s="195"/>
      <c r="K115" s="196"/>
      <c r="L115" s="196">
        <v>0.5</v>
      </c>
      <c r="M115" s="196"/>
      <c r="N115" s="196"/>
      <c r="O115" s="197">
        <v>0.5</v>
      </c>
      <c r="P115" s="391">
        <f t="shared" si="15"/>
        <v>0</v>
      </c>
      <c r="Q115" s="392">
        <f t="shared" si="15"/>
        <v>0</v>
      </c>
      <c r="R115" s="392">
        <f t="shared" si="15"/>
        <v>56</v>
      </c>
      <c r="S115" s="392">
        <f t="shared" si="14"/>
        <v>0</v>
      </c>
      <c r="T115" s="392">
        <f t="shared" si="14"/>
        <v>0</v>
      </c>
      <c r="U115" s="393">
        <f t="shared" si="14"/>
        <v>56</v>
      </c>
      <c r="V115" s="394">
        <f t="shared" si="11"/>
        <v>112</v>
      </c>
      <c r="W115" s="144" t="s">
        <v>254</v>
      </c>
      <c r="X115" s="423">
        <f t="shared" si="12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8"/>
        <v>1</v>
      </c>
      <c r="B116" s="153" t="s">
        <v>151</v>
      </c>
      <c r="C116" s="153"/>
      <c r="D116" s="198">
        <v>30</v>
      </c>
      <c r="E116" s="383">
        <f t="shared" si="10"/>
        <v>210</v>
      </c>
      <c r="F116" s="319">
        <v>46150</v>
      </c>
      <c r="G116" s="384">
        <f t="shared" ca="1" si="13"/>
        <v>158</v>
      </c>
      <c r="H116" s="385">
        <v>1</v>
      </c>
      <c r="I116" s="385" t="s">
        <v>353</v>
      </c>
      <c r="J116" s="195"/>
      <c r="K116" s="196"/>
      <c r="L116" s="196"/>
      <c r="M116" s="196"/>
      <c r="N116" s="196">
        <v>0.5</v>
      </c>
      <c r="O116" s="197">
        <v>0.5</v>
      </c>
      <c r="P116" s="391">
        <f t="shared" si="15"/>
        <v>0</v>
      </c>
      <c r="Q116" s="392">
        <f t="shared" si="15"/>
        <v>0</v>
      </c>
      <c r="R116" s="392">
        <f t="shared" si="15"/>
        <v>0</v>
      </c>
      <c r="S116" s="392">
        <f t="shared" si="14"/>
        <v>0</v>
      </c>
      <c r="T116" s="392">
        <f t="shared" si="14"/>
        <v>105</v>
      </c>
      <c r="U116" s="393">
        <f t="shared" si="14"/>
        <v>105</v>
      </c>
      <c r="V116" s="394">
        <f t="shared" si="11"/>
        <v>210</v>
      </c>
      <c r="W116" s="144" t="s">
        <v>255</v>
      </c>
      <c r="X116" s="423">
        <f t="shared" si="12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8"/>
        <v>1</v>
      </c>
      <c r="B117" s="150" t="s">
        <v>153</v>
      </c>
      <c r="C117" s="148" t="s">
        <v>29</v>
      </c>
      <c r="D117" s="200">
        <v>22</v>
      </c>
      <c r="E117" s="383">
        <f t="shared" si="10"/>
        <v>154</v>
      </c>
      <c r="F117" s="319">
        <v>46146</v>
      </c>
      <c r="G117" s="384">
        <f t="shared" ca="1" si="13"/>
        <v>162</v>
      </c>
      <c r="H117" s="385">
        <v>3</v>
      </c>
      <c r="I117" s="385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391">
        <f t="shared" si="15"/>
        <v>154</v>
      </c>
      <c r="Q117" s="392">
        <f t="shared" si="15"/>
        <v>0</v>
      </c>
      <c r="R117" s="392">
        <f t="shared" si="15"/>
        <v>0</v>
      </c>
      <c r="S117" s="392">
        <f t="shared" si="14"/>
        <v>0</v>
      </c>
      <c r="T117" s="392">
        <f t="shared" si="14"/>
        <v>0</v>
      </c>
      <c r="U117" s="393">
        <f t="shared" si="14"/>
        <v>0</v>
      </c>
      <c r="V117" s="394">
        <f t="shared" si="11"/>
        <v>154</v>
      </c>
      <c r="W117" s="144" t="s">
        <v>226</v>
      </c>
      <c r="X117" s="423">
        <f t="shared" si="12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8"/>
        <v>1</v>
      </c>
      <c r="B118" s="150" t="s">
        <v>154</v>
      </c>
      <c r="C118" s="150"/>
      <c r="D118" s="200">
        <v>18</v>
      </c>
      <c r="E118" s="383">
        <f t="shared" si="10"/>
        <v>126</v>
      </c>
      <c r="F118" s="319">
        <v>46148</v>
      </c>
      <c r="G118" s="384">
        <f t="shared" ca="1" si="13"/>
        <v>160</v>
      </c>
      <c r="H118" s="385">
        <v>3</v>
      </c>
      <c r="I118" s="385" t="str">
        <f>VLOOKUP(H118,Secteurs!$A$4:$C$6,3)</f>
        <v>Arnaud ITOUA</v>
      </c>
      <c r="J118" s="195">
        <v>0.5</v>
      </c>
      <c r="K118" s="196"/>
      <c r="L118" s="196"/>
      <c r="M118" s="196"/>
      <c r="N118" s="196"/>
      <c r="O118" s="197">
        <v>0.5</v>
      </c>
      <c r="P118" s="391">
        <f t="shared" si="15"/>
        <v>63</v>
      </c>
      <c r="Q118" s="392">
        <f t="shared" si="15"/>
        <v>0</v>
      </c>
      <c r="R118" s="392">
        <f t="shared" si="15"/>
        <v>0</v>
      </c>
      <c r="S118" s="392">
        <f t="shared" si="14"/>
        <v>0</v>
      </c>
      <c r="T118" s="392">
        <f t="shared" si="14"/>
        <v>0</v>
      </c>
      <c r="U118" s="393">
        <f t="shared" si="14"/>
        <v>63</v>
      </c>
      <c r="V118" s="394">
        <f t="shared" si="11"/>
        <v>126</v>
      </c>
      <c r="W118" s="144" t="s">
        <v>258</v>
      </c>
      <c r="X118" s="423">
        <f t="shared" si="12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8"/>
        <v>1</v>
      </c>
      <c r="B119" s="348" t="s">
        <v>328</v>
      </c>
      <c r="C119" s="142"/>
      <c r="D119" s="198">
        <v>7</v>
      </c>
      <c r="E119" s="383">
        <f t="shared" si="10"/>
        <v>49</v>
      </c>
      <c r="F119" s="319">
        <v>46149</v>
      </c>
      <c r="G119" s="384">
        <f t="shared" ca="1" si="13"/>
        <v>159</v>
      </c>
      <c r="H119" s="385">
        <v>2</v>
      </c>
      <c r="I119" s="385" t="s">
        <v>354</v>
      </c>
      <c r="J119" s="195">
        <v>0.5</v>
      </c>
      <c r="K119" s="196"/>
      <c r="L119" s="196"/>
      <c r="M119" s="196">
        <v>0.5</v>
      </c>
      <c r="N119" s="196"/>
      <c r="O119" s="197"/>
      <c r="P119" s="391">
        <f t="shared" si="15"/>
        <v>24.5</v>
      </c>
      <c r="Q119" s="392">
        <f t="shared" si="15"/>
        <v>0</v>
      </c>
      <c r="R119" s="392">
        <f t="shared" si="15"/>
        <v>0</v>
      </c>
      <c r="S119" s="392">
        <f t="shared" si="14"/>
        <v>24.5</v>
      </c>
      <c r="T119" s="392">
        <f t="shared" si="14"/>
        <v>0</v>
      </c>
      <c r="U119" s="393">
        <f t="shared" si="14"/>
        <v>0</v>
      </c>
      <c r="V119" s="394">
        <f t="shared" si="11"/>
        <v>49</v>
      </c>
      <c r="W119" s="144" t="s">
        <v>210</v>
      </c>
      <c r="X119" s="423">
        <f t="shared" si="12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8"/>
        <v>1</v>
      </c>
      <c r="B120" s="150" t="s">
        <v>156</v>
      </c>
      <c r="C120" s="150"/>
      <c r="D120" s="200">
        <v>14</v>
      </c>
      <c r="E120" s="383">
        <f t="shared" si="10"/>
        <v>98</v>
      </c>
      <c r="F120" s="320">
        <v>46149</v>
      </c>
      <c r="G120" s="384">
        <f t="shared" ca="1" si="13"/>
        <v>159</v>
      </c>
      <c r="H120" s="255">
        <v>3</v>
      </c>
      <c r="I120" s="152" t="str">
        <f>VLOOKUP(H120,Secteurs!$A$4:$C$6,3)</f>
        <v>Arnaud ITOUA</v>
      </c>
      <c r="J120" s="195">
        <v>0.5</v>
      </c>
      <c r="K120" s="196"/>
      <c r="L120" s="196"/>
      <c r="M120" s="196"/>
      <c r="N120" s="196">
        <v>0.5</v>
      </c>
      <c r="O120" s="197"/>
      <c r="P120" s="391">
        <f t="shared" si="15"/>
        <v>49</v>
      </c>
      <c r="Q120" s="392">
        <f t="shared" si="15"/>
        <v>0</v>
      </c>
      <c r="R120" s="392">
        <f t="shared" si="15"/>
        <v>0</v>
      </c>
      <c r="S120" s="392">
        <f t="shared" si="14"/>
        <v>0</v>
      </c>
      <c r="T120" s="392">
        <f t="shared" si="14"/>
        <v>49</v>
      </c>
      <c r="U120" s="393">
        <f t="shared" si="14"/>
        <v>0</v>
      </c>
      <c r="V120" s="394">
        <f t="shared" si="11"/>
        <v>98</v>
      </c>
      <c r="W120" s="144" t="s">
        <v>259</v>
      </c>
      <c r="X120" s="423">
        <f t="shared" si="12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8"/>
        <v>1</v>
      </c>
      <c r="B121" s="150" t="s">
        <v>157</v>
      </c>
      <c r="C121" s="148" t="s">
        <v>29</v>
      </c>
      <c r="D121" s="200">
        <v>23</v>
      </c>
      <c r="E121" s="383">
        <f t="shared" si="10"/>
        <v>161</v>
      </c>
      <c r="F121" s="319">
        <v>46148</v>
      </c>
      <c r="G121" s="384">
        <f t="shared" ca="1" si="13"/>
        <v>160</v>
      </c>
      <c r="H121" s="385">
        <v>2</v>
      </c>
      <c r="I121" s="385" t="s">
        <v>355</v>
      </c>
      <c r="J121" s="195"/>
      <c r="K121" s="196"/>
      <c r="L121" s="196">
        <v>0.25</v>
      </c>
      <c r="M121" s="196"/>
      <c r="N121" s="196"/>
      <c r="O121" s="197">
        <v>0.75</v>
      </c>
      <c r="P121" s="391">
        <f t="shared" si="15"/>
        <v>0</v>
      </c>
      <c r="Q121" s="392">
        <f t="shared" si="15"/>
        <v>0</v>
      </c>
      <c r="R121" s="392">
        <f t="shared" si="15"/>
        <v>40.25</v>
      </c>
      <c r="S121" s="392">
        <f t="shared" si="14"/>
        <v>0</v>
      </c>
      <c r="T121" s="392">
        <f t="shared" si="14"/>
        <v>0</v>
      </c>
      <c r="U121" s="393">
        <f t="shared" si="14"/>
        <v>120.75</v>
      </c>
      <c r="V121" s="394">
        <f t="shared" si="11"/>
        <v>161</v>
      </c>
      <c r="W121" s="144" t="s">
        <v>255</v>
      </c>
      <c r="X121" s="423">
        <f t="shared" si="12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8"/>
        <v>1</v>
      </c>
      <c r="B122" s="150" t="s">
        <v>158</v>
      </c>
      <c r="C122" s="150"/>
      <c r="D122" s="200">
        <v>40</v>
      </c>
      <c r="E122" s="383">
        <f t="shared" si="10"/>
        <v>280</v>
      </c>
      <c r="F122" s="319">
        <v>46148</v>
      </c>
      <c r="G122" s="384">
        <f t="shared" ca="1" si="13"/>
        <v>160</v>
      </c>
      <c r="H122" s="385">
        <v>2</v>
      </c>
      <c r="I122" s="385" t="s">
        <v>354</v>
      </c>
      <c r="J122" s="195">
        <v>0.5</v>
      </c>
      <c r="K122" s="196"/>
      <c r="L122" s="196"/>
      <c r="M122" s="196">
        <v>0.5</v>
      </c>
      <c r="N122" s="196"/>
      <c r="O122" s="197"/>
      <c r="P122" s="391">
        <f t="shared" si="15"/>
        <v>140</v>
      </c>
      <c r="Q122" s="392">
        <f t="shared" si="15"/>
        <v>0</v>
      </c>
      <c r="R122" s="392">
        <f t="shared" si="15"/>
        <v>0</v>
      </c>
      <c r="S122" s="392">
        <f t="shared" si="14"/>
        <v>140</v>
      </c>
      <c r="T122" s="392">
        <f t="shared" si="14"/>
        <v>0</v>
      </c>
      <c r="U122" s="393">
        <f t="shared" si="14"/>
        <v>0</v>
      </c>
      <c r="V122" s="394">
        <f t="shared" si="11"/>
        <v>280</v>
      </c>
      <c r="W122" s="144" t="s">
        <v>260</v>
      </c>
      <c r="X122" s="423">
        <f t="shared" si="12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8"/>
        <v>1</v>
      </c>
      <c r="B123" s="150" t="s">
        <v>159</v>
      </c>
      <c r="C123" s="154" t="s">
        <v>29</v>
      </c>
      <c r="D123" s="200">
        <v>18</v>
      </c>
      <c r="E123" s="383">
        <f t="shared" si="10"/>
        <v>126</v>
      </c>
      <c r="F123" s="319">
        <v>46148</v>
      </c>
      <c r="G123" s="384">
        <f t="shared" ca="1" si="13"/>
        <v>160</v>
      </c>
      <c r="H123" s="385">
        <v>2</v>
      </c>
      <c r="I123" s="385" t="s">
        <v>354</v>
      </c>
      <c r="J123" s="195">
        <v>1</v>
      </c>
      <c r="K123" s="196"/>
      <c r="L123" s="196"/>
      <c r="M123" s="196"/>
      <c r="N123" s="196"/>
      <c r="O123" s="296"/>
      <c r="P123" s="391">
        <f t="shared" si="15"/>
        <v>126</v>
      </c>
      <c r="Q123" s="392">
        <f t="shared" si="15"/>
        <v>0</v>
      </c>
      <c r="R123" s="392">
        <f t="shared" si="15"/>
        <v>0</v>
      </c>
      <c r="S123" s="392">
        <f t="shared" si="14"/>
        <v>0</v>
      </c>
      <c r="T123" s="392">
        <f t="shared" si="14"/>
        <v>0</v>
      </c>
      <c r="U123" s="393">
        <f t="shared" si="14"/>
        <v>0</v>
      </c>
      <c r="V123" s="394">
        <f t="shared" si="11"/>
        <v>126</v>
      </c>
      <c r="W123" s="144" t="s">
        <v>226</v>
      </c>
      <c r="X123" s="423">
        <f t="shared" si="12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8"/>
        <v>1</v>
      </c>
      <c r="B124" s="150" t="s">
        <v>324</v>
      </c>
      <c r="C124" s="150"/>
      <c r="D124" s="200">
        <v>8</v>
      </c>
      <c r="E124" s="383">
        <f t="shared" si="10"/>
        <v>56</v>
      </c>
      <c r="F124" s="319">
        <v>46149</v>
      </c>
      <c r="G124" s="384">
        <f t="shared" ca="1" si="13"/>
        <v>159</v>
      </c>
      <c r="H124" s="385">
        <v>3</v>
      </c>
      <c r="I124" s="385" t="str">
        <f>VLOOKUP(H124,Secteurs!$A$4:$C$6,3)</f>
        <v>Arnaud ITOUA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15"/>
        <v>28</v>
      </c>
      <c r="Q124" s="392">
        <f t="shared" si="15"/>
        <v>0</v>
      </c>
      <c r="R124" s="392">
        <f t="shared" si="15"/>
        <v>0</v>
      </c>
      <c r="S124" s="392">
        <f t="shared" si="14"/>
        <v>0</v>
      </c>
      <c r="T124" s="392">
        <f t="shared" si="14"/>
        <v>0</v>
      </c>
      <c r="U124" s="393">
        <f t="shared" si="14"/>
        <v>28</v>
      </c>
      <c r="V124" s="394">
        <f t="shared" si="11"/>
        <v>56</v>
      </c>
      <c r="W124" s="144" t="s">
        <v>226</v>
      </c>
      <c r="X124" s="423">
        <f t="shared" si="12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8"/>
        <v>1</v>
      </c>
      <c r="B125" s="150" t="s">
        <v>292</v>
      </c>
      <c r="C125" s="321"/>
      <c r="D125" s="200">
        <v>16</v>
      </c>
      <c r="E125" s="383">
        <f t="shared" si="10"/>
        <v>112</v>
      </c>
      <c r="F125" s="319">
        <v>46148</v>
      </c>
      <c r="G125" s="384">
        <f t="shared" ca="1" si="13"/>
        <v>160</v>
      </c>
      <c r="H125" s="385">
        <v>2</v>
      </c>
      <c r="I125" s="385" t="s">
        <v>354</v>
      </c>
      <c r="J125" s="195">
        <v>0.5</v>
      </c>
      <c r="K125" s="196"/>
      <c r="L125" s="196"/>
      <c r="M125" s="196"/>
      <c r="N125" s="196"/>
      <c r="O125" s="197">
        <v>0.5</v>
      </c>
      <c r="P125" s="391">
        <f t="shared" si="15"/>
        <v>56</v>
      </c>
      <c r="Q125" s="392">
        <f t="shared" si="15"/>
        <v>0</v>
      </c>
      <c r="R125" s="392">
        <f t="shared" si="15"/>
        <v>0</v>
      </c>
      <c r="S125" s="392">
        <f t="shared" si="14"/>
        <v>0</v>
      </c>
      <c r="T125" s="392">
        <f t="shared" si="14"/>
        <v>0</v>
      </c>
      <c r="U125" s="393">
        <f t="shared" si="14"/>
        <v>56</v>
      </c>
      <c r="V125" s="394">
        <f t="shared" si="11"/>
        <v>112</v>
      </c>
      <c r="W125" s="144" t="s">
        <v>261</v>
      </c>
      <c r="X125" s="423">
        <f t="shared" si="12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8"/>
        <v>1</v>
      </c>
      <c r="B126" s="150" t="s">
        <v>161</v>
      </c>
      <c r="C126" s="150"/>
      <c r="D126" s="200">
        <v>12</v>
      </c>
      <c r="E126" s="383">
        <f t="shared" si="10"/>
        <v>84</v>
      </c>
      <c r="F126" s="319">
        <v>46139</v>
      </c>
      <c r="G126" s="384">
        <f t="shared" ca="1" si="13"/>
        <v>169</v>
      </c>
      <c r="H126" s="385">
        <v>2</v>
      </c>
      <c r="I126" s="385" t="s">
        <v>354</v>
      </c>
      <c r="J126" s="195">
        <v>0.5</v>
      </c>
      <c r="K126" s="196"/>
      <c r="L126" s="196"/>
      <c r="M126" s="196">
        <v>0.5</v>
      </c>
      <c r="N126" s="196"/>
      <c r="O126" s="197"/>
      <c r="P126" s="391">
        <f t="shared" si="15"/>
        <v>42</v>
      </c>
      <c r="Q126" s="392">
        <f t="shared" si="15"/>
        <v>0</v>
      </c>
      <c r="R126" s="392">
        <f t="shared" si="15"/>
        <v>0</v>
      </c>
      <c r="S126" s="392">
        <f t="shared" si="14"/>
        <v>42</v>
      </c>
      <c r="T126" s="392">
        <f t="shared" si="14"/>
        <v>0</v>
      </c>
      <c r="U126" s="393">
        <f t="shared" si="14"/>
        <v>0</v>
      </c>
      <c r="V126" s="394">
        <f t="shared" si="11"/>
        <v>84</v>
      </c>
      <c r="W126" s="144" t="s">
        <v>262</v>
      </c>
      <c r="X126" s="423">
        <f t="shared" si="12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8"/>
        <v>1</v>
      </c>
      <c r="B127" s="150" t="s">
        <v>162</v>
      </c>
      <c r="C127" s="150"/>
      <c r="D127" s="200">
        <v>42</v>
      </c>
      <c r="E127" s="383">
        <f t="shared" si="10"/>
        <v>294</v>
      </c>
      <c r="F127" s="319">
        <v>46147</v>
      </c>
      <c r="G127" s="384">
        <f t="shared" ca="1" si="13"/>
        <v>161</v>
      </c>
      <c r="H127" s="254">
        <v>2</v>
      </c>
      <c r="I127" s="385" t="s">
        <v>354</v>
      </c>
      <c r="J127" s="195">
        <v>0.5</v>
      </c>
      <c r="K127" s="196"/>
      <c r="L127" s="196"/>
      <c r="M127" s="196"/>
      <c r="N127" s="196"/>
      <c r="O127" s="197">
        <v>0.5</v>
      </c>
      <c r="P127" s="391">
        <f t="shared" si="15"/>
        <v>147</v>
      </c>
      <c r="Q127" s="392">
        <f t="shared" si="15"/>
        <v>0</v>
      </c>
      <c r="R127" s="392">
        <f t="shared" si="15"/>
        <v>0</v>
      </c>
      <c r="S127" s="392">
        <f t="shared" si="14"/>
        <v>0</v>
      </c>
      <c r="T127" s="392">
        <f t="shared" si="14"/>
        <v>0</v>
      </c>
      <c r="U127" s="393">
        <f t="shared" si="14"/>
        <v>147</v>
      </c>
      <c r="V127" s="394">
        <f t="shared" si="11"/>
        <v>294</v>
      </c>
      <c r="W127" s="144" t="s">
        <v>205</v>
      </c>
      <c r="X127" s="423">
        <f t="shared" si="12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8"/>
        <v>1</v>
      </c>
      <c r="B128" s="150" t="s">
        <v>371</v>
      </c>
      <c r="C128" s="154"/>
      <c r="D128" s="200">
        <v>3</v>
      </c>
      <c r="E128" s="383">
        <f t="shared" si="10"/>
        <v>21</v>
      </c>
      <c r="F128" s="319">
        <v>46146</v>
      </c>
      <c r="G128" s="384">
        <f t="shared" ca="1" si="13"/>
        <v>162</v>
      </c>
      <c r="H128" s="254">
        <v>1</v>
      </c>
      <c r="I128" s="385" t="s">
        <v>353</v>
      </c>
      <c r="J128" s="195">
        <v>1</v>
      </c>
      <c r="K128" s="196"/>
      <c r="L128" s="196"/>
      <c r="M128" s="196"/>
      <c r="N128" s="196"/>
      <c r="O128" s="197"/>
      <c r="P128" s="391">
        <f t="shared" si="15"/>
        <v>21</v>
      </c>
      <c r="Q128" s="392">
        <f t="shared" si="15"/>
        <v>0</v>
      </c>
      <c r="R128" s="392">
        <f t="shared" si="15"/>
        <v>0</v>
      </c>
      <c r="S128" s="392">
        <f t="shared" si="14"/>
        <v>0</v>
      </c>
      <c r="T128" s="392">
        <f t="shared" si="14"/>
        <v>0</v>
      </c>
      <c r="U128" s="393">
        <f t="shared" si="14"/>
        <v>0</v>
      </c>
      <c r="V128" s="394">
        <f t="shared" si="11"/>
        <v>21</v>
      </c>
      <c r="W128" s="144" t="s">
        <v>263</v>
      </c>
      <c r="X128" s="423">
        <f t="shared" si="12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8"/>
        <v>1</v>
      </c>
      <c r="B129" s="150" t="s">
        <v>164</v>
      </c>
      <c r="C129" s="154" t="s">
        <v>34</v>
      </c>
      <c r="D129" s="201">
        <v>10</v>
      </c>
      <c r="E129" s="383">
        <f t="shared" si="10"/>
        <v>70</v>
      </c>
      <c r="F129" s="319">
        <v>46150</v>
      </c>
      <c r="G129" s="384">
        <f t="shared" ca="1" si="13"/>
        <v>158</v>
      </c>
      <c r="H129" s="254">
        <v>1</v>
      </c>
      <c r="I129" s="385" t="s">
        <v>354</v>
      </c>
      <c r="J129" s="195">
        <v>0.5</v>
      </c>
      <c r="K129" s="196"/>
      <c r="L129" s="196"/>
      <c r="M129" s="196">
        <v>0.5</v>
      </c>
      <c r="N129" s="196"/>
      <c r="O129" s="197"/>
      <c r="P129" s="391">
        <f t="shared" si="15"/>
        <v>35</v>
      </c>
      <c r="Q129" s="392">
        <f t="shared" si="15"/>
        <v>0</v>
      </c>
      <c r="R129" s="392">
        <f t="shared" si="15"/>
        <v>0</v>
      </c>
      <c r="S129" s="392">
        <f t="shared" si="14"/>
        <v>35</v>
      </c>
      <c r="T129" s="392">
        <f t="shared" si="14"/>
        <v>0</v>
      </c>
      <c r="U129" s="393">
        <f t="shared" si="14"/>
        <v>0</v>
      </c>
      <c r="V129" s="394">
        <f t="shared" si="11"/>
        <v>70</v>
      </c>
      <c r="W129" s="144" t="s">
        <v>255</v>
      </c>
      <c r="X129" s="423">
        <f t="shared" si="12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5" si="16">+IF(D130&gt;0,1,0)</f>
        <v>1</v>
      </c>
      <c r="B130" s="150" t="s">
        <v>166</v>
      </c>
      <c r="C130" s="154" t="s">
        <v>34</v>
      </c>
      <c r="D130" s="200">
        <v>7</v>
      </c>
      <c r="E130" s="383">
        <f t="shared" si="10"/>
        <v>49</v>
      </c>
      <c r="F130" s="319">
        <v>46146</v>
      </c>
      <c r="G130" s="384">
        <f t="shared" ca="1" si="13"/>
        <v>162</v>
      </c>
      <c r="H130" s="254">
        <v>2</v>
      </c>
      <c r="I130" s="385" t="s">
        <v>354</v>
      </c>
      <c r="J130" s="195">
        <v>1</v>
      </c>
      <c r="K130" s="196"/>
      <c r="L130" s="196"/>
      <c r="M130" s="196"/>
      <c r="N130" s="196"/>
      <c r="O130" s="197"/>
      <c r="P130" s="391">
        <f t="shared" si="15"/>
        <v>49</v>
      </c>
      <c r="Q130" s="392">
        <f t="shared" si="15"/>
        <v>0</v>
      </c>
      <c r="R130" s="392">
        <f t="shared" si="15"/>
        <v>0</v>
      </c>
      <c r="S130" s="392">
        <f t="shared" si="14"/>
        <v>0</v>
      </c>
      <c r="T130" s="392">
        <f t="shared" si="14"/>
        <v>0</v>
      </c>
      <c r="U130" s="393">
        <f t="shared" si="14"/>
        <v>0</v>
      </c>
      <c r="V130" s="394">
        <f t="shared" si="11"/>
        <v>49</v>
      </c>
      <c r="W130" s="144" t="s">
        <v>226</v>
      </c>
      <c r="X130" s="423">
        <f t="shared" si="12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50" t="s">
        <v>167</v>
      </c>
      <c r="C131" s="148" t="s">
        <v>29</v>
      </c>
      <c r="D131" s="200">
        <v>26</v>
      </c>
      <c r="E131" s="383">
        <f t="shared" ref="E131:E156" si="17">D131*7</f>
        <v>182</v>
      </c>
      <c r="F131" s="319">
        <v>46147</v>
      </c>
      <c r="G131" s="384">
        <f t="shared" ca="1" si="13"/>
        <v>161</v>
      </c>
      <c r="H131" s="254">
        <v>2</v>
      </c>
      <c r="I131" s="385" t="s">
        <v>354</v>
      </c>
      <c r="J131" s="195">
        <v>0.5</v>
      </c>
      <c r="K131" s="196"/>
      <c r="L131" s="196"/>
      <c r="M131" s="196">
        <v>0.25</v>
      </c>
      <c r="N131" s="196">
        <v>0.25</v>
      </c>
      <c r="O131" s="197"/>
      <c r="P131" s="391">
        <f t="shared" si="15"/>
        <v>91</v>
      </c>
      <c r="Q131" s="392">
        <f t="shared" si="15"/>
        <v>0</v>
      </c>
      <c r="R131" s="392">
        <f t="shared" si="15"/>
        <v>0</v>
      </c>
      <c r="S131" s="392">
        <f t="shared" si="14"/>
        <v>45.5</v>
      </c>
      <c r="T131" s="392">
        <f t="shared" si="14"/>
        <v>45.5</v>
      </c>
      <c r="U131" s="393">
        <f t="shared" si="14"/>
        <v>0</v>
      </c>
      <c r="V131" s="394">
        <f t="shared" ref="V131:V156" si="18">SUM(P131:U131)</f>
        <v>182</v>
      </c>
      <c r="W131" s="144" t="s">
        <v>226</v>
      </c>
      <c r="X131" s="423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142" t="s">
        <v>350</v>
      </c>
      <c r="C132" s="209"/>
      <c r="D132" s="201">
        <v>15</v>
      </c>
      <c r="E132" s="383">
        <f t="shared" si="17"/>
        <v>105</v>
      </c>
      <c r="F132" s="319">
        <v>46148</v>
      </c>
      <c r="G132" s="384">
        <f t="shared" ca="1" si="13"/>
        <v>160</v>
      </c>
      <c r="H132" s="254">
        <v>1</v>
      </c>
      <c r="I132" s="385" t="s">
        <v>353</v>
      </c>
      <c r="J132" s="195">
        <v>0.5</v>
      </c>
      <c r="K132" s="196">
        <v>0.25</v>
      </c>
      <c r="L132" s="196"/>
      <c r="M132" s="196"/>
      <c r="N132" s="196"/>
      <c r="O132" s="197">
        <v>0.25</v>
      </c>
      <c r="P132" s="391">
        <f t="shared" si="15"/>
        <v>52.5</v>
      </c>
      <c r="Q132" s="392">
        <f t="shared" si="15"/>
        <v>26.25</v>
      </c>
      <c r="R132" s="392">
        <f t="shared" si="15"/>
        <v>0</v>
      </c>
      <c r="S132" s="392">
        <f t="shared" si="14"/>
        <v>0</v>
      </c>
      <c r="T132" s="392">
        <f t="shared" si="14"/>
        <v>0</v>
      </c>
      <c r="U132" s="393">
        <f t="shared" si="14"/>
        <v>26.25</v>
      </c>
      <c r="V132" s="394">
        <f t="shared" si="18"/>
        <v>105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355" t="s">
        <v>307</v>
      </c>
      <c r="C133" s="154"/>
      <c r="D133" s="201">
        <v>8</v>
      </c>
      <c r="E133" s="383">
        <f t="shared" si="17"/>
        <v>56</v>
      </c>
      <c r="F133" s="319">
        <v>46146</v>
      </c>
      <c r="G133" s="384">
        <f t="shared" ca="1" si="13"/>
        <v>162</v>
      </c>
      <c r="H133" s="254">
        <v>2</v>
      </c>
      <c r="I133" s="385" t="s">
        <v>354</v>
      </c>
      <c r="J133" s="195"/>
      <c r="K133" s="196"/>
      <c r="L133" s="196"/>
      <c r="M133" s="196"/>
      <c r="N133" s="196"/>
      <c r="O133" s="197">
        <v>1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4"/>
        <v>0</v>
      </c>
      <c r="T133" s="392">
        <f t="shared" si="14"/>
        <v>0</v>
      </c>
      <c r="U133" s="393">
        <f t="shared" si="14"/>
        <v>56</v>
      </c>
      <c r="V133" s="394">
        <f t="shared" si="18"/>
        <v>56</v>
      </c>
      <c r="W133" s="144" t="s">
        <v>226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170</v>
      </c>
      <c r="C134" s="149"/>
      <c r="D134" s="198">
        <v>10</v>
      </c>
      <c r="E134" s="383">
        <f t="shared" si="17"/>
        <v>70</v>
      </c>
      <c r="F134" s="319">
        <v>46149</v>
      </c>
      <c r="G134" s="384">
        <f t="shared" ca="1" si="13"/>
        <v>159</v>
      </c>
      <c r="H134" s="254">
        <v>1</v>
      </c>
      <c r="I134" s="385" t="s">
        <v>353</v>
      </c>
      <c r="J134" s="195"/>
      <c r="K134" s="196"/>
      <c r="L134" s="196"/>
      <c r="M134" s="196">
        <v>1</v>
      </c>
      <c r="N134" s="196"/>
      <c r="O134" s="197"/>
      <c r="P134" s="391">
        <f t="shared" si="15"/>
        <v>0</v>
      </c>
      <c r="Q134" s="392">
        <f t="shared" si="15"/>
        <v>0</v>
      </c>
      <c r="R134" s="392">
        <f t="shared" si="15"/>
        <v>0</v>
      </c>
      <c r="S134" s="392">
        <f t="shared" si="14"/>
        <v>70</v>
      </c>
      <c r="T134" s="392">
        <f t="shared" si="14"/>
        <v>0</v>
      </c>
      <c r="U134" s="393">
        <f t="shared" si="14"/>
        <v>0</v>
      </c>
      <c r="V134" s="394">
        <f t="shared" si="18"/>
        <v>70</v>
      </c>
      <c r="W134" s="144" t="s">
        <v>219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172</v>
      </c>
      <c r="C135" s="149"/>
      <c r="D135" s="198">
        <v>20</v>
      </c>
      <c r="E135" s="383">
        <f t="shared" si="17"/>
        <v>140</v>
      </c>
      <c r="F135" s="319">
        <v>46148</v>
      </c>
      <c r="G135" s="384">
        <f t="shared" ca="1" si="13"/>
        <v>160</v>
      </c>
      <c r="H135" s="254">
        <v>1</v>
      </c>
      <c r="I135" s="385" t="s">
        <v>353</v>
      </c>
      <c r="J135" s="195">
        <v>0.5</v>
      </c>
      <c r="K135" s="196"/>
      <c r="L135" s="196">
        <v>0.25</v>
      </c>
      <c r="M135" s="196">
        <v>0.25</v>
      </c>
      <c r="N135" s="196"/>
      <c r="O135" s="197"/>
      <c r="P135" s="391">
        <f t="shared" si="15"/>
        <v>70</v>
      </c>
      <c r="Q135" s="392">
        <f t="shared" si="15"/>
        <v>0</v>
      </c>
      <c r="R135" s="392">
        <f t="shared" si="15"/>
        <v>35</v>
      </c>
      <c r="S135" s="392">
        <f t="shared" si="14"/>
        <v>35</v>
      </c>
      <c r="T135" s="392">
        <f t="shared" si="14"/>
        <v>0</v>
      </c>
      <c r="U135" s="393">
        <f t="shared" si="14"/>
        <v>0</v>
      </c>
      <c r="V135" s="394">
        <f t="shared" si="18"/>
        <v>140</v>
      </c>
      <c r="W135" s="144" t="s">
        <v>264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53" t="s">
        <v>173</v>
      </c>
      <c r="C136" s="149" t="s">
        <v>34</v>
      </c>
      <c r="D136" s="198">
        <v>10</v>
      </c>
      <c r="E136" s="383">
        <f t="shared" si="17"/>
        <v>70</v>
      </c>
      <c r="F136" s="319">
        <v>46148</v>
      </c>
      <c r="G136" s="384">
        <f t="shared" ref="G136:G155" ca="1" si="20">+IF(A136=1,(+TODAY())-F136,"Sans objet")</f>
        <v>160</v>
      </c>
      <c r="H136" s="254">
        <v>1</v>
      </c>
      <c r="I136" s="385" t="s">
        <v>353</v>
      </c>
      <c r="J136" s="195">
        <v>0.5</v>
      </c>
      <c r="K136" s="196"/>
      <c r="L136" s="196">
        <v>0.25</v>
      </c>
      <c r="M136" s="196"/>
      <c r="N136" s="196"/>
      <c r="O136" s="197">
        <v>0.25</v>
      </c>
      <c r="P136" s="391">
        <f t="shared" si="15"/>
        <v>35</v>
      </c>
      <c r="Q136" s="392">
        <f t="shared" si="15"/>
        <v>0</v>
      </c>
      <c r="R136" s="392">
        <f t="shared" si="15"/>
        <v>17.5</v>
      </c>
      <c r="S136" s="392">
        <f t="shared" si="14"/>
        <v>0</v>
      </c>
      <c r="T136" s="392">
        <f t="shared" si="14"/>
        <v>0</v>
      </c>
      <c r="U136" s="393">
        <f t="shared" si="14"/>
        <v>17.5</v>
      </c>
      <c r="V136" s="394">
        <f t="shared" si="18"/>
        <v>70</v>
      </c>
      <c r="W136" s="144" t="s">
        <v>223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174</v>
      </c>
      <c r="C137" s="148" t="s">
        <v>29</v>
      </c>
      <c r="D137" s="198">
        <v>9</v>
      </c>
      <c r="E137" s="383">
        <f t="shared" si="17"/>
        <v>63</v>
      </c>
      <c r="F137" s="319">
        <v>46147</v>
      </c>
      <c r="G137" s="384">
        <f t="shared" ca="1" si="20"/>
        <v>161</v>
      </c>
      <c r="H137" s="385">
        <v>2</v>
      </c>
      <c r="I137" s="385" t="s">
        <v>354</v>
      </c>
      <c r="J137" s="195"/>
      <c r="K137" s="196"/>
      <c r="L137" s="196"/>
      <c r="M137" s="196">
        <v>1</v>
      </c>
      <c r="N137" s="196"/>
      <c r="O137" s="197"/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4"/>
        <v>63</v>
      </c>
      <c r="T137" s="392">
        <f t="shared" si="14"/>
        <v>0</v>
      </c>
      <c r="U137" s="393">
        <f t="shared" si="14"/>
        <v>0</v>
      </c>
      <c r="V137" s="394">
        <f t="shared" si="18"/>
        <v>63</v>
      </c>
      <c r="W137" s="144" t="s">
        <v>265</v>
      </c>
      <c r="X137" s="423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142" t="s">
        <v>175</v>
      </c>
      <c r="C138" s="142"/>
      <c r="D138" s="198">
        <v>20</v>
      </c>
      <c r="E138" s="383">
        <f t="shared" si="17"/>
        <v>140</v>
      </c>
      <c r="F138" s="319">
        <v>46148</v>
      </c>
      <c r="G138" s="384">
        <f t="shared" ca="1" si="20"/>
        <v>160</v>
      </c>
      <c r="H138" s="385">
        <v>2</v>
      </c>
      <c r="I138" s="385" t="s">
        <v>354</v>
      </c>
      <c r="J138" s="195"/>
      <c r="K138" s="196"/>
      <c r="L138" s="196"/>
      <c r="M138" s="196"/>
      <c r="N138" s="196"/>
      <c r="O138" s="197">
        <v>1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4"/>
        <v>0</v>
      </c>
      <c r="T138" s="392">
        <f t="shared" si="14"/>
        <v>0</v>
      </c>
      <c r="U138" s="393">
        <f t="shared" si="14"/>
        <v>140</v>
      </c>
      <c r="V138" s="394">
        <f t="shared" si="18"/>
        <v>140</v>
      </c>
      <c r="W138" s="144" t="s">
        <v>266</v>
      </c>
      <c r="X138" s="423">
        <f t="shared" si="19"/>
        <v>0</v>
      </c>
      <c r="Y138" s="2"/>
      <c r="Z138" s="2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350" t="s">
        <v>176</v>
      </c>
      <c r="C139" s="210"/>
      <c r="D139" s="198">
        <v>6</v>
      </c>
      <c r="E139" s="383">
        <f t="shared" si="17"/>
        <v>42</v>
      </c>
      <c r="F139" s="319">
        <v>46139</v>
      </c>
      <c r="G139" s="384">
        <f t="shared" ca="1" si="20"/>
        <v>169</v>
      </c>
      <c r="H139" s="398">
        <v>2</v>
      </c>
      <c r="I139" s="398" t="s">
        <v>354</v>
      </c>
      <c r="J139" s="195">
        <v>0.5</v>
      </c>
      <c r="K139" s="196"/>
      <c r="L139" s="196"/>
      <c r="M139" s="196"/>
      <c r="N139" s="196"/>
      <c r="O139" s="197">
        <v>0.5</v>
      </c>
      <c r="P139" s="391">
        <f t="shared" si="15"/>
        <v>21</v>
      </c>
      <c r="Q139" s="392">
        <f t="shared" si="15"/>
        <v>0</v>
      </c>
      <c r="R139" s="392">
        <f t="shared" si="15"/>
        <v>0</v>
      </c>
      <c r="S139" s="392">
        <f t="shared" si="14"/>
        <v>0</v>
      </c>
      <c r="T139" s="392">
        <f t="shared" si="14"/>
        <v>0</v>
      </c>
      <c r="U139" s="393">
        <f t="shared" si="14"/>
        <v>21</v>
      </c>
      <c r="V139" s="394">
        <f t="shared" si="18"/>
        <v>42</v>
      </c>
      <c r="W139" s="144" t="s">
        <v>255</v>
      </c>
      <c r="X139" s="423">
        <f t="shared" si="19"/>
        <v>0</v>
      </c>
      <c r="Y139" s="2"/>
      <c r="Z139" s="2"/>
      <c r="AA139" s="2"/>
      <c r="AB139" s="2"/>
      <c r="AC139" s="2"/>
      <c r="AD139" s="2"/>
      <c r="AE139" s="2"/>
      <c r="AF139" s="2"/>
    </row>
    <row r="140" spans="1:32" ht="18.75">
      <c r="A140" s="157">
        <f t="shared" si="16"/>
        <v>1</v>
      </c>
      <c r="B140" s="161" t="s">
        <v>177</v>
      </c>
      <c r="C140" s="161"/>
      <c r="D140" s="198">
        <v>18</v>
      </c>
      <c r="E140" s="383">
        <f t="shared" si="17"/>
        <v>126</v>
      </c>
      <c r="F140" s="319">
        <v>46150</v>
      </c>
      <c r="G140" s="384">
        <f t="shared" ca="1" si="20"/>
        <v>158</v>
      </c>
      <c r="H140" s="385">
        <v>3</v>
      </c>
      <c r="I140" s="385" t="str">
        <f>VLOOKUP(H140,Secteurs!$A$4:$C$6,3)</f>
        <v>Arnaud ITOUA</v>
      </c>
      <c r="J140" s="195"/>
      <c r="K140" s="196"/>
      <c r="L140" s="196"/>
      <c r="M140" s="196">
        <v>0.5</v>
      </c>
      <c r="N140" s="196">
        <v>0.5</v>
      </c>
      <c r="O140" s="197"/>
      <c r="P140" s="391">
        <f t="shared" si="15"/>
        <v>0</v>
      </c>
      <c r="Q140" s="392">
        <f t="shared" si="15"/>
        <v>0</v>
      </c>
      <c r="R140" s="392">
        <f t="shared" si="15"/>
        <v>0</v>
      </c>
      <c r="S140" s="392">
        <f t="shared" si="14"/>
        <v>63</v>
      </c>
      <c r="T140" s="392">
        <f t="shared" si="14"/>
        <v>63</v>
      </c>
      <c r="U140" s="393">
        <f t="shared" si="14"/>
        <v>0</v>
      </c>
      <c r="V140" s="394">
        <f t="shared" si="18"/>
        <v>126</v>
      </c>
      <c r="W140" s="144" t="s">
        <v>218</v>
      </c>
      <c r="X140" s="423">
        <f t="shared" si="19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18.75">
      <c r="A141" s="157">
        <f t="shared" si="16"/>
        <v>1</v>
      </c>
      <c r="B141" s="142" t="s">
        <v>178</v>
      </c>
      <c r="C141" s="162"/>
      <c r="D141" s="199">
        <v>7</v>
      </c>
      <c r="E141" s="383">
        <f t="shared" si="17"/>
        <v>49</v>
      </c>
      <c r="F141" s="319">
        <v>46149</v>
      </c>
      <c r="G141" s="384">
        <f t="shared" ca="1" si="20"/>
        <v>159</v>
      </c>
      <c r="H141" s="385">
        <v>1</v>
      </c>
      <c r="I141" s="385" t="s">
        <v>353</v>
      </c>
      <c r="J141" s="195"/>
      <c r="K141" s="196"/>
      <c r="L141" s="196">
        <v>0.5</v>
      </c>
      <c r="M141" s="196"/>
      <c r="N141" s="196">
        <v>0.5</v>
      </c>
      <c r="O141" s="197"/>
      <c r="P141" s="391">
        <f t="shared" si="15"/>
        <v>0</v>
      </c>
      <c r="Q141" s="392">
        <f t="shared" si="15"/>
        <v>0</v>
      </c>
      <c r="R141" s="392">
        <f t="shared" si="15"/>
        <v>24.5</v>
      </c>
      <c r="S141" s="392">
        <f t="shared" si="14"/>
        <v>0</v>
      </c>
      <c r="T141" s="392">
        <f t="shared" si="14"/>
        <v>24.5</v>
      </c>
      <c r="U141" s="393">
        <f t="shared" si="14"/>
        <v>0</v>
      </c>
      <c r="V141" s="394">
        <f t="shared" si="18"/>
        <v>49</v>
      </c>
      <c r="W141" s="144" t="s">
        <v>219</v>
      </c>
      <c r="X141" s="423">
        <f t="shared" si="19"/>
        <v>0</v>
      </c>
      <c r="Y141" s="524"/>
      <c r="Z141" s="524"/>
      <c r="AA141" s="2"/>
      <c r="AB141" s="2"/>
      <c r="AC141" s="2"/>
      <c r="AD141" s="2"/>
      <c r="AE141" s="2"/>
      <c r="AF141" s="2"/>
    </row>
    <row r="142" spans="1:32" ht="18.75" customHeight="1">
      <c r="A142" s="157">
        <f t="shared" si="16"/>
        <v>1</v>
      </c>
      <c r="B142" s="142" t="s">
        <v>267</v>
      </c>
      <c r="C142" s="162" t="s">
        <v>29</v>
      </c>
      <c r="D142" s="199">
        <v>8</v>
      </c>
      <c r="E142" s="383">
        <f t="shared" si="17"/>
        <v>56</v>
      </c>
      <c r="F142" s="319">
        <v>46146</v>
      </c>
      <c r="G142" s="384">
        <f t="shared" ca="1" si="20"/>
        <v>162</v>
      </c>
      <c r="H142" s="385">
        <v>1</v>
      </c>
      <c r="I142" s="385" t="s">
        <v>353</v>
      </c>
      <c r="J142" s="195">
        <v>0.75</v>
      </c>
      <c r="K142" s="196"/>
      <c r="L142" s="196"/>
      <c r="M142" s="196"/>
      <c r="N142" s="196">
        <v>0.25</v>
      </c>
      <c r="O142" s="197"/>
      <c r="P142" s="391">
        <f t="shared" si="15"/>
        <v>42</v>
      </c>
      <c r="Q142" s="392">
        <f t="shared" si="15"/>
        <v>0</v>
      </c>
      <c r="R142" s="392">
        <f t="shared" si="15"/>
        <v>0</v>
      </c>
      <c r="S142" s="392">
        <f t="shared" si="14"/>
        <v>0</v>
      </c>
      <c r="T142" s="392">
        <f t="shared" si="14"/>
        <v>14</v>
      </c>
      <c r="U142" s="393">
        <f t="shared" si="14"/>
        <v>0</v>
      </c>
      <c r="V142" s="394">
        <f t="shared" si="18"/>
        <v>56</v>
      </c>
      <c r="W142" s="144" t="s">
        <v>226</v>
      </c>
      <c r="X142" s="423">
        <f t="shared" si="19"/>
        <v>0</v>
      </c>
      <c r="Y142" s="524"/>
      <c r="Z142" s="524"/>
      <c r="AA142" s="2"/>
      <c r="AB142" s="2"/>
      <c r="AC142" s="2"/>
      <c r="AD142" s="2"/>
      <c r="AE142" s="2"/>
      <c r="AF142" s="2"/>
    </row>
    <row r="143" spans="1:32" ht="21">
      <c r="A143" s="157">
        <f t="shared" si="16"/>
        <v>0</v>
      </c>
      <c r="B143" s="163" t="s">
        <v>329</v>
      </c>
      <c r="C143" s="155"/>
      <c r="D143" s="198"/>
      <c r="E143" s="383">
        <f t="shared" si="17"/>
        <v>0</v>
      </c>
      <c r="F143" s="319">
        <v>46091</v>
      </c>
      <c r="G143" s="384" t="str">
        <f t="shared" ca="1" si="20"/>
        <v>Sans objet</v>
      </c>
      <c r="H143" s="385">
        <v>2</v>
      </c>
      <c r="I143" s="385"/>
      <c r="J143" s="195"/>
      <c r="K143" s="196"/>
      <c r="L143" s="196"/>
      <c r="M143" s="196"/>
      <c r="N143" s="196"/>
      <c r="O143" s="197"/>
      <c r="P143" s="391">
        <f t="shared" si="15"/>
        <v>0</v>
      </c>
      <c r="Q143" s="392">
        <f t="shared" si="15"/>
        <v>0</v>
      </c>
      <c r="R143" s="392">
        <f t="shared" si="15"/>
        <v>0</v>
      </c>
      <c r="S143" s="392">
        <f t="shared" si="14"/>
        <v>0</v>
      </c>
      <c r="T143" s="392">
        <f t="shared" si="14"/>
        <v>0</v>
      </c>
      <c r="U143" s="393">
        <f t="shared" si="14"/>
        <v>0</v>
      </c>
      <c r="V143" s="394">
        <f t="shared" si="18"/>
        <v>0</v>
      </c>
      <c r="W143" s="144" t="s">
        <v>226</v>
      </c>
      <c r="X143" s="423">
        <f t="shared" si="19"/>
        <v>0</v>
      </c>
      <c r="Y143" s="165"/>
      <c r="Z143" s="165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180</v>
      </c>
      <c r="C144" s="163"/>
      <c r="D144" s="198">
        <v>24</v>
      </c>
      <c r="E144" s="383">
        <f t="shared" si="17"/>
        <v>168</v>
      </c>
      <c r="F144" s="319">
        <v>46147</v>
      </c>
      <c r="G144" s="384">
        <f t="shared" ca="1" si="20"/>
        <v>161</v>
      </c>
      <c r="H144" s="385">
        <v>1</v>
      </c>
      <c r="I144" s="385" t="s">
        <v>353</v>
      </c>
      <c r="J144" s="195"/>
      <c r="K144" s="196"/>
      <c r="L144" s="196"/>
      <c r="M144" s="196">
        <v>0.5</v>
      </c>
      <c r="N144" s="196"/>
      <c r="O144" s="197">
        <v>0.5</v>
      </c>
      <c r="P144" s="391">
        <f t="shared" si="15"/>
        <v>0</v>
      </c>
      <c r="Q144" s="392">
        <f t="shared" si="15"/>
        <v>0</v>
      </c>
      <c r="R144" s="392">
        <f t="shared" si="15"/>
        <v>0</v>
      </c>
      <c r="S144" s="392">
        <f t="shared" si="14"/>
        <v>84</v>
      </c>
      <c r="T144" s="392">
        <f t="shared" si="14"/>
        <v>0</v>
      </c>
      <c r="U144" s="393">
        <f t="shared" si="14"/>
        <v>84</v>
      </c>
      <c r="V144" s="394">
        <f t="shared" si="18"/>
        <v>168</v>
      </c>
      <c r="W144" s="144" t="s">
        <v>268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2" ht="18.75">
      <c r="A145" s="157">
        <f t="shared" si="16"/>
        <v>1</v>
      </c>
      <c r="B145" s="142" t="s">
        <v>181</v>
      </c>
      <c r="C145" s="148"/>
      <c r="D145" s="198">
        <v>36</v>
      </c>
      <c r="E145" s="383">
        <f t="shared" si="17"/>
        <v>252</v>
      </c>
      <c r="F145" s="319">
        <v>46150</v>
      </c>
      <c r="G145" s="384">
        <f t="shared" ca="1" si="20"/>
        <v>158</v>
      </c>
      <c r="H145" s="385">
        <v>2</v>
      </c>
      <c r="I145" s="385" t="s">
        <v>280</v>
      </c>
      <c r="J145" s="195">
        <v>0.5</v>
      </c>
      <c r="K145" s="196"/>
      <c r="L145" s="196">
        <v>0.25</v>
      </c>
      <c r="M145" s="196">
        <v>0.25</v>
      </c>
      <c r="N145" s="196"/>
      <c r="O145" s="197"/>
      <c r="P145" s="391">
        <f t="shared" si="15"/>
        <v>126</v>
      </c>
      <c r="Q145" s="392">
        <f t="shared" si="15"/>
        <v>0</v>
      </c>
      <c r="R145" s="392">
        <f t="shared" si="15"/>
        <v>63</v>
      </c>
      <c r="S145" s="392">
        <f t="shared" si="14"/>
        <v>63</v>
      </c>
      <c r="T145" s="392">
        <f t="shared" si="14"/>
        <v>0</v>
      </c>
      <c r="U145" s="393">
        <f t="shared" si="14"/>
        <v>0</v>
      </c>
      <c r="V145" s="394">
        <f t="shared" si="18"/>
        <v>252</v>
      </c>
      <c r="W145" s="144" t="s">
        <v>269</v>
      </c>
      <c r="X145" s="423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2" ht="18.75">
      <c r="A146" s="157">
        <f t="shared" si="16"/>
        <v>1</v>
      </c>
      <c r="B146" s="142" t="s">
        <v>182</v>
      </c>
      <c r="C146" s="142"/>
      <c r="D146" s="198">
        <v>18</v>
      </c>
      <c r="E146" s="383">
        <f t="shared" si="17"/>
        <v>126</v>
      </c>
      <c r="F146" s="319">
        <v>46139</v>
      </c>
      <c r="G146" s="384">
        <f t="shared" ca="1" si="20"/>
        <v>169</v>
      </c>
      <c r="H146" s="385">
        <v>2</v>
      </c>
      <c r="I146" s="385" t="s">
        <v>280</v>
      </c>
      <c r="J146" s="195"/>
      <c r="K146" s="196">
        <v>0.5</v>
      </c>
      <c r="L146" s="196"/>
      <c r="M146" s="196">
        <v>0.25</v>
      </c>
      <c r="N146" s="196"/>
      <c r="O146" s="197">
        <v>0.25</v>
      </c>
      <c r="P146" s="391">
        <f t="shared" si="15"/>
        <v>0</v>
      </c>
      <c r="Q146" s="392">
        <f t="shared" si="15"/>
        <v>63</v>
      </c>
      <c r="R146" s="392">
        <f t="shared" si="15"/>
        <v>0</v>
      </c>
      <c r="S146" s="392">
        <f t="shared" si="14"/>
        <v>31.5</v>
      </c>
      <c r="T146" s="392">
        <f t="shared" si="14"/>
        <v>0</v>
      </c>
      <c r="U146" s="393">
        <f t="shared" si="14"/>
        <v>31.5</v>
      </c>
      <c r="V146" s="394">
        <f t="shared" si="18"/>
        <v>126</v>
      </c>
      <c r="W146" s="144"/>
      <c r="X146" s="423">
        <f t="shared" si="19"/>
        <v>0</v>
      </c>
      <c r="Y146" s="2"/>
      <c r="Z146" s="2"/>
      <c r="AA146" s="2"/>
      <c r="AB146" s="2"/>
      <c r="AC146" s="2"/>
      <c r="AD146" s="2"/>
      <c r="AE146" s="2"/>
      <c r="AF146" s="2"/>
    </row>
    <row r="147" spans="1:32" ht="18.75">
      <c r="A147" s="157">
        <f t="shared" si="16"/>
        <v>1</v>
      </c>
      <c r="B147" s="142" t="s">
        <v>351</v>
      </c>
      <c r="C147" s="142"/>
      <c r="D147" s="198">
        <v>18</v>
      </c>
      <c r="E147" s="383">
        <f t="shared" si="17"/>
        <v>126</v>
      </c>
      <c r="F147" s="319">
        <v>46150</v>
      </c>
      <c r="G147" s="384">
        <f t="shared" ca="1" si="20"/>
        <v>158</v>
      </c>
      <c r="H147" s="254">
        <v>1</v>
      </c>
      <c r="I147" s="385" t="s">
        <v>353</v>
      </c>
      <c r="J147" s="195">
        <v>0.5</v>
      </c>
      <c r="K147" s="196"/>
      <c r="L147" s="196"/>
      <c r="M147" s="196"/>
      <c r="N147" s="196"/>
      <c r="O147" s="197">
        <v>0.5</v>
      </c>
      <c r="P147" s="391">
        <f t="shared" si="15"/>
        <v>63</v>
      </c>
      <c r="Q147" s="392">
        <f t="shared" si="15"/>
        <v>0</v>
      </c>
      <c r="R147" s="392">
        <f t="shared" si="15"/>
        <v>0</v>
      </c>
      <c r="S147" s="392">
        <f t="shared" si="14"/>
        <v>0</v>
      </c>
      <c r="T147" s="392">
        <f t="shared" si="14"/>
        <v>0</v>
      </c>
      <c r="U147" s="393">
        <f t="shared" si="14"/>
        <v>63</v>
      </c>
      <c r="V147" s="394">
        <f t="shared" si="18"/>
        <v>126</v>
      </c>
      <c r="W147" s="144" t="s">
        <v>226</v>
      </c>
      <c r="X147" s="423">
        <f t="shared" si="19"/>
        <v>0</v>
      </c>
      <c r="Y147" s="2"/>
      <c r="Z147" s="2"/>
      <c r="AA147" s="2"/>
      <c r="AB147" s="2"/>
      <c r="AC147" s="2"/>
      <c r="AD147" s="2"/>
      <c r="AE147" s="2"/>
      <c r="AF147" s="2"/>
    </row>
    <row r="148" spans="1:32" ht="18.75">
      <c r="A148" s="157">
        <f t="shared" si="16"/>
        <v>1</v>
      </c>
      <c r="B148" s="142" t="s">
        <v>335</v>
      </c>
      <c r="C148" s="163"/>
      <c r="D148" s="198">
        <v>14</v>
      </c>
      <c r="E148" s="383">
        <f t="shared" si="17"/>
        <v>98</v>
      </c>
      <c r="F148" s="319">
        <v>46148</v>
      </c>
      <c r="G148" s="384">
        <f t="shared" ca="1" si="20"/>
        <v>160</v>
      </c>
      <c r="H148" s="385">
        <v>3</v>
      </c>
      <c r="I148" s="385" t="str">
        <f>VLOOKUP(H148,Secteurs!$A$4:$C$6,3)</f>
        <v>Arnaud ITOUA</v>
      </c>
      <c r="J148" s="195">
        <v>0.5</v>
      </c>
      <c r="K148" s="196"/>
      <c r="L148" s="196"/>
      <c r="M148" s="196"/>
      <c r="N148" s="196"/>
      <c r="O148" s="197">
        <v>0.5</v>
      </c>
      <c r="P148" s="391">
        <f t="shared" si="15"/>
        <v>49</v>
      </c>
      <c r="Q148" s="392">
        <f t="shared" si="15"/>
        <v>0</v>
      </c>
      <c r="R148" s="392">
        <f t="shared" si="15"/>
        <v>0</v>
      </c>
      <c r="S148" s="392">
        <f t="shared" si="14"/>
        <v>0</v>
      </c>
      <c r="T148" s="392">
        <f t="shared" si="14"/>
        <v>0</v>
      </c>
      <c r="U148" s="393">
        <f t="shared" si="14"/>
        <v>49</v>
      </c>
      <c r="V148" s="394">
        <f t="shared" si="18"/>
        <v>98</v>
      </c>
      <c r="W148" s="144" t="s">
        <v>271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2" ht="18.75">
      <c r="A149" s="157">
        <f t="shared" si="16"/>
        <v>1</v>
      </c>
      <c r="B149" s="142" t="s">
        <v>304</v>
      </c>
      <c r="C149" s="148"/>
      <c r="D149" s="198">
        <v>6</v>
      </c>
      <c r="E149" s="383">
        <f t="shared" si="17"/>
        <v>42</v>
      </c>
      <c r="F149" s="319">
        <v>46150</v>
      </c>
      <c r="G149" s="384">
        <f t="shared" ca="1" si="20"/>
        <v>158</v>
      </c>
      <c r="H149" s="385">
        <v>2</v>
      </c>
      <c r="I149" s="385" t="s">
        <v>280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42</v>
      </c>
      <c r="Q149" s="399">
        <f t="shared" si="15"/>
        <v>0</v>
      </c>
      <c r="R149" s="399">
        <f t="shared" si="15"/>
        <v>0</v>
      </c>
      <c r="S149" s="399">
        <f t="shared" si="14"/>
        <v>0</v>
      </c>
      <c r="T149" s="399">
        <f t="shared" si="14"/>
        <v>0</v>
      </c>
      <c r="U149" s="400">
        <f t="shared" si="14"/>
        <v>0</v>
      </c>
      <c r="V149" s="394">
        <f t="shared" si="18"/>
        <v>42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2" ht="18.75">
      <c r="A150" s="157">
        <f t="shared" si="16"/>
        <v>1</v>
      </c>
      <c r="B150" s="142" t="s">
        <v>306</v>
      </c>
      <c r="C150" s="148"/>
      <c r="D150" s="198">
        <v>7</v>
      </c>
      <c r="E150" s="383">
        <f t="shared" si="17"/>
        <v>49</v>
      </c>
      <c r="F150" s="319">
        <v>46149</v>
      </c>
      <c r="G150" s="384">
        <f t="shared" ca="1" si="20"/>
        <v>159</v>
      </c>
      <c r="H150" s="385">
        <v>1</v>
      </c>
      <c r="I150" s="385" t="s">
        <v>353</v>
      </c>
      <c r="J150" s="195">
        <v>1</v>
      </c>
      <c r="K150" s="196"/>
      <c r="L150" s="196"/>
      <c r="M150" s="196"/>
      <c r="N150" s="196"/>
      <c r="O150" s="197"/>
      <c r="P150" s="391">
        <f t="shared" si="15"/>
        <v>49</v>
      </c>
      <c r="Q150" s="399">
        <f t="shared" si="15"/>
        <v>0</v>
      </c>
      <c r="R150" s="399">
        <f t="shared" si="15"/>
        <v>0</v>
      </c>
      <c r="S150" s="399">
        <f t="shared" si="14"/>
        <v>0</v>
      </c>
      <c r="T150" s="399">
        <f t="shared" si="14"/>
        <v>0</v>
      </c>
      <c r="U150" s="400">
        <f t="shared" si="14"/>
        <v>0</v>
      </c>
      <c r="V150" s="394">
        <f t="shared" si="18"/>
        <v>49</v>
      </c>
      <c r="W150" s="144" t="s">
        <v>305</v>
      </c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2" ht="18.75">
      <c r="A151" s="157">
        <f t="shared" si="16"/>
        <v>1</v>
      </c>
      <c r="B151" s="142" t="s">
        <v>336</v>
      </c>
      <c r="C151" s="148"/>
      <c r="D151" s="198">
        <v>5</v>
      </c>
      <c r="E151" s="383">
        <f t="shared" si="17"/>
        <v>35</v>
      </c>
      <c r="F151" s="319">
        <v>46141</v>
      </c>
      <c r="G151" s="384">
        <f t="shared" ca="1" si="20"/>
        <v>167</v>
      </c>
      <c r="H151" s="385">
        <v>2</v>
      </c>
      <c r="I151" s="385" t="s">
        <v>354</v>
      </c>
      <c r="J151" s="195">
        <v>1</v>
      </c>
      <c r="K151" s="196"/>
      <c r="L151" s="196"/>
      <c r="M151" s="196"/>
      <c r="N151" s="196"/>
      <c r="O151" s="197"/>
      <c r="P151" s="391">
        <f t="shared" si="15"/>
        <v>35</v>
      </c>
      <c r="Q151" s="399">
        <f t="shared" si="15"/>
        <v>0</v>
      </c>
      <c r="R151" s="399">
        <f t="shared" si="15"/>
        <v>0</v>
      </c>
      <c r="S151" s="399">
        <f t="shared" si="14"/>
        <v>0</v>
      </c>
      <c r="T151" s="399">
        <f t="shared" si="14"/>
        <v>0</v>
      </c>
      <c r="U151" s="400">
        <f t="shared" si="14"/>
        <v>0</v>
      </c>
      <c r="V151" s="394">
        <f t="shared" si="18"/>
        <v>35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2" ht="18.75">
      <c r="A152" s="157">
        <f t="shared" si="16"/>
        <v>1</v>
      </c>
      <c r="B152" s="142" t="s">
        <v>307</v>
      </c>
      <c r="C152" s="142"/>
      <c r="D152" s="198">
        <v>6</v>
      </c>
      <c r="E152" s="383">
        <f t="shared" si="17"/>
        <v>42</v>
      </c>
      <c r="F152" s="319">
        <v>46142</v>
      </c>
      <c r="G152" s="384">
        <f t="shared" ca="1" si="20"/>
        <v>166</v>
      </c>
      <c r="H152" s="385">
        <v>2</v>
      </c>
      <c r="I152" s="385" t="s">
        <v>354</v>
      </c>
      <c r="J152" s="195"/>
      <c r="K152" s="196"/>
      <c r="L152" s="196"/>
      <c r="M152" s="196"/>
      <c r="N152" s="196"/>
      <c r="O152" s="197">
        <v>1</v>
      </c>
      <c r="P152" s="391">
        <f t="shared" si="15"/>
        <v>0</v>
      </c>
      <c r="Q152" s="399">
        <f t="shared" si="15"/>
        <v>0</v>
      </c>
      <c r="R152" s="399">
        <f t="shared" si="15"/>
        <v>0</v>
      </c>
      <c r="S152" s="399">
        <f t="shared" si="14"/>
        <v>0</v>
      </c>
      <c r="T152" s="399">
        <f t="shared" si="14"/>
        <v>0</v>
      </c>
      <c r="U152" s="400">
        <f t="shared" si="14"/>
        <v>42</v>
      </c>
      <c r="V152" s="394">
        <f t="shared" si="18"/>
        <v>42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2" ht="18.75">
      <c r="A153" s="157">
        <f t="shared" si="16"/>
        <v>1</v>
      </c>
      <c r="B153" s="142" t="s">
        <v>340</v>
      </c>
      <c r="C153" s="142"/>
      <c r="D153" s="198">
        <v>20</v>
      </c>
      <c r="E153" s="383">
        <f t="shared" si="17"/>
        <v>140</v>
      </c>
      <c r="F153" s="319">
        <v>46148</v>
      </c>
      <c r="G153" s="384">
        <f t="shared" ca="1" si="20"/>
        <v>160</v>
      </c>
      <c r="H153" s="385"/>
      <c r="I153" s="385" t="s">
        <v>354</v>
      </c>
      <c r="J153" s="195">
        <v>0.5</v>
      </c>
      <c r="K153" s="196"/>
      <c r="L153" s="196"/>
      <c r="M153" s="196"/>
      <c r="N153" s="196"/>
      <c r="O153" s="197">
        <v>0.5</v>
      </c>
      <c r="P153" s="391">
        <f t="shared" si="15"/>
        <v>70</v>
      </c>
      <c r="Q153" s="399">
        <f t="shared" si="15"/>
        <v>0</v>
      </c>
      <c r="R153" s="399">
        <f t="shared" si="15"/>
        <v>0</v>
      </c>
      <c r="S153" s="399">
        <f t="shared" si="14"/>
        <v>0</v>
      </c>
      <c r="T153" s="399">
        <f t="shared" si="14"/>
        <v>0</v>
      </c>
      <c r="U153" s="400">
        <f t="shared" si="14"/>
        <v>70</v>
      </c>
      <c r="V153" s="394">
        <f t="shared" si="18"/>
        <v>140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2" ht="18.75">
      <c r="A154" s="157">
        <f t="shared" si="16"/>
        <v>1</v>
      </c>
      <c r="B154" s="348" t="s">
        <v>352</v>
      </c>
      <c r="C154" s="163"/>
      <c r="D154" s="198">
        <v>20</v>
      </c>
      <c r="E154" s="383">
        <f t="shared" si="17"/>
        <v>140</v>
      </c>
      <c r="F154" s="319">
        <v>46149</v>
      </c>
      <c r="G154" s="384">
        <f t="shared" ca="1" si="20"/>
        <v>159</v>
      </c>
      <c r="H154" s="385">
        <v>1</v>
      </c>
      <c r="I154" s="385" t="s">
        <v>280</v>
      </c>
      <c r="J154" s="195">
        <v>0.5</v>
      </c>
      <c r="K154" s="196"/>
      <c r="L154" s="196"/>
      <c r="M154" s="196"/>
      <c r="N154" s="196">
        <v>0.5</v>
      </c>
      <c r="O154" s="197"/>
      <c r="P154" s="391">
        <f t="shared" si="15"/>
        <v>70</v>
      </c>
      <c r="Q154" s="399">
        <f t="shared" si="15"/>
        <v>0</v>
      </c>
      <c r="R154" s="399">
        <f t="shared" si="15"/>
        <v>0</v>
      </c>
      <c r="S154" s="399">
        <f t="shared" si="14"/>
        <v>0</v>
      </c>
      <c r="T154" s="399">
        <f t="shared" si="14"/>
        <v>70</v>
      </c>
      <c r="U154" s="400">
        <f t="shared" si="14"/>
        <v>0</v>
      </c>
      <c r="V154" s="394">
        <f t="shared" si="18"/>
        <v>140</v>
      </c>
      <c r="W154" s="144"/>
      <c r="X154" s="423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2" ht="18.75">
      <c r="A155" s="157">
        <f t="shared" si="16"/>
        <v>1</v>
      </c>
      <c r="B155" s="348" t="s">
        <v>315</v>
      </c>
      <c r="C155" s="163"/>
      <c r="D155" s="198">
        <v>12</v>
      </c>
      <c r="E155" s="383">
        <f t="shared" si="17"/>
        <v>84</v>
      </c>
      <c r="F155" s="319">
        <v>46148</v>
      </c>
      <c r="G155" s="384">
        <f t="shared" ca="1" si="20"/>
        <v>160</v>
      </c>
      <c r="H155" s="385">
        <v>1</v>
      </c>
      <c r="I155" s="385" t="s">
        <v>353</v>
      </c>
      <c r="J155" s="195"/>
      <c r="K155" s="196"/>
      <c r="L155" s="196"/>
      <c r="M155" s="196"/>
      <c r="N155" s="196">
        <v>1</v>
      </c>
      <c r="O155" s="197"/>
      <c r="P155" s="391">
        <f t="shared" si="15"/>
        <v>0</v>
      </c>
      <c r="Q155" s="399">
        <f t="shared" si="15"/>
        <v>0</v>
      </c>
      <c r="R155" s="399">
        <f t="shared" si="15"/>
        <v>0</v>
      </c>
      <c r="S155" s="399">
        <f t="shared" si="14"/>
        <v>0</v>
      </c>
      <c r="T155" s="399">
        <f t="shared" si="14"/>
        <v>84</v>
      </c>
      <c r="U155" s="400">
        <f t="shared" si="14"/>
        <v>0</v>
      </c>
      <c r="V155" s="394">
        <f t="shared" si="18"/>
        <v>84</v>
      </c>
      <c r="W155" s="144"/>
      <c r="X155" s="423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2" ht="18.75">
      <c r="A156" s="258"/>
      <c r="B156" s="259"/>
      <c r="C156" s="260"/>
      <c r="D156" s="261"/>
      <c r="E156" s="262">
        <f t="shared" si="17"/>
        <v>0</v>
      </c>
      <c r="F156" s="263"/>
      <c r="G156" s="263"/>
      <c r="H156" s="264"/>
      <c r="I156" s="264"/>
      <c r="J156" s="265"/>
      <c r="K156" s="266"/>
      <c r="L156" s="266"/>
      <c r="M156" s="266"/>
      <c r="N156" s="266"/>
      <c r="O156" s="267"/>
      <c r="P156" s="268"/>
      <c r="Q156" s="269"/>
      <c r="R156" s="269"/>
      <c r="S156" s="269"/>
      <c r="T156" s="269"/>
      <c r="U156" s="270"/>
      <c r="V156" s="271">
        <f t="shared" si="18"/>
        <v>0</v>
      </c>
      <c r="W156" s="272"/>
      <c r="X156" s="371"/>
      <c r="Y156" s="10"/>
      <c r="Z156" s="2"/>
      <c r="AA156" s="2"/>
      <c r="AB156" s="2"/>
      <c r="AC156" s="2"/>
      <c r="AD156" s="2"/>
      <c r="AE156" s="2"/>
      <c r="AF156" s="2"/>
    </row>
    <row r="157" spans="1:32" ht="18.75">
      <c r="A157" s="181">
        <f>SUBTOTAL(9,A2:A156)</f>
        <v>150</v>
      </c>
      <c r="B157" s="181"/>
      <c r="C157" s="326">
        <f>+D157/A157</f>
        <v>28.826666666666668</v>
      </c>
      <c r="D157" s="182">
        <f>SUBTOTAL(9,D2:D156)</f>
        <v>4324</v>
      </c>
      <c r="E157" s="356">
        <f>D157*7</f>
        <v>30268</v>
      </c>
      <c r="F157" s="327">
        <f>+E157/A157</f>
        <v>201.78666666666666</v>
      </c>
      <c r="G157" s="384">
        <f ca="1">(SUBTOTAL(9,G2:G156))/A157</f>
        <v>159.6</v>
      </c>
      <c r="H157" s="256"/>
      <c r="I157" s="256"/>
      <c r="J157" s="273">
        <f>(SUBTOTAL(9,J2:J156))/O$166</f>
        <v>0.55508474576271183</v>
      </c>
      <c r="K157" s="274">
        <f>(SUBTOTAL(9,K2:K156))/P$166</f>
        <v>0.5</v>
      </c>
      <c r="L157" s="274">
        <f>(SUBTOTAL(9,L2:L156))/R$166</f>
        <v>0.38043478260869568</v>
      </c>
      <c r="M157" s="274">
        <f>(SUBTOTAL(9,M2:M156))/S$166</f>
        <v>0.41279069767441862</v>
      </c>
      <c r="N157" s="274">
        <f>(SUBTOTAL(9,N2:N156))/T$166</f>
        <v>0.4375</v>
      </c>
      <c r="O157" s="275">
        <f>(SUBTOTAL(9,O2:O156))/U$166</f>
        <v>0.4859550561797753</v>
      </c>
      <c r="P157" s="184">
        <f>SUBTOTAL(9,P2:P156)</f>
        <v>12967.5</v>
      </c>
      <c r="Q157" s="184">
        <f t="shared" ref="Q157:V157" si="21">SUBTOTAL(9,Q2:Q156)</f>
        <v>698.25</v>
      </c>
      <c r="R157" s="184">
        <f t="shared" si="21"/>
        <v>1727.25</v>
      </c>
      <c r="S157" s="184">
        <f t="shared" si="21"/>
        <v>3505.25</v>
      </c>
      <c r="T157" s="184">
        <f t="shared" si="21"/>
        <v>2457</v>
      </c>
      <c r="U157" s="184">
        <f t="shared" si="21"/>
        <v>8912.75</v>
      </c>
      <c r="V157" s="184">
        <f t="shared" si="21"/>
        <v>30268</v>
      </c>
      <c r="W157" s="182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2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2" ht="21">
      <c r="A159" s="1" t="s">
        <v>185</v>
      </c>
      <c r="B159" s="173" t="s">
        <v>186</v>
      </c>
      <c r="C159" s="173"/>
      <c r="D159" s="173" t="s">
        <v>383</v>
      </c>
      <c r="E159" s="24"/>
      <c r="F159" s="24"/>
      <c r="G159" s="24"/>
      <c r="H159" s="24"/>
      <c r="I159" s="24"/>
      <c r="N159" s="222" t="s">
        <v>188</v>
      </c>
      <c r="O159" s="279" t="s">
        <v>289</v>
      </c>
      <c r="P159" s="220" t="s">
        <v>192</v>
      </c>
      <c r="Q159" s="24" t="s">
        <v>2</v>
      </c>
      <c r="R159" s="24" t="s">
        <v>3</v>
      </c>
      <c r="S159" s="24" t="s">
        <v>4</v>
      </c>
      <c r="T159" s="401" t="s">
        <v>6</v>
      </c>
      <c r="U159" s="401" t="s">
        <v>5</v>
      </c>
      <c r="X159" s="402"/>
      <c r="Y159" s="10"/>
      <c r="Z159" s="2"/>
      <c r="AA159" s="2"/>
      <c r="AB159" s="2"/>
      <c r="AC159" s="2"/>
      <c r="AD159" s="2"/>
      <c r="AE159" s="2"/>
      <c r="AF159" s="2"/>
    </row>
    <row r="160" spans="1:32" ht="18.75">
      <c r="A160" s="141" t="s">
        <v>287</v>
      </c>
      <c r="B160" s="311">
        <v>8398</v>
      </c>
      <c r="C160" s="213"/>
      <c r="D160" s="317">
        <f>B160/B$167</f>
        <v>0.31690267072952144</v>
      </c>
      <c r="E160" s="2"/>
      <c r="F160" s="2"/>
      <c r="G160" s="2"/>
      <c r="H160" s="2"/>
      <c r="I160" s="2"/>
      <c r="N160" s="223">
        <v>0.25</v>
      </c>
      <c r="O160" s="300">
        <f t="shared" ref="O160:P163" si="22">+SUMIF(J$2:J$156,$N160,$A$2:$A$156)</f>
        <v>3</v>
      </c>
      <c r="P160" s="301">
        <f t="shared" si="22"/>
        <v>2</v>
      </c>
      <c r="Q160" s="302">
        <f>+O160+P160</f>
        <v>5</v>
      </c>
      <c r="R160" s="302">
        <f t="shared" ref="R160:S163" si="23">+SUMIF(L$2:L$156,$N160,$A$2:$A$156)</f>
        <v>11</v>
      </c>
      <c r="S160" s="302">
        <f t="shared" si="23"/>
        <v>19</v>
      </c>
      <c r="T160" s="302">
        <f t="shared" ref="T160:U163" si="24">+SUMIF(N$2:N$156,$N160,$A$2:$A$156)</f>
        <v>11</v>
      </c>
      <c r="U160" s="302">
        <f t="shared" si="24"/>
        <v>19</v>
      </c>
      <c r="V160" s="403"/>
      <c r="X160" s="404"/>
      <c r="Y160" s="10"/>
      <c r="Z160" s="2"/>
      <c r="AA160" s="2"/>
      <c r="AB160" s="2"/>
      <c r="AC160" s="2"/>
      <c r="AD160" s="2"/>
      <c r="AE160" s="2"/>
      <c r="AF160" s="2"/>
    </row>
    <row r="161" spans="1:33" ht="18.75">
      <c r="A161" s="215" t="s">
        <v>192</v>
      </c>
      <c r="B161" s="312">
        <v>1500</v>
      </c>
      <c r="C161" s="217"/>
      <c r="D161" s="318">
        <f t="shared" ref="D161:D166" si="25">B161/B$167</f>
        <v>5.6603239592079323E-2</v>
      </c>
      <c r="E161" s="2"/>
      <c r="F161" s="2"/>
      <c r="G161" s="2"/>
      <c r="H161" s="2"/>
      <c r="I161" s="2"/>
      <c r="N161" s="223">
        <v>0.5</v>
      </c>
      <c r="O161" s="300">
        <f t="shared" si="22"/>
        <v>97</v>
      </c>
      <c r="P161" s="301">
        <f t="shared" si="22"/>
        <v>2</v>
      </c>
      <c r="Q161" s="302">
        <f>+O161+P161</f>
        <v>99</v>
      </c>
      <c r="R161" s="302">
        <f t="shared" si="23"/>
        <v>12</v>
      </c>
      <c r="S161" s="302">
        <f t="shared" si="23"/>
        <v>22</v>
      </c>
      <c r="T161" s="302">
        <f t="shared" si="24"/>
        <v>15</v>
      </c>
      <c r="U161" s="302">
        <f t="shared" si="24"/>
        <v>62</v>
      </c>
      <c r="V161" s="403"/>
      <c r="X161" s="405"/>
      <c r="Y161" s="24"/>
      <c r="Z161" s="24"/>
      <c r="AA161" s="24"/>
      <c r="AB161" s="24"/>
      <c r="AC161" s="24"/>
      <c r="AD161" s="24"/>
      <c r="AE161" s="24"/>
      <c r="AF161" s="24"/>
    </row>
    <row r="162" spans="1:33" ht="18.75">
      <c r="A162" s="363" t="s">
        <v>2</v>
      </c>
      <c r="B162" s="420">
        <f>B160+B161</f>
        <v>9898</v>
      </c>
      <c r="C162" s="421"/>
      <c r="D162" s="366">
        <f t="shared" si="25"/>
        <v>0.37350591032160074</v>
      </c>
      <c r="E162" s="316">
        <f>+D162-Q167</f>
        <v>-7.9827423011732568E-2</v>
      </c>
      <c r="F162" s="225"/>
      <c r="G162" s="225"/>
      <c r="H162" s="257"/>
      <c r="I162" s="257"/>
      <c r="N162" s="223">
        <v>0.75</v>
      </c>
      <c r="O162" s="300">
        <f t="shared" si="22"/>
        <v>7</v>
      </c>
      <c r="P162" s="301">
        <f t="shared" si="22"/>
        <v>0</v>
      </c>
      <c r="Q162" s="302">
        <f>+O162+P162</f>
        <v>7</v>
      </c>
      <c r="R162" s="302">
        <f t="shared" si="23"/>
        <v>0</v>
      </c>
      <c r="S162" s="302">
        <f t="shared" si="23"/>
        <v>0</v>
      </c>
      <c r="T162" s="302">
        <f t="shared" si="24"/>
        <v>0</v>
      </c>
      <c r="U162" s="302">
        <f t="shared" si="24"/>
        <v>2</v>
      </c>
      <c r="V162" s="403"/>
      <c r="X162" s="40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3</v>
      </c>
      <c r="B163" s="422">
        <f>+R157</f>
        <v>1727.25</v>
      </c>
      <c r="C163" s="48"/>
      <c r="D163" s="286">
        <f t="shared" si="25"/>
        <v>6.5178630390279338E-2</v>
      </c>
      <c r="E163" s="316">
        <f>+D163-R167</f>
        <v>6.8452970569460037E-3</v>
      </c>
      <c r="F163" s="225"/>
      <c r="G163" s="225"/>
      <c r="H163" s="257"/>
      <c r="I163" s="257"/>
      <c r="N163" s="223">
        <v>1</v>
      </c>
      <c r="O163" s="300">
        <f t="shared" si="22"/>
        <v>11</v>
      </c>
      <c r="P163" s="301">
        <f t="shared" si="22"/>
        <v>1</v>
      </c>
      <c r="Q163" s="302">
        <f>+O163+P163</f>
        <v>12</v>
      </c>
      <c r="R163" s="302">
        <f t="shared" si="23"/>
        <v>0</v>
      </c>
      <c r="S163" s="302">
        <f t="shared" si="23"/>
        <v>2</v>
      </c>
      <c r="T163" s="302">
        <f t="shared" si="24"/>
        <v>2</v>
      </c>
      <c r="U163" s="302">
        <f t="shared" si="24"/>
        <v>6</v>
      </c>
      <c r="V163" s="403"/>
      <c r="X163" s="164"/>
      <c r="Y163" s="2"/>
      <c r="Z163" s="82"/>
      <c r="AA163" s="2"/>
      <c r="AB163" s="2"/>
      <c r="AC163" s="2"/>
      <c r="AD163" s="2"/>
      <c r="AE163" s="2"/>
      <c r="AF163" s="82"/>
      <c r="AG163" s="2"/>
    </row>
    <row r="164" spans="1:33" ht="18.75">
      <c r="A164" s="7" t="s">
        <v>4</v>
      </c>
      <c r="B164" s="422">
        <f>+S157</f>
        <v>3505.25</v>
      </c>
      <c r="C164" s="48"/>
      <c r="D164" s="286">
        <f t="shared" si="25"/>
        <v>0.13227233705342403</v>
      </c>
      <c r="E164" s="316">
        <f>+D164-S167</f>
        <v>1.3939003720090701E-2</v>
      </c>
      <c r="F164" s="225"/>
      <c r="G164" s="225"/>
      <c r="H164" s="257"/>
      <c r="I164" s="257"/>
      <c r="N164" s="406" t="s">
        <v>294</v>
      </c>
      <c r="O164" s="303">
        <f t="shared" ref="O164:U164" si="26">+SUMPRODUCT($N$160:$N$163,O160:O163)/O166</f>
        <v>0.55508474576271183</v>
      </c>
      <c r="P164" s="304">
        <f t="shared" si="26"/>
        <v>0.5</v>
      </c>
      <c r="Q164" s="305">
        <f>+SUMPRODUCT($N$160:$N$163,Q160:Q163)/Q166</f>
        <v>0.55284552845528456</v>
      </c>
      <c r="R164" s="305">
        <f t="shared" si="26"/>
        <v>0.38043478260869568</v>
      </c>
      <c r="S164" s="305">
        <f t="shared" si="26"/>
        <v>0.41279069767441862</v>
      </c>
      <c r="T164" s="305">
        <f t="shared" si="26"/>
        <v>0.4375</v>
      </c>
      <c r="U164" s="305">
        <f t="shared" si="26"/>
        <v>0.4859550561797753</v>
      </c>
      <c r="V164" s="186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6</v>
      </c>
      <c r="B165" s="422">
        <f>+T157</f>
        <v>2457</v>
      </c>
      <c r="C165" s="48"/>
      <c r="D165" s="286">
        <f t="shared" si="25"/>
        <v>9.271610645182593E-2</v>
      </c>
      <c r="E165" s="316">
        <f>+D165-T167</f>
        <v>1.1049439785159265E-2</v>
      </c>
      <c r="F165" s="225"/>
      <c r="G165" s="225"/>
      <c r="H165" s="257"/>
      <c r="I165" s="257"/>
      <c r="N165" s="406"/>
      <c r="O165" s="306">
        <f>+J157</f>
        <v>0.55508474576271183</v>
      </c>
      <c r="P165" s="307">
        <f>+K157</f>
        <v>0.5</v>
      </c>
      <c r="Q165" s="308">
        <f>+(O165*O166+P165*P166)/Q166</f>
        <v>0.55284552845528456</v>
      </c>
      <c r="R165" s="308">
        <f>+L157</f>
        <v>0.38043478260869568</v>
      </c>
      <c r="S165" s="308">
        <f>+M157</f>
        <v>0.41279069767441862</v>
      </c>
      <c r="T165" s="308">
        <f>+N157</f>
        <v>0.4375</v>
      </c>
      <c r="U165" s="308">
        <f>+O157</f>
        <v>0.4859550561797753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5</v>
      </c>
      <c r="B166" s="422">
        <f>+U157</f>
        <v>8912.75</v>
      </c>
      <c r="C166" s="48"/>
      <c r="D166" s="286">
        <f t="shared" si="25"/>
        <v>0.33632701578287</v>
      </c>
      <c r="E166" s="316">
        <f>+D166-U167</f>
        <v>4.7993682449536668E-2</v>
      </c>
      <c r="F166" s="225"/>
      <c r="G166" s="225"/>
      <c r="H166" s="257"/>
      <c r="I166" s="257"/>
      <c r="M166" s="278">
        <f>+A157</f>
        <v>150</v>
      </c>
      <c r="N166" s="407" t="s">
        <v>191</v>
      </c>
      <c r="O166" s="309">
        <f t="shared" ref="O166:U166" si="27">SUM(O160:O163)</f>
        <v>118</v>
      </c>
      <c r="P166" s="309">
        <f t="shared" si="27"/>
        <v>5</v>
      </c>
      <c r="Q166" s="310">
        <f t="shared" si="27"/>
        <v>123</v>
      </c>
      <c r="R166" s="309">
        <f t="shared" si="27"/>
        <v>23</v>
      </c>
      <c r="S166" s="309">
        <f t="shared" si="27"/>
        <v>43</v>
      </c>
      <c r="T166" s="309">
        <f t="shared" si="27"/>
        <v>28</v>
      </c>
      <c r="U166" s="309">
        <f t="shared" si="27"/>
        <v>89</v>
      </c>
      <c r="V166" s="408"/>
      <c r="X166" s="164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16</v>
      </c>
      <c r="B167" s="314">
        <f>SUM(B162:B166)</f>
        <v>26500.25</v>
      </c>
      <c r="C167" s="192"/>
      <c r="D167" s="315">
        <f>SUM(D162:D166)</f>
        <v>1</v>
      </c>
      <c r="E167" s="2"/>
      <c r="F167" s="2"/>
      <c r="G167" s="2"/>
      <c r="H167" s="2"/>
      <c r="I167" s="2"/>
      <c r="M167" s="282"/>
      <c r="N167" s="283" t="s">
        <v>272</v>
      </c>
      <c r="O167" s="284">
        <f>+(O165*O166)/$M$166</f>
        <v>0.43666666666666665</v>
      </c>
      <c r="P167" s="285">
        <f>+(P165*P166)/$M$166</f>
        <v>1.6666666666666666E-2</v>
      </c>
      <c r="Q167" s="286">
        <f>+P167+O167</f>
        <v>0.45333333333333331</v>
      </c>
      <c r="R167" s="286">
        <f>+(R165*R166)/$M$166</f>
        <v>5.8333333333333334E-2</v>
      </c>
      <c r="S167" s="286">
        <f>+(S165*S166)/$M$166</f>
        <v>0.11833333333333333</v>
      </c>
      <c r="T167" s="286">
        <f>+(T165*T166)/$M$166</f>
        <v>8.1666666666666665E-2</v>
      </c>
      <c r="U167" s="286">
        <f>+(U165*U166)/$M$166</f>
        <v>0.28833333333333333</v>
      </c>
      <c r="V167" s="409">
        <f>SUBTOTAL(9,Q167:U167)</f>
        <v>0.99999999999999989</v>
      </c>
      <c r="X167" s="164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227"/>
      <c r="D168" s="2"/>
      <c r="E168" s="2"/>
      <c r="F168" s="2"/>
      <c r="G168" s="2"/>
      <c r="H168" s="2"/>
      <c r="I168" s="2"/>
      <c r="N168" s="419" t="s">
        <v>384</v>
      </c>
      <c r="Q168" s="418">
        <f>+Q166/$M$166</f>
        <v>0.82</v>
      </c>
      <c r="R168" s="418">
        <f t="shared" ref="R168:U168" si="28">+R166/$M$166</f>
        <v>0.15333333333333332</v>
      </c>
      <c r="S168" s="418">
        <f t="shared" si="28"/>
        <v>0.28666666666666668</v>
      </c>
      <c r="T168" s="418">
        <f t="shared" si="28"/>
        <v>0.18666666666666668</v>
      </c>
      <c r="U168" s="418">
        <f t="shared" si="28"/>
        <v>0.59333333333333338</v>
      </c>
      <c r="X168" s="164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7"/>
    </row>
    <row r="170" spans="1:33" ht="18.75">
      <c r="A170" s="43"/>
      <c r="B170" s="43"/>
      <c r="C170" s="2"/>
      <c r="D170" s="2"/>
      <c r="Y170" s="7"/>
      <c r="Z170" s="7"/>
      <c r="AA170" s="7"/>
      <c r="AB170" s="7"/>
      <c r="AC170" s="7"/>
      <c r="AD170" s="7"/>
      <c r="AE170" s="7"/>
      <c r="AF170" s="7"/>
      <c r="AG170" s="2"/>
    </row>
    <row r="171" spans="1:33" ht="18.75"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8.75">
      <c r="Y172" s="2"/>
      <c r="Z172" s="2"/>
      <c r="AA172" s="2"/>
      <c r="AB172" s="2"/>
      <c r="AC172" s="2"/>
      <c r="AD172" s="2"/>
      <c r="AE172" s="2"/>
      <c r="AF172" s="2"/>
    </row>
  </sheetData>
  <autoFilter ref="A1:W156" xr:uid="{869CAAC0-E905-4B0C-BDD4-CFCF71037FC4}"/>
  <mergeCells count="5">
    <mergeCell ref="Z31:AG31"/>
    <mergeCell ref="Z58:AA58"/>
    <mergeCell ref="Y140:Z140"/>
    <mergeCell ref="Y141:Z141"/>
    <mergeCell ref="Y142:Z142"/>
  </mergeCells>
  <conditionalFormatting sqref="G2:G155">
    <cfRule type="cellIs" dxfId="183" priority="6" operator="lessThan">
      <formula>7</formula>
    </cfRule>
    <cfRule type="cellIs" dxfId="182" priority="7" operator="between">
      <formula>14</formula>
      <formula>7</formula>
    </cfRule>
    <cfRule type="cellIs" dxfId="181" priority="8" operator="greaterThan">
      <formula>14</formula>
    </cfRule>
  </conditionalFormatting>
  <conditionalFormatting sqref="G157">
    <cfRule type="cellIs" dxfId="180" priority="3" operator="lessThan">
      <formula>7</formula>
    </cfRule>
    <cfRule type="cellIs" dxfId="179" priority="4" operator="between">
      <formula>14</formula>
      <formula>7</formula>
    </cfRule>
    <cfRule type="cellIs" dxfId="178" priority="5" operator="greaterThan">
      <formula>14</formula>
    </cfRule>
  </conditionalFormatting>
  <conditionalFormatting sqref="AB7:AF7">
    <cfRule type="cellIs" dxfId="177" priority="1" operator="greaterThan">
      <formula>0</formula>
    </cfRule>
    <cfRule type="cellIs" dxfId="176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539F8-B273-469F-9EB6-95A034F2342D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45</v>
      </c>
      <c r="E2" s="383">
        <f>D2*7</f>
        <v>315</v>
      </c>
      <c r="F2" s="319">
        <v>46163</v>
      </c>
      <c r="G2" s="384">
        <f t="shared" ref="G2:G65" ca="1" si="1">+IF(A2=1,(+TODAY())-F2,"Sans objet")</f>
        <v>145</v>
      </c>
      <c r="H2" s="385">
        <v>1</v>
      </c>
      <c r="I2" s="385" t="s">
        <v>353</v>
      </c>
      <c r="J2" s="203">
        <v>0.5</v>
      </c>
      <c r="K2" s="204"/>
      <c r="L2" s="204"/>
      <c r="M2" s="204"/>
      <c r="N2" s="204"/>
      <c r="O2" s="205">
        <v>0.5</v>
      </c>
      <c r="P2" s="386">
        <f>+$E2*J2</f>
        <v>157.5</v>
      </c>
      <c r="Q2" s="387">
        <f t="shared" ref="Q2:U17" si="2">+$E2*K2</f>
        <v>0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157.5</v>
      </c>
      <c r="V2" s="389">
        <f>SUM(P2:U2)</f>
        <v>315</v>
      </c>
      <c r="W2" s="383" t="s">
        <v>200</v>
      </c>
      <c r="X2" s="423">
        <f>+V2-E2</f>
        <v>0</v>
      </c>
      <c r="Y2" s="322">
        <v>16</v>
      </c>
      <c r="Z2" s="324">
        <v>0.4408783783783784</v>
      </c>
      <c r="AA2" s="324">
        <v>2.364864864864865E-2</v>
      </c>
      <c r="AB2" s="323">
        <v>0.46452702702702703</v>
      </c>
      <c r="AC2" s="323">
        <v>4.72972972972973E-2</v>
      </c>
      <c r="AD2" s="323">
        <v>9.1216216216216214E-2</v>
      </c>
      <c r="AE2" s="323">
        <v>0.10135135135135136</v>
      </c>
      <c r="AF2" s="323">
        <v>0.29898648648648651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ref="E3:E66" si="3">D3*7</f>
        <v>448</v>
      </c>
      <c r="F3" s="319">
        <v>46161</v>
      </c>
      <c r="G3" s="384">
        <f t="shared" ca="1" si="1"/>
        <v>147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/>
      <c r="O3" s="197">
        <v>0.5</v>
      </c>
      <c r="P3" s="391">
        <f t="shared" ref="P3:U58" si="4">+$E3*J3</f>
        <v>224</v>
      </c>
      <c r="Q3" s="392">
        <f t="shared" si="2"/>
        <v>0</v>
      </c>
      <c r="R3" s="392">
        <f t="shared" si="2"/>
        <v>0</v>
      </c>
      <c r="S3" s="392">
        <f t="shared" si="2"/>
        <v>0</v>
      </c>
      <c r="T3" s="392">
        <f t="shared" si="2"/>
        <v>0</v>
      </c>
      <c r="U3" s="393">
        <f t="shared" si="2"/>
        <v>224</v>
      </c>
      <c r="V3" s="394">
        <f t="shared" ref="V3:V66" si="5">SUM(P3:U3)</f>
        <v>448</v>
      </c>
      <c r="W3" s="144" t="s">
        <v>201</v>
      </c>
      <c r="X3" s="423">
        <f t="shared" ref="X3:X66" si="6">+V3-E3</f>
        <v>0</v>
      </c>
      <c r="Y3" s="322">
        <v>17</v>
      </c>
      <c r="Z3" s="324">
        <v>0.39429530201342283</v>
      </c>
      <c r="AA3" s="324">
        <v>2.8523489932885907E-2</v>
      </c>
      <c r="AB3" s="323">
        <v>0.42281879194630873</v>
      </c>
      <c r="AC3" s="323">
        <v>5.8724832214765099E-2</v>
      </c>
      <c r="AD3" s="323">
        <v>0.10234899328859061</v>
      </c>
      <c r="AE3" s="323">
        <v>0.10067114093959731</v>
      </c>
      <c r="AF3" s="323">
        <v>0.31543624161073824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46161</v>
      </c>
      <c r="G4" s="384">
        <f t="shared" ca="1" si="1"/>
        <v>147</v>
      </c>
      <c r="H4" s="385">
        <v>2</v>
      </c>
      <c r="I4" s="385" t="s">
        <v>354</v>
      </c>
      <c r="J4" s="195">
        <v>0.5</v>
      </c>
      <c r="K4" s="196"/>
      <c r="L4" s="196"/>
      <c r="M4" s="196"/>
      <c r="N4" s="196"/>
      <c r="O4" s="197">
        <v>0.5</v>
      </c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0</v>
      </c>
      <c r="T4" s="392">
        <f t="shared" si="2"/>
        <v>0</v>
      </c>
      <c r="U4" s="393">
        <f t="shared" si="2"/>
        <v>168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18</v>
      </c>
      <c r="Z4" s="324">
        <v>0.40436241610738249</v>
      </c>
      <c r="AA4" s="324">
        <v>2.1812080536912751E-2</v>
      </c>
      <c r="AB4" s="323">
        <v>0.42617449664429524</v>
      </c>
      <c r="AC4" s="323">
        <v>5.3691275167785234E-2</v>
      </c>
      <c r="AD4" s="323">
        <v>0.10738255033557047</v>
      </c>
      <c r="AE4" s="323">
        <v>9.563758389261745E-2</v>
      </c>
      <c r="AF4" s="323">
        <v>0.31711409395973156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3"/>
        <v>315</v>
      </c>
      <c r="F5" s="319">
        <v>46163</v>
      </c>
      <c r="G5" s="384">
        <f t="shared" ca="1" si="1"/>
        <v>145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315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315</v>
      </c>
      <c r="W5" s="144" t="s">
        <v>201</v>
      </c>
      <c r="X5" s="423">
        <f t="shared" si="6"/>
        <v>0</v>
      </c>
      <c r="Y5" s="322">
        <v>19</v>
      </c>
      <c r="Z5" s="324">
        <v>0.43666666666666665</v>
      </c>
      <c r="AA5" s="324">
        <v>1.6666666666666666E-2</v>
      </c>
      <c r="AB5" s="323">
        <v>0.45333333333333331</v>
      </c>
      <c r="AC5" s="323">
        <v>5.8333333333333334E-2</v>
      </c>
      <c r="AD5" s="323">
        <v>0.11833333333333333</v>
      </c>
      <c r="AE5" s="323">
        <v>8.1666666666666665E-2</v>
      </c>
      <c r="AF5" s="323">
        <v>0.28833333333333333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56</v>
      </c>
      <c r="E6" s="383">
        <f t="shared" si="3"/>
        <v>392</v>
      </c>
      <c r="F6" s="319">
        <v>46162</v>
      </c>
      <c r="G6" s="384">
        <f t="shared" ca="1" si="1"/>
        <v>146</v>
      </c>
      <c r="H6" s="385">
        <v>3</v>
      </c>
      <c r="I6" s="385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391">
        <f t="shared" si="4"/>
        <v>196</v>
      </c>
      <c r="Q6" s="392">
        <f t="shared" si="2"/>
        <v>0</v>
      </c>
      <c r="R6" s="392">
        <f t="shared" si="2"/>
        <v>0</v>
      </c>
      <c r="S6" s="392">
        <f t="shared" si="2"/>
        <v>196</v>
      </c>
      <c r="T6" s="392">
        <f t="shared" si="2"/>
        <v>0</v>
      </c>
      <c r="U6" s="393">
        <f t="shared" si="2"/>
        <v>0</v>
      </c>
      <c r="V6" s="394">
        <f t="shared" si="5"/>
        <v>392</v>
      </c>
      <c r="W6" s="144" t="s">
        <v>201</v>
      </c>
      <c r="X6" s="423">
        <f t="shared" si="6"/>
        <v>0</v>
      </c>
      <c r="Y6" s="322">
        <v>20</v>
      </c>
      <c r="Z6" s="324">
        <v>0.42833333333333334</v>
      </c>
      <c r="AA6" s="324">
        <v>3.833333333333333E-2</v>
      </c>
      <c r="AB6" s="323">
        <v>0.46666666666666667</v>
      </c>
      <c r="AC6" s="323">
        <v>5.6666666666666664E-2</v>
      </c>
      <c r="AD6" s="323">
        <v>0.1</v>
      </c>
      <c r="AE6" s="323">
        <v>7.3333333333333334E-2</v>
      </c>
      <c r="AF6" s="323">
        <v>0.30333333333333334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50</v>
      </c>
      <c r="E7" s="383">
        <f t="shared" si="3"/>
        <v>350</v>
      </c>
      <c r="F7" s="319">
        <v>46162</v>
      </c>
      <c r="G7" s="384">
        <f t="shared" ca="1" si="1"/>
        <v>146</v>
      </c>
      <c r="H7" s="385">
        <v>2</v>
      </c>
      <c r="I7" s="385" t="s">
        <v>354</v>
      </c>
      <c r="J7" s="195">
        <v>0.5</v>
      </c>
      <c r="K7" s="196">
        <v>0.5</v>
      </c>
      <c r="L7" s="196"/>
      <c r="M7" s="196"/>
      <c r="N7" s="196"/>
      <c r="O7" s="197"/>
      <c r="P7" s="391">
        <f t="shared" si="4"/>
        <v>175</v>
      </c>
      <c r="Q7" s="392">
        <f t="shared" si="2"/>
        <v>175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0</v>
      </c>
      <c r="V7" s="394">
        <f t="shared" si="5"/>
        <v>350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1.3333333333333364E-2</v>
      </c>
      <c r="AC7" s="194">
        <f>+AC6-AC5</f>
        <v>-1.6666666666666705E-3</v>
      </c>
      <c r="AD7" s="194">
        <f>+AD6-AD5</f>
        <v>-1.8333333333333326E-2</v>
      </c>
      <c r="AE7" s="194">
        <f>+AE6-AE5</f>
        <v>-8.3333333333333315E-3</v>
      </c>
      <c r="AF7" s="194">
        <f>+AF6-AF5</f>
        <v>1.5000000000000013E-2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46162</v>
      </c>
      <c r="G8" s="384">
        <f t="shared" ca="1" si="1"/>
        <v>146</v>
      </c>
      <c r="H8" s="385">
        <v>1</v>
      </c>
      <c r="I8" s="385" t="s">
        <v>353</v>
      </c>
      <c r="J8" s="195"/>
      <c r="K8" s="196"/>
      <c r="L8" s="196"/>
      <c r="M8" s="196">
        <v>0.5</v>
      </c>
      <c r="N8" s="196"/>
      <c r="O8" s="197">
        <v>0.5</v>
      </c>
      <c r="P8" s="391">
        <f t="shared" si="4"/>
        <v>0</v>
      </c>
      <c r="Q8" s="392">
        <f t="shared" si="2"/>
        <v>0</v>
      </c>
      <c r="R8" s="392">
        <f t="shared" si="2"/>
        <v>0</v>
      </c>
      <c r="S8" s="392">
        <f t="shared" si="2"/>
        <v>196</v>
      </c>
      <c r="T8" s="392">
        <f t="shared" si="2"/>
        <v>0</v>
      </c>
      <c r="U8" s="393">
        <f t="shared" si="2"/>
        <v>196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3"/>
        <v>210</v>
      </c>
      <c r="F9" s="319">
        <v>46162</v>
      </c>
      <c r="G9" s="384">
        <f t="shared" ca="1" si="1"/>
        <v>146</v>
      </c>
      <c r="H9" s="385">
        <v>2</v>
      </c>
      <c r="I9" s="385" t="s">
        <v>355</v>
      </c>
      <c r="J9" s="195"/>
      <c r="K9" s="196">
        <v>0.75</v>
      </c>
      <c r="L9" s="196"/>
      <c r="M9" s="196">
        <v>0.25</v>
      </c>
      <c r="N9" s="196"/>
      <c r="O9" s="197"/>
      <c r="P9" s="391">
        <f t="shared" si="4"/>
        <v>0</v>
      </c>
      <c r="Q9" s="392">
        <f t="shared" si="2"/>
        <v>157.5</v>
      </c>
      <c r="R9" s="392">
        <f t="shared" si="2"/>
        <v>0</v>
      </c>
      <c r="S9" s="392">
        <f t="shared" si="2"/>
        <v>52.5</v>
      </c>
      <c r="T9" s="392">
        <f t="shared" si="2"/>
        <v>0</v>
      </c>
      <c r="U9" s="393">
        <f t="shared" si="2"/>
        <v>0</v>
      </c>
      <c r="V9" s="394">
        <f t="shared" si="5"/>
        <v>210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36</v>
      </c>
      <c r="E10" s="383">
        <f t="shared" si="3"/>
        <v>252</v>
      </c>
      <c r="F10" s="319">
        <v>46154</v>
      </c>
      <c r="G10" s="384">
        <f t="shared" ca="1" si="1"/>
        <v>154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126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126</v>
      </c>
      <c r="V10" s="394">
        <f t="shared" si="5"/>
        <v>252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30</v>
      </c>
      <c r="E11" s="383">
        <f t="shared" si="3"/>
        <v>210</v>
      </c>
      <c r="F11" s="319">
        <v>46164</v>
      </c>
      <c r="G11" s="384">
        <f t="shared" ca="1" si="1"/>
        <v>144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105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105</v>
      </c>
      <c r="V11" s="394">
        <f t="shared" si="5"/>
        <v>210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46163</v>
      </c>
      <c r="G12" s="384">
        <f t="shared" ca="1" si="1"/>
        <v>145</v>
      </c>
      <c r="H12" s="385">
        <v>2</v>
      </c>
      <c r="I12" s="385" t="s">
        <v>354</v>
      </c>
      <c r="J12" s="195">
        <v>0.5</v>
      </c>
      <c r="K12" s="196"/>
      <c r="L12" s="196"/>
      <c r="M12" s="196"/>
      <c r="N12" s="196">
        <v>0.25</v>
      </c>
      <c r="O12" s="197">
        <v>0.25</v>
      </c>
      <c r="P12" s="391">
        <f t="shared" si="4"/>
        <v>105</v>
      </c>
      <c r="Q12" s="392">
        <f t="shared" si="2"/>
        <v>0</v>
      </c>
      <c r="R12" s="392">
        <f t="shared" si="2"/>
        <v>0</v>
      </c>
      <c r="S12" s="392">
        <f t="shared" si="2"/>
        <v>0</v>
      </c>
      <c r="T12" s="392">
        <f t="shared" si="2"/>
        <v>52.5</v>
      </c>
      <c r="U12" s="393">
        <f t="shared" si="2"/>
        <v>52.5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42</v>
      </c>
      <c r="E13" s="383">
        <f t="shared" si="3"/>
        <v>294</v>
      </c>
      <c r="F13" s="319">
        <v>46157</v>
      </c>
      <c r="G13" s="384">
        <f t="shared" ca="1" si="1"/>
        <v>151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4"/>
        <v>147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147</v>
      </c>
      <c r="V13" s="394">
        <f t="shared" si="5"/>
        <v>294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50</v>
      </c>
      <c r="E14" s="383">
        <f t="shared" si="3"/>
        <v>350</v>
      </c>
      <c r="F14" s="319">
        <v>46162</v>
      </c>
      <c r="G14" s="384">
        <f t="shared" ca="1" si="1"/>
        <v>146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/>
      <c r="N14" s="196">
        <v>0.5</v>
      </c>
      <c r="O14" s="197"/>
      <c r="P14" s="391">
        <f t="shared" si="4"/>
        <v>175</v>
      </c>
      <c r="Q14" s="392">
        <f t="shared" si="2"/>
        <v>0</v>
      </c>
      <c r="R14" s="392">
        <f t="shared" si="2"/>
        <v>0</v>
      </c>
      <c r="S14" s="392">
        <f t="shared" si="2"/>
        <v>0</v>
      </c>
      <c r="T14" s="392">
        <f t="shared" si="2"/>
        <v>175</v>
      </c>
      <c r="U14" s="393">
        <f t="shared" si="2"/>
        <v>0</v>
      </c>
      <c r="V14" s="394">
        <f t="shared" si="5"/>
        <v>350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3"/>
        <v>420</v>
      </c>
      <c r="F15" s="319">
        <v>46161</v>
      </c>
      <c r="G15" s="384">
        <f t="shared" ca="1" si="1"/>
        <v>147</v>
      </c>
      <c r="H15" s="385">
        <v>2</v>
      </c>
      <c r="I15" s="385" t="s">
        <v>354</v>
      </c>
      <c r="J15" s="195">
        <v>0.5</v>
      </c>
      <c r="K15" s="196"/>
      <c r="L15" s="196"/>
      <c r="M15" s="196"/>
      <c r="N15" s="196"/>
      <c r="O15" s="197">
        <v>0.5</v>
      </c>
      <c r="P15" s="391">
        <f t="shared" si="4"/>
        <v>210</v>
      </c>
      <c r="Q15" s="392">
        <f t="shared" si="2"/>
        <v>0</v>
      </c>
      <c r="R15" s="392">
        <f t="shared" si="2"/>
        <v>0</v>
      </c>
      <c r="S15" s="392">
        <f t="shared" si="2"/>
        <v>0</v>
      </c>
      <c r="T15" s="392">
        <f t="shared" si="2"/>
        <v>0</v>
      </c>
      <c r="U15" s="393">
        <f t="shared" si="2"/>
        <v>210</v>
      </c>
      <c r="V15" s="394">
        <f t="shared" si="5"/>
        <v>420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40</v>
      </c>
      <c r="E16" s="383">
        <f t="shared" si="3"/>
        <v>280</v>
      </c>
      <c r="F16" s="319">
        <v>46164</v>
      </c>
      <c r="G16" s="384">
        <f t="shared" ca="1" si="1"/>
        <v>144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4"/>
        <v>280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0</v>
      </c>
      <c r="V16" s="394">
        <f t="shared" si="5"/>
        <v>280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46161</v>
      </c>
      <c r="G17" s="384">
        <f t="shared" ca="1" si="1"/>
        <v>147</v>
      </c>
      <c r="H17" s="385">
        <v>1</v>
      </c>
      <c r="I17" s="385" t="s">
        <v>353</v>
      </c>
      <c r="J17" s="195">
        <v>0.5</v>
      </c>
      <c r="K17" s="196"/>
      <c r="L17" s="196"/>
      <c r="M17" s="196"/>
      <c r="N17" s="196">
        <v>0.5</v>
      </c>
      <c r="O17" s="197"/>
      <c r="P17" s="391">
        <f t="shared" si="4"/>
        <v>175</v>
      </c>
      <c r="Q17" s="392">
        <f t="shared" si="2"/>
        <v>0</v>
      </c>
      <c r="R17" s="392">
        <f t="shared" si="2"/>
        <v>0</v>
      </c>
      <c r="S17" s="392">
        <f t="shared" si="2"/>
        <v>0</v>
      </c>
      <c r="T17" s="392">
        <f t="shared" si="2"/>
        <v>175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46162</v>
      </c>
      <c r="G18" s="384">
        <f t="shared" ca="1" si="1"/>
        <v>146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0</v>
      </c>
      <c r="T18" s="392">
        <f t="shared" si="4"/>
        <v>0</v>
      </c>
      <c r="U18" s="393">
        <f t="shared" si="4"/>
        <v>126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48</v>
      </c>
      <c r="E19" s="383">
        <f t="shared" si="3"/>
        <v>336</v>
      </c>
      <c r="F19" s="319">
        <v>46155</v>
      </c>
      <c r="G19" s="384">
        <f t="shared" ca="1" si="1"/>
        <v>153</v>
      </c>
      <c r="H19" s="385">
        <v>1</v>
      </c>
      <c r="I19" s="385" t="s">
        <v>354</v>
      </c>
      <c r="J19" s="195">
        <v>0.5</v>
      </c>
      <c r="K19" s="196"/>
      <c r="L19" s="196"/>
      <c r="M19" s="196"/>
      <c r="N19" s="196"/>
      <c r="O19" s="197">
        <v>0.5</v>
      </c>
      <c r="P19" s="391">
        <f t="shared" si="4"/>
        <v>168</v>
      </c>
      <c r="Q19" s="392">
        <f t="shared" si="4"/>
        <v>0</v>
      </c>
      <c r="R19" s="392">
        <f t="shared" si="4"/>
        <v>0</v>
      </c>
      <c r="S19" s="392">
        <f t="shared" si="4"/>
        <v>0</v>
      </c>
      <c r="T19" s="392">
        <f t="shared" si="4"/>
        <v>0</v>
      </c>
      <c r="U19" s="393">
        <f t="shared" si="4"/>
        <v>168</v>
      </c>
      <c r="V19" s="394">
        <f t="shared" si="5"/>
        <v>336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42</v>
      </c>
      <c r="E20" s="383">
        <f t="shared" si="3"/>
        <v>294</v>
      </c>
      <c r="F20" s="319">
        <v>46161</v>
      </c>
      <c r="G20" s="384">
        <f t="shared" ca="1" si="1"/>
        <v>147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>
        <v>0.5</v>
      </c>
      <c r="O20" s="197"/>
      <c r="P20" s="391">
        <f t="shared" si="4"/>
        <v>147</v>
      </c>
      <c r="Q20" s="392">
        <f t="shared" si="4"/>
        <v>0</v>
      </c>
      <c r="R20" s="392">
        <f t="shared" si="4"/>
        <v>0</v>
      </c>
      <c r="S20" s="392">
        <f t="shared" si="4"/>
        <v>0</v>
      </c>
      <c r="T20" s="392">
        <f t="shared" si="4"/>
        <v>147</v>
      </c>
      <c r="U20" s="393">
        <f t="shared" si="4"/>
        <v>0</v>
      </c>
      <c r="V20" s="394">
        <f t="shared" si="5"/>
        <v>294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46</v>
      </c>
      <c r="E21" s="383">
        <f t="shared" si="3"/>
        <v>322</v>
      </c>
      <c r="F21" s="319">
        <v>46164</v>
      </c>
      <c r="G21" s="384">
        <f t="shared" ca="1" si="1"/>
        <v>144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161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161</v>
      </c>
      <c r="V21" s="394">
        <f t="shared" si="5"/>
        <v>322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46</v>
      </c>
      <c r="E22" s="383">
        <f t="shared" si="3"/>
        <v>322</v>
      </c>
      <c r="F22" s="319">
        <v>46161</v>
      </c>
      <c r="G22" s="384">
        <f t="shared" ca="1" si="1"/>
        <v>147</v>
      </c>
      <c r="H22" s="385">
        <v>1</v>
      </c>
      <c r="I22" s="385" t="s">
        <v>353</v>
      </c>
      <c r="J22" s="195"/>
      <c r="K22" s="196"/>
      <c r="L22" s="196">
        <v>0.5</v>
      </c>
      <c r="M22" s="196"/>
      <c r="N22" s="196"/>
      <c r="O22" s="197">
        <v>0.5</v>
      </c>
      <c r="P22" s="391">
        <f t="shared" si="4"/>
        <v>0</v>
      </c>
      <c r="Q22" s="392">
        <f t="shared" si="4"/>
        <v>0</v>
      </c>
      <c r="R22" s="392">
        <f t="shared" si="4"/>
        <v>161</v>
      </c>
      <c r="S22" s="392">
        <f t="shared" si="4"/>
        <v>0</v>
      </c>
      <c r="T22" s="392">
        <f t="shared" si="4"/>
        <v>0</v>
      </c>
      <c r="U22" s="393">
        <f t="shared" si="4"/>
        <v>161</v>
      </c>
      <c r="V22" s="394">
        <f t="shared" si="5"/>
        <v>322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46161</v>
      </c>
      <c r="G23" s="384">
        <f t="shared" ca="1" si="1"/>
        <v>147</v>
      </c>
      <c r="H23" s="385">
        <v>2</v>
      </c>
      <c r="I23" s="385" t="s">
        <v>354</v>
      </c>
      <c r="J23" s="195">
        <v>0.25</v>
      </c>
      <c r="K23" s="196"/>
      <c r="L23" s="196">
        <v>0.25</v>
      </c>
      <c r="M23" s="196"/>
      <c r="N23" s="196"/>
      <c r="O23" s="197">
        <v>0.5</v>
      </c>
      <c r="P23" s="391">
        <f t="shared" si="4"/>
        <v>84</v>
      </c>
      <c r="Q23" s="392">
        <f t="shared" si="4"/>
        <v>0</v>
      </c>
      <c r="R23" s="392">
        <f t="shared" si="4"/>
        <v>84</v>
      </c>
      <c r="S23" s="392">
        <f t="shared" si="4"/>
        <v>0</v>
      </c>
      <c r="T23" s="392">
        <f t="shared" si="4"/>
        <v>0</v>
      </c>
      <c r="U23" s="393">
        <f t="shared" si="4"/>
        <v>168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46163</v>
      </c>
      <c r="G24" s="384">
        <f t="shared" ca="1" si="1"/>
        <v>145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46161</v>
      </c>
      <c r="G25" s="384">
        <f t="shared" ca="1" si="1"/>
        <v>147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/>
      <c r="O25" s="197">
        <v>0.5</v>
      </c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0</v>
      </c>
      <c r="U25" s="393">
        <f t="shared" si="4"/>
        <v>140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46163</v>
      </c>
      <c r="G26" s="384">
        <f t="shared" ca="1" si="1"/>
        <v>145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18250</v>
      </c>
      <c r="AD26" s="395">
        <v>18850</v>
      </c>
      <c r="AE26" s="395">
        <v>18650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 t="s">
        <v>312</v>
      </c>
      <c r="AB27" s="345">
        <v>19050</v>
      </c>
      <c r="AC27" s="395">
        <v>17750</v>
      </c>
      <c r="AD27" s="395"/>
      <c r="AE27" s="395"/>
      <c r="AF27" s="395">
        <v>18500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46163</v>
      </c>
      <c r="G28" s="384">
        <f t="shared" ca="1" si="1"/>
        <v>145</v>
      </c>
      <c r="H28" s="385">
        <v>1</v>
      </c>
      <c r="I28" s="385" t="s">
        <v>353</v>
      </c>
      <c r="J28" s="195">
        <v>0.75</v>
      </c>
      <c r="K28" s="196"/>
      <c r="L28" s="196">
        <v>0.25</v>
      </c>
      <c r="M28" s="196"/>
      <c r="N28" s="196"/>
      <c r="O28" s="197"/>
      <c r="P28" s="391">
        <f t="shared" si="4"/>
        <v>157.5</v>
      </c>
      <c r="Q28" s="392">
        <f t="shared" si="4"/>
        <v>0</v>
      </c>
      <c r="R28" s="392">
        <f t="shared" si="4"/>
        <v>52.5</v>
      </c>
      <c r="S28" s="392">
        <f t="shared" si="4"/>
        <v>0</v>
      </c>
      <c r="T28" s="392">
        <f t="shared" si="4"/>
        <v>0</v>
      </c>
      <c r="U28" s="393">
        <f t="shared" si="4"/>
        <v>0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313</v>
      </c>
      <c r="AB28" s="345">
        <v>18525</v>
      </c>
      <c r="AC28" s="347"/>
      <c r="AD28" s="347"/>
      <c r="AE28" s="347"/>
      <c r="AF28" s="347"/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40</v>
      </c>
      <c r="E29" s="383">
        <f t="shared" si="3"/>
        <v>280</v>
      </c>
      <c r="F29" s="319">
        <v>46161</v>
      </c>
      <c r="G29" s="384">
        <f t="shared" ca="1" si="1"/>
        <v>147</v>
      </c>
      <c r="H29" s="385">
        <v>3</v>
      </c>
      <c r="I29" s="385" t="str">
        <f>VLOOKUP(H29,Secteurs!$A$4:$C$6,3)</f>
        <v>Arnaud ITOUA</v>
      </c>
      <c r="J29" s="195"/>
      <c r="K29" s="196"/>
      <c r="L29" s="196"/>
      <c r="M29" s="196"/>
      <c r="N29" s="196">
        <v>0.5</v>
      </c>
      <c r="O29" s="197">
        <v>0.5</v>
      </c>
      <c r="P29" s="391">
        <f t="shared" si="4"/>
        <v>0</v>
      </c>
      <c r="Q29" s="392">
        <f t="shared" si="4"/>
        <v>0</v>
      </c>
      <c r="R29" s="392">
        <f t="shared" si="4"/>
        <v>0</v>
      </c>
      <c r="S29" s="392">
        <f t="shared" si="4"/>
        <v>0</v>
      </c>
      <c r="T29" s="392">
        <f t="shared" si="4"/>
        <v>140</v>
      </c>
      <c r="U29" s="393">
        <f t="shared" si="4"/>
        <v>140</v>
      </c>
      <c r="V29" s="394">
        <f t="shared" si="5"/>
        <v>280</v>
      </c>
      <c r="W29" s="144" t="s">
        <v>208</v>
      </c>
      <c r="X29" s="423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46162</v>
      </c>
      <c r="G31" s="291">
        <f t="shared" ca="1" si="1"/>
        <v>146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292">
        <v>140</v>
      </c>
      <c r="Q31" s="293">
        <f t="shared" si="4"/>
        <v>0</v>
      </c>
      <c r="R31" s="293">
        <f t="shared" si="4"/>
        <v>0</v>
      </c>
      <c r="S31" s="293">
        <f t="shared" si="4"/>
        <v>0</v>
      </c>
      <c r="T31" s="293">
        <f t="shared" si="4"/>
        <v>0</v>
      </c>
      <c r="U31" s="294">
        <f t="shared" si="4"/>
        <v>140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46163</v>
      </c>
      <c r="G32" s="384">
        <f t="shared" ca="1" si="1"/>
        <v>145</v>
      </c>
      <c r="H32" s="385">
        <v>3</v>
      </c>
      <c r="I32" s="385" t="str">
        <f>VLOOKUP(H32,Secteurs!$A$4:$C$6,3)</f>
        <v>Arnaud ITOUA</v>
      </c>
      <c r="J32" s="195">
        <v>0.5</v>
      </c>
      <c r="K32" s="196"/>
      <c r="L32" s="196"/>
      <c r="M32" s="196"/>
      <c r="N32" s="196"/>
      <c r="O32" s="197">
        <v>0.5</v>
      </c>
      <c r="P32" s="391">
        <f t="shared" si="4"/>
        <v>98</v>
      </c>
      <c r="Q32" s="392">
        <f t="shared" si="4"/>
        <v>0</v>
      </c>
      <c r="R32" s="392">
        <f t="shared" si="4"/>
        <v>0</v>
      </c>
      <c r="S32" s="392">
        <f t="shared" si="4"/>
        <v>0</v>
      </c>
      <c r="T32" s="392">
        <f t="shared" si="4"/>
        <v>0</v>
      </c>
      <c r="U32" s="393">
        <f t="shared" si="4"/>
        <v>98</v>
      </c>
      <c r="V32" s="394">
        <f t="shared" si="5"/>
        <v>196</v>
      </c>
      <c r="W32" s="144" t="s">
        <v>210</v>
      </c>
      <c r="X32" s="423">
        <f t="shared" si="6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28</v>
      </c>
      <c r="E33" s="383">
        <f t="shared" si="3"/>
        <v>196</v>
      </c>
      <c r="F33" s="319">
        <v>46162</v>
      </c>
      <c r="G33" s="384">
        <f t="shared" ca="1" si="1"/>
        <v>146</v>
      </c>
      <c r="H33" s="385">
        <v>3</v>
      </c>
      <c r="I33" s="385" t="str">
        <f>VLOOKUP(H33,Secteurs!$A$4:$C$6,3)</f>
        <v>Arnaud ITOUA</v>
      </c>
      <c r="J33" s="195"/>
      <c r="K33" s="196"/>
      <c r="L33" s="196"/>
      <c r="M33" s="196">
        <v>0.5</v>
      </c>
      <c r="N33" s="196">
        <v>0.5</v>
      </c>
      <c r="O33" s="197"/>
      <c r="P33" s="391">
        <f t="shared" si="4"/>
        <v>0</v>
      </c>
      <c r="Q33" s="392">
        <f t="shared" si="4"/>
        <v>0</v>
      </c>
      <c r="R33" s="392">
        <f t="shared" si="4"/>
        <v>0</v>
      </c>
      <c r="S33" s="392">
        <f t="shared" si="4"/>
        <v>98</v>
      </c>
      <c r="T33" s="392">
        <f t="shared" si="4"/>
        <v>98</v>
      </c>
      <c r="U33" s="393">
        <f t="shared" si="4"/>
        <v>0</v>
      </c>
      <c r="V33" s="394">
        <f t="shared" si="5"/>
        <v>196</v>
      </c>
      <c r="W33" s="144" t="s">
        <v>212</v>
      </c>
      <c r="X33" s="423">
        <f t="shared" si="6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si="0"/>
        <v>1</v>
      </c>
      <c r="B34" s="150" t="s">
        <v>66</v>
      </c>
      <c r="C34" s="154" t="s">
        <v>29</v>
      </c>
      <c r="D34" s="200">
        <v>46</v>
      </c>
      <c r="E34" s="383">
        <f t="shared" si="3"/>
        <v>322</v>
      </c>
      <c r="F34" s="319">
        <v>46161</v>
      </c>
      <c r="G34" s="384">
        <f t="shared" ca="1" si="1"/>
        <v>147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/>
      <c r="N34" s="196">
        <v>0.25</v>
      </c>
      <c r="O34" s="197">
        <v>0.25</v>
      </c>
      <c r="P34" s="391">
        <f t="shared" si="4"/>
        <v>161</v>
      </c>
      <c r="Q34" s="392">
        <f t="shared" si="4"/>
        <v>0</v>
      </c>
      <c r="R34" s="392">
        <f t="shared" si="4"/>
        <v>0</v>
      </c>
      <c r="S34" s="392">
        <f t="shared" si="4"/>
        <v>0</v>
      </c>
      <c r="T34" s="392">
        <f t="shared" si="4"/>
        <v>80.5</v>
      </c>
      <c r="U34" s="393">
        <f t="shared" si="4"/>
        <v>80.5</v>
      </c>
      <c r="V34" s="394">
        <f t="shared" si="5"/>
        <v>322</v>
      </c>
      <c r="W34" s="144" t="s">
        <v>213</v>
      </c>
      <c r="X34" s="423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0"/>
        <v>1</v>
      </c>
      <c r="B35" s="142" t="s">
        <v>347</v>
      </c>
      <c r="C35" s="142"/>
      <c r="D35" s="198">
        <v>60</v>
      </c>
      <c r="E35" s="383">
        <f t="shared" si="3"/>
        <v>420</v>
      </c>
      <c r="F35" s="319">
        <v>46163</v>
      </c>
      <c r="G35" s="384">
        <f t="shared" ca="1" si="1"/>
        <v>145</v>
      </c>
      <c r="H35" s="385">
        <v>1</v>
      </c>
      <c r="I35" s="385" t="s">
        <v>353</v>
      </c>
      <c r="J35" s="195">
        <v>0.75</v>
      </c>
      <c r="K35" s="196"/>
      <c r="L35" s="196"/>
      <c r="M35" s="196"/>
      <c r="N35" s="196"/>
      <c r="O35" s="197">
        <v>0.25</v>
      </c>
      <c r="P35" s="391">
        <f t="shared" si="4"/>
        <v>315</v>
      </c>
      <c r="Q35" s="392">
        <f t="shared" si="4"/>
        <v>0</v>
      </c>
      <c r="R35" s="392">
        <f t="shared" si="4"/>
        <v>0</v>
      </c>
      <c r="S35" s="392">
        <f t="shared" si="4"/>
        <v>0</v>
      </c>
      <c r="T35" s="392">
        <f t="shared" si="4"/>
        <v>0</v>
      </c>
      <c r="U35" s="393">
        <f t="shared" si="4"/>
        <v>105</v>
      </c>
      <c r="V35" s="394">
        <f t="shared" si="5"/>
        <v>420</v>
      </c>
      <c r="W35" s="144" t="s">
        <v>205</v>
      </c>
      <c r="X35" s="423">
        <f t="shared" si="6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46163</v>
      </c>
      <c r="G36" s="384">
        <f t="shared" ca="1" si="1"/>
        <v>145</v>
      </c>
      <c r="H36" s="385">
        <v>2</v>
      </c>
      <c r="I36" s="385" t="s">
        <v>354</v>
      </c>
      <c r="J36" s="195">
        <v>0.25</v>
      </c>
      <c r="K36" s="196"/>
      <c r="L36" s="196"/>
      <c r="M36" s="196">
        <v>0.25</v>
      </c>
      <c r="N36" s="196"/>
      <c r="O36" s="197">
        <v>0.5</v>
      </c>
      <c r="P36" s="391">
        <f t="shared" si="4"/>
        <v>73.5</v>
      </c>
      <c r="Q36" s="392">
        <f t="shared" si="4"/>
        <v>0</v>
      </c>
      <c r="R36" s="392">
        <f t="shared" si="4"/>
        <v>0</v>
      </c>
      <c r="S36" s="392">
        <f t="shared" si="4"/>
        <v>73.5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0"/>
        <v>1</v>
      </c>
      <c r="B37" s="142" t="s">
        <v>69</v>
      </c>
      <c r="C37" s="142"/>
      <c r="D37" s="198">
        <v>28</v>
      </c>
      <c r="E37" s="383">
        <f t="shared" si="3"/>
        <v>196</v>
      </c>
      <c r="F37" s="319">
        <v>46161</v>
      </c>
      <c r="G37" s="384">
        <f t="shared" ca="1" si="1"/>
        <v>147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>
        <v>0.25</v>
      </c>
      <c r="N37" s="196"/>
      <c r="O37" s="197">
        <v>0.25</v>
      </c>
      <c r="P37" s="391">
        <f t="shared" si="4"/>
        <v>98</v>
      </c>
      <c r="Q37" s="392">
        <f t="shared" si="4"/>
        <v>0</v>
      </c>
      <c r="R37" s="392">
        <f t="shared" si="4"/>
        <v>0</v>
      </c>
      <c r="S37" s="392">
        <f t="shared" si="4"/>
        <v>49</v>
      </c>
      <c r="T37" s="392">
        <f t="shared" si="4"/>
        <v>0</v>
      </c>
      <c r="U37" s="393">
        <f t="shared" si="4"/>
        <v>49</v>
      </c>
      <c r="V37" s="394">
        <f t="shared" si="5"/>
        <v>196</v>
      </c>
      <c r="W37" s="144" t="s">
        <v>208</v>
      </c>
      <c r="X37" s="423">
        <f t="shared" si="6"/>
        <v>0</v>
      </c>
      <c r="Y37" s="2"/>
      <c r="Z37" s="2"/>
      <c r="AA37" s="344" t="s">
        <v>311</v>
      </c>
      <c r="AB37" s="345">
        <v>9350</v>
      </c>
      <c r="AC37" s="395">
        <v>8850</v>
      </c>
      <c r="AD37" s="395">
        <v>9700</v>
      </c>
      <c r="AE37" s="395">
        <v>9250</v>
      </c>
      <c r="AF37" s="395">
        <v>9500</v>
      </c>
      <c r="AG37" s="361">
        <v>9250</v>
      </c>
    </row>
    <row r="38" spans="1:33" ht="18.75">
      <c r="A38" s="157">
        <f t="shared" si="0"/>
        <v>1</v>
      </c>
      <c r="B38" s="142" t="s">
        <v>299</v>
      </c>
      <c r="C38" s="142"/>
      <c r="D38" s="198">
        <v>30</v>
      </c>
      <c r="E38" s="383">
        <f t="shared" si="3"/>
        <v>210</v>
      </c>
      <c r="F38" s="319">
        <v>46164</v>
      </c>
      <c r="G38" s="384">
        <f t="shared" ca="1" si="1"/>
        <v>144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210</v>
      </c>
      <c r="V38" s="394">
        <f t="shared" si="5"/>
        <v>210</v>
      </c>
      <c r="W38" s="144" t="s">
        <v>200</v>
      </c>
      <c r="X38" s="423">
        <f t="shared" si="6"/>
        <v>0</v>
      </c>
      <c r="Y38" s="2"/>
      <c r="Z38" s="2"/>
      <c r="AA38" s="344" t="s">
        <v>312</v>
      </c>
      <c r="AB38" s="345">
        <v>9350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46164</v>
      </c>
      <c r="G39" s="384">
        <f t="shared" ca="1" si="1"/>
        <v>144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344" t="s">
        <v>313</v>
      </c>
      <c r="AB39" s="345">
        <v>9200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0"/>
        <v>1</v>
      </c>
      <c r="B40" s="150" t="s">
        <v>72</v>
      </c>
      <c r="C40" s="150"/>
      <c r="D40" s="201">
        <v>28</v>
      </c>
      <c r="E40" s="383">
        <f t="shared" si="3"/>
        <v>196</v>
      </c>
      <c r="F40" s="319">
        <v>46161</v>
      </c>
      <c r="G40" s="384">
        <f t="shared" ca="1" si="1"/>
        <v>147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98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98</v>
      </c>
      <c r="V40" s="394">
        <f t="shared" si="5"/>
        <v>196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40</v>
      </c>
      <c r="E41" s="383">
        <f t="shared" si="3"/>
        <v>280</v>
      </c>
      <c r="F41" s="319">
        <v>46157</v>
      </c>
      <c r="G41" s="384">
        <f t="shared" ca="1" si="1"/>
        <v>151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140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140</v>
      </c>
      <c r="V41" s="394">
        <f t="shared" si="5"/>
        <v>280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46161</v>
      </c>
      <c r="G42" s="384">
        <f t="shared" ca="1" si="1"/>
        <v>147</v>
      </c>
      <c r="H42" s="385">
        <v>3</v>
      </c>
      <c r="I42" s="385" t="str">
        <f>VLOOKUP(H42,Secteurs!$A$4:$C$6,3)</f>
        <v>Arnaud ITOUA</v>
      </c>
      <c r="J42" s="195">
        <v>0.5</v>
      </c>
      <c r="K42" s="196"/>
      <c r="L42" s="196"/>
      <c r="M42" s="196">
        <v>0.5</v>
      </c>
      <c r="N42" s="196"/>
      <c r="O42" s="197"/>
      <c r="P42" s="391">
        <f t="shared" si="4"/>
        <v>91</v>
      </c>
      <c r="Q42" s="392">
        <f t="shared" si="4"/>
        <v>0</v>
      </c>
      <c r="R42" s="392">
        <f t="shared" si="4"/>
        <v>0</v>
      </c>
      <c r="S42" s="392">
        <f t="shared" si="4"/>
        <v>91</v>
      </c>
      <c r="T42" s="392">
        <f t="shared" si="4"/>
        <v>0</v>
      </c>
      <c r="U42" s="393">
        <f t="shared" si="4"/>
        <v>0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46162</v>
      </c>
      <c r="G43" s="384">
        <f t="shared" ca="1" si="1"/>
        <v>146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38</v>
      </c>
      <c r="E44" s="383">
        <f t="shared" si="3"/>
        <v>266</v>
      </c>
      <c r="F44" s="319">
        <v>46164</v>
      </c>
      <c r="G44" s="384">
        <f t="shared" ca="1" si="1"/>
        <v>144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/>
      <c r="N44" s="196"/>
      <c r="O44" s="197">
        <v>0.5</v>
      </c>
      <c r="P44" s="391">
        <f t="shared" si="4"/>
        <v>133</v>
      </c>
      <c r="Q44" s="392">
        <f t="shared" si="4"/>
        <v>0</v>
      </c>
      <c r="R44" s="392">
        <f t="shared" si="4"/>
        <v>0</v>
      </c>
      <c r="S44" s="392">
        <f t="shared" si="4"/>
        <v>0</v>
      </c>
      <c r="T44" s="392">
        <f t="shared" si="4"/>
        <v>0</v>
      </c>
      <c r="U44" s="393">
        <f t="shared" si="4"/>
        <v>133</v>
      </c>
      <c r="V44" s="394">
        <f t="shared" si="5"/>
        <v>266</v>
      </c>
      <c r="W44" s="144" t="s">
        <v>217</v>
      </c>
      <c r="X44" s="423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46163</v>
      </c>
      <c r="G45" s="384">
        <f t="shared" ca="1" si="1"/>
        <v>145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30</v>
      </c>
      <c r="E46" s="383">
        <f t="shared" si="3"/>
        <v>210</v>
      </c>
      <c r="F46" s="319">
        <v>46163</v>
      </c>
      <c r="G46" s="384">
        <f t="shared" ca="1" si="1"/>
        <v>145</v>
      </c>
      <c r="H46" s="385">
        <v>1</v>
      </c>
      <c r="I46" s="385" t="s">
        <v>353</v>
      </c>
      <c r="J46" s="195">
        <v>0.5</v>
      </c>
      <c r="K46" s="196"/>
      <c r="L46" s="196"/>
      <c r="M46" s="196">
        <v>0.25</v>
      </c>
      <c r="N46" s="196"/>
      <c r="O46" s="197">
        <v>0.25</v>
      </c>
      <c r="P46" s="391">
        <f t="shared" si="4"/>
        <v>105</v>
      </c>
      <c r="Q46" s="392">
        <f t="shared" si="4"/>
        <v>0</v>
      </c>
      <c r="R46" s="392">
        <f t="shared" si="4"/>
        <v>0</v>
      </c>
      <c r="S46" s="392">
        <f t="shared" si="4"/>
        <v>52.5</v>
      </c>
      <c r="T46" s="392">
        <f t="shared" si="4"/>
        <v>0</v>
      </c>
      <c r="U46" s="393">
        <f t="shared" si="4"/>
        <v>52.5</v>
      </c>
      <c r="V46" s="394">
        <v>210</v>
      </c>
      <c r="W46" s="144" t="s">
        <v>218</v>
      </c>
      <c r="X46" s="423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46163</v>
      </c>
      <c r="G47" s="384">
        <f t="shared" ca="1" si="1"/>
        <v>145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46155</v>
      </c>
      <c r="G48" s="384">
        <f t="shared" ca="1" si="1"/>
        <v>153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81</v>
      </c>
      <c r="C49" s="148" t="s">
        <v>29</v>
      </c>
      <c r="D49" s="198">
        <v>22</v>
      </c>
      <c r="E49" s="383">
        <f t="shared" si="3"/>
        <v>154</v>
      </c>
      <c r="F49" s="319">
        <v>46164</v>
      </c>
      <c r="G49" s="384">
        <f t="shared" ca="1" si="1"/>
        <v>144</v>
      </c>
      <c r="H49" s="385">
        <v>3</v>
      </c>
      <c r="I49" s="385" t="str">
        <f>VLOOKUP(H49,Secteurs!$A$4:$C$6,3)</f>
        <v>Arnaud ITOUA</v>
      </c>
      <c r="J49" s="195"/>
      <c r="K49" s="196"/>
      <c r="L49" s="196">
        <v>0.5</v>
      </c>
      <c r="M49" s="196">
        <v>0.5</v>
      </c>
      <c r="N49" s="196"/>
      <c r="O49" s="197"/>
      <c r="P49" s="391">
        <f t="shared" si="4"/>
        <v>0</v>
      </c>
      <c r="Q49" s="392">
        <f t="shared" si="4"/>
        <v>0</v>
      </c>
      <c r="R49" s="392">
        <f t="shared" si="4"/>
        <v>77</v>
      </c>
      <c r="S49" s="392">
        <f t="shared" si="4"/>
        <v>77</v>
      </c>
      <c r="T49" s="392">
        <f t="shared" si="4"/>
        <v>0</v>
      </c>
      <c r="U49" s="393">
        <f t="shared" si="4"/>
        <v>0</v>
      </c>
      <c r="V49" s="394">
        <f t="shared" si="5"/>
        <v>154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46161</v>
      </c>
      <c r="G50" s="384">
        <f t="shared" ca="1" si="1"/>
        <v>147</v>
      </c>
      <c r="H50" s="385">
        <v>2</v>
      </c>
      <c r="I50" s="385" t="s">
        <v>354</v>
      </c>
      <c r="J50" s="195">
        <v>0.25</v>
      </c>
      <c r="K50" s="196"/>
      <c r="L50" s="196"/>
      <c r="M50" s="196">
        <v>0.75</v>
      </c>
      <c r="N50" s="196"/>
      <c r="O50" s="197"/>
      <c r="P50" s="391">
        <f t="shared" si="4"/>
        <v>87.5</v>
      </c>
      <c r="Q50" s="392">
        <f t="shared" si="4"/>
        <v>0</v>
      </c>
      <c r="R50" s="392">
        <f t="shared" si="4"/>
        <v>0</v>
      </c>
      <c r="S50" s="392">
        <f t="shared" si="4"/>
        <v>262.5</v>
      </c>
      <c r="T50" s="392">
        <f t="shared" si="4"/>
        <v>0</v>
      </c>
      <c r="U50" s="393">
        <f t="shared" si="4"/>
        <v>0</v>
      </c>
      <c r="V50" s="394">
        <f t="shared" si="5"/>
        <v>350</v>
      </c>
      <c r="W50" s="144" t="s">
        <v>217</v>
      </c>
      <c r="X50" s="423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0"/>
        <v>1</v>
      </c>
      <c r="B51" s="156" t="s">
        <v>83</v>
      </c>
      <c r="C51" s="148" t="s">
        <v>29</v>
      </c>
      <c r="D51" s="202">
        <v>34</v>
      </c>
      <c r="E51" s="383">
        <f t="shared" si="3"/>
        <v>238</v>
      </c>
      <c r="F51" s="319">
        <v>46163</v>
      </c>
      <c r="G51" s="384">
        <f t="shared" ca="1" si="1"/>
        <v>145</v>
      </c>
      <c r="H51" s="385">
        <v>3</v>
      </c>
      <c r="I51" s="385" t="str">
        <f>VLOOKUP(H51,Secteurs!$A$4:$C$6,3)</f>
        <v>Arnaud ITOUA</v>
      </c>
      <c r="J51" s="195"/>
      <c r="K51" s="196"/>
      <c r="L51" s="196"/>
      <c r="M51" s="196">
        <v>0.25</v>
      </c>
      <c r="N51" s="196">
        <v>0.5</v>
      </c>
      <c r="O51" s="197">
        <v>0.25</v>
      </c>
      <c r="P51" s="391">
        <f t="shared" si="4"/>
        <v>0</v>
      </c>
      <c r="Q51" s="392">
        <f t="shared" si="4"/>
        <v>0</v>
      </c>
      <c r="R51" s="392">
        <f t="shared" si="4"/>
        <v>0</v>
      </c>
      <c r="S51" s="392">
        <f t="shared" si="4"/>
        <v>59.5</v>
      </c>
      <c r="T51" s="392">
        <f t="shared" si="4"/>
        <v>119</v>
      </c>
      <c r="U51" s="393">
        <f t="shared" si="4"/>
        <v>59.5</v>
      </c>
      <c r="V51" s="394">
        <f t="shared" si="5"/>
        <v>238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0"/>
        <v>1</v>
      </c>
      <c r="B52" s="142" t="s">
        <v>297</v>
      </c>
      <c r="C52" s="142"/>
      <c r="D52" s="198">
        <v>48</v>
      </c>
      <c r="E52" s="383">
        <f t="shared" si="3"/>
        <v>336</v>
      </c>
      <c r="F52" s="319">
        <v>46161</v>
      </c>
      <c r="G52" s="384">
        <f t="shared" ca="1" si="1"/>
        <v>147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4"/>
        <v>168</v>
      </c>
      <c r="Q52" s="392">
        <f t="shared" si="4"/>
        <v>0</v>
      </c>
      <c r="R52" s="392">
        <f t="shared" si="4"/>
        <v>0</v>
      </c>
      <c r="S52" s="392">
        <f t="shared" si="4"/>
        <v>0</v>
      </c>
      <c r="T52" s="392">
        <f t="shared" si="4"/>
        <v>0</v>
      </c>
      <c r="U52" s="393">
        <f t="shared" si="4"/>
        <v>168</v>
      </c>
      <c r="V52" s="394">
        <f t="shared" si="5"/>
        <v>336</v>
      </c>
      <c r="W52" s="144" t="s">
        <v>221</v>
      </c>
      <c r="X52" s="423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0"/>
        <v>1</v>
      </c>
      <c r="B53" s="142" t="s">
        <v>85</v>
      </c>
      <c r="C53" s="154" t="s">
        <v>29</v>
      </c>
      <c r="D53" s="200">
        <v>26</v>
      </c>
      <c r="E53" s="383">
        <f t="shared" si="3"/>
        <v>182</v>
      </c>
      <c r="F53" s="319">
        <v>46162</v>
      </c>
      <c r="G53" s="384">
        <f t="shared" ca="1" si="1"/>
        <v>146</v>
      </c>
      <c r="H53" s="385">
        <v>3</v>
      </c>
      <c r="I53" s="385" t="str">
        <f>VLOOKUP(H53,Secteurs!$A$4:$C$6,3)</f>
        <v>Arnaud ITOUA</v>
      </c>
      <c r="J53" s="195">
        <v>0.75</v>
      </c>
      <c r="K53" s="196"/>
      <c r="L53" s="196"/>
      <c r="M53" s="196">
        <v>0.25</v>
      </c>
      <c r="N53" s="196"/>
      <c r="O53" s="197"/>
      <c r="P53" s="391">
        <f t="shared" si="4"/>
        <v>136.5</v>
      </c>
      <c r="Q53" s="392">
        <f t="shared" si="4"/>
        <v>0</v>
      </c>
      <c r="R53" s="392">
        <f t="shared" si="4"/>
        <v>0</v>
      </c>
      <c r="S53" s="392">
        <f t="shared" si="4"/>
        <v>45.5</v>
      </c>
      <c r="T53" s="392">
        <f t="shared" si="4"/>
        <v>0</v>
      </c>
      <c r="U53" s="393">
        <f t="shared" si="4"/>
        <v>0</v>
      </c>
      <c r="V53" s="394">
        <f t="shared" si="5"/>
        <v>182</v>
      </c>
      <c r="W53" s="144" t="s">
        <v>222</v>
      </c>
      <c r="X53" s="423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0"/>
        <v>1</v>
      </c>
      <c r="B54" s="150" t="s">
        <v>86</v>
      </c>
      <c r="C54" s="148" t="s">
        <v>29</v>
      </c>
      <c r="D54" s="200">
        <v>20</v>
      </c>
      <c r="E54" s="383">
        <f t="shared" si="3"/>
        <v>140</v>
      </c>
      <c r="F54" s="319">
        <v>46162</v>
      </c>
      <c r="G54" s="384">
        <f t="shared" ca="1" si="1"/>
        <v>146</v>
      </c>
      <c r="H54" s="385">
        <v>3</v>
      </c>
      <c r="I54" s="385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391">
        <f t="shared" si="4"/>
        <v>70</v>
      </c>
      <c r="Q54" s="392">
        <f t="shared" si="4"/>
        <v>0</v>
      </c>
      <c r="R54" s="392">
        <f t="shared" si="4"/>
        <v>0</v>
      </c>
      <c r="S54" s="392">
        <f t="shared" si="4"/>
        <v>0</v>
      </c>
      <c r="T54" s="392">
        <f t="shared" si="4"/>
        <v>70</v>
      </c>
      <c r="U54" s="393">
        <f t="shared" si="4"/>
        <v>0</v>
      </c>
      <c r="V54" s="394">
        <f t="shared" si="5"/>
        <v>140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0"/>
        <v>1</v>
      </c>
      <c r="B55" s="142" t="s">
        <v>337</v>
      </c>
      <c r="D55" s="198">
        <v>36</v>
      </c>
      <c r="E55" s="383">
        <f t="shared" si="3"/>
        <v>252</v>
      </c>
      <c r="F55" s="319">
        <v>46163</v>
      </c>
      <c r="G55" s="384">
        <f t="shared" ca="1" si="1"/>
        <v>145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/>
      <c r="N55" s="196">
        <v>0.5</v>
      </c>
      <c r="O55" s="197"/>
      <c r="P55" s="391">
        <f t="shared" si="4"/>
        <v>126</v>
      </c>
      <c r="Q55" s="392">
        <f t="shared" si="4"/>
        <v>0</v>
      </c>
      <c r="R55" s="392">
        <f t="shared" si="4"/>
        <v>0</v>
      </c>
      <c r="S55" s="392">
        <f t="shared" si="4"/>
        <v>0</v>
      </c>
      <c r="T55" s="392">
        <f t="shared" si="4"/>
        <v>126</v>
      </c>
      <c r="U55" s="393">
        <f t="shared" si="4"/>
        <v>0</v>
      </c>
      <c r="V55" s="394">
        <f t="shared" si="5"/>
        <v>252</v>
      </c>
      <c r="W55" s="144" t="s">
        <v>224</v>
      </c>
      <c r="X55" s="423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32</v>
      </c>
      <c r="E56" s="383">
        <f t="shared" si="3"/>
        <v>224</v>
      </c>
      <c r="F56" s="319">
        <v>46163</v>
      </c>
      <c r="G56" s="384">
        <f t="shared" ca="1" si="1"/>
        <v>145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112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112</v>
      </c>
      <c r="V56" s="394">
        <f t="shared" si="5"/>
        <v>224</v>
      </c>
      <c r="W56" s="144" t="s">
        <v>205</v>
      </c>
      <c r="X56" s="423">
        <f t="shared" si="6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20</v>
      </c>
      <c r="E57" s="383">
        <f t="shared" si="3"/>
        <v>140</v>
      </c>
      <c r="F57" s="319">
        <v>46161</v>
      </c>
      <c r="G57" s="384">
        <f t="shared" ca="1" si="1"/>
        <v>147</v>
      </c>
      <c r="H57" s="385">
        <v>3</v>
      </c>
      <c r="I57" s="385" t="str">
        <f>VLOOKUP(H57,Secteurs!$A$4:$C$6,3)</f>
        <v>Arnaud ITOUA</v>
      </c>
      <c r="J57" s="195">
        <v>0.5</v>
      </c>
      <c r="K57" s="196"/>
      <c r="L57" s="196"/>
      <c r="M57" s="196">
        <v>0.5</v>
      </c>
      <c r="N57" s="196"/>
      <c r="O57" s="197"/>
      <c r="P57" s="391">
        <f t="shared" si="4"/>
        <v>70</v>
      </c>
      <c r="Q57" s="392">
        <f t="shared" si="4"/>
        <v>0</v>
      </c>
      <c r="R57" s="392">
        <f t="shared" si="4"/>
        <v>0</v>
      </c>
      <c r="S57" s="392">
        <f t="shared" si="4"/>
        <v>70</v>
      </c>
      <c r="T57" s="392">
        <f t="shared" si="4"/>
        <v>0</v>
      </c>
      <c r="U57" s="393">
        <f t="shared" si="4"/>
        <v>0</v>
      </c>
      <c r="V57" s="394">
        <f t="shared" si="5"/>
        <v>140</v>
      </c>
      <c r="W57" s="144" t="s">
        <v>223</v>
      </c>
      <c r="X57" s="423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38</v>
      </c>
      <c r="E58" s="383">
        <f t="shared" si="3"/>
        <v>266</v>
      </c>
      <c r="F58" s="319">
        <v>46162</v>
      </c>
      <c r="G58" s="384">
        <f t="shared" ca="1" si="1"/>
        <v>146</v>
      </c>
      <c r="H58" s="385">
        <v>2</v>
      </c>
      <c r="I58" s="385" t="s">
        <v>354</v>
      </c>
      <c r="J58" s="195">
        <v>0.5</v>
      </c>
      <c r="K58" s="196"/>
      <c r="L58" s="196"/>
      <c r="M58" s="196">
        <v>0.25</v>
      </c>
      <c r="N58" s="196"/>
      <c r="O58" s="197">
        <v>0.25</v>
      </c>
      <c r="P58" s="391">
        <f t="shared" si="4"/>
        <v>133</v>
      </c>
      <c r="Q58" s="392">
        <f t="shared" ref="Q58:U108" si="7">+$E58*K58</f>
        <v>0</v>
      </c>
      <c r="R58" s="392">
        <f t="shared" si="7"/>
        <v>0</v>
      </c>
      <c r="S58" s="392">
        <f t="shared" si="7"/>
        <v>66.5</v>
      </c>
      <c r="T58" s="392">
        <f t="shared" si="7"/>
        <v>0</v>
      </c>
      <c r="U58" s="393">
        <f t="shared" si="7"/>
        <v>66.5</v>
      </c>
      <c r="V58" s="394">
        <f t="shared" si="5"/>
        <v>266</v>
      </c>
      <c r="W58" s="144" t="s">
        <v>208</v>
      </c>
      <c r="X58" s="423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46164</v>
      </c>
      <c r="G59" s="384">
        <f t="shared" ca="1" si="1"/>
        <v>144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/>
      <c r="M59" s="196"/>
      <c r="N59" s="196"/>
      <c r="O59" s="197">
        <v>0.5</v>
      </c>
      <c r="P59" s="391">
        <f t="shared" ref="P59:U122" si="8">+$E59*J59</f>
        <v>105</v>
      </c>
      <c r="Q59" s="392">
        <f t="shared" si="7"/>
        <v>0</v>
      </c>
      <c r="R59" s="392">
        <f t="shared" si="7"/>
        <v>0</v>
      </c>
      <c r="S59" s="392">
        <f t="shared" si="7"/>
        <v>0</v>
      </c>
      <c r="T59" s="392">
        <f t="shared" si="7"/>
        <v>0</v>
      </c>
      <c r="U59" s="393">
        <f t="shared" si="7"/>
        <v>105</v>
      </c>
      <c r="V59" s="394">
        <f t="shared" si="5"/>
        <v>210</v>
      </c>
      <c r="W59" s="144" t="s">
        <v>210</v>
      </c>
      <c r="X59" s="423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28</v>
      </c>
      <c r="E60" s="383">
        <f t="shared" si="3"/>
        <v>196</v>
      </c>
      <c r="F60" s="319">
        <v>46164</v>
      </c>
      <c r="G60" s="384">
        <f t="shared" ca="1" si="1"/>
        <v>144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8"/>
        <v>0</v>
      </c>
      <c r="Q60" s="392">
        <f t="shared" si="7"/>
        <v>0</v>
      </c>
      <c r="R60" s="392">
        <f t="shared" si="7"/>
        <v>98</v>
      </c>
      <c r="S60" s="392">
        <f t="shared" si="7"/>
        <v>0</v>
      </c>
      <c r="T60" s="392">
        <f t="shared" si="7"/>
        <v>0</v>
      </c>
      <c r="U60" s="393">
        <f t="shared" si="7"/>
        <v>98</v>
      </c>
      <c r="V60" s="394">
        <f t="shared" si="5"/>
        <v>196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42</v>
      </c>
      <c r="E61" s="383">
        <f t="shared" si="3"/>
        <v>294</v>
      </c>
      <c r="F61" s="319">
        <v>46154</v>
      </c>
      <c r="G61" s="384">
        <f t="shared" ca="1" si="1"/>
        <v>154</v>
      </c>
      <c r="H61" s="385">
        <v>2</v>
      </c>
      <c r="I61" s="385" t="s">
        <v>354</v>
      </c>
      <c r="J61" s="195"/>
      <c r="K61" s="196">
        <v>0.5</v>
      </c>
      <c r="L61" s="196"/>
      <c r="M61" s="196"/>
      <c r="N61" s="196"/>
      <c r="O61" s="197">
        <v>0.5</v>
      </c>
      <c r="P61" s="391">
        <f t="shared" si="8"/>
        <v>0</v>
      </c>
      <c r="Q61" s="392">
        <f t="shared" si="7"/>
        <v>147</v>
      </c>
      <c r="R61" s="392">
        <f t="shared" si="7"/>
        <v>0</v>
      </c>
      <c r="S61" s="392">
        <f t="shared" si="7"/>
        <v>0</v>
      </c>
      <c r="T61" s="392">
        <f t="shared" si="7"/>
        <v>0</v>
      </c>
      <c r="U61" s="393">
        <f t="shared" si="7"/>
        <v>147</v>
      </c>
      <c r="V61" s="394">
        <f t="shared" si="5"/>
        <v>294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46161</v>
      </c>
      <c r="G62" s="384">
        <f t="shared" ca="1" si="1"/>
        <v>147</v>
      </c>
      <c r="H62" s="254">
        <v>1</v>
      </c>
      <c r="I62" s="385" t="s">
        <v>353</v>
      </c>
      <c r="J62" s="195"/>
      <c r="K62" s="196"/>
      <c r="L62" s="196">
        <v>0.25</v>
      </c>
      <c r="M62" s="196"/>
      <c r="N62" s="196"/>
      <c r="O62" s="197">
        <v>0.75</v>
      </c>
      <c r="P62" s="391">
        <f t="shared" si="8"/>
        <v>0</v>
      </c>
      <c r="Q62" s="392">
        <f t="shared" si="7"/>
        <v>0</v>
      </c>
      <c r="R62" s="392">
        <f t="shared" si="7"/>
        <v>49</v>
      </c>
      <c r="S62" s="392">
        <f t="shared" si="7"/>
        <v>0</v>
      </c>
      <c r="T62" s="392">
        <f t="shared" si="7"/>
        <v>0</v>
      </c>
      <c r="U62" s="393">
        <f t="shared" si="7"/>
        <v>147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46164</v>
      </c>
      <c r="G63" s="384">
        <f t="shared" ca="1" si="1"/>
        <v>144</v>
      </c>
      <c r="H63" s="254">
        <v>1</v>
      </c>
      <c r="I63" s="385" t="s">
        <v>353</v>
      </c>
      <c r="J63" s="195"/>
      <c r="K63" s="196"/>
      <c r="L63" s="196"/>
      <c r="M63" s="196"/>
      <c r="N63" s="196"/>
      <c r="O63" s="197">
        <v>1</v>
      </c>
      <c r="P63" s="391">
        <f t="shared" si="8"/>
        <v>0</v>
      </c>
      <c r="Q63" s="392">
        <f t="shared" si="7"/>
        <v>0</v>
      </c>
      <c r="R63" s="392">
        <f t="shared" si="7"/>
        <v>0</v>
      </c>
      <c r="S63" s="392">
        <f t="shared" si="7"/>
        <v>0</v>
      </c>
      <c r="T63" s="392">
        <f t="shared" si="7"/>
        <v>0</v>
      </c>
      <c r="U63" s="393">
        <f t="shared" si="7"/>
        <v>210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26</v>
      </c>
      <c r="E64" s="383">
        <f t="shared" si="3"/>
        <v>182</v>
      </c>
      <c r="F64" s="319">
        <v>46164</v>
      </c>
      <c r="G64" s="384">
        <f t="shared" ca="1" si="1"/>
        <v>144</v>
      </c>
      <c r="H64" s="254">
        <v>1</v>
      </c>
      <c r="I64" s="385" t="s">
        <v>353</v>
      </c>
      <c r="J64" s="195">
        <v>0.5</v>
      </c>
      <c r="K64" s="196"/>
      <c r="L64" s="196"/>
      <c r="M64" s="196"/>
      <c r="N64" s="196"/>
      <c r="O64" s="197">
        <v>0.5</v>
      </c>
      <c r="P64" s="391">
        <f t="shared" si="8"/>
        <v>91</v>
      </c>
      <c r="Q64" s="392">
        <f t="shared" si="7"/>
        <v>0</v>
      </c>
      <c r="R64" s="392">
        <f t="shared" si="7"/>
        <v>0</v>
      </c>
      <c r="S64" s="392">
        <f t="shared" si="7"/>
        <v>0</v>
      </c>
      <c r="T64" s="392">
        <f t="shared" si="7"/>
        <v>0</v>
      </c>
      <c r="U64" s="393">
        <f t="shared" si="7"/>
        <v>91</v>
      </c>
      <c r="V64" s="394">
        <f t="shared" si="5"/>
        <v>182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40</v>
      </c>
      <c r="E65" s="383">
        <f t="shared" si="3"/>
        <v>280</v>
      </c>
      <c r="F65" s="319">
        <v>46161</v>
      </c>
      <c r="G65" s="384">
        <f t="shared" ca="1" si="1"/>
        <v>147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>
        <v>0.25</v>
      </c>
      <c r="O65" s="197">
        <v>0.25</v>
      </c>
      <c r="P65" s="391">
        <f t="shared" si="8"/>
        <v>140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70</v>
      </c>
      <c r="U65" s="393">
        <f t="shared" si="7"/>
        <v>70</v>
      </c>
      <c r="V65" s="394">
        <f t="shared" si="5"/>
        <v>280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9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46161</v>
      </c>
      <c r="G66" s="384">
        <f t="shared" ref="G66:G70" ca="1" si="10">+IF(A66=1,(+TODAY())-F66,"Sans objet")</f>
        <v>147</v>
      </c>
      <c r="H66" s="254">
        <v>1</v>
      </c>
      <c r="I66" s="385" t="s">
        <v>353</v>
      </c>
      <c r="J66" s="195">
        <v>0.25</v>
      </c>
      <c r="K66" s="196"/>
      <c r="L66" s="196"/>
      <c r="M66" s="196">
        <v>0.25</v>
      </c>
      <c r="N66" s="196"/>
      <c r="O66" s="197">
        <v>0.5</v>
      </c>
      <c r="P66" s="391">
        <f t="shared" si="8"/>
        <v>31.5</v>
      </c>
      <c r="Q66" s="392">
        <f t="shared" si="7"/>
        <v>0</v>
      </c>
      <c r="R66" s="392">
        <f t="shared" si="7"/>
        <v>0</v>
      </c>
      <c r="S66" s="392">
        <f t="shared" si="7"/>
        <v>31.5</v>
      </c>
      <c r="T66" s="392">
        <f t="shared" si="7"/>
        <v>0</v>
      </c>
      <c r="U66" s="393">
        <f t="shared" si="7"/>
        <v>63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9"/>
        <v>1</v>
      </c>
      <c r="B67" s="169" t="s">
        <v>99</v>
      </c>
      <c r="C67" s="159" t="s">
        <v>29</v>
      </c>
      <c r="D67" s="200">
        <v>28</v>
      </c>
      <c r="E67" s="383">
        <f t="shared" ref="E67:E130" si="11">D67*7</f>
        <v>196</v>
      </c>
      <c r="F67" s="319">
        <v>46161</v>
      </c>
      <c r="G67" s="384">
        <f t="shared" ca="1" si="10"/>
        <v>147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8"/>
        <v>98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98</v>
      </c>
      <c r="V67" s="394">
        <f t="shared" ref="V67:V130" si="12">SUM(P67:U67)</f>
        <v>196</v>
      </c>
      <c r="W67" s="144" t="s">
        <v>220</v>
      </c>
      <c r="X67" s="423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9"/>
        <v>1</v>
      </c>
      <c r="B68" s="161" t="s">
        <v>100</v>
      </c>
      <c r="C68" s="160" t="s">
        <v>29</v>
      </c>
      <c r="D68" s="198">
        <v>26</v>
      </c>
      <c r="E68" s="383">
        <f t="shared" si="11"/>
        <v>182</v>
      </c>
      <c r="F68" s="319">
        <v>46164</v>
      </c>
      <c r="G68" s="384">
        <f t="shared" ca="1" si="10"/>
        <v>144</v>
      </c>
      <c r="H68" s="254">
        <v>1</v>
      </c>
      <c r="I68" s="385" t="s">
        <v>353</v>
      </c>
      <c r="J68" s="195">
        <v>0.5</v>
      </c>
      <c r="K68" s="196"/>
      <c r="L68" s="196"/>
      <c r="M68" s="196"/>
      <c r="N68" s="196">
        <v>0.5</v>
      </c>
      <c r="O68" s="197"/>
      <c r="P68" s="391">
        <f t="shared" si="8"/>
        <v>91</v>
      </c>
      <c r="Q68" s="392">
        <f t="shared" si="7"/>
        <v>0</v>
      </c>
      <c r="R68" s="392">
        <f t="shared" si="7"/>
        <v>0</v>
      </c>
      <c r="S68" s="392">
        <f t="shared" si="7"/>
        <v>0</v>
      </c>
      <c r="T68" s="392">
        <f t="shared" si="7"/>
        <v>91</v>
      </c>
      <c r="U68" s="393">
        <f t="shared" si="7"/>
        <v>0</v>
      </c>
      <c r="V68" s="394">
        <f t="shared" si="12"/>
        <v>182</v>
      </c>
      <c r="W68" s="144" t="s">
        <v>228</v>
      </c>
      <c r="X68" s="423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9"/>
        <v>1</v>
      </c>
      <c r="B69" s="153" t="s">
        <v>101</v>
      </c>
      <c r="C69" s="148" t="s">
        <v>29</v>
      </c>
      <c r="D69" s="198">
        <v>48</v>
      </c>
      <c r="E69" s="383">
        <f t="shared" si="11"/>
        <v>336</v>
      </c>
      <c r="F69" s="319">
        <v>46157</v>
      </c>
      <c r="G69" s="384">
        <f t="shared" ca="1" si="10"/>
        <v>151</v>
      </c>
      <c r="H69" s="385">
        <v>2</v>
      </c>
      <c r="I69" s="385" t="s">
        <v>355</v>
      </c>
      <c r="J69" s="195"/>
      <c r="K69" s="196">
        <v>0.25</v>
      </c>
      <c r="L69" s="196"/>
      <c r="M69" s="196">
        <v>0.5</v>
      </c>
      <c r="N69" s="196">
        <v>0.25</v>
      </c>
      <c r="O69" s="197"/>
      <c r="P69" s="391">
        <f t="shared" si="8"/>
        <v>0</v>
      </c>
      <c r="Q69" s="392">
        <f t="shared" si="7"/>
        <v>84</v>
      </c>
      <c r="R69" s="392">
        <f t="shared" si="7"/>
        <v>0</v>
      </c>
      <c r="S69" s="392">
        <f t="shared" si="7"/>
        <v>168</v>
      </c>
      <c r="T69" s="392">
        <f t="shared" si="7"/>
        <v>84</v>
      </c>
      <c r="U69" s="393">
        <f t="shared" si="7"/>
        <v>0</v>
      </c>
      <c r="V69" s="394">
        <f t="shared" si="12"/>
        <v>336</v>
      </c>
      <c r="W69" s="144" t="s">
        <v>219</v>
      </c>
      <c r="X69" s="423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9"/>
        <v>1</v>
      </c>
      <c r="B70" s="150" t="s">
        <v>103</v>
      </c>
      <c r="C70" s="288"/>
      <c r="D70" s="200">
        <v>20</v>
      </c>
      <c r="E70" s="383">
        <f t="shared" si="11"/>
        <v>140</v>
      </c>
      <c r="F70" s="319">
        <v>46155</v>
      </c>
      <c r="G70" s="384">
        <f t="shared" ca="1" si="10"/>
        <v>153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8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2"/>
        <v>140</v>
      </c>
      <c r="W70" s="144" t="s">
        <v>229</v>
      </c>
      <c r="X70" s="423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9"/>
        <v>1</v>
      </c>
      <c r="B71" s="153" t="s">
        <v>105</v>
      </c>
      <c r="D71" s="198">
        <v>28</v>
      </c>
      <c r="E71" s="383">
        <f t="shared" si="11"/>
        <v>196</v>
      </c>
      <c r="F71" s="319">
        <v>46150</v>
      </c>
      <c r="G71" s="384">
        <v>0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8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2"/>
        <v>196</v>
      </c>
      <c r="W71" s="144" t="s">
        <v>230</v>
      </c>
      <c r="X71" s="423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9"/>
        <v>1</v>
      </c>
      <c r="B72" s="142" t="s">
        <v>106</v>
      </c>
      <c r="C72" s="142"/>
      <c r="D72" s="199">
        <v>12</v>
      </c>
      <c r="E72" s="383">
        <f t="shared" si="11"/>
        <v>84</v>
      </c>
      <c r="F72" s="319">
        <v>46161</v>
      </c>
      <c r="G72" s="384">
        <f t="shared" ref="G72:G135" ca="1" si="14">+IF(A72=1,(+TODAY())-F72,"Sans objet")</f>
        <v>147</v>
      </c>
      <c r="H72" s="254">
        <v>1</v>
      </c>
      <c r="I72" s="385" t="s">
        <v>353</v>
      </c>
      <c r="J72" s="195">
        <v>0.5</v>
      </c>
      <c r="K72" s="196"/>
      <c r="L72" s="196"/>
      <c r="M72" s="196">
        <v>0.25</v>
      </c>
      <c r="N72" s="196"/>
      <c r="O72" s="197">
        <v>0.25</v>
      </c>
      <c r="P72" s="391">
        <f t="shared" si="8"/>
        <v>42</v>
      </c>
      <c r="Q72" s="392">
        <f t="shared" si="7"/>
        <v>0</v>
      </c>
      <c r="R72" s="392">
        <f t="shared" si="7"/>
        <v>0</v>
      </c>
      <c r="S72" s="392">
        <f t="shared" si="7"/>
        <v>21</v>
      </c>
      <c r="T72" s="392">
        <f t="shared" si="7"/>
        <v>0</v>
      </c>
      <c r="U72" s="393">
        <f t="shared" si="7"/>
        <v>21</v>
      </c>
      <c r="V72" s="394">
        <f t="shared" si="12"/>
        <v>84</v>
      </c>
      <c r="W72" s="144" t="s">
        <v>226</v>
      </c>
      <c r="X72" s="423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9"/>
        <v>1</v>
      </c>
      <c r="B73" s="142" t="s">
        <v>107</v>
      </c>
      <c r="C73" s="142"/>
      <c r="D73" s="198">
        <v>28</v>
      </c>
      <c r="E73" s="383">
        <f t="shared" si="11"/>
        <v>196</v>
      </c>
      <c r="F73" s="319">
        <v>46161</v>
      </c>
      <c r="G73" s="384">
        <f t="shared" ca="1" si="14"/>
        <v>147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8"/>
        <v>98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98</v>
      </c>
      <c r="V73" s="394">
        <f t="shared" si="12"/>
        <v>196</v>
      </c>
      <c r="W73" s="144" t="s">
        <v>208</v>
      </c>
      <c r="X73" s="423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9"/>
        <v>1</v>
      </c>
      <c r="B74" s="153" t="s">
        <v>108</v>
      </c>
      <c r="C74" s="149" t="s">
        <v>34</v>
      </c>
      <c r="D74" s="198">
        <v>30</v>
      </c>
      <c r="E74" s="383">
        <f t="shared" si="11"/>
        <v>210</v>
      </c>
      <c r="F74" s="352">
        <v>46161</v>
      </c>
      <c r="G74" s="384">
        <f t="shared" ca="1" si="14"/>
        <v>147</v>
      </c>
      <c r="H74" s="255">
        <v>1</v>
      </c>
      <c r="I74" s="255" t="s">
        <v>353</v>
      </c>
      <c r="J74" s="195">
        <v>0.5</v>
      </c>
      <c r="K74" s="196"/>
      <c r="L74" s="196"/>
      <c r="M74" s="196">
        <v>0.25</v>
      </c>
      <c r="N74" s="196">
        <v>0.25</v>
      </c>
      <c r="O74" s="197"/>
      <c r="P74" s="391">
        <f t="shared" si="8"/>
        <v>105</v>
      </c>
      <c r="Q74" s="392">
        <f t="shared" si="7"/>
        <v>0</v>
      </c>
      <c r="R74" s="392">
        <f t="shared" si="7"/>
        <v>0</v>
      </c>
      <c r="S74" s="392">
        <f t="shared" si="7"/>
        <v>52.5</v>
      </c>
      <c r="T74" s="392">
        <f t="shared" si="7"/>
        <v>52.5</v>
      </c>
      <c r="U74" s="393">
        <f t="shared" si="7"/>
        <v>0</v>
      </c>
      <c r="V74" s="394">
        <f t="shared" si="12"/>
        <v>210</v>
      </c>
      <c r="W74" s="144" t="s">
        <v>231</v>
      </c>
      <c r="X74" s="423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9"/>
        <v>1</v>
      </c>
      <c r="B75" s="153" t="s">
        <v>109</v>
      </c>
      <c r="C75" s="153"/>
      <c r="D75" s="198">
        <v>26</v>
      </c>
      <c r="E75" s="383">
        <f t="shared" si="11"/>
        <v>182</v>
      </c>
      <c r="F75" s="319">
        <v>46161</v>
      </c>
      <c r="G75" s="384">
        <f t="shared" ca="1" si="14"/>
        <v>147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0.5</v>
      </c>
      <c r="N75" s="196"/>
      <c r="O75" s="197"/>
      <c r="P75" s="391">
        <f t="shared" si="8"/>
        <v>91</v>
      </c>
      <c r="Q75" s="392">
        <f t="shared" si="7"/>
        <v>0</v>
      </c>
      <c r="R75" s="392">
        <f t="shared" si="7"/>
        <v>0</v>
      </c>
      <c r="S75" s="392">
        <f t="shared" si="7"/>
        <v>91</v>
      </c>
      <c r="T75" s="392">
        <f t="shared" si="7"/>
        <v>0</v>
      </c>
      <c r="U75" s="393">
        <f t="shared" si="7"/>
        <v>0</v>
      </c>
      <c r="V75" s="394">
        <f t="shared" si="12"/>
        <v>182</v>
      </c>
      <c r="W75" s="144" t="s">
        <v>231</v>
      </c>
      <c r="X75" s="423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9"/>
        <v>1</v>
      </c>
      <c r="B76" s="142" t="s">
        <v>110</v>
      </c>
      <c r="C76" s="148" t="s">
        <v>29</v>
      </c>
      <c r="D76" s="198">
        <v>24</v>
      </c>
      <c r="E76" s="383">
        <f t="shared" si="11"/>
        <v>168</v>
      </c>
      <c r="F76" s="319">
        <v>46163</v>
      </c>
      <c r="G76" s="384">
        <f t="shared" ca="1" si="14"/>
        <v>145</v>
      </c>
      <c r="H76" s="385">
        <v>3</v>
      </c>
      <c r="I76" s="385" t="str">
        <f>VLOOKUP(H76,Secteurs!$A$4:$C$6,3)</f>
        <v>Arnaud ITOUA</v>
      </c>
      <c r="J76" s="195">
        <v>0.5</v>
      </c>
      <c r="K76" s="196"/>
      <c r="L76" s="196"/>
      <c r="M76" s="196"/>
      <c r="N76" s="196">
        <v>0.5</v>
      </c>
      <c r="O76" s="197"/>
      <c r="P76" s="391">
        <f t="shared" si="8"/>
        <v>84</v>
      </c>
      <c r="Q76" s="392">
        <f t="shared" si="7"/>
        <v>0</v>
      </c>
      <c r="R76" s="392">
        <f t="shared" si="7"/>
        <v>0</v>
      </c>
      <c r="S76" s="392">
        <f t="shared" si="7"/>
        <v>0</v>
      </c>
      <c r="T76" s="392">
        <f t="shared" si="7"/>
        <v>84</v>
      </c>
      <c r="U76" s="393">
        <f t="shared" si="7"/>
        <v>0</v>
      </c>
      <c r="V76" s="394">
        <f t="shared" si="12"/>
        <v>168</v>
      </c>
      <c r="W76" s="144" t="s">
        <v>232</v>
      </c>
      <c r="X76" s="423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9"/>
        <v>1</v>
      </c>
      <c r="B77" s="142" t="s">
        <v>111</v>
      </c>
      <c r="C77" s="142"/>
      <c r="D77" s="198">
        <v>28</v>
      </c>
      <c r="E77" s="383">
        <f t="shared" si="11"/>
        <v>196</v>
      </c>
      <c r="F77" s="319">
        <v>46161</v>
      </c>
      <c r="G77" s="384">
        <f t="shared" ca="1" si="14"/>
        <v>147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>
        <f t="shared" si="8"/>
        <v>98</v>
      </c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f t="shared" si="12"/>
        <v>196</v>
      </c>
      <c r="W77" s="144" t="s">
        <v>233</v>
      </c>
      <c r="X77" s="423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9"/>
        <v>1</v>
      </c>
      <c r="B78" s="142" t="s">
        <v>112</v>
      </c>
      <c r="C78" s="148" t="s">
        <v>52</v>
      </c>
      <c r="D78" s="198">
        <v>40</v>
      </c>
      <c r="E78" s="383">
        <f t="shared" si="11"/>
        <v>280</v>
      </c>
      <c r="F78" s="319">
        <v>46161</v>
      </c>
      <c r="G78" s="384">
        <f t="shared" ca="1" si="14"/>
        <v>147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/>
      <c r="M78" s="196"/>
      <c r="N78" s="196"/>
      <c r="O78" s="197">
        <v>0.5</v>
      </c>
      <c r="P78" s="391">
        <f t="shared" si="8"/>
        <v>140</v>
      </c>
      <c r="Q78" s="392">
        <f t="shared" si="7"/>
        <v>0</v>
      </c>
      <c r="R78" s="392">
        <f t="shared" si="7"/>
        <v>0</v>
      </c>
      <c r="S78" s="392">
        <f t="shared" si="7"/>
        <v>0</v>
      </c>
      <c r="T78" s="392">
        <f t="shared" si="7"/>
        <v>0</v>
      </c>
      <c r="U78" s="393">
        <f t="shared" si="7"/>
        <v>140</v>
      </c>
      <c r="V78" s="394">
        <f t="shared" si="12"/>
        <v>280</v>
      </c>
      <c r="W78" s="144" t="s">
        <v>234</v>
      </c>
      <c r="X78" s="423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9"/>
        <v>1</v>
      </c>
      <c r="B79" s="153" t="s">
        <v>327</v>
      </c>
      <c r="C79" s="149"/>
      <c r="D79" s="198">
        <v>26</v>
      </c>
      <c r="E79" s="383">
        <f t="shared" si="11"/>
        <v>182</v>
      </c>
      <c r="F79" s="319">
        <v>46154</v>
      </c>
      <c r="G79" s="384">
        <f t="shared" ca="1" si="14"/>
        <v>154</v>
      </c>
      <c r="H79" s="254">
        <v>1</v>
      </c>
      <c r="I79" s="385" t="s">
        <v>353</v>
      </c>
      <c r="J79" s="195">
        <v>0.5</v>
      </c>
      <c r="K79" s="196"/>
      <c r="L79" s="196"/>
      <c r="M79" s="196"/>
      <c r="N79" s="196">
        <v>0.25</v>
      </c>
      <c r="O79" s="197">
        <v>0.25</v>
      </c>
      <c r="P79" s="391">
        <f t="shared" si="8"/>
        <v>91</v>
      </c>
      <c r="Q79" s="392">
        <f t="shared" si="7"/>
        <v>0</v>
      </c>
      <c r="R79" s="392">
        <f t="shared" si="7"/>
        <v>0</v>
      </c>
      <c r="S79" s="392">
        <f t="shared" si="7"/>
        <v>0</v>
      </c>
      <c r="T79" s="392">
        <f t="shared" si="7"/>
        <v>45.5</v>
      </c>
      <c r="U79" s="393">
        <f t="shared" si="7"/>
        <v>45.5</v>
      </c>
      <c r="V79" s="394">
        <f t="shared" si="12"/>
        <v>182</v>
      </c>
      <c r="W79" s="144" t="s">
        <v>235</v>
      </c>
      <c r="X79" s="423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9"/>
        <v>1</v>
      </c>
      <c r="B80" s="142" t="s">
        <v>114</v>
      </c>
      <c r="C80" s="148" t="s">
        <v>29</v>
      </c>
      <c r="D80" s="198">
        <v>32</v>
      </c>
      <c r="E80" s="383">
        <f t="shared" si="11"/>
        <v>224</v>
      </c>
      <c r="F80" s="319">
        <v>46162</v>
      </c>
      <c r="G80" s="384">
        <f t="shared" ca="1" si="14"/>
        <v>146</v>
      </c>
      <c r="H80" s="385">
        <v>1</v>
      </c>
      <c r="I80" s="385" t="s">
        <v>354</v>
      </c>
      <c r="J80" s="195">
        <v>0.5</v>
      </c>
      <c r="K80" s="196"/>
      <c r="L80" s="196">
        <v>0.25</v>
      </c>
      <c r="M80" s="196">
        <v>0.25</v>
      </c>
      <c r="N80" s="196"/>
      <c r="O80" s="197"/>
      <c r="P80" s="391">
        <f t="shared" si="8"/>
        <v>112</v>
      </c>
      <c r="Q80" s="392">
        <f t="shared" si="7"/>
        <v>0</v>
      </c>
      <c r="R80" s="392">
        <f t="shared" si="7"/>
        <v>56</v>
      </c>
      <c r="S80" s="392">
        <f t="shared" si="7"/>
        <v>56</v>
      </c>
      <c r="T80" s="392">
        <f t="shared" si="7"/>
        <v>0</v>
      </c>
      <c r="U80" s="393">
        <f t="shared" si="7"/>
        <v>0</v>
      </c>
      <c r="V80" s="394">
        <f t="shared" si="12"/>
        <v>224</v>
      </c>
      <c r="W80" s="144" t="s">
        <v>236</v>
      </c>
      <c r="X80" s="423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9"/>
        <v>1</v>
      </c>
      <c r="B81" s="161" t="s">
        <v>237</v>
      </c>
      <c r="C81" s="161"/>
      <c r="D81" s="198">
        <v>52</v>
      </c>
      <c r="E81" s="383">
        <f t="shared" si="11"/>
        <v>364</v>
      </c>
      <c r="F81" s="319">
        <v>46162</v>
      </c>
      <c r="G81" s="384">
        <f t="shared" ca="1" si="14"/>
        <v>146</v>
      </c>
      <c r="H81" s="385">
        <v>1</v>
      </c>
      <c r="I81" s="385" t="s">
        <v>353</v>
      </c>
      <c r="J81" s="195">
        <v>0.75</v>
      </c>
      <c r="K81" s="196"/>
      <c r="L81" s="196"/>
      <c r="M81" s="196"/>
      <c r="N81" s="196"/>
      <c r="O81" s="197">
        <v>0.25</v>
      </c>
      <c r="P81" s="391">
        <f t="shared" si="8"/>
        <v>273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0</v>
      </c>
      <c r="U81" s="393">
        <f t="shared" si="7"/>
        <v>91</v>
      </c>
      <c r="V81" s="394">
        <f t="shared" si="12"/>
        <v>364</v>
      </c>
      <c r="W81" s="144" t="s">
        <v>218</v>
      </c>
      <c r="X81" s="423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9"/>
        <v>1</v>
      </c>
      <c r="B82" s="153" t="s">
        <v>377</v>
      </c>
      <c r="C82" s="149" t="s">
        <v>52</v>
      </c>
      <c r="D82" s="198">
        <v>32</v>
      </c>
      <c r="E82" s="383">
        <f t="shared" si="11"/>
        <v>224</v>
      </c>
      <c r="F82" s="319">
        <v>46162</v>
      </c>
      <c r="G82" s="384">
        <f t="shared" ca="1" si="14"/>
        <v>146</v>
      </c>
      <c r="H82" s="385">
        <v>1</v>
      </c>
      <c r="I82" s="385" t="s">
        <v>353</v>
      </c>
      <c r="J82" s="195">
        <v>0.5</v>
      </c>
      <c r="K82" s="196"/>
      <c r="L82" s="196"/>
      <c r="M82" s="196"/>
      <c r="N82" s="196">
        <v>0.25</v>
      </c>
      <c r="O82" s="197">
        <v>0.25</v>
      </c>
      <c r="P82" s="391">
        <f t="shared" si="8"/>
        <v>112</v>
      </c>
      <c r="Q82" s="392">
        <f t="shared" si="7"/>
        <v>0</v>
      </c>
      <c r="R82" s="392">
        <f t="shared" si="7"/>
        <v>0</v>
      </c>
      <c r="S82" s="392">
        <f t="shared" si="7"/>
        <v>0</v>
      </c>
      <c r="T82" s="392">
        <f t="shared" si="7"/>
        <v>56</v>
      </c>
      <c r="U82" s="393">
        <f t="shared" si="7"/>
        <v>56</v>
      </c>
      <c r="V82" s="394">
        <f t="shared" si="12"/>
        <v>224</v>
      </c>
      <c r="W82" s="144" t="s">
        <v>238</v>
      </c>
      <c r="X82" s="423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9"/>
        <v>1</v>
      </c>
      <c r="B83" s="142" t="s">
        <v>386</v>
      </c>
      <c r="C83" s="142"/>
      <c r="D83" s="198">
        <v>34</v>
      </c>
      <c r="E83" s="383">
        <f t="shared" si="11"/>
        <v>238</v>
      </c>
      <c r="F83" s="319">
        <v>46163</v>
      </c>
      <c r="G83" s="384">
        <f t="shared" ca="1" si="14"/>
        <v>145</v>
      </c>
      <c r="H83" s="254">
        <v>1</v>
      </c>
      <c r="I83" s="385" t="s">
        <v>353</v>
      </c>
      <c r="J83" s="195">
        <v>0.5</v>
      </c>
      <c r="K83" s="196">
        <v>0.5</v>
      </c>
      <c r="L83" s="196"/>
      <c r="M83" s="196"/>
      <c r="N83" s="196"/>
      <c r="O83" s="197"/>
      <c r="P83" s="391">
        <f t="shared" si="8"/>
        <v>119</v>
      </c>
      <c r="Q83" s="392">
        <f t="shared" si="7"/>
        <v>119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0</v>
      </c>
      <c r="V83" s="394">
        <f t="shared" si="12"/>
        <v>238</v>
      </c>
      <c r="W83" s="144" t="s">
        <v>204</v>
      </c>
      <c r="X83" s="423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9"/>
        <v>1</v>
      </c>
      <c r="B84" s="142" t="s">
        <v>119</v>
      </c>
      <c r="C84" s="142"/>
      <c r="D84" s="198">
        <v>28</v>
      </c>
      <c r="E84" s="383">
        <f t="shared" si="11"/>
        <v>196</v>
      </c>
      <c r="F84" s="319">
        <v>46164</v>
      </c>
      <c r="G84" s="384">
        <f t="shared" ca="1" si="14"/>
        <v>144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8"/>
        <v>98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98</v>
      </c>
      <c r="V84" s="394">
        <f t="shared" si="12"/>
        <v>196</v>
      </c>
      <c r="W84" s="144" t="s">
        <v>239</v>
      </c>
      <c r="X84" s="423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9"/>
        <v>1</v>
      </c>
      <c r="B85" s="153" t="s">
        <v>378</v>
      </c>
      <c r="C85" s="153"/>
      <c r="D85" s="198">
        <v>30</v>
      </c>
      <c r="E85" s="383">
        <f t="shared" si="11"/>
        <v>210</v>
      </c>
      <c r="F85" s="319">
        <v>46164</v>
      </c>
      <c r="G85" s="384">
        <f t="shared" ca="1" si="14"/>
        <v>144</v>
      </c>
      <c r="H85" s="254">
        <v>1</v>
      </c>
      <c r="I85" s="385" t="s">
        <v>353</v>
      </c>
      <c r="J85" s="195">
        <v>0.5</v>
      </c>
      <c r="K85" s="196"/>
      <c r="L85" s="196"/>
      <c r="M85" s="196"/>
      <c r="N85" s="196"/>
      <c r="O85" s="197">
        <v>0.5</v>
      </c>
      <c r="P85" s="391">
        <f t="shared" si="8"/>
        <v>105</v>
      </c>
      <c r="Q85" s="392">
        <f t="shared" si="7"/>
        <v>0</v>
      </c>
      <c r="R85" s="392">
        <f t="shared" si="7"/>
        <v>0</v>
      </c>
      <c r="S85" s="392">
        <f t="shared" si="7"/>
        <v>0</v>
      </c>
      <c r="T85" s="392">
        <f t="shared" si="7"/>
        <v>0</v>
      </c>
      <c r="U85" s="393">
        <f t="shared" si="7"/>
        <v>105</v>
      </c>
      <c r="V85" s="394">
        <f t="shared" si="12"/>
        <v>210</v>
      </c>
      <c r="W85" s="144" t="s">
        <v>223</v>
      </c>
      <c r="X85" s="423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9"/>
        <v>1</v>
      </c>
      <c r="B86" s="153" t="s">
        <v>379</v>
      </c>
      <c r="C86" s="153"/>
      <c r="D86" s="198">
        <v>30</v>
      </c>
      <c r="E86" s="383">
        <f t="shared" si="11"/>
        <v>210</v>
      </c>
      <c r="F86" s="319">
        <v>46162</v>
      </c>
      <c r="G86" s="384">
        <f t="shared" ca="1" si="14"/>
        <v>146</v>
      </c>
      <c r="H86" s="385">
        <v>1</v>
      </c>
      <c r="I86" s="385" t="s">
        <v>353</v>
      </c>
      <c r="J86" s="195">
        <v>0.5</v>
      </c>
      <c r="K86" s="196"/>
      <c r="L86" s="196"/>
      <c r="M86" s="196"/>
      <c r="N86" s="196"/>
      <c r="O86" s="197">
        <v>0.5</v>
      </c>
      <c r="P86" s="391">
        <f t="shared" si="8"/>
        <v>105</v>
      </c>
      <c r="Q86" s="392">
        <f t="shared" si="7"/>
        <v>0</v>
      </c>
      <c r="R86" s="392">
        <f t="shared" si="7"/>
        <v>0</v>
      </c>
      <c r="S86" s="392">
        <f t="shared" si="7"/>
        <v>0</v>
      </c>
      <c r="T86" s="392">
        <f t="shared" si="7"/>
        <v>0</v>
      </c>
      <c r="U86" s="393">
        <f t="shared" si="7"/>
        <v>105</v>
      </c>
      <c r="V86" s="394">
        <f t="shared" si="12"/>
        <v>210</v>
      </c>
      <c r="W86" s="144" t="s">
        <v>223</v>
      </c>
      <c r="X86" s="423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9"/>
        <v>1</v>
      </c>
      <c r="B87" s="153" t="s">
        <v>122</v>
      </c>
      <c r="C87" s="149" t="s">
        <v>52</v>
      </c>
      <c r="D87" s="198">
        <v>36</v>
      </c>
      <c r="E87" s="383">
        <f t="shared" si="11"/>
        <v>252</v>
      </c>
      <c r="F87" s="319">
        <v>46162</v>
      </c>
      <c r="G87" s="384">
        <f t="shared" ca="1" si="14"/>
        <v>146</v>
      </c>
      <c r="H87" s="385">
        <v>1</v>
      </c>
      <c r="I87" s="385" t="s">
        <v>353</v>
      </c>
      <c r="J87" s="195">
        <v>0.5</v>
      </c>
      <c r="K87" s="196"/>
      <c r="L87" s="196">
        <v>0.25</v>
      </c>
      <c r="M87" s="196"/>
      <c r="N87" s="196"/>
      <c r="O87" s="197">
        <v>0.25</v>
      </c>
      <c r="P87" s="391">
        <f t="shared" si="8"/>
        <v>126</v>
      </c>
      <c r="Q87" s="392">
        <f t="shared" si="7"/>
        <v>0</v>
      </c>
      <c r="R87" s="392">
        <f t="shared" si="7"/>
        <v>63</v>
      </c>
      <c r="S87" s="392">
        <f t="shared" si="7"/>
        <v>0</v>
      </c>
      <c r="T87" s="392">
        <f t="shared" si="7"/>
        <v>0</v>
      </c>
      <c r="U87" s="393">
        <f t="shared" si="7"/>
        <v>63</v>
      </c>
      <c r="V87" s="394">
        <f t="shared" si="12"/>
        <v>252</v>
      </c>
      <c r="W87" s="144" t="s">
        <v>240</v>
      </c>
      <c r="X87" s="423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9"/>
        <v>1</v>
      </c>
      <c r="B88" s="142" t="s">
        <v>123</v>
      </c>
      <c r="C88" s="148"/>
      <c r="D88" s="199">
        <v>34</v>
      </c>
      <c r="E88" s="383">
        <f t="shared" si="11"/>
        <v>238</v>
      </c>
      <c r="F88" s="319">
        <v>46164</v>
      </c>
      <c r="G88" s="384">
        <f t="shared" ca="1" si="14"/>
        <v>144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8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2"/>
        <v>238</v>
      </c>
      <c r="W88" s="144" t="s">
        <v>205</v>
      </c>
      <c r="X88" s="423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9"/>
        <v>1</v>
      </c>
      <c r="B89" s="142" t="s">
        <v>124</v>
      </c>
      <c r="C89" s="142"/>
      <c r="D89" s="198">
        <v>24</v>
      </c>
      <c r="E89" s="383">
        <f t="shared" si="11"/>
        <v>168</v>
      </c>
      <c r="F89" s="319">
        <v>46154</v>
      </c>
      <c r="G89" s="384">
        <f t="shared" ca="1" si="14"/>
        <v>154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8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2"/>
        <v>168</v>
      </c>
      <c r="W89" s="144" t="s">
        <v>208</v>
      </c>
      <c r="X89" s="423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9"/>
        <v>1</v>
      </c>
      <c r="B90" s="142" t="s">
        <v>380</v>
      </c>
      <c r="C90" s="142"/>
      <c r="D90" s="198">
        <v>28</v>
      </c>
      <c r="E90" s="383">
        <f t="shared" si="11"/>
        <v>196</v>
      </c>
      <c r="F90" s="319">
        <v>46157</v>
      </c>
      <c r="G90" s="384">
        <f t="shared" ca="1" si="14"/>
        <v>151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0.25</v>
      </c>
      <c r="N90" s="196"/>
      <c r="O90" s="197">
        <v>0.25</v>
      </c>
      <c r="P90" s="391">
        <f t="shared" si="8"/>
        <v>98</v>
      </c>
      <c r="Q90" s="392">
        <f t="shared" si="7"/>
        <v>0</v>
      </c>
      <c r="R90" s="392">
        <f t="shared" si="7"/>
        <v>0</v>
      </c>
      <c r="S90" s="392">
        <f t="shared" si="7"/>
        <v>49</v>
      </c>
      <c r="T90" s="392">
        <f t="shared" si="7"/>
        <v>0</v>
      </c>
      <c r="U90" s="393">
        <f t="shared" si="7"/>
        <v>49</v>
      </c>
      <c r="V90" s="394">
        <f t="shared" si="12"/>
        <v>196</v>
      </c>
      <c r="W90" s="144" t="s">
        <v>208</v>
      </c>
      <c r="X90" s="423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9"/>
        <v>1</v>
      </c>
      <c r="B91" s="142" t="s">
        <v>126</v>
      </c>
      <c r="C91" s="148" t="s">
        <v>34</v>
      </c>
      <c r="D91" s="198">
        <v>34</v>
      </c>
      <c r="E91" s="383">
        <f t="shared" si="11"/>
        <v>238</v>
      </c>
      <c r="F91" s="319">
        <v>46164</v>
      </c>
      <c r="G91" s="384">
        <f t="shared" ca="1" si="14"/>
        <v>144</v>
      </c>
      <c r="H91" s="385">
        <v>3</v>
      </c>
      <c r="I91" s="385" t="str">
        <f>VLOOKUP(H91,Secteurs!$A$4:$C$6,3)</f>
        <v>Arnaud ITOUA</v>
      </c>
      <c r="J91" s="195"/>
      <c r="K91" s="196"/>
      <c r="L91" s="196"/>
      <c r="M91" s="196"/>
      <c r="N91" s="196">
        <v>0.5</v>
      </c>
      <c r="O91" s="197">
        <v>0.5</v>
      </c>
      <c r="P91" s="391">
        <f t="shared" si="8"/>
        <v>0</v>
      </c>
      <c r="Q91" s="392">
        <f t="shared" si="7"/>
        <v>0</v>
      </c>
      <c r="R91" s="392">
        <f t="shared" si="7"/>
        <v>0</v>
      </c>
      <c r="S91" s="392">
        <f t="shared" si="7"/>
        <v>0</v>
      </c>
      <c r="T91" s="392">
        <f t="shared" si="7"/>
        <v>119</v>
      </c>
      <c r="U91" s="393">
        <f t="shared" si="7"/>
        <v>119</v>
      </c>
      <c r="V91" s="394">
        <f t="shared" si="12"/>
        <v>238</v>
      </c>
      <c r="W91" s="144" t="s">
        <v>241</v>
      </c>
      <c r="X91" s="423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9"/>
        <v>1</v>
      </c>
      <c r="B92" s="142" t="s">
        <v>127</v>
      </c>
      <c r="C92" s="142"/>
      <c r="D92" s="198">
        <v>38</v>
      </c>
      <c r="E92" s="383">
        <f t="shared" si="11"/>
        <v>266</v>
      </c>
      <c r="F92" s="319">
        <v>46155</v>
      </c>
      <c r="G92" s="384">
        <f t="shared" ca="1" si="14"/>
        <v>153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8"/>
        <v>133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133</v>
      </c>
      <c r="V92" s="394">
        <f t="shared" si="12"/>
        <v>266</v>
      </c>
      <c r="W92" s="144" t="s">
        <v>208</v>
      </c>
      <c r="X92" s="423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9"/>
        <v>1</v>
      </c>
      <c r="B93" s="150" t="s">
        <v>128</v>
      </c>
      <c r="C93" s="150"/>
      <c r="D93" s="200">
        <v>16</v>
      </c>
      <c r="E93" s="383">
        <f t="shared" si="11"/>
        <v>112</v>
      </c>
      <c r="F93" s="319">
        <v>46154</v>
      </c>
      <c r="G93" s="384">
        <f t="shared" ca="1" si="14"/>
        <v>154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8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2"/>
        <v>112</v>
      </c>
      <c r="W93" s="144" t="s">
        <v>205</v>
      </c>
      <c r="X93" s="423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9"/>
        <v>1</v>
      </c>
      <c r="B94" s="153" t="s">
        <v>331</v>
      </c>
      <c r="C94" s="149" t="s">
        <v>29</v>
      </c>
      <c r="D94" s="198">
        <v>24</v>
      </c>
      <c r="E94" s="383">
        <f t="shared" si="11"/>
        <v>168</v>
      </c>
      <c r="F94" s="319">
        <v>46162</v>
      </c>
      <c r="G94" s="384">
        <f t="shared" ca="1" si="14"/>
        <v>146</v>
      </c>
      <c r="H94" s="385">
        <v>1</v>
      </c>
      <c r="I94" s="385" t="s">
        <v>353</v>
      </c>
      <c r="J94" s="195">
        <v>1</v>
      </c>
      <c r="K94" s="196"/>
      <c r="L94" s="196"/>
      <c r="M94" s="196"/>
      <c r="N94" s="196"/>
      <c r="O94" s="197"/>
      <c r="P94" s="391">
        <f t="shared" si="8"/>
        <v>168</v>
      </c>
      <c r="Q94" s="392">
        <f t="shared" si="7"/>
        <v>0</v>
      </c>
      <c r="R94" s="392">
        <f t="shared" si="7"/>
        <v>0</v>
      </c>
      <c r="S94" s="392">
        <f t="shared" si="7"/>
        <v>0</v>
      </c>
      <c r="T94" s="392">
        <f t="shared" si="7"/>
        <v>0</v>
      </c>
      <c r="U94" s="393">
        <f t="shared" si="7"/>
        <v>0</v>
      </c>
      <c r="V94" s="394">
        <f t="shared" si="12"/>
        <v>168</v>
      </c>
      <c r="W94" s="144" t="s">
        <v>242</v>
      </c>
      <c r="X94" s="423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9"/>
        <v>1</v>
      </c>
      <c r="B95" s="142" t="s">
        <v>130</v>
      </c>
      <c r="C95" s="142"/>
      <c r="D95" s="198">
        <v>22</v>
      </c>
      <c r="E95" s="383">
        <f t="shared" si="11"/>
        <v>154</v>
      </c>
      <c r="F95" s="319">
        <v>46163</v>
      </c>
      <c r="G95" s="384">
        <f t="shared" ca="1" si="14"/>
        <v>145</v>
      </c>
      <c r="H95" s="385">
        <v>3</v>
      </c>
      <c r="I95" s="385" t="str">
        <f>VLOOKUP(H95,Secteurs!$A$4:$C$6,3)</f>
        <v>Arnaud ITOUA</v>
      </c>
      <c r="J95" s="195">
        <v>0.5</v>
      </c>
      <c r="K95" s="196"/>
      <c r="L95" s="196"/>
      <c r="M95" s="196"/>
      <c r="N95" s="196"/>
      <c r="O95" s="197">
        <v>0.5</v>
      </c>
      <c r="P95" s="391">
        <f t="shared" si="8"/>
        <v>77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77</v>
      </c>
      <c r="V95" s="394">
        <f t="shared" si="12"/>
        <v>154</v>
      </c>
      <c r="W95" s="144" t="s">
        <v>243</v>
      </c>
      <c r="X95" s="423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9"/>
        <v>1</v>
      </c>
      <c r="B96" s="142" t="s">
        <v>131</v>
      </c>
      <c r="C96" s="148" t="s">
        <v>34</v>
      </c>
      <c r="D96" s="198">
        <v>22</v>
      </c>
      <c r="E96" s="383">
        <f t="shared" si="11"/>
        <v>154</v>
      </c>
      <c r="F96" s="319">
        <v>46162</v>
      </c>
      <c r="G96" s="384">
        <f t="shared" ca="1" si="14"/>
        <v>146</v>
      </c>
      <c r="H96" s="385">
        <v>2</v>
      </c>
      <c r="I96" s="385" t="s">
        <v>354</v>
      </c>
      <c r="J96" s="195">
        <v>0.5</v>
      </c>
      <c r="K96" s="196"/>
      <c r="L96" s="196"/>
      <c r="M96" s="196"/>
      <c r="N96" s="196">
        <v>0.5</v>
      </c>
      <c r="O96" s="197"/>
      <c r="P96" s="391">
        <f t="shared" si="8"/>
        <v>77</v>
      </c>
      <c r="Q96" s="392">
        <f t="shared" si="7"/>
        <v>0</v>
      </c>
      <c r="R96" s="392">
        <f t="shared" si="7"/>
        <v>0</v>
      </c>
      <c r="S96" s="392">
        <f t="shared" si="7"/>
        <v>0</v>
      </c>
      <c r="T96" s="392">
        <f t="shared" si="7"/>
        <v>77</v>
      </c>
      <c r="U96" s="393">
        <f t="shared" si="7"/>
        <v>0</v>
      </c>
      <c r="V96" s="394">
        <f t="shared" si="12"/>
        <v>154</v>
      </c>
      <c r="W96" s="144" t="s">
        <v>244</v>
      </c>
      <c r="X96" s="423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9"/>
        <v>1</v>
      </c>
      <c r="B97" s="153" t="s">
        <v>98</v>
      </c>
      <c r="C97" s="149"/>
      <c r="D97" s="198">
        <v>22</v>
      </c>
      <c r="E97" s="383">
        <f t="shared" si="11"/>
        <v>154</v>
      </c>
      <c r="F97" s="319">
        <v>46154</v>
      </c>
      <c r="G97" s="384">
        <f t="shared" ca="1" si="14"/>
        <v>154</v>
      </c>
      <c r="H97" s="254">
        <v>1</v>
      </c>
      <c r="I97" s="385" t="s">
        <v>353</v>
      </c>
      <c r="J97" s="195">
        <v>0.5</v>
      </c>
      <c r="K97" s="196"/>
      <c r="L97" s="196"/>
      <c r="M97" s="196"/>
      <c r="N97" s="196"/>
      <c r="O97" s="197">
        <v>0.5</v>
      </c>
      <c r="P97" s="391">
        <f t="shared" si="8"/>
        <v>77</v>
      </c>
      <c r="Q97" s="392">
        <f t="shared" si="7"/>
        <v>0</v>
      </c>
      <c r="R97" s="392">
        <f t="shared" si="7"/>
        <v>0</v>
      </c>
      <c r="S97" s="392">
        <f t="shared" si="7"/>
        <v>0</v>
      </c>
      <c r="T97" s="392">
        <f t="shared" si="7"/>
        <v>0</v>
      </c>
      <c r="U97" s="393">
        <f t="shared" si="7"/>
        <v>77</v>
      </c>
      <c r="V97" s="394">
        <f t="shared" si="12"/>
        <v>154</v>
      </c>
      <c r="W97" s="144" t="s">
        <v>245</v>
      </c>
      <c r="X97" s="423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9"/>
        <v>1</v>
      </c>
      <c r="B98" s="150" t="s">
        <v>133</v>
      </c>
      <c r="C98" s="148" t="s">
        <v>52</v>
      </c>
      <c r="D98" s="198">
        <v>28</v>
      </c>
      <c r="E98" s="383">
        <f t="shared" si="11"/>
        <v>196</v>
      </c>
      <c r="F98" s="319">
        <v>46161</v>
      </c>
      <c r="G98" s="384">
        <f t="shared" ca="1" si="14"/>
        <v>147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391">
        <f t="shared" si="8"/>
        <v>98</v>
      </c>
      <c r="Q98" s="392">
        <f t="shared" si="7"/>
        <v>0</v>
      </c>
      <c r="R98" s="392">
        <f t="shared" si="7"/>
        <v>0</v>
      </c>
      <c r="S98" s="392">
        <f t="shared" si="7"/>
        <v>0</v>
      </c>
      <c r="T98" s="392">
        <f t="shared" si="7"/>
        <v>98</v>
      </c>
      <c r="U98" s="393">
        <f t="shared" si="7"/>
        <v>0</v>
      </c>
      <c r="V98" s="394">
        <f t="shared" si="12"/>
        <v>196</v>
      </c>
      <c r="W98" s="144" t="s">
        <v>246</v>
      </c>
      <c r="X98" s="423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9"/>
        <v>1</v>
      </c>
      <c r="B99" s="142" t="s">
        <v>134</v>
      </c>
      <c r="C99" s="142"/>
      <c r="D99" s="198">
        <v>32</v>
      </c>
      <c r="E99" s="383">
        <f t="shared" si="11"/>
        <v>224</v>
      </c>
      <c r="F99" s="319">
        <v>46164</v>
      </c>
      <c r="G99" s="384">
        <f t="shared" ca="1" si="14"/>
        <v>144</v>
      </c>
      <c r="H99" s="385">
        <v>3</v>
      </c>
      <c r="I99" s="385" t="str">
        <f>VLOOKUP(H99,Secteurs!$A$4:$C$6,3)</f>
        <v>Arnaud ITOUA</v>
      </c>
      <c r="J99" s="195">
        <v>0.5</v>
      </c>
      <c r="K99" s="196"/>
      <c r="L99" s="196">
        <v>0.25</v>
      </c>
      <c r="M99" s="196">
        <v>0.25</v>
      </c>
      <c r="N99" s="196"/>
      <c r="O99" s="197"/>
      <c r="P99" s="391">
        <f t="shared" si="8"/>
        <v>112</v>
      </c>
      <c r="Q99" s="392">
        <f t="shared" si="7"/>
        <v>0</v>
      </c>
      <c r="R99" s="392">
        <f t="shared" si="7"/>
        <v>56</v>
      </c>
      <c r="S99" s="392">
        <f t="shared" si="7"/>
        <v>56</v>
      </c>
      <c r="T99" s="392">
        <f t="shared" si="7"/>
        <v>0</v>
      </c>
      <c r="U99" s="393">
        <f t="shared" si="7"/>
        <v>0</v>
      </c>
      <c r="V99" s="394">
        <f t="shared" si="12"/>
        <v>224</v>
      </c>
      <c r="W99" s="144" t="s">
        <v>247</v>
      </c>
      <c r="X99" s="423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9"/>
        <v>1</v>
      </c>
      <c r="B100" s="153" t="s">
        <v>135</v>
      </c>
      <c r="C100" s="153"/>
      <c r="D100" s="198">
        <v>36</v>
      </c>
      <c r="E100" s="383">
        <f t="shared" si="11"/>
        <v>252</v>
      </c>
      <c r="F100" s="319">
        <v>46164</v>
      </c>
      <c r="G100" s="384">
        <f t="shared" ca="1" si="14"/>
        <v>144</v>
      </c>
      <c r="H100" s="385">
        <v>1</v>
      </c>
      <c r="I100" s="385" t="s">
        <v>353</v>
      </c>
      <c r="J100" s="195"/>
      <c r="K100" s="196"/>
      <c r="L100" s="196">
        <v>0.5</v>
      </c>
      <c r="M100" s="196"/>
      <c r="N100" s="196"/>
      <c r="O100" s="197">
        <v>0.5</v>
      </c>
      <c r="P100" s="391">
        <f t="shared" si="8"/>
        <v>0</v>
      </c>
      <c r="Q100" s="392">
        <f t="shared" si="7"/>
        <v>0</v>
      </c>
      <c r="R100" s="392">
        <f t="shared" si="7"/>
        <v>126</v>
      </c>
      <c r="S100" s="392">
        <f t="shared" si="7"/>
        <v>0</v>
      </c>
      <c r="T100" s="392">
        <f t="shared" si="7"/>
        <v>0</v>
      </c>
      <c r="U100" s="393">
        <f t="shared" si="7"/>
        <v>126</v>
      </c>
      <c r="V100" s="394">
        <f t="shared" si="12"/>
        <v>252</v>
      </c>
      <c r="W100" s="144" t="s">
        <v>248</v>
      </c>
      <c r="X100" s="423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9"/>
        <v>1</v>
      </c>
      <c r="B101" s="142" t="s">
        <v>370</v>
      </c>
      <c r="C101" s="148"/>
      <c r="D101" s="199">
        <v>6</v>
      </c>
      <c r="E101" s="383">
        <f t="shared" si="11"/>
        <v>42</v>
      </c>
      <c r="F101" s="319">
        <v>46163</v>
      </c>
      <c r="G101" s="384">
        <f t="shared" ca="1" si="14"/>
        <v>145</v>
      </c>
      <c r="H101" s="385">
        <v>3</v>
      </c>
      <c r="I101" s="385" t="str">
        <f>VLOOKUP(H101,Secteurs!$A$4:$C$6,3)</f>
        <v>Arnaud ITOUA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8"/>
        <v>21</v>
      </c>
      <c r="Q101" s="392">
        <f t="shared" si="7"/>
        <v>0</v>
      </c>
      <c r="R101" s="392">
        <f t="shared" si="7"/>
        <v>0</v>
      </c>
      <c r="S101" s="392">
        <f t="shared" si="7"/>
        <v>0</v>
      </c>
      <c r="T101" s="392">
        <f t="shared" si="7"/>
        <v>0</v>
      </c>
      <c r="U101" s="393">
        <f t="shared" si="7"/>
        <v>21</v>
      </c>
      <c r="V101" s="394">
        <f t="shared" si="12"/>
        <v>42</v>
      </c>
      <c r="W101" s="144" t="s">
        <v>249</v>
      </c>
      <c r="X101" s="423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9"/>
        <v>1</v>
      </c>
      <c r="B102" s="142" t="s">
        <v>137</v>
      </c>
      <c r="C102" s="142"/>
      <c r="D102" s="198">
        <v>34</v>
      </c>
      <c r="E102" s="383">
        <f t="shared" si="11"/>
        <v>238</v>
      </c>
      <c r="F102" s="319">
        <v>46155</v>
      </c>
      <c r="G102" s="384">
        <f t="shared" ca="1" si="14"/>
        <v>153</v>
      </c>
      <c r="H102" s="385">
        <v>2</v>
      </c>
      <c r="I102" s="385" t="s">
        <v>354</v>
      </c>
      <c r="J102" s="195">
        <v>0.5</v>
      </c>
      <c r="K102" s="196"/>
      <c r="L102" s="196"/>
      <c r="M102" s="196"/>
      <c r="N102" s="196"/>
      <c r="O102" s="197">
        <v>0.5</v>
      </c>
      <c r="P102" s="391">
        <f t="shared" si="8"/>
        <v>119</v>
      </c>
      <c r="Q102" s="392">
        <f t="shared" si="7"/>
        <v>0</v>
      </c>
      <c r="R102" s="392">
        <f t="shared" si="7"/>
        <v>0</v>
      </c>
      <c r="S102" s="392">
        <f t="shared" si="7"/>
        <v>0</v>
      </c>
      <c r="T102" s="392">
        <f t="shared" si="7"/>
        <v>0</v>
      </c>
      <c r="U102" s="393">
        <f t="shared" si="7"/>
        <v>119</v>
      </c>
      <c r="V102" s="394">
        <f t="shared" si="12"/>
        <v>238</v>
      </c>
      <c r="W102" s="144" t="s">
        <v>250</v>
      </c>
      <c r="X102" s="423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9"/>
        <v>1</v>
      </c>
      <c r="B103" s="142" t="s">
        <v>338</v>
      </c>
      <c r="C103" s="142"/>
      <c r="D103" s="198">
        <v>16</v>
      </c>
      <c r="E103" s="383">
        <f t="shared" si="11"/>
        <v>112</v>
      </c>
      <c r="F103" s="319">
        <v>46154</v>
      </c>
      <c r="G103" s="384">
        <f t="shared" ca="1" si="14"/>
        <v>154</v>
      </c>
      <c r="H103" s="385">
        <v>2</v>
      </c>
      <c r="I103" s="385" t="s">
        <v>354</v>
      </c>
      <c r="J103" s="195">
        <v>0.5</v>
      </c>
      <c r="K103" s="196"/>
      <c r="L103" s="196"/>
      <c r="M103" s="196"/>
      <c r="N103" s="196"/>
      <c r="O103" s="197">
        <v>0.5</v>
      </c>
      <c r="P103" s="391">
        <f t="shared" si="8"/>
        <v>56</v>
      </c>
      <c r="Q103" s="392">
        <f t="shared" si="7"/>
        <v>0</v>
      </c>
      <c r="R103" s="392">
        <f t="shared" si="7"/>
        <v>0</v>
      </c>
      <c r="S103" s="392">
        <f t="shared" si="7"/>
        <v>0</v>
      </c>
      <c r="T103" s="392">
        <f t="shared" si="7"/>
        <v>0</v>
      </c>
      <c r="U103" s="393">
        <f t="shared" si="7"/>
        <v>56</v>
      </c>
      <c r="V103" s="394">
        <f t="shared" si="12"/>
        <v>112</v>
      </c>
      <c r="W103" s="144" t="s">
        <v>251</v>
      </c>
      <c r="X103" s="423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9"/>
        <v>0</v>
      </c>
      <c r="B104" s="163" t="s">
        <v>139</v>
      </c>
      <c r="C104" s="155" t="s">
        <v>281</v>
      </c>
      <c r="D104" s="198"/>
      <c r="E104" s="383">
        <f t="shared" si="11"/>
        <v>0</v>
      </c>
      <c r="F104" s="319"/>
      <c r="G104" s="384" t="str">
        <f t="shared" ca="1" si="14"/>
        <v>Sans objet</v>
      </c>
      <c r="H104" s="397">
        <v>2</v>
      </c>
      <c r="I104" s="397"/>
      <c r="J104" s="195"/>
      <c r="K104" s="196"/>
      <c r="L104" s="196"/>
      <c r="M104" s="196"/>
      <c r="N104" s="196"/>
      <c r="O104" s="197"/>
      <c r="P104" s="391">
        <f t="shared" si="8"/>
        <v>0</v>
      </c>
      <c r="Q104" s="392">
        <f t="shared" si="7"/>
        <v>0</v>
      </c>
      <c r="R104" s="392">
        <f t="shared" si="7"/>
        <v>0</v>
      </c>
      <c r="S104" s="392">
        <f t="shared" si="7"/>
        <v>0</v>
      </c>
      <c r="T104" s="392">
        <f t="shared" si="7"/>
        <v>0</v>
      </c>
      <c r="U104" s="393">
        <f t="shared" si="7"/>
        <v>0</v>
      </c>
      <c r="V104" s="394">
        <f t="shared" si="12"/>
        <v>0</v>
      </c>
      <c r="W104" s="144" t="s">
        <v>252</v>
      </c>
      <c r="X104" s="423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9"/>
        <v>1</v>
      </c>
      <c r="B105" s="142" t="s">
        <v>140</v>
      </c>
      <c r="C105" s="142"/>
      <c r="D105" s="198">
        <v>26</v>
      </c>
      <c r="E105" s="383">
        <f t="shared" si="11"/>
        <v>182</v>
      </c>
      <c r="F105" s="319">
        <v>46161</v>
      </c>
      <c r="G105" s="384">
        <f t="shared" ca="1" si="14"/>
        <v>147</v>
      </c>
      <c r="H105" s="385">
        <v>3</v>
      </c>
      <c r="I105" s="385" t="str">
        <f>VLOOKUP(H105,Secteurs!$A$4:$C$6,3)</f>
        <v>Arnaud ITOUA</v>
      </c>
      <c r="J105" s="195">
        <v>0.5</v>
      </c>
      <c r="K105" s="196"/>
      <c r="L105" s="196"/>
      <c r="M105" s="196"/>
      <c r="N105" s="196"/>
      <c r="O105" s="197">
        <v>0.5</v>
      </c>
      <c r="P105" s="391">
        <f t="shared" si="8"/>
        <v>91</v>
      </c>
      <c r="Q105" s="392">
        <f t="shared" si="7"/>
        <v>0</v>
      </c>
      <c r="R105" s="392">
        <f t="shared" si="7"/>
        <v>0</v>
      </c>
      <c r="S105" s="392">
        <f t="shared" si="7"/>
        <v>0</v>
      </c>
      <c r="T105" s="392">
        <f t="shared" si="7"/>
        <v>0</v>
      </c>
      <c r="U105" s="393">
        <f t="shared" si="7"/>
        <v>91</v>
      </c>
      <c r="V105" s="394">
        <f t="shared" si="12"/>
        <v>182</v>
      </c>
      <c r="W105" s="144" t="s">
        <v>207</v>
      </c>
      <c r="X105" s="423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9"/>
        <v>1</v>
      </c>
      <c r="B106" s="142" t="s">
        <v>333</v>
      </c>
      <c r="C106" s="142"/>
      <c r="D106" s="198">
        <v>22</v>
      </c>
      <c r="E106" s="383">
        <f t="shared" si="11"/>
        <v>154</v>
      </c>
      <c r="F106" s="319">
        <v>46154</v>
      </c>
      <c r="G106" s="384">
        <f t="shared" ca="1" si="14"/>
        <v>154</v>
      </c>
      <c r="H106" s="254">
        <v>1</v>
      </c>
      <c r="I106" s="385" t="s">
        <v>353</v>
      </c>
      <c r="J106" s="195">
        <v>0.5</v>
      </c>
      <c r="K106" s="196"/>
      <c r="L106" s="196">
        <v>0.5</v>
      </c>
      <c r="M106" s="196"/>
      <c r="N106" s="196"/>
      <c r="O106" s="197"/>
      <c r="P106" s="391">
        <f t="shared" si="8"/>
        <v>77</v>
      </c>
      <c r="Q106" s="392">
        <f t="shared" si="7"/>
        <v>0</v>
      </c>
      <c r="R106" s="392">
        <f t="shared" si="7"/>
        <v>77</v>
      </c>
      <c r="S106" s="392">
        <f t="shared" si="7"/>
        <v>0</v>
      </c>
      <c r="T106" s="392">
        <f t="shared" si="7"/>
        <v>0</v>
      </c>
      <c r="U106" s="393">
        <f t="shared" si="7"/>
        <v>0</v>
      </c>
      <c r="V106" s="394">
        <f t="shared" si="12"/>
        <v>154</v>
      </c>
      <c r="W106" s="144" t="s">
        <v>253</v>
      </c>
      <c r="X106" s="423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9"/>
        <v>1</v>
      </c>
      <c r="B107" s="142" t="s">
        <v>142</v>
      </c>
      <c r="C107" s="142"/>
      <c r="D107" s="198">
        <v>25</v>
      </c>
      <c r="E107" s="383">
        <f t="shared" si="11"/>
        <v>175</v>
      </c>
      <c r="F107" s="319">
        <v>46163</v>
      </c>
      <c r="G107" s="384">
        <f t="shared" ca="1" si="14"/>
        <v>145</v>
      </c>
      <c r="H107" s="385">
        <v>2</v>
      </c>
      <c r="I107" s="385" t="s">
        <v>354</v>
      </c>
      <c r="J107" s="195">
        <v>1</v>
      </c>
      <c r="K107" s="196"/>
      <c r="L107" s="196"/>
      <c r="M107" s="196"/>
      <c r="N107" s="196"/>
      <c r="O107" s="197"/>
      <c r="P107" s="391">
        <f t="shared" si="8"/>
        <v>175</v>
      </c>
      <c r="Q107" s="392">
        <f t="shared" si="7"/>
        <v>0</v>
      </c>
      <c r="R107" s="392">
        <f t="shared" si="7"/>
        <v>0</v>
      </c>
      <c r="S107" s="392">
        <f t="shared" si="7"/>
        <v>0</v>
      </c>
      <c r="T107" s="392">
        <f t="shared" si="7"/>
        <v>0</v>
      </c>
      <c r="U107" s="393">
        <f t="shared" si="7"/>
        <v>0</v>
      </c>
      <c r="V107" s="394">
        <f t="shared" si="12"/>
        <v>175</v>
      </c>
      <c r="W107" s="144" t="s">
        <v>254</v>
      </c>
      <c r="X107" s="423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9"/>
        <v>1</v>
      </c>
      <c r="B108" s="142" t="s">
        <v>143</v>
      </c>
      <c r="C108" s="148" t="s">
        <v>34</v>
      </c>
      <c r="D108" s="198">
        <v>16</v>
      </c>
      <c r="E108" s="383">
        <f t="shared" si="11"/>
        <v>112</v>
      </c>
      <c r="F108" s="319">
        <v>46161</v>
      </c>
      <c r="G108" s="384">
        <f t="shared" ca="1" si="14"/>
        <v>147</v>
      </c>
      <c r="H108" s="385">
        <v>3</v>
      </c>
      <c r="I108" s="385" t="str">
        <f>VLOOKUP(H108,Secteurs!$A$4:$C$6,3)</f>
        <v>Arnaud ITOUA</v>
      </c>
      <c r="J108" s="195">
        <v>0.5</v>
      </c>
      <c r="K108" s="196"/>
      <c r="L108" s="196"/>
      <c r="M108" s="196"/>
      <c r="N108" s="196">
        <v>0.5</v>
      </c>
      <c r="O108" s="197"/>
      <c r="P108" s="391">
        <f t="shared" si="8"/>
        <v>56</v>
      </c>
      <c r="Q108" s="392">
        <f t="shared" si="7"/>
        <v>0</v>
      </c>
      <c r="R108" s="392">
        <f t="shared" si="7"/>
        <v>0</v>
      </c>
      <c r="S108" s="392">
        <f t="shared" si="7"/>
        <v>0</v>
      </c>
      <c r="T108" s="392">
        <f t="shared" si="7"/>
        <v>56</v>
      </c>
      <c r="U108" s="393">
        <f t="shared" si="7"/>
        <v>0</v>
      </c>
      <c r="V108" s="394">
        <f t="shared" si="12"/>
        <v>112</v>
      </c>
      <c r="W108" s="144" t="s">
        <v>226</v>
      </c>
      <c r="X108" s="423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9"/>
        <v>1</v>
      </c>
      <c r="B109" s="142" t="s">
        <v>144</v>
      </c>
      <c r="C109" s="148" t="s">
        <v>29</v>
      </c>
      <c r="D109" s="198">
        <v>18</v>
      </c>
      <c r="E109" s="383">
        <f t="shared" si="11"/>
        <v>126</v>
      </c>
      <c r="F109" s="319">
        <v>46163</v>
      </c>
      <c r="G109" s="384">
        <f t="shared" ca="1" si="14"/>
        <v>145</v>
      </c>
      <c r="H109" s="385">
        <v>2</v>
      </c>
      <c r="I109" s="385" t="s">
        <v>354</v>
      </c>
      <c r="J109" s="353"/>
      <c r="K109" s="196"/>
      <c r="L109" s="196">
        <v>0.5</v>
      </c>
      <c r="M109" s="196"/>
      <c r="N109" s="196"/>
      <c r="O109" s="197">
        <v>0.5</v>
      </c>
      <c r="P109" s="391">
        <f t="shared" si="8"/>
        <v>0</v>
      </c>
      <c r="Q109" s="392">
        <f t="shared" si="8"/>
        <v>0</v>
      </c>
      <c r="R109" s="392">
        <f t="shared" si="8"/>
        <v>63</v>
      </c>
      <c r="S109" s="392">
        <f t="shared" si="8"/>
        <v>0</v>
      </c>
      <c r="T109" s="392">
        <f t="shared" si="8"/>
        <v>0</v>
      </c>
      <c r="U109" s="393">
        <f t="shared" si="8"/>
        <v>63</v>
      </c>
      <c r="V109" s="394">
        <f t="shared" si="12"/>
        <v>126</v>
      </c>
      <c r="W109" s="144" t="s">
        <v>255</v>
      </c>
      <c r="X109" s="423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9"/>
        <v>1</v>
      </c>
      <c r="B110" s="142" t="s">
        <v>381</v>
      </c>
      <c r="C110" s="142"/>
      <c r="D110" s="198">
        <v>22</v>
      </c>
      <c r="E110" s="383">
        <f t="shared" si="11"/>
        <v>154</v>
      </c>
      <c r="F110" s="319">
        <v>46163</v>
      </c>
      <c r="G110" s="384">
        <f t="shared" ca="1" si="14"/>
        <v>145</v>
      </c>
      <c r="H110" s="385">
        <v>1</v>
      </c>
      <c r="I110" s="385" t="s">
        <v>353</v>
      </c>
      <c r="J110" s="195"/>
      <c r="K110" s="196"/>
      <c r="L110" s="196">
        <v>0.5</v>
      </c>
      <c r="M110" s="196"/>
      <c r="N110" s="196"/>
      <c r="O110" s="197">
        <v>0.5</v>
      </c>
      <c r="P110" s="391">
        <f t="shared" si="8"/>
        <v>0</v>
      </c>
      <c r="Q110" s="392">
        <f t="shared" si="8"/>
        <v>0</v>
      </c>
      <c r="R110" s="392">
        <f t="shared" si="8"/>
        <v>77</v>
      </c>
      <c r="S110" s="392">
        <f t="shared" si="8"/>
        <v>0</v>
      </c>
      <c r="T110" s="392">
        <f t="shared" si="8"/>
        <v>0</v>
      </c>
      <c r="U110" s="393">
        <f t="shared" si="8"/>
        <v>77</v>
      </c>
      <c r="V110" s="394">
        <f t="shared" si="12"/>
        <v>154</v>
      </c>
      <c r="W110" s="144" t="s">
        <v>204</v>
      </c>
      <c r="X110" s="423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9"/>
        <v>1</v>
      </c>
      <c r="B111" s="142" t="s">
        <v>339</v>
      </c>
      <c r="C111" s="142"/>
      <c r="D111" s="199">
        <v>12</v>
      </c>
      <c r="E111" s="383">
        <f t="shared" si="11"/>
        <v>84</v>
      </c>
      <c r="F111" s="319">
        <v>46164</v>
      </c>
      <c r="G111" s="384">
        <f t="shared" ca="1" si="14"/>
        <v>144</v>
      </c>
      <c r="H111" s="385">
        <v>3</v>
      </c>
      <c r="I111" s="385" t="str">
        <f>VLOOKUP(H111,Secteurs!$A$4:$C$6,3)</f>
        <v>Arnaud ITOUA</v>
      </c>
      <c r="J111" s="195">
        <v>1</v>
      </c>
      <c r="K111" s="196"/>
      <c r="L111" s="196"/>
      <c r="M111" s="196"/>
      <c r="N111" s="196"/>
      <c r="O111" s="197"/>
      <c r="P111" s="391">
        <f t="shared" si="8"/>
        <v>84</v>
      </c>
      <c r="Q111" s="392">
        <f t="shared" si="8"/>
        <v>0</v>
      </c>
      <c r="R111" s="392">
        <f t="shared" si="8"/>
        <v>0</v>
      </c>
      <c r="S111" s="392">
        <f t="shared" si="8"/>
        <v>0</v>
      </c>
      <c r="T111" s="392">
        <f t="shared" si="8"/>
        <v>0</v>
      </c>
      <c r="U111" s="393">
        <f t="shared" si="8"/>
        <v>0</v>
      </c>
      <c r="V111" s="394">
        <f t="shared" si="12"/>
        <v>84</v>
      </c>
      <c r="W111" s="144" t="s">
        <v>256</v>
      </c>
      <c r="X111" s="423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9"/>
        <v>1</v>
      </c>
      <c r="B112" s="142" t="s">
        <v>147</v>
      </c>
      <c r="C112" s="142"/>
      <c r="D112" s="198">
        <v>20</v>
      </c>
      <c r="E112" s="383">
        <f t="shared" si="11"/>
        <v>140</v>
      </c>
      <c r="F112" s="319">
        <v>46154</v>
      </c>
      <c r="G112" s="384">
        <f t="shared" ca="1" si="14"/>
        <v>154</v>
      </c>
      <c r="H112" s="385">
        <v>1</v>
      </c>
      <c r="I112" s="385" t="s">
        <v>353</v>
      </c>
      <c r="J112" s="195"/>
      <c r="K112" s="196"/>
      <c r="L112" s="196">
        <v>0.5</v>
      </c>
      <c r="M112" s="196"/>
      <c r="N112" s="196"/>
      <c r="O112" s="197">
        <v>0.5</v>
      </c>
      <c r="P112" s="391">
        <f t="shared" si="8"/>
        <v>0</v>
      </c>
      <c r="Q112" s="392">
        <f t="shared" si="8"/>
        <v>0</v>
      </c>
      <c r="R112" s="392">
        <f t="shared" si="8"/>
        <v>70</v>
      </c>
      <c r="S112" s="392">
        <f t="shared" si="8"/>
        <v>0</v>
      </c>
      <c r="T112" s="392">
        <f t="shared" si="8"/>
        <v>0</v>
      </c>
      <c r="U112" s="393">
        <f t="shared" si="8"/>
        <v>70</v>
      </c>
      <c r="V112" s="394">
        <f t="shared" si="12"/>
        <v>140</v>
      </c>
      <c r="W112" s="144" t="s">
        <v>219</v>
      </c>
      <c r="X112" s="423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9"/>
        <v>1</v>
      </c>
      <c r="B113" s="142" t="s">
        <v>382</v>
      </c>
      <c r="C113" s="142"/>
      <c r="D113" s="198">
        <v>12</v>
      </c>
      <c r="E113" s="383">
        <f t="shared" si="11"/>
        <v>84</v>
      </c>
      <c r="F113" s="319">
        <v>46164</v>
      </c>
      <c r="G113" s="384">
        <f t="shared" ca="1" si="14"/>
        <v>144</v>
      </c>
      <c r="H113" s="254">
        <v>1</v>
      </c>
      <c r="I113" s="385" t="s">
        <v>353</v>
      </c>
      <c r="J113" s="195">
        <v>1</v>
      </c>
      <c r="K113" s="196"/>
      <c r="L113" s="196"/>
      <c r="M113" s="196"/>
      <c r="N113" s="196"/>
      <c r="O113" s="197"/>
      <c r="P113" s="391">
        <f t="shared" si="8"/>
        <v>84</v>
      </c>
      <c r="Q113" s="392">
        <f t="shared" si="8"/>
        <v>0</v>
      </c>
      <c r="R113" s="392">
        <f t="shared" si="8"/>
        <v>0</v>
      </c>
      <c r="S113" s="392">
        <f t="shared" si="8"/>
        <v>0</v>
      </c>
      <c r="T113" s="392">
        <f t="shared" si="8"/>
        <v>0</v>
      </c>
      <c r="U113" s="393">
        <f t="shared" si="8"/>
        <v>0</v>
      </c>
      <c r="V113" s="394">
        <f t="shared" si="12"/>
        <v>84</v>
      </c>
      <c r="W113" s="144" t="s">
        <v>257</v>
      </c>
      <c r="X113" s="423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9"/>
        <v>1</v>
      </c>
      <c r="B114" s="142" t="s">
        <v>149</v>
      </c>
      <c r="C114" s="142"/>
      <c r="D114" s="199">
        <v>18</v>
      </c>
      <c r="E114" s="383">
        <f t="shared" si="11"/>
        <v>126</v>
      </c>
      <c r="F114" s="319">
        <v>46164</v>
      </c>
      <c r="G114" s="384">
        <f t="shared" ca="1" si="14"/>
        <v>144</v>
      </c>
      <c r="H114" s="385">
        <v>3</v>
      </c>
      <c r="I114" s="385" t="str">
        <f>VLOOKUP(H114,Secteurs!$A$4:$C$6,3)</f>
        <v>Arnaud ITOUA</v>
      </c>
      <c r="J114" s="195">
        <v>0.5</v>
      </c>
      <c r="K114" s="196"/>
      <c r="L114" s="196"/>
      <c r="M114" s="196"/>
      <c r="N114" s="196">
        <v>0.5</v>
      </c>
      <c r="O114" s="197"/>
      <c r="P114" s="391">
        <f t="shared" si="8"/>
        <v>63</v>
      </c>
      <c r="Q114" s="392">
        <f t="shared" si="8"/>
        <v>0</v>
      </c>
      <c r="R114" s="392">
        <f t="shared" si="8"/>
        <v>0</v>
      </c>
      <c r="S114" s="392">
        <f t="shared" si="8"/>
        <v>0</v>
      </c>
      <c r="T114" s="392">
        <f t="shared" si="8"/>
        <v>63</v>
      </c>
      <c r="U114" s="393">
        <f t="shared" si="8"/>
        <v>0</v>
      </c>
      <c r="V114" s="394">
        <f t="shared" si="12"/>
        <v>126</v>
      </c>
      <c r="W114" s="144" t="s">
        <v>207</v>
      </c>
      <c r="X114" s="423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9"/>
        <v>1</v>
      </c>
      <c r="B115" s="142" t="s">
        <v>150</v>
      </c>
      <c r="C115" s="142"/>
      <c r="D115" s="198">
        <v>16</v>
      </c>
      <c r="E115" s="383">
        <f t="shared" si="11"/>
        <v>112</v>
      </c>
      <c r="F115" s="319">
        <v>46162</v>
      </c>
      <c r="G115" s="384">
        <f t="shared" ca="1" si="14"/>
        <v>146</v>
      </c>
      <c r="H115" s="385">
        <v>2</v>
      </c>
      <c r="I115" s="385" t="s">
        <v>354</v>
      </c>
      <c r="J115" s="195"/>
      <c r="K115" s="196"/>
      <c r="L115" s="196">
        <v>0.5</v>
      </c>
      <c r="M115" s="196"/>
      <c r="N115" s="196"/>
      <c r="O115" s="197">
        <v>0.5</v>
      </c>
      <c r="P115" s="391">
        <f t="shared" si="8"/>
        <v>0</v>
      </c>
      <c r="Q115" s="392">
        <f t="shared" si="8"/>
        <v>0</v>
      </c>
      <c r="R115" s="392">
        <f t="shared" si="8"/>
        <v>56</v>
      </c>
      <c r="S115" s="392">
        <f t="shared" si="8"/>
        <v>0</v>
      </c>
      <c r="T115" s="392">
        <f t="shared" si="8"/>
        <v>0</v>
      </c>
      <c r="U115" s="393">
        <f t="shared" si="8"/>
        <v>56</v>
      </c>
      <c r="V115" s="394">
        <f t="shared" si="12"/>
        <v>112</v>
      </c>
      <c r="W115" s="144" t="s">
        <v>254</v>
      </c>
      <c r="X115" s="423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9"/>
        <v>1</v>
      </c>
      <c r="B116" s="153" t="s">
        <v>151</v>
      </c>
      <c r="C116" s="153"/>
      <c r="D116" s="198">
        <v>30</v>
      </c>
      <c r="E116" s="383">
        <f t="shared" si="11"/>
        <v>210</v>
      </c>
      <c r="F116" s="319">
        <v>46162</v>
      </c>
      <c r="G116" s="384">
        <f t="shared" ca="1" si="14"/>
        <v>146</v>
      </c>
      <c r="H116" s="385">
        <v>1</v>
      </c>
      <c r="I116" s="385" t="s">
        <v>353</v>
      </c>
      <c r="J116" s="195"/>
      <c r="K116" s="196"/>
      <c r="L116" s="196">
        <v>0.5</v>
      </c>
      <c r="M116" s="196"/>
      <c r="N116" s="196"/>
      <c r="O116" s="197">
        <v>0.5</v>
      </c>
      <c r="P116" s="391">
        <f t="shared" si="8"/>
        <v>0</v>
      </c>
      <c r="Q116" s="392">
        <f t="shared" si="8"/>
        <v>0</v>
      </c>
      <c r="R116" s="392">
        <f t="shared" si="8"/>
        <v>105</v>
      </c>
      <c r="S116" s="392">
        <f t="shared" si="8"/>
        <v>0</v>
      </c>
      <c r="T116" s="392">
        <f t="shared" si="8"/>
        <v>0</v>
      </c>
      <c r="U116" s="393">
        <f t="shared" si="8"/>
        <v>105</v>
      </c>
      <c r="V116" s="394">
        <f t="shared" si="12"/>
        <v>210</v>
      </c>
      <c r="W116" s="144" t="s">
        <v>255</v>
      </c>
      <c r="X116" s="423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9"/>
        <v>1</v>
      </c>
      <c r="B117" s="150" t="s">
        <v>153</v>
      </c>
      <c r="C117" s="148" t="s">
        <v>29</v>
      </c>
      <c r="D117" s="200">
        <v>20</v>
      </c>
      <c r="E117" s="383">
        <f t="shared" si="11"/>
        <v>140</v>
      </c>
      <c r="F117" s="319">
        <v>46164</v>
      </c>
      <c r="G117" s="384">
        <f t="shared" ca="1" si="14"/>
        <v>144</v>
      </c>
      <c r="H117" s="385">
        <v>3</v>
      </c>
      <c r="I117" s="385" t="str">
        <f>VLOOKUP(H117,Secteurs!$A$4:$C$6,3)</f>
        <v>Arnaud ITOUA</v>
      </c>
      <c r="J117" s="195"/>
      <c r="K117" s="196">
        <v>1</v>
      </c>
      <c r="L117" s="196"/>
      <c r="M117" s="196"/>
      <c r="N117" s="196"/>
      <c r="O117" s="197"/>
      <c r="P117" s="391">
        <f t="shared" si="8"/>
        <v>0</v>
      </c>
      <c r="Q117" s="392">
        <f t="shared" si="8"/>
        <v>140</v>
      </c>
      <c r="R117" s="392">
        <f t="shared" si="8"/>
        <v>0</v>
      </c>
      <c r="S117" s="392">
        <f t="shared" si="8"/>
        <v>0</v>
      </c>
      <c r="T117" s="392">
        <f t="shared" si="8"/>
        <v>0</v>
      </c>
      <c r="U117" s="393">
        <f t="shared" si="8"/>
        <v>0</v>
      </c>
      <c r="V117" s="394">
        <f t="shared" si="12"/>
        <v>140</v>
      </c>
      <c r="W117" s="144" t="s">
        <v>226</v>
      </c>
      <c r="X117" s="423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9"/>
        <v>1</v>
      </c>
      <c r="B118" s="150" t="s">
        <v>154</v>
      </c>
      <c r="C118" s="150"/>
      <c r="D118" s="200">
        <v>18</v>
      </c>
      <c r="E118" s="383">
        <f t="shared" si="11"/>
        <v>126</v>
      </c>
      <c r="F118" s="319">
        <v>46164</v>
      </c>
      <c r="G118" s="384">
        <f t="shared" ca="1" si="14"/>
        <v>144</v>
      </c>
      <c r="H118" s="385">
        <v>3</v>
      </c>
      <c r="I118" s="385" t="str">
        <f>VLOOKUP(H118,Secteurs!$A$4:$C$6,3)</f>
        <v>Arnaud ITOUA</v>
      </c>
      <c r="J118" s="195">
        <v>0.5</v>
      </c>
      <c r="K118" s="196"/>
      <c r="L118" s="196"/>
      <c r="M118" s="196"/>
      <c r="N118" s="196"/>
      <c r="O118" s="197">
        <v>0.5</v>
      </c>
      <c r="P118" s="391">
        <f t="shared" si="8"/>
        <v>63</v>
      </c>
      <c r="Q118" s="392">
        <f t="shared" si="8"/>
        <v>0</v>
      </c>
      <c r="R118" s="392">
        <f t="shared" si="8"/>
        <v>0</v>
      </c>
      <c r="S118" s="392">
        <f t="shared" si="8"/>
        <v>0</v>
      </c>
      <c r="T118" s="392">
        <f t="shared" si="8"/>
        <v>0</v>
      </c>
      <c r="U118" s="393">
        <f t="shared" si="8"/>
        <v>63</v>
      </c>
      <c r="V118" s="394">
        <f t="shared" si="12"/>
        <v>126</v>
      </c>
      <c r="W118" s="144" t="s">
        <v>258</v>
      </c>
      <c r="X118" s="423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9"/>
        <v>1</v>
      </c>
      <c r="B119" s="348" t="s">
        <v>328</v>
      </c>
      <c r="C119" s="142"/>
      <c r="D119" s="198">
        <v>20</v>
      </c>
      <c r="E119" s="383">
        <f t="shared" si="11"/>
        <v>140</v>
      </c>
      <c r="F119" s="319">
        <v>46155</v>
      </c>
      <c r="G119" s="384">
        <f t="shared" ca="1" si="14"/>
        <v>153</v>
      </c>
      <c r="H119" s="385">
        <v>2</v>
      </c>
      <c r="I119" s="385" t="s">
        <v>354</v>
      </c>
      <c r="J119" s="195">
        <v>0.5</v>
      </c>
      <c r="K119" s="196"/>
      <c r="L119" s="196"/>
      <c r="M119" s="196">
        <v>0.5</v>
      </c>
      <c r="N119" s="196"/>
      <c r="O119" s="197"/>
      <c r="P119" s="391">
        <f t="shared" si="8"/>
        <v>70</v>
      </c>
      <c r="Q119" s="392">
        <f t="shared" si="8"/>
        <v>0</v>
      </c>
      <c r="R119" s="392">
        <f t="shared" si="8"/>
        <v>0</v>
      </c>
      <c r="S119" s="392">
        <f t="shared" si="8"/>
        <v>70</v>
      </c>
      <c r="T119" s="392">
        <f t="shared" si="8"/>
        <v>0</v>
      </c>
      <c r="U119" s="393">
        <f t="shared" si="8"/>
        <v>0</v>
      </c>
      <c r="V119" s="394">
        <f t="shared" si="12"/>
        <v>140</v>
      </c>
      <c r="W119" s="144" t="s">
        <v>210</v>
      </c>
      <c r="X119" s="423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9"/>
        <v>1</v>
      </c>
      <c r="B120" s="150" t="s">
        <v>156</v>
      </c>
      <c r="C120" s="150"/>
      <c r="D120" s="200">
        <v>14</v>
      </c>
      <c r="E120" s="383">
        <f t="shared" si="11"/>
        <v>98</v>
      </c>
      <c r="F120" s="320">
        <v>46161</v>
      </c>
      <c r="G120" s="384">
        <f t="shared" ca="1" si="14"/>
        <v>147</v>
      </c>
      <c r="H120" s="255">
        <v>3</v>
      </c>
      <c r="I120" s="152" t="str">
        <f>VLOOKUP(H120,Secteurs!$A$4:$C$6,3)</f>
        <v>Arnaud ITOUA</v>
      </c>
      <c r="J120" s="195"/>
      <c r="K120" s="196">
        <v>1</v>
      </c>
      <c r="L120" s="196"/>
      <c r="M120" s="196"/>
      <c r="N120" s="196"/>
      <c r="O120" s="197"/>
      <c r="P120" s="391">
        <f t="shared" si="8"/>
        <v>0</v>
      </c>
      <c r="Q120" s="392">
        <f t="shared" si="8"/>
        <v>98</v>
      </c>
      <c r="R120" s="392">
        <f t="shared" si="8"/>
        <v>0</v>
      </c>
      <c r="S120" s="392">
        <f t="shared" si="8"/>
        <v>0</v>
      </c>
      <c r="T120" s="392">
        <f t="shared" si="8"/>
        <v>0</v>
      </c>
      <c r="U120" s="393">
        <f t="shared" si="8"/>
        <v>0</v>
      </c>
      <c r="V120" s="394">
        <f t="shared" si="12"/>
        <v>98</v>
      </c>
      <c r="W120" s="144" t="s">
        <v>259</v>
      </c>
      <c r="X120" s="423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9"/>
        <v>1</v>
      </c>
      <c r="B121" s="150" t="s">
        <v>157</v>
      </c>
      <c r="C121" s="148" t="s">
        <v>29</v>
      </c>
      <c r="D121" s="200">
        <v>22</v>
      </c>
      <c r="E121" s="383">
        <f t="shared" si="11"/>
        <v>154</v>
      </c>
      <c r="F121" s="319">
        <v>46162</v>
      </c>
      <c r="G121" s="384">
        <f t="shared" ca="1" si="14"/>
        <v>146</v>
      </c>
      <c r="H121" s="385">
        <v>2</v>
      </c>
      <c r="I121" s="385" t="s">
        <v>355</v>
      </c>
      <c r="J121" s="195"/>
      <c r="K121" s="196"/>
      <c r="L121" s="196">
        <v>0.5</v>
      </c>
      <c r="M121" s="196"/>
      <c r="N121" s="196"/>
      <c r="O121" s="197">
        <v>0.5</v>
      </c>
      <c r="P121" s="391">
        <f t="shared" si="8"/>
        <v>0</v>
      </c>
      <c r="Q121" s="392">
        <f t="shared" si="8"/>
        <v>0</v>
      </c>
      <c r="R121" s="392">
        <f t="shared" si="8"/>
        <v>77</v>
      </c>
      <c r="S121" s="392">
        <f t="shared" si="8"/>
        <v>0</v>
      </c>
      <c r="T121" s="392">
        <f t="shared" si="8"/>
        <v>0</v>
      </c>
      <c r="U121" s="393">
        <f t="shared" si="8"/>
        <v>77</v>
      </c>
      <c r="V121" s="394">
        <f t="shared" si="12"/>
        <v>154</v>
      </c>
      <c r="W121" s="144" t="s">
        <v>255</v>
      </c>
      <c r="X121" s="423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9"/>
        <v>1</v>
      </c>
      <c r="B122" s="150" t="s">
        <v>158</v>
      </c>
      <c r="C122" s="150"/>
      <c r="D122" s="200">
        <v>40</v>
      </c>
      <c r="E122" s="383">
        <f t="shared" si="11"/>
        <v>280</v>
      </c>
      <c r="F122" s="319">
        <v>46163</v>
      </c>
      <c r="G122" s="384">
        <f t="shared" ca="1" si="14"/>
        <v>145</v>
      </c>
      <c r="H122" s="385">
        <v>2</v>
      </c>
      <c r="I122" s="385" t="s">
        <v>354</v>
      </c>
      <c r="J122" s="195">
        <v>0.5</v>
      </c>
      <c r="K122" s="196"/>
      <c r="L122" s="196"/>
      <c r="M122" s="196">
        <v>0.5</v>
      </c>
      <c r="N122" s="196"/>
      <c r="O122" s="197"/>
      <c r="P122" s="391">
        <f t="shared" si="8"/>
        <v>140</v>
      </c>
      <c r="Q122" s="392">
        <f t="shared" si="8"/>
        <v>0</v>
      </c>
      <c r="R122" s="392">
        <f t="shared" si="8"/>
        <v>0</v>
      </c>
      <c r="S122" s="392">
        <f t="shared" si="8"/>
        <v>140</v>
      </c>
      <c r="T122" s="392">
        <f t="shared" si="8"/>
        <v>0</v>
      </c>
      <c r="U122" s="393">
        <f t="shared" si="8"/>
        <v>0</v>
      </c>
      <c r="V122" s="394">
        <f t="shared" si="12"/>
        <v>280</v>
      </c>
      <c r="W122" s="144" t="s">
        <v>260</v>
      </c>
      <c r="X122" s="423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9"/>
        <v>1</v>
      </c>
      <c r="B123" s="150" t="s">
        <v>159</v>
      </c>
      <c r="C123" s="154" t="s">
        <v>29</v>
      </c>
      <c r="D123" s="200">
        <v>16</v>
      </c>
      <c r="E123" s="383">
        <f t="shared" si="11"/>
        <v>112</v>
      </c>
      <c r="F123" s="319">
        <v>46157</v>
      </c>
      <c r="G123" s="384">
        <f t="shared" ca="1" si="14"/>
        <v>151</v>
      </c>
      <c r="H123" s="385">
        <v>2</v>
      </c>
      <c r="I123" s="385" t="s">
        <v>354</v>
      </c>
      <c r="J123" s="195">
        <v>1</v>
      </c>
      <c r="K123" s="196"/>
      <c r="L123" s="196"/>
      <c r="M123" s="196"/>
      <c r="N123" s="196"/>
      <c r="O123" s="296"/>
      <c r="P123" s="391">
        <f t="shared" ref="P123:U155" si="15">+$E123*J123</f>
        <v>112</v>
      </c>
      <c r="Q123" s="392">
        <f t="shared" si="15"/>
        <v>0</v>
      </c>
      <c r="R123" s="392">
        <f t="shared" si="15"/>
        <v>0</v>
      </c>
      <c r="S123" s="392">
        <f t="shared" si="15"/>
        <v>0</v>
      </c>
      <c r="T123" s="392">
        <f t="shared" si="15"/>
        <v>0</v>
      </c>
      <c r="U123" s="393">
        <f t="shared" si="15"/>
        <v>0</v>
      </c>
      <c r="V123" s="394">
        <f t="shared" si="12"/>
        <v>112</v>
      </c>
      <c r="W123" s="144" t="s">
        <v>226</v>
      </c>
      <c r="X123" s="423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9"/>
        <v>1</v>
      </c>
      <c r="B124" s="150" t="s">
        <v>324</v>
      </c>
      <c r="C124" s="150"/>
      <c r="D124" s="200">
        <v>8</v>
      </c>
      <c r="E124" s="383">
        <f t="shared" si="11"/>
        <v>56</v>
      </c>
      <c r="F124" s="319">
        <v>46161</v>
      </c>
      <c r="G124" s="384">
        <f t="shared" ca="1" si="14"/>
        <v>147</v>
      </c>
      <c r="H124" s="385">
        <v>3</v>
      </c>
      <c r="I124" s="385" t="str">
        <f>VLOOKUP(H124,Secteurs!$A$4:$C$6,3)</f>
        <v>Arnaud ITOUA</v>
      </c>
      <c r="J124" s="195">
        <v>0.5</v>
      </c>
      <c r="K124" s="196"/>
      <c r="L124" s="196"/>
      <c r="M124" s="196"/>
      <c r="N124" s="196">
        <v>0.5</v>
      </c>
      <c r="O124" s="197"/>
      <c r="P124" s="391">
        <f t="shared" si="15"/>
        <v>28</v>
      </c>
      <c r="Q124" s="392">
        <f t="shared" si="15"/>
        <v>0</v>
      </c>
      <c r="R124" s="392">
        <f t="shared" si="15"/>
        <v>0</v>
      </c>
      <c r="S124" s="392">
        <f t="shared" si="15"/>
        <v>0</v>
      </c>
      <c r="T124" s="392">
        <f t="shared" si="15"/>
        <v>28</v>
      </c>
      <c r="U124" s="393">
        <f t="shared" si="15"/>
        <v>0</v>
      </c>
      <c r="V124" s="394">
        <f t="shared" si="12"/>
        <v>56</v>
      </c>
      <c r="W124" s="144" t="s">
        <v>226</v>
      </c>
      <c r="X124" s="423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9"/>
        <v>1</v>
      </c>
      <c r="B125" s="150" t="s">
        <v>292</v>
      </c>
      <c r="C125" s="321"/>
      <c r="D125" s="200">
        <v>16</v>
      </c>
      <c r="E125" s="383">
        <f t="shared" si="11"/>
        <v>112</v>
      </c>
      <c r="F125" s="319">
        <v>46154</v>
      </c>
      <c r="G125" s="384">
        <f t="shared" ca="1" si="14"/>
        <v>154</v>
      </c>
      <c r="H125" s="385">
        <v>2</v>
      </c>
      <c r="I125" s="385" t="s">
        <v>354</v>
      </c>
      <c r="J125" s="195">
        <v>0.5</v>
      </c>
      <c r="K125" s="196"/>
      <c r="L125" s="196"/>
      <c r="M125" s="196"/>
      <c r="N125" s="196"/>
      <c r="O125" s="197">
        <v>0.5</v>
      </c>
      <c r="P125" s="391">
        <f t="shared" si="15"/>
        <v>56</v>
      </c>
      <c r="Q125" s="392">
        <f t="shared" si="15"/>
        <v>0</v>
      </c>
      <c r="R125" s="392">
        <f t="shared" si="15"/>
        <v>0</v>
      </c>
      <c r="S125" s="392">
        <f t="shared" si="15"/>
        <v>0</v>
      </c>
      <c r="T125" s="392">
        <f t="shared" si="15"/>
        <v>0</v>
      </c>
      <c r="U125" s="393">
        <f t="shared" si="15"/>
        <v>56</v>
      </c>
      <c r="V125" s="394">
        <f t="shared" si="12"/>
        <v>112</v>
      </c>
      <c r="W125" s="144" t="s">
        <v>261</v>
      </c>
      <c r="X125" s="423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9"/>
        <v>1</v>
      </c>
      <c r="B126" s="150" t="s">
        <v>161</v>
      </c>
      <c r="C126" s="150"/>
      <c r="D126" s="200">
        <v>12</v>
      </c>
      <c r="E126" s="383">
        <f t="shared" si="11"/>
        <v>84</v>
      </c>
      <c r="F126" s="319">
        <v>46154</v>
      </c>
      <c r="G126" s="384">
        <f t="shared" ca="1" si="14"/>
        <v>154</v>
      </c>
      <c r="H126" s="385">
        <v>2</v>
      </c>
      <c r="I126" s="385" t="s">
        <v>354</v>
      </c>
      <c r="J126" s="195">
        <v>0.5</v>
      </c>
      <c r="K126" s="196"/>
      <c r="L126" s="196"/>
      <c r="M126" s="196">
        <v>0.5</v>
      </c>
      <c r="N126" s="196"/>
      <c r="O126" s="197"/>
      <c r="P126" s="391">
        <f t="shared" si="15"/>
        <v>42</v>
      </c>
      <c r="Q126" s="392">
        <f t="shared" si="15"/>
        <v>0</v>
      </c>
      <c r="R126" s="392">
        <f t="shared" si="15"/>
        <v>0</v>
      </c>
      <c r="S126" s="392">
        <f t="shared" si="15"/>
        <v>42</v>
      </c>
      <c r="T126" s="392">
        <f t="shared" si="15"/>
        <v>0</v>
      </c>
      <c r="U126" s="393">
        <f t="shared" si="15"/>
        <v>0</v>
      </c>
      <c r="V126" s="394">
        <f t="shared" si="12"/>
        <v>84</v>
      </c>
      <c r="W126" s="144" t="s">
        <v>262</v>
      </c>
      <c r="X126" s="423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9"/>
        <v>1</v>
      </c>
      <c r="B127" s="150" t="s">
        <v>162</v>
      </c>
      <c r="C127" s="150"/>
      <c r="D127" s="200">
        <v>42</v>
      </c>
      <c r="E127" s="383">
        <f t="shared" si="11"/>
        <v>294</v>
      </c>
      <c r="F127" s="319">
        <v>46154</v>
      </c>
      <c r="G127" s="384">
        <f t="shared" ca="1" si="14"/>
        <v>154</v>
      </c>
      <c r="H127" s="254">
        <v>2</v>
      </c>
      <c r="I127" s="385" t="s">
        <v>354</v>
      </c>
      <c r="J127" s="195">
        <v>0.5</v>
      </c>
      <c r="K127" s="196"/>
      <c r="L127" s="196"/>
      <c r="M127" s="196"/>
      <c r="N127" s="196"/>
      <c r="O127" s="197">
        <v>0.5</v>
      </c>
      <c r="P127" s="391">
        <f t="shared" si="15"/>
        <v>147</v>
      </c>
      <c r="Q127" s="392">
        <f t="shared" si="15"/>
        <v>0</v>
      </c>
      <c r="R127" s="392">
        <f t="shared" si="15"/>
        <v>0</v>
      </c>
      <c r="S127" s="392">
        <f t="shared" si="15"/>
        <v>0</v>
      </c>
      <c r="T127" s="392">
        <f t="shared" si="15"/>
        <v>0</v>
      </c>
      <c r="U127" s="393">
        <f t="shared" si="15"/>
        <v>147</v>
      </c>
      <c r="V127" s="394">
        <f t="shared" si="12"/>
        <v>294</v>
      </c>
      <c r="W127" s="144" t="s">
        <v>205</v>
      </c>
      <c r="X127" s="423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9"/>
        <v>1</v>
      </c>
      <c r="B128" s="150" t="s">
        <v>387</v>
      </c>
      <c r="C128" s="154"/>
      <c r="D128" s="200">
        <v>2</v>
      </c>
      <c r="E128" s="383">
        <f t="shared" si="11"/>
        <v>14</v>
      </c>
      <c r="F128" s="319">
        <v>46161</v>
      </c>
      <c r="G128" s="384">
        <f t="shared" ca="1" si="14"/>
        <v>147</v>
      </c>
      <c r="H128" s="254">
        <v>1</v>
      </c>
      <c r="I128" s="385" t="s">
        <v>353</v>
      </c>
      <c r="J128" s="195">
        <v>0.5</v>
      </c>
      <c r="K128" s="196"/>
      <c r="L128" s="196"/>
      <c r="M128" s="196"/>
      <c r="N128" s="196"/>
      <c r="O128" s="197">
        <v>0.5</v>
      </c>
      <c r="P128" s="391">
        <f t="shared" si="15"/>
        <v>7</v>
      </c>
      <c r="Q128" s="392">
        <f t="shared" si="15"/>
        <v>0</v>
      </c>
      <c r="R128" s="392">
        <f t="shared" si="15"/>
        <v>0</v>
      </c>
      <c r="S128" s="392">
        <f t="shared" si="15"/>
        <v>0</v>
      </c>
      <c r="T128" s="392">
        <f t="shared" si="15"/>
        <v>0</v>
      </c>
      <c r="U128" s="393">
        <f t="shared" si="15"/>
        <v>7</v>
      </c>
      <c r="V128" s="394">
        <f t="shared" si="12"/>
        <v>14</v>
      </c>
      <c r="W128" s="144" t="s">
        <v>263</v>
      </c>
      <c r="X128" s="423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9"/>
        <v>1</v>
      </c>
      <c r="B129" s="150" t="s">
        <v>164</v>
      </c>
      <c r="C129" s="154" t="s">
        <v>34</v>
      </c>
      <c r="D129" s="201">
        <v>16</v>
      </c>
      <c r="E129" s="383">
        <f t="shared" si="11"/>
        <v>112</v>
      </c>
      <c r="F129" s="319">
        <v>46162</v>
      </c>
      <c r="G129" s="384">
        <f t="shared" ca="1" si="14"/>
        <v>146</v>
      </c>
      <c r="H129" s="254">
        <v>1</v>
      </c>
      <c r="I129" s="385" t="s">
        <v>354</v>
      </c>
      <c r="J129" s="195">
        <v>0.5</v>
      </c>
      <c r="K129" s="196"/>
      <c r="L129" s="196"/>
      <c r="M129" s="196">
        <v>0.5</v>
      </c>
      <c r="N129" s="196"/>
      <c r="O129" s="197"/>
      <c r="P129" s="391">
        <f t="shared" si="15"/>
        <v>56</v>
      </c>
      <c r="Q129" s="392">
        <f t="shared" si="15"/>
        <v>0</v>
      </c>
      <c r="R129" s="392">
        <f t="shared" si="15"/>
        <v>0</v>
      </c>
      <c r="S129" s="392">
        <f t="shared" si="15"/>
        <v>56</v>
      </c>
      <c r="T129" s="392">
        <f t="shared" si="15"/>
        <v>0</v>
      </c>
      <c r="U129" s="393">
        <f t="shared" si="15"/>
        <v>0</v>
      </c>
      <c r="V129" s="394">
        <f t="shared" si="12"/>
        <v>112</v>
      </c>
      <c r="W129" s="144" t="s">
        <v>255</v>
      </c>
      <c r="X129" s="423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5" si="16">+IF(D130&gt;0,1,0)</f>
        <v>1</v>
      </c>
      <c r="B130" s="150" t="s">
        <v>166</v>
      </c>
      <c r="C130" s="154" t="s">
        <v>34</v>
      </c>
      <c r="D130" s="200">
        <v>7</v>
      </c>
      <c r="E130" s="383">
        <f t="shared" si="11"/>
        <v>49</v>
      </c>
      <c r="F130" s="319">
        <v>46161</v>
      </c>
      <c r="G130" s="384">
        <f t="shared" ca="1" si="14"/>
        <v>147</v>
      </c>
      <c r="H130" s="254">
        <v>2</v>
      </c>
      <c r="I130" s="385" t="s">
        <v>354</v>
      </c>
      <c r="J130" s="195">
        <v>1</v>
      </c>
      <c r="K130" s="196"/>
      <c r="L130" s="196"/>
      <c r="M130" s="196"/>
      <c r="N130" s="196"/>
      <c r="O130" s="197"/>
      <c r="P130" s="391">
        <f t="shared" si="15"/>
        <v>49</v>
      </c>
      <c r="Q130" s="392">
        <f t="shared" si="15"/>
        <v>0</v>
      </c>
      <c r="R130" s="392">
        <f t="shared" si="15"/>
        <v>0</v>
      </c>
      <c r="S130" s="392">
        <f t="shared" si="15"/>
        <v>0</v>
      </c>
      <c r="T130" s="392">
        <f t="shared" si="15"/>
        <v>0</v>
      </c>
      <c r="U130" s="393">
        <f t="shared" si="15"/>
        <v>0</v>
      </c>
      <c r="V130" s="394">
        <f t="shared" si="12"/>
        <v>49</v>
      </c>
      <c r="W130" s="144" t="s">
        <v>226</v>
      </c>
      <c r="X130" s="423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50" t="s">
        <v>167</v>
      </c>
      <c r="C131" s="148" t="s">
        <v>29</v>
      </c>
      <c r="D131" s="200">
        <v>24</v>
      </c>
      <c r="E131" s="383">
        <f t="shared" ref="E131:E156" si="17">D131*7</f>
        <v>168</v>
      </c>
      <c r="F131" s="319">
        <v>46154</v>
      </c>
      <c r="G131" s="384">
        <f t="shared" ca="1" si="14"/>
        <v>154</v>
      </c>
      <c r="H131" s="254">
        <v>2</v>
      </c>
      <c r="I131" s="385" t="s">
        <v>354</v>
      </c>
      <c r="J131" s="195">
        <v>0.5</v>
      </c>
      <c r="K131" s="196"/>
      <c r="L131" s="196"/>
      <c r="M131" s="196">
        <v>0.25</v>
      </c>
      <c r="N131" s="196">
        <v>0.25</v>
      </c>
      <c r="O131" s="197"/>
      <c r="P131" s="391">
        <f t="shared" si="15"/>
        <v>84</v>
      </c>
      <c r="Q131" s="392">
        <f t="shared" si="15"/>
        <v>0</v>
      </c>
      <c r="R131" s="392">
        <f t="shared" si="15"/>
        <v>0</v>
      </c>
      <c r="S131" s="392">
        <f t="shared" si="15"/>
        <v>42</v>
      </c>
      <c r="T131" s="392">
        <f t="shared" si="15"/>
        <v>42</v>
      </c>
      <c r="U131" s="393">
        <f t="shared" si="15"/>
        <v>0</v>
      </c>
      <c r="V131" s="394">
        <f t="shared" ref="V131:V156" si="18">SUM(P131:U131)</f>
        <v>168</v>
      </c>
      <c r="W131" s="144" t="s">
        <v>226</v>
      </c>
      <c r="X131" s="423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142" t="s">
        <v>350</v>
      </c>
      <c r="C132" s="209"/>
      <c r="D132" s="201">
        <v>15</v>
      </c>
      <c r="E132" s="383">
        <f t="shared" si="17"/>
        <v>105</v>
      </c>
      <c r="F132" s="319">
        <v>46164</v>
      </c>
      <c r="G132" s="384">
        <f t="shared" ca="1" si="14"/>
        <v>144</v>
      </c>
      <c r="H132" s="254">
        <v>1</v>
      </c>
      <c r="I132" s="385" t="s">
        <v>353</v>
      </c>
      <c r="J132" s="195"/>
      <c r="K132" s="196">
        <v>0.75</v>
      </c>
      <c r="L132" s="196"/>
      <c r="M132" s="196"/>
      <c r="N132" s="196"/>
      <c r="O132" s="197">
        <v>0.25</v>
      </c>
      <c r="P132" s="391">
        <f t="shared" si="15"/>
        <v>0</v>
      </c>
      <c r="Q132" s="392">
        <f t="shared" si="15"/>
        <v>78.75</v>
      </c>
      <c r="R132" s="392">
        <f t="shared" si="15"/>
        <v>0</v>
      </c>
      <c r="S132" s="392">
        <f t="shared" si="15"/>
        <v>0</v>
      </c>
      <c r="T132" s="392">
        <f t="shared" si="15"/>
        <v>0</v>
      </c>
      <c r="U132" s="393">
        <f t="shared" si="15"/>
        <v>26.25</v>
      </c>
      <c r="V132" s="394">
        <f t="shared" si="18"/>
        <v>105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355" t="s">
        <v>307</v>
      </c>
      <c r="C133" s="154"/>
      <c r="D133" s="201">
        <v>8</v>
      </c>
      <c r="E133" s="383">
        <f t="shared" si="17"/>
        <v>56</v>
      </c>
      <c r="F133" s="319">
        <v>46155</v>
      </c>
      <c r="G133" s="384">
        <f t="shared" ca="1" si="14"/>
        <v>153</v>
      </c>
      <c r="H133" s="254">
        <v>2</v>
      </c>
      <c r="I133" s="385" t="s">
        <v>354</v>
      </c>
      <c r="J133" s="195"/>
      <c r="K133" s="196"/>
      <c r="L133" s="196"/>
      <c r="M133" s="196"/>
      <c r="N133" s="196"/>
      <c r="O133" s="197">
        <v>1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5"/>
        <v>0</v>
      </c>
      <c r="T133" s="392">
        <f t="shared" si="15"/>
        <v>0</v>
      </c>
      <c r="U133" s="393">
        <f t="shared" si="15"/>
        <v>56</v>
      </c>
      <c r="V133" s="394">
        <f t="shared" si="18"/>
        <v>56</v>
      </c>
      <c r="W133" s="144" t="s">
        <v>226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170</v>
      </c>
      <c r="C134" s="149"/>
      <c r="D134" s="198">
        <v>10</v>
      </c>
      <c r="E134" s="383">
        <f t="shared" si="17"/>
        <v>70</v>
      </c>
      <c r="F134" s="319">
        <v>46164</v>
      </c>
      <c r="G134" s="384">
        <f t="shared" ca="1" si="14"/>
        <v>144</v>
      </c>
      <c r="H134" s="254">
        <v>1</v>
      </c>
      <c r="I134" s="385" t="s">
        <v>353</v>
      </c>
      <c r="J134" s="195">
        <v>0.5</v>
      </c>
      <c r="K134" s="196"/>
      <c r="L134" s="196"/>
      <c r="M134" s="196">
        <v>0.5</v>
      </c>
      <c r="N134" s="196"/>
      <c r="O134" s="197"/>
      <c r="P134" s="391">
        <f t="shared" si="15"/>
        <v>35</v>
      </c>
      <c r="Q134" s="392">
        <f t="shared" si="15"/>
        <v>0</v>
      </c>
      <c r="R134" s="392">
        <f t="shared" si="15"/>
        <v>0</v>
      </c>
      <c r="S134" s="392">
        <f t="shared" si="15"/>
        <v>35</v>
      </c>
      <c r="T134" s="392">
        <f t="shared" si="15"/>
        <v>0</v>
      </c>
      <c r="U134" s="393">
        <f t="shared" si="15"/>
        <v>0</v>
      </c>
      <c r="V134" s="394">
        <f t="shared" si="18"/>
        <v>70</v>
      </c>
      <c r="W134" s="144" t="s">
        <v>219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172</v>
      </c>
      <c r="C135" s="149"/>
      <c r="D135" s="198">
        <v>20</v>
      </c>
      <c r="E135" s="383">
        <f t="shared" si="17"/>
        <v>140</v>
      </c>
      <c r="F135" s="319">
        <v>46164</v>
      </c>
      <c r="G135" s="384">
        <f t="shared" ca="1" si="14"/>
        <v>144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15"/>
        <v>140</v>
      </c>
      <c r="Q135" s="392">
        <f t="shared" si="15"/>
        <v>0</v>
      </c>
      <c r="R135" s="392">
        <f t="shared" si="15"/>
        <v>0</v>
      </c>
      <c r="S135" s="392">
        <f t="shared" si="15"/>
        <v>0</v>
      </c>
      <c r="T135" s="392">
        <f t="shared" si="15"/>
        <v>0</v>
      </c>
      <c r="U135" s="393">
        <f t="shared" si="15"/>
        <v>0</v>
      </c>
      <c r="V135" s="394">
        <f t="shared" si="18"/>
        <v>140</v>
      </c>
      <c r="W135" s="144" t="s">
        <v>264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53" t="s">
        <v>173</v>
      </c>
      <c r="C136" s="149" t="s">
        <v>34</v>
      </c>
      <c r="D136" s="198">
        <v>10</v>
      </c>
      <c r="E136" s="383">
        <f t="shared" si="17"/>
        <v>70</v>
      </c>
      <c r="F136" s="319">
        <v>46164</v>
      </c>
      <c r="G136" s="384">
        <f t="shared" ref="G136:G155" ca="1" si="20">+IF(A136=1,(+TODAY())-F136,"Sans objet")</f>
        <v>144</v>
      </c>
      <c r="H136" s="254">
        <v>1</v>
      </c>
      <c r="I136" s="385" t="s">
        <v>353</v>
      </c>
      <c r="J136" s="195"/>
      <c r="K136" s="196"/>
      <c r="L136" s="196">
        <v>0.5</v>
      </c>
      <c r="M136" s="196"/>
      <c r="N136" s="196"/>
      <c r="O136" s="197">
        <v>0.5</v>
      </c>
      <c r="P136" s="391">
        <f t="shared" si="15"/>
        <v>0</v>
      </c>
      <c r="Q136" s="392">
        <f t="shared" si="15"/>
        <v>0</v>
      </c>
      <c r="R136" s="392">
        <f t="shared" si="15"/>
        <v>35</v>
      </c>
      <c r="S136" s="392">
        <f t="shared" si="15"/>
        <v>0</v>
      </c>
      <c r="T136" s="392">
        <f t="shared" si="15"/>
        <v>0</v>
      </c>
      <c r="U136" s="393">
        <f t="shared" si="15"/>
        <v>35</v>
      </c>
      <c r="V136" s="394">
        <f t="shared" si="18"/>
        <v>70</v>
      </c>
      <c r="W136" s="144" t="s">
        <v>223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174</v>
      </c>
      <c r="C137" s="148" t="s">
        <v>29</v>
      </c>
      <c r="D137" s="198">
        <v>16</v>
      </c>
      <c r="E137" s="383">
        <f t="shared" si="17"/>
        <v>112</v>
      </c>
      <c r="F137" s="319">
        <v>46163</v>
      </c>
      <c r="G137" s="384">
        <f t="shared" ca="1" si="20"/>
        <v>145</v>
      </c>
      <c r="H137" s="385">
        <v>2</v>
      </c>
      <c r="I137" s="385" t="s">
        <v>354</v>
      </c>
      <c r="J137" s="195"/>
      <c r="K137" s="196"/>
      <c r="L137" s="196"/>
      <c r="M137" s="196">
        <v>1</v>
      </c>
      <c r="N137" s="196"/>
      <c r="O137" s="197"/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5"/>
        <v>112</v>
      </c>
      <c r="T137" s="392">
        <f t="shared" si="15"/>
        <v>0</v>
      </c>
      <c r="U137" s="393">
        <f t="shared" si="15"/>
        <v>0</v>
      </c>
      <c r="V137" s="394">
        <f t="shared" si="18"/>
        <v>112</v>
      </c>
      <c r="W137" s="144" t="s">
        <v>265</v>
      </c>
      <c r="X137" s="423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142" t="s">
        <v>175</v>
      </c>
      <c r="C138" s="142"/>
      <c r="D138" s="198">
        <v>22</v>
      </c>
      <c r="E138" s="383">
        <f t="shared" si="17"/>
        <v>154</v>
      </c>
      <c r="F138" s="319">
        <v>46162</v>
      </c>
      <c r="G138" s="384">
        <f t="shared" ca="1" si="20"/>
        <v>146</v>
      </c>
      <c r="H138" s="385">
        <v>2</v>
      </c>
      <c r="I138" s="385" t="s">
        <v>354</v>
      </c>
      <c r="J138" s="195"/>
      <c r="K138" s="196"/>
      <c r="L138" s="196"/>
      <c r="M138" s="196"/>
      <c r="N138" s="196"/>
      <c r="O138" s="197">
        <v>1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5"/>
        <v>0</v>
      </c>
      <c r="T138" s="392">
        <f t="shared" si="15"/>
        <v>0</v>
      </c>
      <c r="U138" s="393">
        <f t="shared" si="15"/>
        <v>154</v>
      </c>
      <c r="V138" s="394">
        <f t="shared" si="18"/>
        <v>154</v>
      </c>
      <c r="W138" s="144" t="s">
        <v>266</v>
      </c>
      <c r="X138" s="423">
        <f t="shared" si="19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350" t="s">
        <v>176</v>
      </c>
      <c r="C139" s="210"/>
      <c r="D139" s="198">
        <v>6</v>
      </c>
      <c r="E139" s="383">
        <f t="shared" si="17"/>
        <v>42</v>
      </c>
      <c r="F139" s="319">
        <v>46157</v>
      </c>
      <c r="G139" s="384">
        <f t="shared" ca="1" si="20"/>
        <v>151</v>
      </c>
      <c r="H139" s="398">
        <v>2</v>
      </c>
      <c r="I139" s="398" t="s">
        <v>354</v>
      </c>
      <c r="J139" s="195">
        <v>0.5</v>
      </c>
      <c r="K139" s="196"/>
      <c r="L139" s="196"/>
      <c r="M139" s="196"/>
      <c r="N139" s="196"/>
      <c r="O139" s="197">
        <v>0.5</v>
      </c>
      <c r="P139" s="391">
        <f t="shared" si="15"/>
        <v>21</v>
      </c>
      <c r="Q139" s="392">
        <f t="shared" si="15"/>
        <v>0</v>
      </c>
      <c r="R139" s="392">
        <f t="shared" si="15"/>
        <v>0</v>
      </c>
      <c r="S139" s="392">
        <f t="shared" si="15"/>
        <v>0</v>
      </c>
      <c r="T139" s="392">
        <f t="shared" si="15"/>
        <v>0</v>
      </c>
      <c r="U139" s="393">
        <f t="shared" si="15"/>
        <v>21</v>
      </c>
      <c r="V139" s="394">
        <f t="shared" si="18"/>
        <v>42</v>
      </c>
      <c r="W139" s="144" t="s">
        <v>255</v>
      </c>
      <c r="X139" s="423">
        <f t="shared" si="19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18.75">
      <c r="A140" s="157">
        <f t="shared" si="16"/>
        <v>1</v>
      </c>
      <c r="B140" s="161" t="s">
        <v>177</v>
      </c>
      <c r="C140" s="161"/>
      <c r="D140" s="198">
        <v>16</v>
      </c>
      <c r="E140" s="383">
        <f t="shared" si="17"/>
        <v>112</v>
      </c>
      <c r="F140" s="319">
        <v>46164</v>
      </c>
      <c r="G140" s="384">
        <f t="shared" ca="1" si="20"/>
        <v>144</v>
      </c>
      <c r="H140" s="385">
        <v>3</v>
      </c>
      <c r="I140" s="385" t="str">
        <f>VLOOKUP(H140,Secteurs!$A$4:$C$6,3)</f>
        <v>Arnaud ITOUA</v>
      </c>
      <c r="J140" s="195"/>
      <c r="K140" s="196"/>
      <c r="L140" s="196"/>
      <c r="M140" s="196">
        <v>0.5</v>
      </c>
      <c r="N140" s="196"/>
      <c r="O140" s="197">
        <v>0.5</v>
      </c>
      <c r="P140" s="391">
        <f t="shared" si="15"/>
        <v>0</v>
      </c>
      <c r="Q140" s="392">
        <f t="shared" si="15"/>
        <v>0</v>
      </c>
      <c r="R140" s="392">
        <f t="shared" si="15"/>
        <v>0</v>
      </c>
      <c r="S140" s="392">
        <f t="shared" si="15"/>
        <v>56</v>
      </c>
      <c r="T140" s="392">
        <f t="shared" si="15"/>
        <v>0</v>
      </c>
      <c r="U140" s="393">
        <f t="shared" si="15"/>
        <v>56</v>
      </c>
      <c r="V140" s="394">
        <f t="shared" si="18"/>
        <v>112</v>
      </c>
      <c r="W140" s="144" t="s">
        <v>218</v>
      </c>
      <c r="X140" s="423">
        <f t="shared" si="19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21">
      <c r="A141" s="157">
        <f t="shared" si="16"/>
        <v>1</v>
      </c>
      <c r="B141" s="142" t="s">
        <v>178</v>
      </c>
      <c r="C141" s="162"/>
      <c r="D141" s="199">
        <v>7</v>
      </c>
      <c r="E141" s="383">
        <f t="shared" si="17"/>
        <v>49</v>
      </c>
      <c r="F141" s="319">
        <v>46157</v>
      </c>
      <c r="G141" s="384">
        <f t="shared" ca="1" si="20"/>
        <v>151</v>
      </c>
      <c r="H141" s="385">
        <v>1</v>
      </c>
      <c r="I141" s="385" t="s">
        <v>353</v>
      </c>
      <c r="J141" s="195"/>
      <c r="K141" s="196"/>
      <c r="L141" s="196">
        <v>0.5</v>
      </c>
      <c r="M141" s="196"/>
      <c r="N141" s="196">
        <v>0.5</v>
      </c>
      <c r="O141" s="197"/>
      <c r="P141" s="391">
        <f t="shared" si="15"/>
        <v>0</v>
      </c>
      <c r="Q141" s="392">
        <f t="shared" si="15"/>
        <v>0</v>
      </c>
      <c r="R141" s="392">
        <f t="shared" si="15"/>
        <v>24.5</v>
      </c>
      <c r="S141" s="392">
        <f t="shared" si="15"/>
        <v>0</v>
      </c>
      <c r="T141" s="392">
        <f t="shared" si="15"/>
        <v>24.5</v>
      </c>
      <c r="U141" s="393">
        <f t="shared" si="15"/>
        <v>0</v>
      </c>
      <c r="V141" s="394">
        <f t="shared" si="18"/>
        <v>49</v>
      </c>
      <c r="W141" s="144" t="s">
        <v>219</v>
      </c>
      <c r="X141" s="423">
        <f t="shared" si="19"/>
        <v>0</v>
      </c>
      <c r="Y141" s="165"/>
      <c r="Z141" s="165"/>
      <c r="AA141" s="2"/>
      <c r="AB141" s="2"/>
      <c r="AC141" s="2"/>
      <c r="AD141" s="2"/>
      <c r="AE141" s="2"/>
      <c r="AF141" s="2"/>
    </row>
    <row r="142" spans="1:32" ht="18.75" customHeight="1">
      <c r="A142" s="157">
        <f t="shared" si="16"/>
        <v>1</v>
      </c>
      <c r="B142" s="142" t="s">
        <v>267</v>
      </c>
      <c r="C142" s="162" t="s">
        <v>29</v>
      </c>
      <c r="D142" s="199">
        <v>8</v>
      </c>
      <c r="E142" s="383">
        <f t="shared" si="17"/>
        <v>56</v>
      </c>
      <c r="F142" s="319">
        <v>46161</v>
      </c>
      <c r="G142" s="384">
        <f t="shared" ca="1" si="20"/>
        <v>147</v>
      </c>
      <c r="H142" s="385">
        <v>1</v>
      </c>
      <c r="I142" s="385" t="s">
        <v>353</v>
      </c>
      <c r="J142" s="195">
        <v>0.75</v>
      </c>
      <c r="K142" s="196"/>
      <c r="L142" s="196"/>
      <c r="M142" s="196"/>
      <c r="N142" s="196">
        <v>0.25</v>
      </c>
      <c r="O142" s="197"/>
      <c r="P142" s="391">
        <f t="shared" si="15"/>
        <v>42</v>
      </c>
      <c r="Q142" s="392">
        <f t="shared" si="15"/>
        <v>0</v>
      </c>
      <c r="R142" s="392">
        <f t="shared" si="15"/>
        <v>0</v>
      </c>
      <c r="S142" s="392">
        <f t="shared" si="15"/>
        <v>0</v>
      </c>
      <c r="T142" s="392">
        <f t="shared" si="15"/>
        <v>14</v>
      </c>
      <c r="U142" s="393">
        <f t="shared" si="15"/>
        <v>0</v>
      </c>
      <c r="V142" s="394">
        <f t="shared" si="18"/>
        <v>56</v>
      </c>
      <c r="W142" s="144" t="s">
        <v>226</v>
      </c>
      <c r="X142" s="423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16"/>
        <v>0</v>
      </c>
      <c r="B143" s="163" t="s">
        <v>329</v>
      </c>
      <c r="C143" s="155"/>
      <c r="D143" s="198"/>
      <c r="E143" s="383">
        <f t="shared" si="17"/>
        <v>0</v>
      </c>
      <c r="F143" s="319">
        <v>46091</v>
      </c>
      <c r="G143" s="384" t="str">
        <f t="shared" ca="1" si="20"/>
        <v>Sans objet</v>
      </c>
      <c r="H143" s="385">
        <v>2</v>
      </c>
      <c r="I143" s="385"/>
      <c r="J143" s="195"/>
      <c r="K143" s="196"/>
      <c r="L143" s="196"/>
      <c r="M143" s="196"/>
      <c r="N143" s="196"/>
      <c r="O143" s="197"/>
      <c r="P143" s="391">
        <f t="shared" si="15"/>
        <v>0</v>
      </c>
      <c r="Q143" s="392">
        <f t="shared" si="15"/>
        <v>0</v>
      </c>
      <c r="R143" s="392">
        <f t="shared" si="15"/>
        <v>0</v>
      </c>
      <c r="S143" s="392">
        <f t="shared" si="15"/>
        <v>0</v>
      </c>
      <c r="T143" s="392">
        <f t="shared" si="15"/>
        <v>0</v>
      </c>
      <c r="U143" s="393">
        <f t="shared" si="15"/>
        <v>0</v>
      </c>
      <c r="V143" s="394">
        <f t="shared" si="18"/>
        <v>0</v>
      </c>
      <c r="W143" s="144" t="s">
        <v>226</v>
      </c>
      <c r="X143" s="423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180</v>
      </c>
      <c r="C144" s="163"/>
      <c r="D144" s="198">
        <v>24</v>
      </c>
      <c r="E144" s="383">
        <f t="shared" si="17"/>
        <v>168</v>
      </c>
      <c r="F144" s="319">
        <v>46161</v>
      </c>
      <c r="G144" s="384">
        <f t="shared" ca="1" si="20"/>
        <v>147</v>
      </c>
      <c r="H144" s="385">
        <v>1</v>
      </c>
      <c r="I144" s="385" t="s">
        <v>353</v>
      </c>
      <c r="J144" s="195"/>
      <c r="K144" s="196"/>
      <c r="L144" s="196"/>
      <c r="M144" s="196">
        <v>0.5</v>
      </c>
      <c r="N144" s="196"/>
      <c r="O144" s="197">
        <v>0.5</v>
      </c>
      <c r="P144" s="391">
        <f t="shared" si="15"/>
        <v>0</v>
      </c>
      <c r="Q144" s="392">
        <f t="shared" si="15"/>
        <v>0</v>
      </c>
      <c r="R144" s="392">
        <f t="shared" si="15"/>
        <v>0</v>
      </c>
      <c r="S144" s="392">
        <f t="shared" si="15"/>
        <v>84</v>
      </c>
      <c r="T144" s="392">
        <f t="shared" si="15"/>
        <v>0</v>
      </c>
      <c r="U144" s="393">
        <f t="shared" si="15"/>
        <v>84</v>
      </c>
      <c r="V144" s="394">
        <f t="shared" si="18"/>
        <v>168</v>
      </c>
      <c r="W144" s="144" t="s">
        <v>268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16"/>
        <v>1</v>
      </c>
      <c r="B145" s="142" t="s">
        <v>181</v>
      </c>
      <c r="C145" s="148"/>
      <c r="D145" s="198">
        <v>42</v>
      </c>
      <c r="E145" s="383">
        <f t="shared" si="17"/>
        <v>294</v>
      </c>
      <c r="F145" s="319">
        <v>46163</v>
      </c>
      <c r="G145" s="384">
        <f t="shared" ca="1" si="20"/>
        <v>145</v>
      </c>
      <c r="H145" s="385">
        <v>2</v>
      </c>
      <c r="I145" s="385" t="s">
        <v>280</v>
      </c>
      <c r="J145" s="195">
        <v>0.5</v>
      </c>
      <c r="K145" s="196"/>
      <c r="L145" s="196"/>
      <c r="M145" s="196"/>
      <c r="N145" s="196"/>
      <c r="O145" s="197">
        <v>0.5</v>
      </c>
      <c r="P145" s="391">
        <f t="shared" si="15"/>
        <v>147</v>
      </c>
      <c r="Q145" s="392">
        <f t="shared" si="15"/>
        <v>0</v>
      </c>
      <c r="R145" s="392">
        <f t="shared" si="15"/>
        <v>0</v>
      </c>
      <c r="S145" s="392">
        <f t="shared" si="15"/>
        <v>0</v>
      </c>
      <c r="T145" s="392">
        <f t="shared" si="15"/>
        <v>0</v>
      </c>
      <c r="U145" s="393">
        <f t="shared" si="15"/>
        <v>147</v>
      </c>
      <c r="V145" s="394">
        <f t="shared" si="18"/>
        <v>294</v>
      </c>
      <c r="W145" s="144" t="s">
        <v>269</v>
      </c>
      <c r="X145" s="423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16"/>
        <v>1</v>
      </c>
      <c r="B146" s="142" t="s">
        <v>182</v>
      </c>
      <c r="C146" s="142"/>
      <c r="D146" s="198">
        <v>16</v>
      </c>
      <c r="E146" s="383">
        <f t="shared" si="17"/>
        <v>112</v>
      </c>
      <c r="F146" s="319">
        <v>46164</v>
      </c>
      <c r="G146" s="384">
        <f t="shared" ca="1" si="20"/>
        <v>144</v>
      </c>
      <c r="H146" s="385">
        <v>2</v>
      </c>
      <c r="I146" s="385" t="s">
        <v>280</v>
      </c>
      <c r="J146" s="195"/>
      <c r="K146" s="196">
        <v>0.5</v>
      </c>
      <c r="L146" s="196"/>
      <c r="M146" s="196"/>
      <c r="N146" s="196"/>
      <c r="O146" s="197">
        <v>0.5</v>
      </c>
      <c r="P146" s="391">
        <f t="shared" si="15"/>
        <v>0</v>
      </c>
      <c r="Q146" s="392">
        <f t="shared" si="15"/>
        <v>56</v>
      </c>
      <c r="R146" s="392">
        <f t="shared" si="15"/>
        <v>0</v>
      </c>
      <c r="S146" s="392">
        <f t="shared" si="15"/>
        <v>0</v>
      </c>
      <c r="T146" s="392">
        <f t="shared" si="15"/>
        <v>0</v>
      </c>
      <c r="U146" s="393">
        <f t="shared" si="15"/>
        <v>56</v>
      </c>
      <c r="V146" s="394">
        <f t="shared" si="18"/>
        <v>112</v>
      </c>
      <c r="W146" s="144"/>
      <c r="X146" s="423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16"/>
        <v>1</v>
      </c>
      <c r="B147" s="142" t="s">
        <v>351</v>
      </c>
      <c r="C147" s="142"/>
      <c r="D147" s="198">
        <v>18</v>
      </c>
      <c r="E147" s="383">
        <f t="shared" si="17"/>
        <v>126</v>
      </c>
      <c r="F147" s="319">
        <v>46154</v>
      </c>
      <c r="G147" s="384">
        <f t="shared" ca="1" si="20"/>
        <v>154</v>
      </c>
      <c r="H147" s="254">
        <v>1</v>
      </c>
      <c r="I147" s="385" t="s">
        <v>353</v>
      </c>
      <c r="J147" s="195">
        <v>0.5</v>
      </c>
      <c r="K147" s="196"/>
      <c r="L147" s="196"/>
      <c r="M147" s="196"/>
      <c r="N147" s="196"/>
      <c r="O147" s="197">
        <v>0.5</v>
      </c>
      <c r="P147" s="391">
        <f t="shared" si="15"/>
        <v>63</v>
      </c>
      <c r="Q147" s="392">
        <f t="shared" si="15"/>
        <v>0</v>
      </c>
      <c r="R147" s="392">
        <f t="shared" si="15"/>
        <v>0</v>
      </c>
      <c r="S147" s="392">
        <f t="shared" si="15"/>
        <v>0</v>
      </c>
      <c r="T147" s="392">
        <f t="shared" si="15"/>
        <v>0</v>
      </c>
      <c r="U147" s="393">
        <f t="shared" si="15"/>
        <v>63</v>
      </c>
      <c r="V147" s="394">
        <f t="shared" si="18"/>
        <v>126</v>
      </c>
      <c r="W147" s="144" t="s">
        <v>226</v>
      </c>
      <c r="X147" s="423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16"/>
        <v>1</v>
      </c>
      <c r="B148" s="142" t="s">
        <v>335</v>
      </c>
      <c r="C148" s="163"/>
      <c r="D148" s="198">
        <v>12</v>
      </c>
      <c r="E148" s="383">
        <f t="shared" si="17"/>
        <v>84</v>
      </c>
      <c r="F148" s="319">
        <v>46163</v>
      </c>
      <c r="G148" s="384">
        <f t="shared" ca="1" si="20"/>
        <v>145</v>
      </c>
      <c r="H148" s="385">
        <v>3</v>
      </c>
      <c r="I148" s="385" t="str">
        <f>VLOOKUP(H148,Secteurs!$A$4:$C$6,3)</f>
        <v>Arnaud ITOUA</v>
      </c>
      <c r="J148" s="195">
        <v>1</v>
      </c>
      <c r="K148" s="196"/>
      <c r="L148" s="196"/>
      <c r="M148" s="196"/>
      <c r="N148" s="196"/>
      <c r="O148" s="197"/>
      <c r="P148" s="391">
        <f t="shared" si="15"/>
        <v>84</v>
      </c>
      <c r="Q148" s="392">
        <f t="shared" si="15"/>
        <v>0</v>
      </c>
      <c r="R148" s="392">
        <f t="shared" si="15"/>
        <v>0</v>
      </c>
      <c r="S148" s="392">
        <f t="shared" si="15"/>
        <v>0</v>
      </c>
      <c r="T148" s="392">
        <f t="shared" si="15"/>
        <v>0</v>
      </c>
      <c r="U148" s="393">
        <f t="shared" si="15"/>
        <v>0</v>
      </c>
      <c r="V148" s="394">
        <f t="shared" si="18"/>
        <v>84</v>
      </c>
      <c r="W148" s="144" t="s">
        <v>271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16"/>
        <v>1</v>
      </c>
      <c r="B149" s="142" t="s">
        <v>304</v>
      </c>
      <c r="C149" s="148"/>
      <c r="D149" s="198">
        <v>6</v>
      </c>
      <c r="E149" s="383">
        <f t="shared" si="17"/>
        <v>42</v>
      </c>
      <c r="F149" s="319">
        <v>46163</v>
      </c>
      <c r="G149" s="384">
        <f t="shared" ca="1" si="20"/>
        <v>145</v>
      </c>
      <c r="H149" s="385">
        <v>2</v>
      </c>
      <c r="I149" s="385" t="s">
        <v>280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42</v>
      </c>
      <c r="Q149" s="399">
        <f t="shared" si="15"/>
        <v>0</v>
      </c>
      <c r="R149" s="399">
        <f t="shared" si="15"/>
        <v>0</v>
      </c>
      <c r="S149" s="399">
        <f t="shared" si="15"/>
        <v>0</v>
      </c>
      <c r="T149" s="399">
        <f t="shared" si="15"/>
        <v>0</v>
      </c>
      <c r="U149" s="400">
        <f t="shared" si="15"/>
        <v>0</v>
      </c>
      <c r="V149" s="394">
        <f t="shared" si="18"/>
        <v>42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16"/>
        <v>1</v>
      </c>
      <c r="B150" s="142" t="s">
        <v>306</v>
      </c>
      <c r="C150" s="148"/>
      <c r="D150" s="198">
        <v>7</v>
      </c>
      <c r="E150" s="383">
        <f t="shared" si="17"/>
        <v>49</v>
      </c>
      <c r="F150" s="319">
        <v>46163</v>
      </c>
      <c r="G150" s="384">
        <f t="shared" ca="1" si="20"/>
        <v>145</v>
      </c>
      <c r="H150" s="385">
        <v>1</v>
      </c>
      <c r="I150" s="385" t="s">
        <v>353</v>
      </c>
      <c r="J150" s="195">
        <v>1</v>
      </c>
      <c r="K150" s="196"/>
      <c r="L150" s="196"/>
      <c r="M150" s="196"/>
      <c r="N150" s="196"/>
      <c r="O150" s="197"/>
      <c r="P150" s="391">
        <f t="shared" si="15"/>
        <v>49</v>
      </c>
      <c r="Q150" s="399">
        <f t="shared" si="15"/>
        <v>0</v>
      </c>
      <c r="R150" s="399">
        <f t="shared" si="15"/>
        <v>0</v>
      </c>
      <c r="S150" s="399">
        <f t="shared" si="15"/>
        <v>0</v>
      </c>
      <c r="T150" s="399">
        <f t="shared" si="15"/>
        <v>0</v>
      </c>
      <c r="U150" s="400">
        <f t="shared" si="15"/>
        <v>0</v>
      </c>
      <c r="V150" s="394">
        <f t="shared" si="18"/>
        <v>49</v>
      </c>
      <c r="W150" s="144" t="s">
        <v>305</v>
      </c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16"/>
        <v>1</v>
      </c>
      <c r="B151" s="142" t="s">
        <v>336</v>
      </c>
      <c r="C151" s="148"/>
      <c r="D151" s="198">
        <v>5</v>
      </c>
      <c r="E151" s="383">
        <f t="shared" si="17"/>
        <v>35</v>
      </c>
      <c r="F151" s="319">
        <v>46155</v>
      </c>
      <c r="G151" s="384">
        <f t="shared" ca="1" si="20"/>
        <v>153</v>
      </c>
      <c r="H151" s="385">
        <v>2</v>
      </c>
      <c r="I151" s="385" t="s">
        <v>354</v>
      </c>
      <c r="J151" s="195">
        <v>1</v>
      </c>
      <c r="K151" s="196"/>
      <c r="L151" s="196"/>
      <c r="M151" s="196"/>
      <c r="N151" s="196"/>
      <c r="O151" s="197"/>
      <c r="P151" s="391">
        <f t="shared" si="15"/>
        <v>35</v>
      </c>
      <c r="Q151" s="399">
        <f t="shared" si="15"/>
        <v>0</v>
      </c>
      <c r="R151" s="399">
        <f t="shared" si="15"/>
        <v>0</v>
      </c>
      <c r="S151" s="399">
        <f t="shared" si="15"/>
        <v>0</v>
      </c>
      <c r="T151" s="399">
        <f t="shared" si="15"/>
        <v>0</v>
      </c>
      <c r="U151" s="400">
        <f t="shared" si="15"/>
        <v>0</v>
      </c>
      <c r="V151" s="394">
        <f t="shared" si="18"/>
        <v>35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16"/>
        <v>1</v>
      </c>
      <c r="B152" s="142" t="s">
        <v>307</v>
      </c>
      <c r="C152" s="142"/>
      <c r="D152" s="198">
        <v>7</v>
      </c>
      <c r="E152" s="383">
        <f t="shared" si="17"/>
        <v>49</v>
      </c>
      <c r="F152" s="319">
        <v>46161</v>
      </c>
      <c r="G152" s="384">
        <f t="shared" ca="1" si="20"/>
        <v>147</v>
      </c>
      <c r="H152" s="385">
        <v>2</v>
      </c>
      <c r="I152" s="385" t="s">
        <v>354</v>
      </c>
      <c r="J152" s="195"/>
      <c r="K152" s="196"/>
      <c r="L152" s="196"/>
      <c r="M152" s="196"/>
      <c r="N152" s="196"/>
      <c r="O152" s="197">
        <v>1</v>
      </c>
      <c r="P152" s="391">
        <f t="shared" si="15"/>
        <v>0</v>
      </c>
      <c r="Q152" s="399">
        <f t="shared" si="15"/>
        <v>0</v>
      </c>
      <c r="R152" s="399">
        <f t="shared" si="15"/>
        <v>0</v>
      </c>
      <c r="S152" s="399">
        <f t="shared" si="15"/>
        <v>0</v>
      </c>
      <c r="T152" s="399">
        <f t="shared" si="15"/>
        <v>0</v>
      </c>
      <c r="U152" s="400">
        <f t="shared" si="15"/>
        <v>49</v>
      </c>
      <c r="V152" s="394">
        <f t="shared" si="18"/>
        <v>49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16"/>
        <v>1</v>
      </c>
      <c r="B153" s="142" t="s">
        <v>340</v>
      </c>
      <c r="C153" s="142"/>
      <c r="D153" s="198">
        <v>20</v>
      </c>
      <c r="E153" s="383">
        <f t="shared" si="17"/>
        <v>140</v>
      </c>
      <c r="F153" s="319">
        <v>46154</v>
      </c>
      <c r="G153" s="384">
        <f t="shared" ca="1" si="20"/>
        <v>154</v>
      </c>
      <c r="H153" s="385"/>
      <c r="I153" s="385" t="s">
        <v>354</v>
      </c>
      <c r="J153" s="195">
        <v>0.5</v>
      </c>
      <c r="K153" s="196"/>
      <c r="L153" s="196"/>
      <c r="M153" s="196"/>
      <c r="N153" s="196"/>
      <c r="O153" s="197">
        <v>0.5</v>
      </c>
      <c r="P153" s="391">
        <f t="shared" si="15"/>
        <v>70</v>
      </c>
      <c r="Q153" s="399">
        <f t="shared" si="15"/>
        <v>0</v>
      </c>
      <c r="R153" s="399">
        <f t="shared" si="15"/>
        <v>0</v>
      </c>
      <c r="S153" s="399">
        <f t="shared" si="15"/>
        <v>0</v>
      </c>
      <c r="T153" s="399">
        <f t="shared" si="15"/>
        <v>0</v>
      </c>
      <c r="U153" s="400">
        <f t="shared" si="15"/>
        <v>70</v>
      </c>
      <c r="V153" s="394">
        <f t="shared" si="18"/>
        <v>140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57">
        <f t="shared" si="16"/>
        <v>1</v>
      </c>
      <c r="B154" s="348" t="s">
        <v>352</v>
      </c>
      <c r="C154" s="163"/>
      <c r="D154" s="198">
        <v>16</v>
      </c>
      <c r="E154" s="383">
        <f t="shared" si="17"/>
        <v>112</v>
      </c>
      <c r="F154" s="319">
        <v>46162</v>
      </c>
      <c r="G154" s="384">
        <f t="shared" ca="1" si="20"/>
        <v>146</v>
      </c>
      <c r="H154" s="385">
        <v>1</v>
      </c>
      <c r="I154" s="385" t="s">
        <v>280</v>
      </c>
      <c r="J154" s="195">
        <v>1</v>
      </c>
      <c r="K154" s="196"/>
      <c r="L154" s="196"/>
      <c r="M154" s="196"/>
      <c r="N154" s="196"/>
      <c r="O154" s="197"/>
      <c r="P154" s="391">
        <f t="shared" si="15"/>
        <v>112</v>
      </c>
      <c r="Q154" s="399">
        <f t="shared" si="15"/>
        <v>0</v>
      </c>
      <c r="R154" s="399">
        <f t="shared" si="15"/>
        <v>0</v>
      </c>
      <c r="S154" s="399">
        <f t="shared" si="15"/>
        <v>0</v>
      </c>
      <c r="T154" s="399">
        <f t="shared" si="15"/>
        <v>0</v>
      </c>
      <c r="U154" s="400">
        <f t="shared" si="15"/>
        <v>0</v>
      </c>
      <c r="V154" s="394">
        <f t="shared" si="18"/>
        <v>112</v>
      </c>
      <c r="W154" s="144"/>
      <c r="X154" s="423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57">
        <f t="shared" si="16"/>
        <v>1</v>
      </c>
      <c r="B155" s="348" t="s">
        <v>315</v>
      </c>
      <c r="C155" s="163"/>
      <c r="D155" s="198">
        <v>12</v>
      </c>
      <c r="E155" s="383">
        <f t="shared" si="17"/>
        <v>84</v>
      </c>
      <c r="F155" s="319">
        <v>46164</v>
      </c>
      <c r="G155" s="384">
        <f t="shared" ca="1" si="20"/>
        <v>144</v>
      </c>
      <c r="H155" s="385">
        <v>1</v>
      </c>
      <c r="I155" s="385" t="s">
        <v>353</v>
      </c>
      <c r="J155" s="195"/>
      <c r="K155" s="196"/>
      <c r="L155" s="196"/>
      <c r="M155" s="196">
        <v>1</v>
      </c>
      <c r="N155" s="196"/>
      <c r="O155" s="197"/>
      <c r="P155" s="391">
        <f t="shared" si="15"/>
        <v>0</v>
      </c>
      <c r="Q155" s="399">
        <f t="shared" si="15"/>
        <v>0</v>
      </c>
      <c r="R155" s="399">
        <f t="shared" si="15"/>
        <v>0</v>
      </c>
      <c r="S155" s="399">
        <f t="shared" si="15"/>
        <v>84</v>
      </c>
      <c r="T155" s="399">
        <f t="shared" si="15"/>
        <v>0</v>
      </c>
      <c r="U155" s="400">
        <f t="shared" si="15"/>
        <v>0</v>
      </c>
      <c r="V155" s="394">
        <f t="shared" si="18"/>
        <v>84</v>
      </c>
      <c r="W155" s="144"/>
      <c r="X155" s="423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258"/>
      <c r="B156" s="259"/>
      <c r="C156" s="260"/>
      <c r="D156" s="261"/>
      <c r="E156" s="262">
        <f t="shared" si="17"/>
        <v>0</v>
      </c>
      <c r="F156" s="263"/>
      <c r="G156" s="263"/>
      <c r="H156" s="264"/>
      <c r="I156" s="264"/>
      <c r="J156" s="265"/>
      <c r="K156" s="266"/>
      <c r="L156" s="266"/>
      <c r="M156" s="266"/>
      <c r="N156" s="266"/>
      <c r="O156" s="267"/>
      <c r="P156" s="268"/>
      <c r="Q156" s="269"/>
      <c r="R156" s="269"/>
      <c r="S156" s="269"/>
      <c r="T156" s="269"/>
      <c r="U156" s="270"/>
      <c r="V156" s="271">
        <f t="shared" si="18"/>
        <v>0</v>
      </c>
      <c r="W156" s="272"/>
      <c r="X156" s="371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181">
        <f>SUBTOTAL(9,A2:A156)</f>
        <v>150</v>
      </c>
      <c r="B157" s="181"/>
      <c r="C157" s="326">
        <f>+D157/A157</f>
        <v>28.54</v>
      </c>
      <c r="D157" s="182">
        <f>SUBTOTAL(9,D2:D156)</f>
        <v>4281</v>
      </c>
      <c r="E157" s="356">
        <f>D157*7</f>
        <v>29967</v>
      </c>
      <c r="F157" s="327">
        <f>+E157/A157</f>
        <v>199.78</v>
      </c>
      <c r="G157" s="384">
        <f ca="1">(SUBTOTAL(9,G2:G156))/A157</f>
        <v>146.08666666666667</v>
      </c>
      <c r="H157" s="256"/>
      <c r="I157" s="256"/>
      <c r="J157" s="273">
        <f>(SUBTOTAL(9,J2:J156))/O$166</f>
        <v>0.56858407079646023</v>
      </c>
      <c r="K157" s="274">
        <f>(SUBTOTAL(9,K2:K156))/P$166</f>
        <v>0.63888888888888884</v>
      </c>
      <c r="L157" s="274">
        <f>(SUBTOTAL(9,L2:L156))/R$166</f>
        <v>0.42499999999999999</v>
      </c>
      <c r="M157" s="274">
        <f>(SUBTOTAL(9,M2:M156))/S$166</f>
        <v>0.42857142857142855</v>
      </c>
      <c r="N157" s="274">
        <f>(SUBTOTAL(9,N2:N156))/T$166</f>
        <v>0.40740740740740738</v>
      </c>
      <c r="O157" s="275">
        <f>(SUBTOTAL(9,O2:O156))/U$166</f>
        <v>0.489247311827957</v>
      </c>
      <c r="P157" s="184">
        <f>SUBTOTAL(9,P2:P156)</f>
        <v>12719</v>
      </c>
      <c r="Q157" s="184">
        <f t="shared" ref="Q157:V157" si="21">SUBTOTAL(9,Q2:Q156)</f>
        <v>1055.25</v>
      </c>
      <c r="R157" s="184">
        <f t="shared" si="21"/>
        <v>1554</v>
      </c>
      <c r="S157" s="184">
        <f t="shared" si="21"/>
        <v>2950.5</v>
      </c>
      <c r="T157" s="184">
        <f t="shared" si="21"/>
        <v>2215.5</v>
      </c>
      <c r="U157" s="184">
        <f t="shared" si="21"/>
        <v>9472.75</v>
      </c>
      <c r="V157" s="184">
        <f t="shared" si="21"/>
        <v>29967</v>
      </c>
      <c r="W157" s="182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185</v>
      </c>
      <c r="B159" s="173" t="s">
        <v>186</v>
      </c>
      <c r="C159" s="173"/>
      <c r="D159" s="173" t="s">
        <v>383</v>
      </c>
      <c r="E159" s="24"/>
      <c r="F159" s="24"/>
      <c r="G159" s="24"/>
      <c r="H159" s="24"/>
      <c r="I159" s="24"/>
      <c r="N159" s="222" t="s">
        <v>188</v>
      </c>
      <c r="O159" s="279" t="s">
        <v>289</v>
      </c>
      <c r="P159" s="220" t="s">
        <v>192</v>
      </c>
      <c r="Q159" s="24" t="s">
        <v>2</v>
      </c>
      <c r="R159" s="24" t="s">
        <v>3</v>
      </c>
      <c r="S159" s="24" t="s">
        <v>4</v>
      </c>
      <c r="T159" s="401" t="s">
        <v>6</v>
      </c>
      <c r="U159" s="401" t="s">
        <v>5</v>
      </c>
      <c r="X159" s="402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1" t="s">
        <v>287</v>
      </c>
      <c r="B160" s="311">
        <v>12719</v>
      </c>
      <c r="C160" s="213"/>
      <c r="D160" s="425">
        <f>B160/B$167</f>
        <v>0.42443708443524908</v>
      </c>
      <c r="E160" s="2"/>
      <c r="F160" s="2"/>
      <c r="G160" s="2"/>
      <c r="H160" s="2"/>
      <c r="I160" s="2"/>
      <c r="N160" s="223">
        <v>0.25</v>
      </c>
      <c r="O160" s="300">
        <f t="shared" ref="O160:P163" si="22">+SUMIF(J$2:J$156,$N160,$A$2:$A$156)</f>
        <v>4</v>
      </c>
      <c r="P160" s="301">
        <f t="shared" si="22"/>
        <v>1</v>
      </c>
      <c r="Q160" s="302">
        <f>+O160+P160</f>
        <v>5</v>
      </c>
      <c r="R160" s="302">
        <f t="shared" ref="R160:U163" si="23">+SUMIF(L$2:L$156,$N160,$A$2:$A$156)</f>
        <v>6</v>
      </c>
      <c r="S160" s="302">
        <f t="shared" si="23"/>
        <v>15</v>
      </c>
      <c r="T160" s="302">
        <f t="shared" si="23"/>
        <v>10</v>
      </c>
      <c r="U160" s="302">
        <f t="shared" si="23"/>
        <v>19</v>
      </c>
      <c r="V160" s="403"/>
      <c r="X160" s="404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215" t="s">
        <v>192</v>
      </c>
      <c r="B161" s="312">
        <v>1055</v>
      </c>
      <c r="C161" s="217"/>
      <c r="D161" s="426">
        <f t="shared" ref="D161:D166" si="24">B161/B$167</f>
        <v>3.5205686302318406E-2</v>
      </c>
      <c r="E161" s="2"/>
      <c r="F161" s="2"/>
      <c r="G161" s="2"/>
      <c r="H161" s="2"/>
      <c r="I161" s="2"/>
      <c r="N161" s="223">
        <v>0.5</v>
      </c>
      <c r="O161" s="300">
        <f t="shared" si="22"/>
        <v>88</v>
      </c>
      <c r="P161" s="301">
        <f t="shared" si="22"/>
        <v>4</v>
      </c>
      <c r="Q161" s="302">
        <f>+O161+P161</f>
        <v>92</v>
      </c>
      <c r="R161" s="302">
        <f t="shared" si="23"/>
        <v>14</v>
      </c>
      <c r="S161" s="302">
        <f t="shared" si="23"/>
        <v>17</v>
      </c>
      <c r="T161" s="302">
        <f t="shared" si="23"/>
        <v>17</v>
      </c>
      <c r="U161" s="302">
        <f t="shared" si="23"/>
        <v>66</v>
      </c>
      <c r="V161" s="403"/>
      <c r="X161" s="405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363" t="s">
        <v>2</v>
      </c>
      <c r="B162" s="420">
        <f>B160+B161</f>
        <v>13774</v>
      </c>
      <c r="C162" s="421"/>
      <c r="D162" s="366">
        <f t="shared" si="24"/>
        <v>0.45964277073756749</v>
      </c>
      <c r="E162" s="316">
        <f>+D162-Q167</f>
        <v>-7.0238959290991887E-3</v>
      </c>
      <c r="F162" s="225"/>
      <c r="G162" s="225"/>
      <c r="H162" s="257"/>
      <c r="I162" s="257"/>
      <c r="N162" s="223">
        <v>0.75</v>
      </c>
      <c r="O162" s="300">
        <f t="shared" si="22"/>
        <v>7</v>
      </c>
      <c r="P162" s="301">
        <f t="shared" si="22"/>
        <v>2</v>
      </c>
      <c r="Q162" s="302">
        <f>+O162+P162</f>
        <v>9</v>
      </c>
      <c r="R162" s="302">
        <f t="shared" si="23"/>
        <v>0</v>
      </c>
      <c r="S162" s="302">
        <f t="shared" si="23"/>
        <v>1</v>
      </c>
      <c r="T162" s="302">
        <f t="shared" si="23"/>
        <v>0</v>
      </c>
      <c r="U162" s="302">
        <f t="shared" si="23"/>
        <v>1</v>
      </c>
      <c r="V162" s="403"/>
      <c r="X162" s="40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3</v>
      </c>
      <c r="B163" s="422">
        <f>+R157</f>
        <v>1554</v>
      </c>
      <c r="C163" s="48"/>
      <c r="D163" s="286">
        <f t="shared" si="24"/>
        <v>5.1857475368533461E-2</v>
      </c>
      <c r="E163" s="316">
        <f>+D163-R167</f>
        <v>-4.809191298133203E-3</v>
      </c>
      <c r="F163" s="225"/>
      <c r="G163" s="225"/>
      <c r="H163" s="257"/>
      <c r="I163" s="257"/>
      <c r="N163" s="223">
        <v>1</v>
      </c>
      <c r="O163" s="300">
        <f t="shared" si="22"/>
        <v>14</v>
      </c>
      <c r="P163" s="301">
        <f t="shared" si="22"/>
        <v>2</v>
      </c>
      <c r="Q163" s="302">
        <f>+O163+P163</f>
        <v>16</v>
      </c>
      <c r="R163" s="302">
        <f t="shared" si="23"/>
        <v>0</v>
      </c>
      <c r="S163" s="302">
        <f t="shared" si="23"/>
        <v>2</v>
      </c>
      <c r="T163" s="302">
        <f t="shared" si="23"/>
        <v>0</v>
      </c>
      <c r="U163" s="302">
        <f t="shared" si="23"/>
        <v>7</v>
      </c>
      <c r="V163" s="403"/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4</v>
      </c>
      <c r="B164" s="422">
        <f>+S157</f>
        <v>2950.5</v>
      </c>
      <c r="C164" s="48"/>
      <c r="D164" s="286">
        <f t="shared" si="24"/>
        <v>9.8459125530796637E-2</v>
      </c>
      <c r="E164" s="316">
        <f>+D164-S167</f>
        <v>-1.5408744692033682E-3</v>
      </c>
      <c r="F164" s="225"/>
      <c r="G164" s="225"/>
      <c r="H164" s="257"/>
      <c r="I164" s="257"/>
      <c r="N164" s="406" t="s">
        <v>294</v>
      </c>
      <c r="O164" s="303">
        <f t="shared" ref="O164:U164" si="25">+SUMPRODUCT($N$160:$N$163,O160:O163)/O166</f>
        <v>0.56858407079646023</v>
      </c>
      <c r="P164" s="304">
        <f t="shared" si="25"/>
        <v>0.63888888888888884</v>
      </c>
      <c r="Q164" s="305">
        <f>+SUMPRODUCT($N$160:$N$163,Q160:Q163)/Q166</f>
        <v>0.57377049180327866</v>
      </c>
      <c r="R164" s="305">
        <f t="shared" si="25"/>
        <v>0.42499999999999999</v>
      </c>
      <c r="S164" s="305">
        <f t="shared" si="25"/>
        <v>0.42857142857142855</v>
      </c>
      <c r="T164" s="305">
        <f t="shared" si="25"/>
        <v>0.40740740740740738</v>
      </c>
      <c r="U164" s="305">
        <f t="shared" si="25"/>
        <v>0.489247311827957</v>
      </c>
      <c r="V164" s="186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6</v>
      </c>
      <c r="B165" s="422">
        <f>+T157</f>
        <v>2215.5</v>
      </c>
      <c r="C165" s="48"/>
      <c r="D165" s="286">
        <f t="shared" si="24"/>
        <v>7.3931941234868639E-2</v>
      </c>
      <c r="E165" s="316">
        <f>+D165-T167</f>
        <v>5.9860790153530574E-4</v>
      </c>
      <c r="F165" s="225"/>
      <c r="G165" s="225"/>
      <c r="H165" s="257"/>
      <c r="I165" s="257"/>
      <c r="N165" s="406"/>
      <c r="O165" s="306">
        <f>+J157</f>
        <v>0.56858407079646023</v>
      </c>
      <c r="P165" s="307">
        <f>+K157</f>
        <v>0.63888888888888884</v>
      </c>
      <c r="Q165" s="308">
        <f>+(O165*O166+P165*P166)/Q166</f>
        <v>0.57377049180327866</v>
      </c>
      <c r="R165" s="308">
        <f>+L157</f>
        <v>0.42499999999999999</v>
      </c>
      <c r="S165" s="308">
        <f>+M157</f>
        <v>0.42857142857142855</v>
      </c>
      <c r="T165" s="308">
        <f>+N157</f>
        <v>0.40740740740740738</v>
      </c>
      <c r="U165" s="308">
        <f>+O157</f>
        <v>0.489247311827957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5</v>
      </c>
      <c r="B166" s="422">
        <f>+U157</f>
        <v>9472.75</v>
      </c>
      <c r="C166" s="48"/>
      <c r="D166" s="286">
        <f t="shared" si="24"/>
        <v>0.31610868712823381</v>
      </c>
      <c r="E166" s="316">
        <f>+D166-U167</f>
        <v>1.2775353794900468E-2</v>
      </c>
      <c r="F166" s="225"/>
      <c r="G166" s="225"/>
      <c r="H166" s="257"/>
      <c r="I166" s="257"/>
      <c r="M166" s="278">
        <f>+A157</f>
        <v>150</v>
      </c>
      <c r="N166" s="407" t="s">
        <v>191</v>
      </c>
      <c r="O166" s="309">
        <f t="shared" ref="O166:U166" si="26">SUM(O160:O163)</f>
        <v>113</v>
      </c>
      <c r="P166" s="309">
        <f t="shared" si="26"/>
        <v>9</v>
      </c>
      <c r="Q166" s="310">
        <f t="shared" si="26"/>
        <v>122</v>
      </c>
      <c r="R166" s="309">
        <f t="shared" si="26"/>
        <v>20</v>
      </c>
      <c r="S166" s="309">
        <f t="shared" si="26"/>
        <v>35</v>
      </c>
      <c r="T166" s="309">
        <f t="shared" si="26"/>
        <v>27</v>
      </c>
      <c r="U166" s="309">
        <f t="shared" si="26"/>
        <v>93</v>
      </c>
      <c r="V166" s="408"/>
      <c r="X166" s="164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16</v>
      </c>
      <c r="B167" s="314">
        <f>SUM(B162:B166)</f>
        <v>29966.75</v>
      </c>
      <c r="C167" s="192"/>
      <c r="D167" s="315">
        <f>SUM(D162:D166)</f>
        <v>1</v>
      </c>
      <c r="E167" s="2"/>
      <c r="F167" s="2"/>
      <c r="G167" s="2"/>
      <c r="H167" s="2"/>
      <c r="I167" s="2"/>
      <c r="M167" s="282"/>
      <c r="N167" s="283" t="s">
        <v>272</v>
      </c>
      <c r="O167" s="284">
        <f>+(O165*O166)/$M$166</f>
        <v>0.42833333333333334</v>
      </c>
      <c r="P167" s="285">
        <f>+(P165*P166)/$M$166</f>
        <v>3.833333333333333E-2</v>
      </c>
      <c r="Q167" s="286">
        <f>+P167+O167</f>
        <v>0.46666666666666667</v>
      </c>
      <c r="R167" s="286">
        <f>+(R165*R166)/$M$166</f>
        <v>5.6666666666666664E-2</v>
      </c>
      <c r="S167" s="286">
        <f>+(S165*S166)/$M$166</f>
        <v>0.1</v>
      </c>
      <c r="T167" s="286">
        <f>+(T165*T166)/$M$166</f>
        <v>7.3333333333333334E-2</v>
      </c>
      <c r="U167" s="286">
        <f>+(U165*U166)/$M$166</f>
        <v>0.30333333333333334</v>
      </c>
      <c r="V167" s="409">
        <f>SUBTOTAL(9,Q167:U167)</f>
        <v>1</v>
      </c>
      <c r="X167" s="164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227"/>
      <c r="D168" s="2"/>
      <c r="E168" s="2"/>
      <c r="F168" s="2"/>
      <c r="G168" s="2"/>
      <c r="H168" s="2"/>
      <c r="I168" s="2"/>
      <c r="N168" s="419" t="s">
        <v>384</v>
      </c>
      <c r="Q168" s="418">
        <f>+Q166/$M$166</f>
        <v>0.81333333333333335</v>
      </c>
      <c r="R168" s="418">
        <f t="shared" ref="R168:U168" si="27">+R166/$M$166</f>
        <v>0.13333333333333333</v>
      </c>
      <c r="S168" s="418">
        <f t="shared" si="27"/>
        <v>0.23333333333333334</v>
      </c>
      <c r="T168" s="418">
        <f t="shared" si="27"/>
        <v>0.18</v>
      </c>
      <c r="U168" s="418">
        <f t="shared" si="27"/>
        <v>0.62</v>
      </c>
      <c r="X168" s="164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75" priority="6" operator="lessThan">
      <formula>7</formula>
    </cfRule>
    <cfRule type="cellIs" dxfId="174" priority="7" operator="between">
      <formula>14</formula>
      <formula>7</formula>
    </cfRule>
    <cfRule type="cellIs" dxfId="173" priority="8" operator="greaterThan">
      <formula>14</formula>
    </cfRule>
  </conditionalFormatting>
  <conditionalFormatting sqref="G157">
    <cfRule type="cellIs" dxfId="172" priority="3" operator="lessThan">
      <formula>7</formula>
    </cfRule>
    <cfRule type="cellIs" dxfId="171" priority="4" operator="between">
      <formula>14</formula>
      <formula>7</formula>
    </cfRule>
    <cfRule type="cellIs" dxfId="170" priority="5" operator="greaterThan">
      <formula>14</formula>
    </cfRule>
  </conditionalFormatting>
  <conditionalFormatting sqref="AB7:AF7">
    <cfRule type="cellIs" dxfId="169" priority="1" operator="greaterThan">
      <formula>0</formula>
    </cfRule>
    <cfRule type="cellIs" dxfId="168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E0E3-DE93-42D5-B9CF-41F30E6A98C1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45</v>
      </c>
      <c r="E2" s="383">
        <f>D2*7</f>
        <v>315</v>
      </c>
      <c r="F2" s="319">
        <v>46170</v>
      </c>
      <c r="G2" s="384">
        <f t="shared" ref="G2:G65" ca="1" si="1">+IF(A2=1,(+TODAY())-F2,"Sans objet")</f>
        <v>138</v>
      </c>
      <c r="H2" s="385">
        <v>1</v>
      </c>
      <c r="I2" s="385" t="s">
        <v>353</v>
      </c>
      <c r="J2" s="203">
        <v>0.75</v>
      </c>
      <c r="K2" s="204"/>
      <c r="L2" s="204"/>
      <c r="M2" s="204"/>
      <c r="N2" s="204"/>
      <c r="O2" s="205">
        <v>0.25</v>
      </c>
      <c r="P2" s="386">
        <f>+$E2*J2</f>
        <v>236.25</v>
      </c>
      <c r="Q2" s="387">
        <f t="shared" ref="Q2:U17" si="2">+$E2*K2</f>
        <v>0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78.75</v>
      </c>
      <c r="V2" s="389">
        <f>SUM(P2:U2)</f>
        <v>315</v>
      </c>
      <c r="W2" s="383" t="s">
        <v>200</v>
      </c>
      <c r="X2" s="423">
        <f>+V2-E2</f>
        <v>0</v>
      </c>
      <c r="Y2" s="322">
        <v>17</v>
      </c>
      <c r="Z2" s="434">
        <v>0.39429530201342283</v>
      </c>
      <c r="AA2" s="434">
        <v>2.8523489932885907E-2</v>
      </c>
      <c r="AB2" s="323">
        <v>0.42281879194630873</v>
      </c>
      <c r="AC2" s="323">
        <v>5.8724832214765099E-2</v>
      </c>
      <c r="AD2" s="323">
        <v>0.10234899328859061</v>
      </c>
      <c r="AE2" s="323">
        <v>0.10067114093959731</v>
      </c>
      <c r="AF2" s="323">
        <v>0.31543624161073824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ref="E3:E66" si="3">D3*7</f>
        <v>448</v>
      </c>
      <c r="F3" s="319">
        <v>46161</v>
      </c>
      <c r="G3" s="384">
        <f t="shared" ca="1" si="1"/>
        <v>147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/>
      <c r="O3" s="197">
        <v>0.5</v>
      </c>
      <c r="P3" s="391">
        <f t="shared" ref="P3:U58" si="4">+$E3*J3</f>
        <v>224</v>
      </c>
      <c r="Q3" s="392">
        <f t="shared" si="2"/>
        <v>0</v>
      </c>
      <c r="R3" s="392">
        <f t="shared" si="2"/>
        <v>0</v>
      </c>
      <c r="S3" s="392">
        <f t="shared" si="2"/>
        <v>0</v>
      </c>
      <c r="T3" s="392">
        <f t="shared" si="2"/>
        <v>0</v>
      </c>
      <c r="U3" s="393">
        <f t="shared" si="2"/>
        <v>224</v>
      </c>
      <c r="V3" s="394">
        <f t="shared" ref="V3:V66" si="5">SUM(P3:U3)</f>
        <v>448</v>
      </c>
      <c r="W3" s="144" t="s">
        <v>201</v>
      </c>
      <c r="X3" s="423">
        <f t="shared" ref="X3:X66" si="6">+V3-E3</f>
        <v>0</v>
      </c>
      <c r="Y3" s="322">
        <v>18</v>
      </c>
      <c r="Z3" s="434">
        <v>0.40436241610738249</v>
      </c>
      <c r="AA3" s="434">
        <v>2.1812080536912751E-2</v>
      </c>
      <c r="AB3" s="323">
        <v>0.42617449664429524</v>
      </c>
      <c r="AC3" s="323">
        <v>5.3691275167785234E-2</v>
      </c>
      <c r="AD3" s="323">
        <v>0.10738255033557047</v>
      </c>
      <c r="AE3" s="323">
        <v>9.563758389261745E-2</v>
      </c>
      <c r="AF3" s="323">
        <v>0.31711409395973156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46170</v>
      </c>
      <c r="G4" s="384">
        <f t="shared" ca="1" si="1"/>
        <v>138</v>
      </c>
      <c r="H4" s="385">
        <v>2</v>
      </c>
      <c r="I4" s="385" t="s">
        <v>354</v>
      </c>
      <c r="J4" s="195">
        <v>0.5</v>
      </c>
      <c r="K4" s="196"/>
      <c r="L4" s="196"/>
      <c r="M4" s="196">
        <v>0.5</v>
      </c>
      <c r="N4" s="196"/>
      <c r="O4" s="197"/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168</v>
      </c>
      <c r="T4" s="392">
        <f t="shared" si="2"/>
        <v>0</v>
      </c>
      <c r="U4" s="393">
        <f t="shared" si="2"/>
        <v>0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19</v>
      </c>
      <c r="Z4" s="434">
        <v>0.43666666666666665</v>
      </c>
      <c r="AA4" s="434">
        <v>1.6666666666666666E-2</v>
      </c>
      <c r="AB4" s="323">
        <v>0.45333333333333331</v>
      </c>
      <c r="AC4" s="323">
        <v>5.8333333333333334E-2</v>
      </c>
      <c r="AD4" s="323">
        <v>0.11833333333333333</v>
      </c>
      <c r="AE4" s="323">
        <v>8.1666666666666665E-2</v>
      </c>
      <c r="AF4" s="323">
        <v>0.28833333333333333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3"/>
        <v>315</v>
      </c>
      <c r="F5" s="319">
        <v>46163</v>
      </c>
      <c r="G5" s="384">
        <f t="shared" ca="1" si="1"/>
        <v>145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315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315</v>
      </c>
      <c r="W5" s="144" t="s">
        <v>201</v>
      </c>
      <c r="X5" s="423">
        <f t="shared" si="6"/>
        <v>0</v>
      </c>
      <c r="Y5" s="322">
        <v>20</v>
      </c>
      <c r="Z5" s="434">
        <v>0.42833333333333334</v>
      </c>
      <c r="AA5" s="434">
        <v>3.833333333333333E-2</v>
      </c>
      <c r="AB5" s="323">
        <v>0.46666666666666667</v>
      </c>
      <c r="AC5" s="323">
        <v>5.6666666666666664E-2</v>
      </c>
      <c r="AD5" s="323">
        <v>0.1</v>
      </c>
      <c r="AE5" s="323">
        <v>7.3333333333333334E-2</v>
      </c>
      <c r="AF5" s="323">
        <v>0.30333333333333334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56</v>
      </c>
      <c r="E6" s="383">
        <f t="shared" si="3"/>
        <v>392</v>
      </c>
      <c r="F6" s="319">
        <v>46170</v>
      </c>
      <c r="G6" s="384">
        <f t="shared" ca="1" si="1"/>
        <v>138</v>
      </c>
      <c r="H6" s="385">
        <v>3</v>
      </c>
      <c r="I6" s="385" t="str">
        <f>VLOOKUP(H6,Secteurs!$A$4:$C$6,3)</f>
        <v>Arnaud ITOUA</v>
      </c>
      <c r="J6" s="195">
        <v>0.5</v>
      </c>
      <c r="K6" s="196"/>
      <c r="L6" s="196">
        <v>0.5</v>
      </c>
      <c r="M6" s="196"/>
      <c r="N6" s="196"/>
      <c r="O6" s="197"/>
      <c r="P6" s="391">
        <f t="shared" si="4"/>
        <v>196</v>
      </c>
      <c r="Q6" s="392">
        <f t="shared" si="2"/>
        <v>0</v>
      </c>
      <c r="R6" s="392">
        <f t="shared" si="2"/>
        <v>196</v>
      </c>
      <c r="S6" s="392">
        <f t="shared" si="2"/>
        <v>0</v>
      </c>
      <c r="T6" s="392">
        <f t="shared" si="2"/>
        <v>0</v>
      </c>
      <c r="U6" s="393">
        <f t="shared" si="2"/>
        <v>0</v>
      </c>
      <c r="V6" s="394">
        <f t="shared" si="5"/>
        <v>392</v>
      </c>
      <c r="W6" s="144" t="s">
        <v>201</v>
      </c>
      <c r="X6" s="423">
        <f t="shared" si="6"/>
        <v>0</v>
      </c>
      <c r="Y6" s="322">
        <v>21</v>
      </c>
      <c r="Z6" s="434">
        <v>0.41</v>
      </c>
      <c r="AA6" s="434">
        <v>4.1666666666666671E-2</v>
      </c>
      <c r="AB6" s="323">
        <v>0.45166666666666666</v>
      </c>
      <c r="AC6" s="323">
        <v>5.8333333333333334E-2</v>
      </c>
      <c r="AD6" s="323">
        <v>0.1</v>
      </c>
      <c r="AE6" s="323">
        <v>6.8333333333333329E-2</v>
      </c>
      <c r="AF6" s="323">
        <v>0.32166666666666666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50</v>
      </c>
      <c r="E7" s="383">
        <f t="shared" si="3"/>
        <v>350</v>
      </c>
      <c r="F7" s="319">
        <v>46162</v>
      </c>
      <c r="G7" s="384">
        <f t="shared" ca="1" si="1"/>
        <v>146</v>
      </c>
      <c r="H7" s="385">
        <v>2</v>
      </c>
      <c r="I7" s="385" t="s">
        <v>354</v>
      </c>
      <c r="J7" s="195">
        <v>0.5</v>
      </c>
      <c r="K7" s="196">
        <v>0.5</v>
      </c>
      <c r="L7" s="196"/>
      <c r="M7" s="196"/>
      <c r="N7" s="196"/>
      <c r="O7" s="197"/>
      <c r="P7" s="391">
        <f t="shared" si="4"/>
        <v>175</v>
      </c>
      <c r="Q7" s="392">
        <f t="shared" si="2"/>
        <v>175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0</v>
      </c>
      <c r="V7" s="394">
        <f t="shared" si="5"/>
        <v>350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-1.5000000000000013E-2</v>
      </c>
      <c r="AC7" s="194">
        <f>+AC6-AC5</f>
        <v>1.6666666666666705E-3</v>
      </c>
      <c r="AD7" s="194">
        <f>+AD6-AD5</f>
        <v>0</v>
      </c>
      <c r="AE7" s="194">
        <f>+AE6-AE5</f>
        <v>-5.0000000000000044E-3</v>
      </c>
      <c r="AF7" s="194">
        <f>+AF6-AF5</f>
        <v>1.8333333333333313E-2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46169</v>
      </c>
      <c r="G8" s="384">
        <f t="shared" ca="1" si="1"/>
        <v>139</v>
      </c>
      <c r="H8" s="385">
        <v>1</v>
      </c>
      <c r="I8" s="385" t="s">
        <v>353</v>
      </c>
      <c r="J8" s="195"/>
      <c r="K8" s="196"/>
      <c r="L8" s="196"/>
      <c r="M8" s="196">
        <v>0.5</v>
      </c>
      <c r="N8" s="196"/>
      <c r="O8" s="197">
        <v>0.5</v>
      </c>
      <c r="P8" s="391">
        <f t="shared" si="4"/>
        <v>0</v>
      </c>
      <c r="Q8" s="392">
        <f t="shared" si="2"/>
        <v>0</v>
      </c>
      <c r="R8" s="392">
        <f t="shared" si="2"/>
        <v>0</v>
      </c>
      <c r="S8" s="392">
        <f t="shared" si="2"/>
        <v>196</v>
      </c>
      <c r="T8" s="392">
        <f t="shared" si="2"/>
        <v>0</v>
      </c>
      <c r="U8" s="393">
        <f t="shared" si="2"/>
        <v>196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3"/>
        <v>210</v>
      </c>
      <c r="F9" s="319">
        <v>46169</v>
      </c>
      <c r="G9" s="384">
        <f t="shared" ca="1" si="1"/>
        <v>139</v>
      </c>
      <c r="H9" s="385">
        <v>2</v>
      </c>
      <c r="I9" s="385" t="s">
        <v>355</v>
      </c>
      <c r="J9" s="195"/>
      <c r="K9" s="196">
        <v>0.5</v>
      </c>
      <c r="L9" s="196"/>
      <c r="M9" s="196">
        <v>0.5</v>
      </c>
      <c r="N9" s="196"/>
      <c r="O9" s="197"/>
      <c r="P9" s="391">
        <f t="shared" si="4"/>
        <v>0</v>
      </c>
      <c r="Q9" s="392">
        <f t="shared" si="2"/>
        <v>105</v>
      </c>
      <c r="R9" s="392">
        <f t="shared" si="2"/>
        <v>0</v>
      </c>
      <c r="S9" s="392">
        <f t="shared" si="2"/>
        <v>105</v>
      </c>
      <c r="T9" s="392">
        <f t="shared" si="2"/>
        <v>0</v>
      </c>
      <c r="U9" s="393">
        <f t="shared" si="2"/>
        <v>0</v>
      </c>
      <c r="V9" s="394">
        <f t="shared" si="5"/>
        <v>210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36</v>
      </c>
      <c r="E10" s="383">
        <f t="shared" si="3"/>
        <v>252</v>
      </c>
      <c r="F10" s="319">
        <v>46163</v>
      </c>
      <c r="G10" s="384">
        <f t="shared" ca="1" si="1"/>
        <v>145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126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126</v>
      </c>
      <c r="V10" s="394">
        <f t="shared" si="5"/>
        <v>252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30</v>
      </c>
      <c r="E11" s="383">
        <f t="shared" si="3"/>
        <v>210</v>
      </c>
      <c r="F11" s="319">
        <v>46169</v>
      </c>
      <c r="G11" s="384">
        <f t="shared" ca="1" si="1"/>
        <v>139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105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105</v>
      </c>
      <c r="V11" s="394">
        <f t="shared" si="5"/>
        <v>210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46170</v>
      </c>
      <c r="G12" s="384">
        <f t="shared" ca="1" si="1"/>
        <v>138</v>
      </c>
      <c r="H12" s="385">
        <v>2</v>
      </c>
      <c r="I12" s="385" t="s">
        <v>354</v>
      </c>
      <c r="J12" s="195">
        <v>0.5</v>
      </c>
      <c r="K12" s="196">
        <v>0.5</v>
      </c>
      <c r="L12" s="196"/>
      <c r="M12" s="196"/>
      <c r="N12" s="196"/>
      <c r="O12" s="197"/>
      <c r="P12" s="391">
        <f t="shared" si="4"/>
        <v>105</v>
      </c>
      <c r="Q12" s="392">
        <f t="shared" si="2"/>
        <v>105</v>
      </c>
      <c r="R12" s="392">
        <f t="shared" si="2"/>
        <v>0</v>
      </c>
      <c r="S12" s="392">
        <f t="shared" si="2"/>
        <v>0</v>
      </c>
      <c r="T12" s="392">
        <f t="shared" si="2"/>
        <v>0</v>
      </c>
      <c r="U12" s="393">
        <f t="shared" si="2"/>
        <v>0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40</v>
      </c>
      <c r="E13" s="383">
        <f t="shared" si="3"/>
        <v>280</v>
      </c>
      <c r="F13" s="319">
        <v>46169</v>
      </c>
      <c r="G13" s="384">
        <f t="shared" ca="1" si="1"/>
        <v>139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4"/>
        <v>140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140</v>
      </c>
      <c r="V13" s="394">
        <f t="shared" si="5"/>
        <v>280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52</v>
      </c>
      <c r="E14" s="383">
        <f t="shared" si="3"/>
        <v>364</v>
      </c>
      <c r="F14" s="319">
        <v>46170</v>
      </c>
      <c r="G14" s="384">
        <f t="shared" ca="1" si="1"/>
        <v>138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>
        <v>0.25</v>
      </c>
      <c r="O14" s="197"/>
      <c r="P14" s="391">
        <f t="shared" si="4"/>
        <v>182</v>
      </c>
      <c r="Q14" s="392">
        <f t="shared" si="2"/>
        <v>0</v>
      </c>
      <c r="R14" s="392">
        <f t="shared" si="2"/>
        <v>0</v>
      </c>
      <c r="S14" s="392">
        <f t="shared" si="2"/>
        <v>91</v>
      </c>
      <c r="T14" s="392">
        <f t="shared" si="2"/>
        <v>91</v>
      </c>
      <c r="U14" s="393">
        <f t="shared" si="2"/>
        <v>0</v>
      </c>
      <c r="V14" s="394">
        <f t="shared" si="5"/>
        <v>364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3"/>
        <v>420</v>
      </c>
      <c r="F15" s="319">
        <v>46161</v>
      </c>
      <c r="G15" s="384">
        <f t="shared" ca="1" si="1"/>
        <v>147</v>
      </c>
      <c r="H15" s="385">
        <v>2</v>
      </c>
      <c r="I15" s="385" t="s">
        <v>354</v>
      </c>
      <c r="J15" s="195">
        <v>0.5</v>
      </c>
      <c r="K15" s="196"/>
      <c r="L15" s="196"/>
      <c r="M15" s="196"/>
      <c r="N15" s="196"/>
      <c r="O15" s="197">
        <v>0.5</v>
      </c>
      <c r="P15" s="391">
        <f t="shared" si="4"/>
        <v>210</v>
      </c>
      <c r="Q15" s="392">
        <f t="shared" si="2"/>
        <v>0</v>
      </c>
      <c r="R15" s="392">
        <f t="shared" si="2"/>
        <v>0</v>
      </c>
      <c r="S15" s="392">
        <f t="shared" si="2"/>
        <v>0</v>
      </c>
      <c r="T15" s="392">
        <f t="shared" si="2"/>
        <v>0</v>
      </c>
      <c r="U15" s="393">
        <f t="shared" si="2"/>
        <v>210</v>
      </c>
      <c r="V15" s="394">
        <f t="shared" si="5"/>
        <v>420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40</v>
      </c>
      <c r="E16" s="383">
        <f t="shared" si="3"/>
        <v>280</v>
      </c>
      <c r="F16" s="319">
        <v>46164</v>
      </c>
      <c r="G16" s="384">
        <f t="shared" ca="1" si="1"/>
        <v>144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4"/>
        <v>280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0</v>
      </c>
      <c r="V16" s="394">
        <f t="shared" si="5"/>
        <v>280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46161</v>
      </c>
      <c r="G17" s="384">
        <f t="shared" ca="1" si="1"/>
        <v>147</v>
      </c>
      <c r="H17" s="385">
        <v>1</v>
      </c>
      <c r="I17" s="385" t="s">
        <v>353</v>
      </c>
      <c r="J17" s="195">
        <v>0.5</v>
      </c>
      <c r="K17" s="196"/>
      <c r="L17" s="196"/>
      <c r="M17" s="196"/>
      <c r="N17" s="196">
        <v>0.5</v>
      </c>
      <c r="O17" s="197"/>
      <c r="P17" s="391">
        <f t="shared" si="4"/>
        <v>175</v>
      </c>
      <c r="Q17" s="392">
        <f t="shared" si="2"/>
        <v>0</v>
      </c>
      <c r="R17" s="392">
        <f t="shared" si="2"/>
        <v>0</v>
      </c>
      <c r="S17" s="392">
        <f t="shared" si="2"/>
        <v>0</v>
      </c>
      <c r="T17" s="392">
        <f t="shared" si="2"/>
        <v>175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46169</v>
      </c>
      <c r="G18" s="384">
        <f t="shared" ca="1" si="1"/>
        <v>139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0</v>
      </c>
      <c r="T18" s="392">
        <f t="shared" si="4"/>
        <v>0</v>
      </c>
      <c r="U18" s="393">
        <f t="shared" si="4"/>
        <v>126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26</v>
      </c>
      <c r="E19" s="383">
        <f t="shared" si="3"/>
        <v>182</v>
      </c>
      <c r="F19" s="319">
        <v>46164</v>
      </c>
      <c r="G19" s="384">
        <f t="shared" ca="1" si="1"/>
        <v>144</v>
      </c>
      <c r="H19" s="385">
        <v>1</v>
      </c>
      <c r="I19" s="385" t="s">
        <v>354</v>
      </c>
      <c r="J19" s="195">
        <v>0.5</v>
      </c>
      <c r="K19" s="196"/>
      <c r="L19" s="196"/>
      <c r="M19" s="196"/>
      <c r="N19" s="196"/>
      <c r="O19" s="197">
        <v>0.5</v>
      </c>
      <c r="P19" s="391">
        <f t="shared" si="4"/>
        <v>91</v>
      </c>
      <c r="Q19" s="392">
        <f t="shared" si="4"/>
        <v>0</v>
      </c>
      <c r="R19" s="392">
        <f t="shared" si="4"/>
        <v>0</v>
      </c>
      <c r="S19" s="392">
        <f t="shared" si="4"/>
        <v>0</v>
      </c>
      <c r="T19" s="392">
        <f t="shared" si="4"/>
        <v>0</v>
      </c>
      <c r="U19" s="393">
        <f t="shared" si="4"/>
        <v>91</v>
      </c>
      <c r="V19" s="394">
        <f t="shared" si="5"/>
        <v>182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40</v>
      </c>
      <c r="E20" s="383">
        <f t="shared" si="3"/>
        <v>280</v>
      </c>
      <c r="F20" s="319">
        <v>46169</v>
      </c>
      <c r="G20" s="384">
        <f t="shared" ca="1" si="1"/>
        <v>139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>
        <v>0.5</v>
      </c>
      <c r="O20" s="197"/>
      <c r="P20" s="391">
        <f t="shared" si="4"/>
        <v>140</v>
      </c>
      <c r="Q20" s="392">
        <f t="shared" si="4"/>
        <v>0</v>
      </c>
      <c r="R20" s="392">
        <f t="shared" si="4"/>
        <v>0</v>
      </c>
      <c r="S20" s="392">
        <f t="shared" si="4"/>
        <v>0</v>
      </c>
      <c r="T20" s="392">
        <f t="shared" si="4"/>
        <v>140</v>
      </c>
      <c r="U20" s="393">
        <f t="shared" si="4"/>
        <v>0</v>
      </c>
      <c r="V20" s="394">
        <f t="shared" si="5"/>
        <v>280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46</v>
      </c>
      <c r="E21" s="383">
        <f t="shared" si="3"/>
        <v>322</v>
      </c>
      <c r="F21" s="319">
        <v>46164</v>
      </c>
      <c r="G21" s="384">
        <f t="shared" ca="1" si="1"/>
        <v>144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161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161</v>
      </c>
      <c r="V21" s="394">
        <f t="shared" si="5"/>
        <v>322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46</v>
      </c>
      <c r="E22" s="383">
        <f t="shared" si="3"/>
        <v>322</v>
      </c>
      <c r="F22" s="319">
        <v>46169</v>
      </c>
      <c r="G22" s="384">
        <f t="shared" ca="1" si="1"/>
        <v>139</v>
      </c>
      <c r="H22" s="385">
        <v>1</v>
      </c>
      <c r="I22" s="385" t="s">
        <v>353</v>
      </c>
      <c r="J22" s="195"/>
      <c r="K22" s="196"/>
      <c r="L22" s="196">
        <v>0.5</v>
      </c>
      <c r="M22" s="196"/>
      <c r="N22" s="196"/>
      <c r="O22" s="197">
        <v>0.5</v>
      </c>
      <c r="P22" s="391">
        <f t="shared" si="4"/>
        <v>0</v>
      </c>
      <c r="Q22" s="392">
        <f t="shared" si="4"/>
        <v>0</v>
      </c>
      <c r="R22" s="392">
        <f t="shared" si="4"/>
        <v>161</v>
      </c>
      <c r="S22" s="392">
        <f t="shared" si="4"/>
        <v>0</v>
      </c>
      <c r="T22" s="392">
        <f t="shared" si="4"/>
        <v>0</v>
      </c>
      <c r="U22" s="393">
        <f t="shared" si="4"/>
        <v>161</v>
      </c>
      <c r="V22" s="394">
        <f t="shared" si="5"/>
        <v>322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46170</v>
      </c>
      <c r="G23" s="384">
        <f t="shared" ca="1" si="1"/>
        <v>138</v>
      </c>
      <c r="H23" s="385">
        <v>2</v>
      </c>
      <c r="I23" s="385" t="s">
        <v>354</v>
      </c>
      <c r="J23" s="195">
        <v>0.25</v>
      </c>
      <c r="K23" s="196"/>
      <c r="L23" s="196">
        <v>0.25</v>
      </c>
      <c r="M23" s="196"/>
      <c r="N23" s="196"/>
      <c r="O23" s="197">
        <v>0.5</v>
      </c>
      <c r="P23" s="391">
        <f t="shared" si="4"/>
        <v>84</v>
      </c>
      <c r="Q23" s="392">
        <f t="shared" si="4"/>
        <v>0</v>
      </c>
      <c r="R23" s="392">
        <f t="shared" si="4"/>
        <v>84</v>
      </c>
      <c r="S23" s="392">
        <f t="shared" si="4"/>
        <v>0</v>
      </c>
      <c r="T23" s="392">
        <f t="shared" si="4"/>
        <v>0</v>
      </c>
      <c r="U23" s="393">
        <f t="shared" si="4"/>
        <v>168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46163</v>
      </c>
      <c r="G24" s="384">
        <f t="shared" ca="1" si="1"/>
        <v>145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46161</v>
      </c>
      <c r="G25" s="384">
        <f t="shared" ca="1" si="1"/>
        <v>147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/>
      <c r="O25" s="197">
        <v>0.5</v>
      </c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0</v>
      </c>
      <c r="U25" s="393">
        <f t="shared" si="4"/>
        <v>140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46163</v>
      </c>
      <c r="G26" s="384">
        <f t="shared" ca="1" si="1"/>
        <v>145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18400</v>
      </c>
      <c r="AD26" s="395">
        <v>18850</v>
      </c>
      <c r="AE26" s="395">
        <v>18650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 t="s">
        <v>312</v>
      </c>
      <c r="AB27" s="345">
        <v>19050</v>
      </c>
      <c r="AC27" s="395">
        <v>17750</v>
      </c>
      <c r="AD27" s="395"/>
      <c r="AE27" s="395"/>
      <c r="AF27" s="395">
        <v>18500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46170</v>
      </c>
      <c r="G28" s="384">
        <f t="shared" ca="1" si="1"/>
        <v>138</v>
      </c>
      <c r="H28" s="385">
        <v>1</v>
      </c>
      <c r="I28" s="385" t="s">
        <v>353</v>
      </c>
      <c r="J28" s="195"/>
      <c r="K28" s="196"/>
      <c r="L28" s="196"/>
      <c r="M28" s="196"/>
      <c r="N28" s="196"/>
      <c r="O28" s="197">
        <v>1</v>
      </c>
      <c r="P28" s="391">
        <f t="shared" si="4"/>
        <v>0</v>
      </c>
      <c r="Q28" s="392">
        <f t="shared" si="4"/>
        <v>0</v>
      </c>
      <c r="R28" s="392">
        <f t="shared" si="4"/>
        <v>0</v>
      </c>
      <c r="S28" s="392">
        <f t="shared" si="4"/>
        <v>0</v>
      </c>
      <c r="T28" s="392">
        <f t="shared" si="4"/>
        <v>0</v>
      </c>
      <c r="U28" s="393">
        <f t="shared" si="4"/>
        <v>210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313</v>
      </c>
      <c r="AB28" s="345">
        <v>18525</v>
      </c>
      <c r="AC28" s="347">
        <v>17600</v>
      </c>
      <c r="AD28" s="347"/>
      <c r="AE28" s="347"/>
      <c r="AF28" s="347">
        <v>18400</v>
      </c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40</v>
      </c>
      <c r="E29" s="383">
        <f t="shared" si="3"/>
        <v>280</v>
      </c>
      <c r="F29" s="319">
        <v>46169</v>
      </c>
      <c r="G29" s="384">
        <f t="shared" ca="1" si="1"/>
        <v>139</v>
      </c>
      <c r="H29" s="385">
        <v>3</v>
      </c>
      <c r="I29" s="385" t="str">
        <f>VLOOKUP(H29,Secteurs!$A$4:$C$6,3)</f>
        <v>Arnaud ITOUA</v>
      </c>
      <c r="J29" s="195">
        <v>0.25</v>
      </c>
      <c r="K29" s="196"/>
      <c r="L29" s="196"/>
      <c r="M29" s="196"/>
      <c r="N29" s="196">
        <v>0.5</v>
      </c>
      <c r="O29" s="197">
        <v>0.25</v>
      </c>
      <c r="P29" s="391">
        <f t="shared" si="4"/>
        <v>70</v>
      </c>
      <c r="Q29" s="392">
        <f t="shared" si="4"/>
        <v>0</v>
      </c>
      <c r="R29" s="392">
        <f t="shared" si="4"/>
        <v>0</v>
      </c>
      <c r="S29" s="392">
        <f t="shared" si="4"/>
        <v>0</v>
      </c>
      <c r="T29" s="392">
        <f t="shared" si="4"/>
        <v>140</v>
      </c>
      <c r="U29" s="393">
        <f t="shared" si="4"/>
        <v>70</v>
      </c>
      <c r="V29" s="394">
        <f t="shared" si="5"/>
        <v>280</v>
      </c>
      <c r="W29" s="144" t="s">
        <v>208</v>
      </c>
      <c r="X29" s="423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46170</v>
      </c>
      <c r="G31" s="291">
        <f t="shared" ca="1" si="1"/>
        <v>138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292">
        <v>140</v>
      </c>
      <c r="Q31" s="293">
        <f t="shared" si="4"/>
        <v>0</v>
      </c>
      <c r="R31" s="293">
        <f t="shared" si="4"/>
        <v>0</v>
      </c>
      <c r="S31" s="293">
        <f t="shared" si="4"/>
        <v>0</v>
      </c>
      <c r="T31" s="293">
        <f t="shared" si="4"/>
        <v>0</v>
      </c>
      <c r="U31" s="294">
        <f t="shared" si="4"/>
        <v>140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46163</v>
      </c>
      <c r="G32" s="384">
        <f t="shared" ca="1" si="1"/>
        <v>145</v>
      </c>
      <c r="H32" s="385">
        <v>3</v>
      </c>
      <c r="I32" s="385" t="str">
        <f>VLOOKUP(H32,Secteurs!$A$4:$C$6,3)</f>
        <v>Arnaud ITOUA</v>
      </c>
      <c r="J32" s="195">
        <v>0.5</v>
      </c>
      <c r="K32" s="196"/>
      <c r="L32" s="196"/>
      <c r="M32" s="196"/>
      <c r="N32" s="196"/>
      <c r="O32" s="197">
        <v>0.5</v>
      </c>
      <c r="P32" s="391">
        <f t="shared" si="4"/>
        <v>98</v>
      </c>
      <c r="Q32" s="392">
        <f t="shared" si="4"/>
        <v>0</v>
      </c>
      <c r="R32" s="392">
        <f t="shared" si="4"/>
        <v>0</v>
      </c>
      <c r="S32" s="392">
        <f t="shared" si="4"/>
        <v>0</v>
      </c>
      <c r="T32" s="392">
        <f t="shared" si="4"/>
        <v>0</v>
      </c>
      <c r="U32" s="393">
        <f t="shared" si="4"/>
        <v>98</v>
      </c>
      <c r="V32" s="394">
        <f t="shared" si="5"/>
        <v>196</v>
      </c>
      <c r="W32" s="144" t="s">
        <v>210</v>
      </c>
      <c r="X32" s="423">
        <f t="shared" si="6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28</v>
      </c>
      <c r="E33" s="383">
        <f t="shared" si="3"/>
        <v>196</v>
      </c>
      <c r="F33" s="319">
        <v>46170</v>
      </c>
      <c r="G33" s="384">
        <f t="shared" ca="1" si="1"/>
        <v>138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/>
      <c r="N33" s="196"/>
      <c r="O33" s="197">
        <v>0.5</v>
      </c>
      <c r="P33" s="391">
        <f t="shared" si="4"/>
        <v>98</v>
      </c>
      <c r="Q33" s="392">
        <f t="shared" si="4"/>
        <v>0</v>
      </c>
      <c r="R33" s="392">
        <f t="shared" si="4"/>
        <v>0</v>
      </c>
      <c r="S33" s="392">
        <f t="shared" si="4"/>
        <v>0</v>
      </c>
      <c r="T33" s="392">
        <f t="shared" si="4"/>
        <v>0</v>
      </c>
      <c r="U33" s="393">
        <f t="shared" si="4"/>
        <v>98</v>
      </c>
      <c r="V33" s="394">
        <f t="shared" si="5"/>
        <v>196</v>
      </c>
      <c r="W33" s="144" t="s">
        <v>212</v>
      </c>
      <c r="X33" s="423">
        <f t="shared" si="6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si="0"/>
        <v>1</v>
      </c>
      <c r="B34" s="150" t="s">
        <v>66</v>
      </c>
      <c r="C34" s="154" t="s">
        <v>29</v>
      </c>
      <c r="D34" s="200">
        <v>40</v>
      </c>
      <c r="E34" s="383">
        <f t="shared" si="3"/>
        <v>280</v>
      </c>
      <c r="F34" s="319">
        <v>46169</v>
      </c>
      <c r="G34" s="384">
        <f t="shared" ca="1" si="1"/>
        <v>139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/>
      <c r="N34" s="196">
        <v>0.5</v>
      </c>
      <c r="O34" s="197"/>
      <c r="P34" s="391">
        <f t="shared" si="4"/>
        <v>140</v>
      </c>
      <c r="Q34" s="392">
        <f t="shared" si="4"/>
        <v>0</v>
      </c>
      <c r="R34" s="392">
        <f t="shared" si="4"/>
        <v>0</v>
      </c>
      <c r="S34" s="392">
        <f t="shared" si="4"/>
        <v>0</v>
      </c>
      <c r="T34" s="392">
        <f t="shared" si="4"/>
        <v>140</v>
      </c>
      <c r="U34" s="393">
        <f t="shared" si="4"/>
        <v>0</v>
      </c>
      <c r="V34" s="394">
        <f t="shared" si="5"/>
        <v>280</v>
      </c>
      <c r="W34" s="144" t="s">
        <v>213</v>
      </c>
      <c r="X34" s="423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0"/>
        <v>1</v>
      </c>
      <c r="B35" s="142" t="s">
        <v>388</v>
      </c>
      <c r="C35" s="142"/>
      <c r="D35" s="198">
        <v>52</v>
      </c>
      <c r="E35" s="383">
        <f t="shared" si="3"/>
        <v>364</v>
      </c>
      <c r="F35" s="319">
        <v>46170</v>
      </c>
      <c r="G35" s="384">
        <f t="shared" ca="1" si="1"/>
        <v>138</v>
      </c>
      <c r="H35" s="385">
        <v>1</v>
      </c>
      <c r="I35" s="385" t="s">
        <v>353</v>
      </c>
      <c r="J35" s="195">
        <v>1</v>
      </c>
      <c r="K35" s="196"/>
      <c r="L35" s="196"/>
      <c r="M35" s="196"/>
      <c r="N35" s="196"/>
      <c r="O35" s="197"/>
      <c r="P35" s="391">
        <f t="shared" si="4"/>
        <v>364</v>
      </c>
      <c r="Q35" s="392">
        <f t="shared" si="4"/>
        <v>0</v>
      </c>
      <c r="R35" s="392">
        <f t="shared" si="4"/>
        <v>0</v>
      </c>
      <c r="S35" s="392">
        <f t="shared" si="4"/>
        <v>0</v>
      </c>
      <c r="T35" s="392">
        <f t="shared" si="4"/>
        <v>0</v>
      </c>
      <c r="U35" s="393">
        <f t="shared" si="4"/>
        <v>0</v>
      </c>
      <c r="V35" s="394">
        <f t="shared" si="5"/>
        <v>364</v>
      </c>
      <c r="W35" s="144" t="s">
        <v>205</v>
      </c>
      <c r="X35" s="423">
        <f t="shared" si="6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46163</v>
      </c>
      <c r="G36" s="384">
        <f t="shared" ca="1" si="1"/>
        <v>145</v>
      </c>
      <c r="H36" s="385">
        <v>2</v>
      </c>
      <c r="I36" s="385" t="s">
        <v>354</v>
      </c>
      <c r="J36" s="195">
        <v>0.25</v>
      </c>
      <c r="K36" s="196"/>
      <c r="L36" s="196"/>
      <c r="M36" s="196">
        <v>0.25</v>
      </c>
      <c r="N36" s="196"/>
      <c r="O36" s="197">
        <v>0.5</v>
      </c>
      <c r="P36" s="391">
        <f t="shared" si="4"/>
        <v>73.5</v>
      </c>
      <c r="Q36" s="392">
        <f t="shared" si="4"/>
        <v>0</v>
      </c>
      <c r="R36" s="392">
        <f t="shared" si="4"/>
        <v>0</v>
      </c>
      <c r="S36" s="392">
        <f t="shared" si="4"/>
        <v>73.5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0"/>
        <v>1</v>
      </c>
      <c r="B37" s="142" t="s">
        <v>69</v>
      </c>
      <c r="C37" s="142"/>
      <c r="D37" s="198">
        <v>26</v>
      </c>
      <c r="E37" s="383">
        <f t="shared" si="3"/>
        <v>182</v>
      </c>
      <c r="F37" s="319">
        <v>46169</v>
      </c>
      <c r="G37" s="384">
        <f t="shared" ca="1" si="1"/>
        <v>139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391">
        <f t="shared" si="4"/>
        <v>91</v>
      </c>
      <c r="Q37" s="392">
        <f t="shared" si="4"/>
        <v>0</v>
      </c>
      <c r="R37" s="392">
        <f t="shared" si="4"/>
        <v>0</v>
      </c>
      <c r="S37" s="392">
        <f t="shared" si="4"/>
        <v>0</v>
      </c>
      <c r="T37" s="392">
        <f t="shared" si="4"/>
        <v>0</v>
      </c>
      <c r="U37" s="393">
        <f t="shared" si="4"/>
        <v>91</v>
      </c>
      <c r="V37" s="394">
        <f t="shared" si="5"/>
        <v>182</v>
      </c>
      <c r="W37" s="144" t="s">
        <v>208</v>
      </c>
      <c r="X37" s="423">
        <f t="shared" si="6"/>
        <v>0</v>
      </c>
      <c r="Y37" s="2"/>
      <c r="Z37" s="2"/>
      <c r="AA37" s="344" t="s">
        <v>311</v>
      </c>
      <c r="AB37" s="345">
        <v>9350</v>
      </c>
      <c r="AC37" s="395">
        <v>8850</v>
      </c>
      <c r="AD37" s="395">
        <v>9700</v>
      </c>
      <c r="AE37" s="395">
        <v>9250</v>
      </c>
      <c r="AF37" s="395">
        <v>9500</v>
      </c>
      <c r="AG37" s="361">
        <v>9250</v>
      </c>
    </row>
    <row r="38" spans="1:33" ht="18.75">
      <c r="A38" s="157">
        <f t="shared" si="0"/>
        <v>1</v>
      </c>
      <c r="B38" s="142" t="s">
        <v>299</v>
      </c>
      <c r="C38" s="142"/>
      <c r="D38" s="198">
        <v>30</v>
      </c>
      <c r="E38" s="383">
        <f t="shared" si="3"/>
        <v>210</v>
      </c>
      <c r="F38" s="319">
        <v>46164</v>
      </c>
      <c r="G38" s="384">
        <f t="shared" ca="1" si="1"/>
        <v>144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210</v>
      </c>
      <c r="V38" s="394">
        <f t="shared" si="5"/>
        <v>210</v>
      </c>
      <c r="W38" s="144" t="s">
        <v>200</v>
      </c>
      <c r="X38" s="423">
        <f t="shared" si="6"/>
        <v>0</v>
      </c>
      <c r="Y38" s="2"/>
      <c r="Z38" s="2"/>
      <c r="AA38" s="344" t="s">
        <v>312</v>
      </c>
      <c r="AB38" s="345">
        <v>9350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46164</v>
      </c>
      <c r="G39" s="384">
        <f t="shared" ca="1" si="1"/>
        <v>144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344" t="s">
        <v>313</v>
      </c>
      <c r="AB39" s="345">
        <v>9200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0"/>
        <v>1</v>
      </c>
      <c r="B40" s="150" t="s">
        <v>72</v>
      </c>
      <c r="C40" s="150"/>
      <c r="D40" s="201">
        <v>28</v>
      </c>
      <c r="E40" s="383">
        <f t="shared" si="3"/>
        <v>196</v>
      </c>
      <c r="F40" s="319">
        <v>46170</v>
      </c>
      <c r="G40" s="384">
        <f t="shared" ca="1" si="1"/>
        <v>138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98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98</v>
      </c>
      <c r="V40" s="394">
        <f t="shared" si="5"/>
        <v>196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40</v>
      </c>
      <c r="E41" s="383">
        <f t="shared" si="3"/>
        <v>280</v>
      </c>
      <c r="F41" s="319">
        <v>46169</v>
      </c>
      <c r="G41" s="384">
        <f t="shared" ca="1" si="1"/>
        <v>139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140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140</v>
      </c>
      <c r="V41" s="394">
        <f t="shared" si="5"/>
        <v>280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46161</v>
      </c>
      <c r="G42" s="384">
        <f t="shared" ca="1" si="1"/>
        <v>147</v>
      </c>
      <c r="H42" s="385">
        <v>3</v>
      </c>
      <c r="I42" s="385" t="str">
        <f>VLOOKUP(H42,Secteurs!$A$4:$C$6,3)</f>
        <v>Arnaud ITOUA</v>
      </c>
      <c r="J42" s="195">
        <v>0.5</v>
      </c>
      <c r="K42" s="196"/>
      <c r="L42" s="196"/>
      <c r="M42" s="196">
        <v>0.5</v>
      </c>
      <c r="N42" s="196"/>
      <c r="O42" s="197"/>
      <c r="P42" s="391">
        <f t="shared" si="4"/>
        <v>91</v>
      </c>
      <c r="Q42" s="392">
        <f t="shared" si="4"/>
        <v>0</v>
      </c>
      <c r="R42" s="392">
        <f t="shared" si="4"/>
        <v>0</v>
      </c>
      <c r="S42" s="392">
        <f t="shared" si="4"/>
        <v>91</v>
      </c>
      <c r="T42" s="392">
        <f t="shared" si="4"/>
        <v>0</v>
      </c>
      <c r="U42" s="393">
        <f t="shared" si="4"/>
        <v>0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46162</v>
      </c>
      <c r="G43" s="384">
        <f t="shared" ca="1" si="1"/>
        <v>146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36</v>
      </c>
      <c r="E44" s="383">
        <f t="shared" si="3"/>
        <v>252</v>
      </c>
      <c r="F44" s="319">
        <v>46169</v>
      </c>
      <c r="G44" s="384">
        <f t="shared" ca="1" si="1"/>
        <v>139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/>
      <c r="N44" s="196"/>
      <c r="O44" s="197">
        <v>0.5</v>
      </c>
      <c r="P44" s="391">
        <f t="shared" si="4"/>
        <v>126</v>
      </c>
      <c r="Q44" s="392">
        <f t="shared" si="4"/>
        <v>0</v>
      </c>
      <c r="R44" s="392">
        <f t="shared" si="4"/>
        <v>0</v>
      </c>
      <c r="S44" s="392">
        <f t="shared" si="4"/>
        <v>0</v>
      </c>
      <c r="T44" s="392">
        <f t="shared" si="4"/>
        <v>0</v>
      </c>
      <c r="U44" s="393">
        <f t="shared" si="4"/>
        <v>126</v>
      </c>
      <c r="V44" s="394">
        <f t="shared" si="5"/>
        <v>252</v>
      </c>
      <c r="W44" s="144" t="s">
        <v>217</v>
      </c>
      <c r="X44" s="423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46163</v>
      </c>
      <c r="G45" s="384">
        <f t="shared" ca="1" si="1"/>
        <v>145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42</v>
      </c>
      <c r="E46" s="383">
        <f t="shared" si="3"/>
        <v>294</v>
      </c>
      <c r="F46" s="319">
        <v>46170</v>
      </c>
      <c r="G46" s="384">
        <f t="shared" ca="1" si="1"/>
        <v>138</v>
      </c>
      <c r="H46" s="385">
        <v>1</v>
      </c>
      <c r="I46" s="385" t="s">
        <v>353</v>
      </c>
      <c r="J46" s="195">
        <v>0.5</v>
      </c>
      <c r="K46" s="196"/>
      <c r="L46" s="196"/>
      <c r="M46" s="196">
        <v>0.25</v>
      </c>
      <c r="N46" s="196"/>
      <c r="O46" s="197">
        <v>0.25</v>
      </c>
      <c r="P46" s="391">
        <f t="shared" si="4"/>
        <v>147</v>
      </c>
      <c r="Q46" s="392">
        <f t="shared" si="4"/>
        <v>0</v>
      </c>
      <c r="R46" s="392">
        <f t="shared" si="4"/>
        <v>0</v>
      </c>
      <c r="S46" s="392">
        <f t="shared" si="4"/>
        <v>73.5</v>
      </c>
      <c r="T46" s="392">
        <f t="shared" si="4"/>
        <v>0</v>
      </c>
      <c r="U46" s="393">
        <f t="shared" si="4"/>
        <v>73.5</v>
      </c>
      <c r="V46" s="394">
        <v>294</v>
      </c>
      <c r="W46" s="144" t="s">
        <v>218</v>
      </c>
      <c r="X46" s="423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46170</v>
      </c>
      <c r="G47" s="384">
        <f t="shared" ca="1" si="1"/>
        <v>138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46161</v>
      </c>
      <c r="G48" s="384">
        <f t="shared" ca="1" si="1"/>
        <v>147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81</v>
      </c>
      <c r="C49" s="148" t="s">
        <v>29</v>
      </c>
      <c r="D49" s="198">
        <v>22</v>
      </c>
      <c r="E49" s="383">
        <f t="shared" si="3"/>
        <v>154</v>
      </c>
      <c r="F49" s="319">
        <v>46164</v>
      </c>
      <c r="G49" s="384">
        <f t="shared" ca="1" si="1"/>
        <v>144</v>
      </c>
      <c r="H49" s="385">
        <v>3</v>
      </c>
      <c r="I49" s="385" t="str">
        <f>VLOOKUP(H49,Secteurs!$A$4:$C$6,3)</f>
        <v>Arnaud ITOUA</v>
      </c>
      <c r="J49" s="195"/>
      <c r="K49" s="196"/>
      <c r="L49" s="196">
        <v>0.5</v>
      </c>
      <c r="M49" s="196">
        <v>0.5</v>
      </c>
      <c r="N49" s="196"/>
      <c r="O49" s="197"/>
      <c r="P49" s="391">
        <f t="shared" si="4"/>
        <v>0</v>
      </c>
      <c r="Q49" s="392">
        <f t="shared" si="4"/>
        <v>0</v>
      </c>
      <c r="R49" s="392">
        <f t="shared" si="4"/>
        <v>77</v>
      </c>
      <c r="S49" s="392">
        <f t="shared" si="4"/>
        <v>77</v>
      </c>
      <c r="T49" s="392">
        <f t="shared" si="4"/>
        <v>0</v>
      </c>
      <c r="U49" s="393">
        <f t="shared" si="4"/>
        <v>0</v>
      </c>
      <c r="V49" s="394">
        <f t="shared" si="5"/>
        <v>154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46170</v>
      </c>
      <c r="G50" s="384">
        <f t="shared" ca="1" si="1"/>
        <v>138</v>
      </c>
      <c r="H50" s="385">
        <v>2</v>
      </c>
      <c r="I50" s="385" t="s">
        <v>354</v>
      </c>
      <c r="J50" s="195">
        <v>0.25</v>
      </c>
      <c r="K50" s="196"/>
      <c r="L50" s="196"/>
      <c r="M50" s="196">
        <v>0.75</v>
      </c>
      <c r="N50" s="196"/>
      <c r="O50" s="197"/>
      <c r="P50" s="391">
        <f t="shared" si="4"/>
        <v>87.5</v>
      </c>
      <c r="Q50" s="392">
        <f t="shared" si="4"/>
        <v>0</v>
      </c>
      <c r="R50" s="392">
        <f t="shared" si="4"/>
        <v>0</v>
      </c>
      <c r="S50" s="392">
        <f t="shared" si="4"/>
        <v>262.5</v>
      </c>
      <c r="T50" s="392">
        <f t="shared" si="4"/>
        <v>0</v>
      </c>
      <c r="U50" s="393">
        <f t="shared" si="4"/>
        <v>0</v>
      </c>
      <c r="V50" s="394">
        <f t="shared" si="5"/>
        <v>350</v>
      </c>
      <c r="W50" s="144" t="s">
        <v>217</v>
      </c>
      <c r="X50" s="423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0"/>
        <v>1</v>
      </c>
      <c r="B51" s="156" t="s">
        <v>83</v>
      </c>
      <c r="C51" s="148" t="s">
        <v>29</v>
      </c>
      <c r="D51" s="202">
        <v>34</v>
      </c>
      <c r="E51" s="383">
        <f t="shared" si="3"/>
        <v>238</v>
      </c>
      <c r="F51" s="319">
        <v>46163</v>
      </c>
      <c r="G51" s="384">
        <f t="shared" ca="1" si="1"/>
        <v>145</v>
      </c>
      <c r="H51" s="385">
        <v>3</v>
      </c>
      <c r="I51" s="385" t="str">
        <f>VLOOKUP(H51,Secteurs!$A$4:$C$6,3)</f>
        <v>Arnaud ITOUA</v>
      </c>
      <c r="J51" s="195"/>
      <c r="K51" s="196"/>
      <c r="L51" s="196"/>
      <c r="M51" s="196">
        <v>0.25</v>
      </c>
      <c r="N51" s="196">
        <v>0.5</v>
      </c>
      <c r="O51" s="197">
        <v>0.25</v>
      </c>
      <c r="P51" s="391">
        <f t="shared" si="4"/>
        <v>0</v>
      </c>
      <c r="Q51" s="392">
        <f t="shared" si="4"/>
        <v>0</v>
      </c>
      <c r="R51" s="392">
        <f t="shared" si="4"/>
        <v>0</v>
      </c>
      <c r="S51" s="392">
        <f t="shared" si="4"/>
        <v>59.5</v>
      </c>
      <c r="T51" s="392">
        <f t="shared" si="4"/>
        <v>119</v>
      </c>
      <c r="U51" s="393">
        <f t="shared" si="4"/>
        <v>59.5</v>
      </c>
      <c r="V51" s="394">
        <f t="shared" si="5"/>
        <v>238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0"/>
        <v>1</v>
      </c>
      <c r="B52" s="142" t="s">
        <v>297</v>
      </c>
      <c r="C52" s="142"/>
      <c r="D52" s="198">
        <v>40</v>
      </c>
      <c r="E52" s="383">
        <f t="shared" si="3"/>
        <v>280</v>
      </c>
      <c r="F52" s="319">
        <v>46170</v>
      </c>
      <c r="G52" s="384">
        <f t="shared" ca="1" si="1"/>
        <v>138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4"/>
        <v>140</v>
      </c>
      <c r="Q52" s="392">
        <f t="shared" si="4"/>
        <v>0</v>
      </c>
      <c r="R52" s="392">
        <f t="shared" si="4"/>
        <v>0</v>
      </c>
      <c r="S52" s="392">
        <f t="shared" si="4"/>
        <v>0</v>
      </c>
      <c r="T52" s="392">
        <f t="shared" si="4"/>
        <v>0</v>
      </c>
      <c r="U52" s="393">
        <f t="shared" si="4"/>
        <v>140</v>
      </c>
      <c r="V52" s="394">
        <f t="shared" si="5"/>
        <v>280</v>
      </c>
      <c r="W52" s="144" t="s">
        <v>221</v>
      </c>
      <c r="X52" s="423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0"/>
        <v>1</v>
      </c>
      <c r="B53" s="142" t="s">
        <v>85</v>
      </c>
      <c r="C53" s="154" t="s">
        <v>29</v>
      </c>
      <c r="D53" s="200">
        <v>26</v>
      </c>
      <c r="E53" s="383">
        <f t="shared" si="3"/>
        <v>182</v>
      </c>
      <c r="F53" s="319">
        <v>46170</v>
      </c>
      <c r="G53" s="384">
        <f t="shared" ca="1" si="1"/>
        <v>138</v>
      </c>
      <c r="H53" s="385">
        <v>3</v>
      </c>
      <c r="I53" s="385" t="str">
        <f>VLOOKUP(H53,Secteurs!$A$4:$C$6,3)</f>
        <v>Arnaud ITOUA</v>
      </c>
      <c r="J53" s="195">
        <v>0.75</v>
      </c>
      <c r="K53" s="196"/>
      <c r="L53" s="196"/>
      <c r="M53" s="196"/>
      <c r="N53" s="196"/>
      <c r="O53" s="197">
        <v>0.25</v>
      </c>
      <c r="P53" s="391">
        <f t="shared" si="4"/>
        <v>136.5</v>
      </c>
      <c r="Q53" s="392">
        <f t="shared" si="4"/>
        <v>0</v>
      </c>
      <c r="R53" s="392">
        <f t="shared" si="4"/>
        <v>0</v>
      </c>
      <c r="S53" s="392">
        <f t="shared" si="4"/>
        <v>0</v>
      </c>
      <c r="T53" s="392">
        <f t="shared" si="4"/>
        <v>0</v>
      </c>
      <c r="U53" s="393">
        <f t="shared" si="4"/>
        <v>45.5</v>
      </c>
      <c r="V53" s="394">
        <f t="shared" si="5"/>
        <v>182</v>
      </c>
      <c r="W53" s="144" t="s">
        <v>222</v>
      </c>
      <c r="X53" s="423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0"/>
        <v>1</v>
      </c>
      <c r="B54" s="150" t="s">
        <v>86</v>
      </c>
      <c r="C54" s="148" t="s">
        <v>29</v>
      </c>
      <c r="D54" s="200">
        <v>22</v>
      </c>
      <c r="E54" s="383">
        <f t="shared" si="3"/>
        <v>154</v>
      </c>
      <c r="F54" s="319">
        <v>46170</v>
      </c>
      <c r="G54" s="384">
        <f t="shared" ca="1" si="1"/>
        <v>138</v>
      </c>
      <c r="H54" s="385">
        <v>3</v>
      </c>
      <c r="I54" s="385" t="str">
        <f>VLOOKUP(H54,Secteurs!$A$4:$C$6,3)</f>
        <v>Arnaud ITOUA</v>
      </c>
      <c r="J54" s="195">
        <v>0.5</v>
      </c>
      <c r="K54" s="196"/>
      <c r="L54" s="196"/>
      <c r="M54" s="196"/>
      <c r="N54" s="196"/>
      <c r="O54" s="197">
        <v>0.5</v>
      </c>
      <c r="P54" s="391">
        <f t="shared" si="4"/>
        <v>77</v>
      </c>
      <c r="Q54" s="392">
        <f t="shared" si="4"/>
        <v>0</v>
      </c>
      <c r="R54" s="392">
        <f t="shared" si="4"/>
        <v>0</v>
      </c>
      <c r="S54" s="392">
        <f t="shared" si="4"/>
        <v>0</v>
      </c>
      <c r="T54" s="392">
        <f t="shared" si="4"/>
        <v>0</v>
      </c>
      <c r="U54" s="393">
        <f t="shared" si="4"/>
        <v>77</v>
      </c>
      <c r="V54" s="394">
        <f t="shared" si="5"/>
        <v>154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0"/>
        <v>1</v>
      </c>
      <c r="B55" s="142" t="s">
        <v>337</v>
      </c>
      <c r="D55" s="198">
        <v>36</v>
      </c>
      <c r="E55" s="383">
        <f t="shared" si="3"/>
        <v>252</v>
      </c>
      <c r="F55" s="319">
        <v>46163</v>
      </c>
      <c r="G55" s="384">
        <f t="shared" ca="1" si="1"/>
        <v>145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/>
      <c r="N55" s="196">
        <v>0.5</v>
      </c>
      <c r="O55" s="197"/>
      <c r="P55" s="391">
        <f t="shared" si="4"/>
        <v>126</v>
      </c>
      <c r="Q55" s="392">
        <f t="shared" si="4"/>
        <v>0</v>
      </c>
      <c r="R55" s="392">
        <f t="shared" si="4"/>
        <v>0</v>
      </c>
      <c r="S55" s="392">
        <f t="shared" si="4"/>
        <v>0</v>
      </c>
      <c r="T55" s="392">
        <f t="shared" si="4"/>
        <v>126</v>
      </c>
      <c r="U55" s="393">
        <f t="shared" si="4"/>
        <v>0</v>
      </c>
      <c r="V55" s="394">
        <f t="shared" si="5"/>
        <v>252</v>
      </c>
      <c r="W55" s="144" t="s">
        <v>224</v>
      </c>
      <c r="X55" s="423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32</v>
      </c>
      <c r="E56" s="383">
        <f t="shared" si="3"/>
        <v>224</v>
      </c>
      <c r="F56" s="319">
        <v>46163</v>
      </c>
      <c r="G56" s="384">
        <f t="shared" ca="1" si="1"/>
        <v>145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112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112</v>
      </c>
      <c r="V56" s="394">
        <f t="shared" si="5"/>
        <v>224</v>
      </c>
      <c r="W56" s="144" t="s">
        <v>205</v>
      </c>
      <c r="X56" s="423">
        <f t="shared" si="6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22</v>
      </c>
      <c r="E57" s="383">
        <f t="shared" si="3"/>
        <v>154</v>
      </c>
      <c r="F57" s="319">
        <v>46169</v>
      </c>
      <c r="G57" s="384">
        <f t="shared" ca="1" si="1"/>
        <v>139</v>
      </c>
      <c r="H57" s="385">
        <v>3</v>
      </c>
      <c r="I57" s="385" t="str">
        <f>VLOOKUP(H57,Secteurs!$A$4:$C$6,3)</f>
        <v>Arnaud ITOUA</v>
      </c>
      <c r="J57" s="195">
        <v>0.5</v>
      </c>
      <c r="K57" s="196"/>
      <c r="L57" s="196"/>
      <c r="M57" s="196">
        <v>0.25</v>
      </c>
      <c r="N57" s="196">
        <v>0.25</v>
      </c>
      <c r="O57" s="197"/>
      <c r="P57" s="391">
        <f t="shared" si="4"/>
        <v>77</v>
      </c>
      <c r="Q57" s="392">
        <f t="shared" si="4"/>
        <v>0</v>
      </c>
      <c r="R57" s="392">
        <f t="shared" si="4"/>
        <v>0</v>
      </c>
      <c r="S57" s="392">
        <f t="shared" si="4"/>
        <v>38.5</v>
      </c>
      <c r="T57" s="392">
        <f t="shared" si="4"/>
        <v>38.5</v>
      </c>
      <c r="U57" s="393">
        <f t="shared" si="4"/>
        <v>0</v>
      </c>
      <c r="V57" s="394">
        <f t="shared" si="5"/>
        <v>154</v>
      </c>
      <c r="W57" s="144" t="s">
        <v>223</v>
      </c>
      <c r="X57" s="423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36</v>
      </c>
      <c r="E58" s="383">
        <f t="shared" si="3"/>
        <v>252</v>
      </c>
      <c r="F58" s="319">
        <v>46169</v>
      </c>
      <c r="G58" s="384">
        <f t="shared" ca="1" si="1"/>
        <v>139</v>
      </c>
      <c r="H58" s="385">
        <v>2</v>
      </c>
      <c r="I58" s="385" t="s">
        <v>354</v>
      </c>
      <c r="J58" s="195">
        <v>0.5</v>
      </c>
      <c r="K58" s="196"/>
      <c r="L58" s="196"/>
      <c r="M58" s="196"/>
      <c r="N58" s="196">
        <v>0.25</v>
      </c>
      <c r="O58" s="197">
        <v>0.25</v>
      </c>
      <c r="P58" s="391">
        <f t="shared" si="4"/>
        <v>126</v>
      </c>
      <c r="Q58" s="392">
        <f t="shared" ref="Q58:U108" si="7">+$E58*K58</f>
        <v>0</v>
      </c>
      <c r="R58" s="392">
        <f t="shared" si="7"/>
        <v>0</v>
      </c>
      <c r="S58" s="392">
        <f t="shared" si="7"/>
        <v>0</v>
      </c>
      <c r="T58" s="392">
        <f t="shared" si="7"/>
        <v>63</v>
      </c>
      <c r="U58" s="393">
        <f t="shared" si="7"/>
        <v>63</v>
      </c>
      <c r="V58" s="394">
        <f t="shared" si="5"/>
        <v>252</v>
      </c>
      <c r="W58" s="144" t="s">
        <v>208</v>
      </c>
      <c r="X58" s="423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46164</v>
      </c>
      <c r="G59" s="384">
        <f t="shared" ca="1" si="1"/>
        <v>144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/>
      <c r="M59" s="196"/>
      <c r="N59" s="196"/>
      <c r="O59" s="197">
        <v>0.5</v>
      </c>
      <c r="P59" s="391">
        <f t="shared" ref="P59:U122" si="8">+$E59*J59</f>
        <v>105</v>
      </c>
      <c r="Q59" s="392">
        <f t="shared" si="7"/>
        <v>0</v>
      </c>
      <c r="R59" s="392">
        <f t="shared" si="7"/>
        <v>0</v>
      </c>
      <c r="S59" s="392">
        <f t="shared" si="7"/>
        <v>0</v>
      </c>
      <c r="T59" s="392">
        <f t="shared" si="7"/>
        <v>0</v>
      </c>
      <c r="U59" s="393">
        <f t="shared" si="7"/>
        <v>105</v>
      </c>
      <c r="V59" s="394">
        <f t="shared" si="5"/>
        <v>210</v>
      </c>
      <c r="W59" s="144" t="s">
        <v>210</v>
      </c>
      <c r="X59" s="423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28</v>
      </c>
      <c r="E60" s="383">
        <f t="shared" si="3"/>
        <v>196</v>
      </c>
      <c r="F60" s="319">
        <v>46164</v>
      </c>
      <c r="G60" s="384">
        <f t="shared" ca="1" si="1"/>
        <v>144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8"/>
        <v>0</v>
      </c>
      <c r="Q60" s="392">
        <f t="shared" si="7"/>
        <v>0</v>
      </c>
      <c r="R60" s="392">
        <f t="shared" si="7"/>
        <v>98</v>
      </c>
      <c r="S60" s="392">
        <f t="shared" si="7"/>
        <v>0</v>
      </c>
      <c r="T60" s="392">
        <f t="shared" si="7"/>
        <v>0</v>
      </c>
      <c r="U60" s="393">
        <f t="shared" si="7"/>
        <v>98</v>
      </c>
      <c r="V60" s="394">
        <f t="shared" si="5"/>
        <v>196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42</v>
      </c>
      <c r="E61" s="383">
        <f t="shared" si="3"/>
        <v>294</v>
      </c>
      <c r="F61" s="319">
        <v>46164</v>
      </c>
      <c r="G61" s="384">
        <f t="shared" ca="1" si="1"/>
        <v>144</v>
      </c>
      <c r="H61" s="385">
        <v>2</v>
      </c>
      <c r="I61" s="385" t="s">
        <v>354</v>
      </c>
      <c r="J61" s="195"/>
      <c r="K61" s="196">
        <v>0.5</v>
      </c>
      <c r="L61" s="196"/>
      <c r="M61" s="196"/>
      <c r="N61" s="196"/>
      <c r="O61" s="197">
        <v>0.5</v>
      </c>
      <c r="P61" s="391">
        <f t="shared" si="8"/>
        <v>0</v>
      </c>
      <c r="Q61" s="392">
        <f t="shared" si="7"/>
        <v>147</v>
      </c>
      <c r="R61" s="392">
        <f t="shared" si="7"/>
        <v>0</v>
      </c>
      <c r="S61" s="392">
        <f t="shared" si="7"/>
        <v>0</v>
      </c>
      <c r="T61" s="392">
        <f t="shared" si="7"/>
        <v>0</v>
      </c>
      <c r="U61" s="393">
        <f t="shared" si="7"/>
        <v>147</v>
      </c>
      <c r="V61" s="394">
        <f t="shared" si="5"/>
        <v>294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46169</v>
      </c>
      <c r="G62" s="384">
        <f t="shared" ca="1" si="1"/>
        <v>139</v>
      </c>
      <c r="H62" s="254">
        <v>1</v>
      </c>
      <c r="I62" s="385" t="s">
        <v>353</v>
      </c>
      <c r="J62" s="195"/>
      <c r="K62" s="196"/>
      <c r="L62" s="196"/>
      <c r="M62" s="196"/>
      <c r="N62" s="196">
        <v>0.5</v>
      </c>
      <c r="O62" s="197">
        <v>0.5</v>
      </c>
      <c r="P62" s="391">
        <f t="shared" si="8"/>
        <v>0</v>
      </c>
      <c r="Q62" s="392">
        <f t="shared" si="7"/>
        <v>0</v>
      </c>
      <c r="R62" s="392">
        <f t="shared" si="7"/>
        <v>0</v>
      </c>
      <c r="S62" s="392">
        <f t="shared" si="7"/>
        <v>0</v>
      </c>
      <c r="T62" s="392">
        <f t="shared" si="7"/>
        <v>98</v>
      </c>
      <c r="U62" s="393">
        <f t="shared" si="7"/>
        <v>98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46164</v>
      </c>
      <c r="G63" s="384">
        <f t="shared" ca="1" si="1"/>
        <v>144</v>
      </c>
      <c r="H63" s="254">
        <v>1</v>
      </c>
      <c r="I63" s="385" t="s">
        <v>353</v>
      </c>
      <c r="J63" s="195"/>
      <c r="K63" s="196"/>
      <c r="L63" s="196"/>
      <c r="M63" s="196"/>
      <c r="N63" s="196"/>
      <c r="O63" s="197">
        <v>1</v>
      </c>
      <c r="P63" s="391">
        <f t="shared" si="8"/>
        <v>0</v>
      </c>
      <c r="Q63" s="392">
        <f t="shared" si="7"/>
        <v>0</v>
      </c>
      <c r="R63" s="392">
        <f t="shared" si="7"/>
        <v>0</v>
      </c>
      <c r="S63" s="392">
        <f t="shared" si="7"/>
        <v>0</v>
      </c>
      <c r="T63" s="392">
        <f t="shared" si="7"/>
        <v>0</v>
      </c>
      <c r="U63" s="393">
        <f t="shared" si="7"/>
        <v>210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26</v>
      </c>
      <c r="E64" s="383">
        <f t="shared" si="3"/>
        <v>182</v>
      </c>
      <c r="F64" s="319">
        <v>46164</v>
      </c>
      <c r="G64" s="384">
        <f t="shared" ca="1" si="1"/>
        <v>144</v>
      </c>
      <c r="H64" s="254">
        <v>1</v>
      </c>
      <c r="I64" s="385" t="s">
        <v>353</v>
      </c>
      <c r="J64" s="195">
        <v>0.5</v>
      </c>
      <c r="K64" s="196"/>
      <c r="L64" s="196"/>
      <c r="M64" s="196"/>
      <c r="N64" s="196"/>
      <c r="O64" s="197">
        <v>0.5</v>
      </c>
      <c r="P64" s="391">
        <f t="shared" si="8"/>
        <v>91</v>
      </c>
      <c r="Q64" s="392">
        <f t="shared" si="7"/>
        <v>0</v>
      </c>
      <c r="R64" s="392">
        <f t="shared" si="7"/>
        <v>0</v>
      </c>
      <c r="S64" s="392">
        <f t="shared" si="7"/>
        <v>0</v>
      </c>
      <c r="T64" s="392">
        <f t="shared" si="7"/>
        <v>0</v>
      </c>
      <c r="U64" s="393">
        <f t="shared" si="7"/>
        <v>91</v>
      </c>
      <c r="V64" s="394">
        <f t="shared" si="5"/>
        <v>182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42</v>
      </c>
      <c r="E65" s="383">
        <f t="shared" si="3"/>
        <v>294</v>
      </c>
      <c r="F65" s="319">
        <v>46169</v>
      </c>
      <c r="G65" s="384">
        <f t="shared" ca="1" si="1"/>
        <v>139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>
        <v>0.25</v>
      </c>
      <c r="O65" s="197">
        <v>0.25</v>
      </c>
      <c r="P65" s="391">
        <f t="shared" si="8"/>
        <v>147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73.5</v>
      </c>
      <c r="U65" s="393">
        <f t="shared" si="7"/>
        <v>73.5</v>
      </c>
      <c r="V65" s="394">
        <f t="shared" si="5"/>
        <v>294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9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46169</v>
      </c>
      <c r="G66" s="384">
        <f t="shared" ref="G66:G70" ca="1" si="10">+IF(A66=1,(+TODAY())-F66,"Sans objet")</f>
        <v>139</v>
      </c>
      <c r="H66" s="254">
        <v>1</v>
      </c>
      <c r="I66" s="385" t="s">
        <v>353</v>
      </c>
      <c r="J66" s="195"/>
      <c r="K66" s="196">
        <v>0.5</v>
      </c>
      <c r="L66" s="196"/>
      <c r="M66" s="196"/>
      <c r="N66" s="196"/>
      <c r="O66" s="197">
        <v>0.5</v>
      </c>
      <c r="P66" s="391">
        <f t="shared" si="8"/>
        <v>0</v>
      </c>
      <c r="Q66" s="392">
        <f t="shared" si="7"/>
        <v>63</v>
      </c>
      <c r="R66" s="392">
        <f t="shared" si="7"/>
        <v>0</v>
      </c>
      <c r="S66" s="392">
        <f t="shared" si="7"/>
        <v>0</v>
      </c>
      <c r="T66" s="392">
        <f t="shared" si="7"/>
        <v>0</v>
      </c>
      <c r="U66" s="393">
        <f t="shared" si="7"/>
        <v>63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9"/>
        <v>1</v>
      </c>
      <c r="B67" s="169" t="s">
        <v>99</v>
      </c>
      <c r="C67" s="159" t="s">
        <v>29</v>
      </c>
      <c r="D67" s="200">
        <v>28</v>
      </c>
      <c r="E67" s="383">
        <f t="shared" ref="E67:E130" si="11">D67*7</f>
        <v>196</v>
      </c>
      <c r="F67" s="319">
        <v>46169</v>
      </c>
      <c r="G67" s="384">
        <f t="shared" ca="1" si="10"/>
        <v>139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8"/>
        <v>98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98</v>
      </c>
      <c r="V67" s="394">
        <f t="shared" ref="V67:V130" si="12">SUM(P67:U67)</f>
        <v>196</v>
      </c>
      <c r="W67" s="144" t="s">
        <v>220</v>
      </c>
      <c r="X67" s="423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9"/>
        <v>1</v>
      </c>
      <c r="B68" s="161" t="s">
        <v>100</v>
      </c>
      <c r="C68" s="160" t="s">
        <v>29</v>
      </c>
      <c r="D68" s="198">
        <v>26</v>
      </c>
      <c r="E68" s="383">
        <f t="shared" si="11"/>
        <v>182</v>
      </c>
      <c r="F68" s="319">
        <v>46164</v>
      </c>
      <c r="G68" s="384">
        <f t="shared" ca="1" si="10"/>
        <v>144</v>
      </c>
      <c r="H68" s="254">
        <v>1</v>
      </c>
      <c r="I68" s="385" t="s">
        <v>353</v>
      </c>
      <c r="J68" s="195">
        <v>0.5</v>
      </c>
      <c r="K68" s="196"/>
      <c r="L68" s="196"/>
      <c r="M68" s="196"/>
      <c r="N68" s="196">
        <v>0.5</v>
      </c>
      <c r="O68" s="197"/>
      <c r="P68" s="391">
        <f t="shared" si="8"/>
        <v>91</v>
      </c>
      <c r="Q68" s="392">
        <f t="shared" si="7"/>
        <v>0</v>
      </c>
      <c r="R68" s="392">
        <f t="shared" si="7"/>
        <v>0</v>
      </c>
      <c r="S68" s="392">
        <f t="shared" si="7"/>
        <v>0</v>
      </c>
      <c r="T68" s="392">
        <f t="shared" si="7"/>
        <v>91</v>
      </c>
      <c r="U68" s="393">
        <f t="shared" si="7"/>
        <v>0</v>
      </c>
      <c r="V68" s="394">
        <f t="shared" si="12"/>
        <v>182</v>
      </c>
      <c r="W68" s="144" t="s">
        <v>228</v>
      </c>
      <c r="X68" s="423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9"/>
        <v>1</v>
      </c>
      <c r="B69" s="153" t="s">
        <v>101</v>
      </c>
      <c r="C69" s="148" t="s">
        <v>29</v>
      </c>
      <c r="D69" s="198">
        <v>48</v>
      </c>
      <c r="E69" s="383">
        <f t="shared" si="11"/>
        <v>336</v>
      </c>
      <c r="F69" s="319">
        <v>46170</v>
      </c>
      <c r="G69" s="384">
        <f t="shared" ca="1" si="10"/>
        <v>138</v>
      </c>
      <c r="H69" s="385">
        <v>2</v>
      </c>
      <c r="I69" s="385" t="s">
        <v>355</v>
      </c>
      <c r="J69" s="195"/>
      <c r="K69" s="196">
        <v>0.5</v>
      </c>
      <c r="L69" s="196"/>
      <c r="M69" s="196"/>
      <c r="N69" s="196"/>
      <c r="O69" s="197">
        <v>0.5</v>
      </c>
      <c r="P69" s="391">
        <f t="shared" si="8"/>
        <v>0</v>
      </c>
      <c r="Q69" s="392">
        <f t="shared" si="7"/>
        <v>168</v>
      </c>
      <c r="R69" s="392">
        <f t="shared" si="7"/>
        <v>0</v>
      </c>
      <c r="S69" s="392">
        <f t="shared" si="7"/>
        <v>0</v>
      </c>
      <c r="T69" s="392">
        <f t="shared" si="7"/>
        <v>0</v>
      </c>
      <c r="U69" s="393">
        <f t="shared" si="7"/>
        <v>168</v>
      </c>
      <c r="V69" s="394">
        <f t="shared" si="12"/>
        <v>336</v>
      </c>
      <c r="W69" s="144" t="s">
        <v>219</v>
      </c>
      <c r="X69" s="423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9"/>
        <v>1</v>
      </c>
      <c r="B70" s="150" t="s">
        <v>103</v>
      </c>
      <c r="C70" s="288"/>
      <c r="D70" s="200">
        <v>20</v>
      </c>
      <c r="E70" s="383">
        <f t="shared" si="11"/>
        <v>140</v>
      </c>
      <c r="F70" s="319">
        <v>46164</v>
      </c>
      <c r="G70" s="384">
        <f t="shared" ca="1" si="10"/>
        <v>144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8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2"/>
        <v>140</v>
      </c>
      <c r="W70" s="144" t="s">
        <v>229</v>
      </c>
      <c r="X70" s="423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9"/>
        <v>1</v>
      </c>
      <c r="B71" s="153" t="s">
        <v>105</v>
      </c>
      <c r="D71" s="198">
        <v>28</v>
      </c>
      <c r="E71" s="383">
        <f t="shared" si="11"/>
        <v>196</v>
      </c>
      <c r="F71" s="319">
        <v>46150</v>
      </c>
      <c r="G71" s="384">
        <v>0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8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2"/>
        <v>196</v>
      </c>
      <c r="W71" s="144" t="s">
        <v>230</v>
      </c>
      <c r="X71" s="423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9"/>
        <v>1</v>
      </c>
      <c r="B72" s="142" t="s">
        <v>106</v>
      </c>
      <c r="C72" s="142"/>
      <c r="D72" s="199">
        <v>12</v>
      </c>
      <c r="E72" s="383">
        <f t="shared" si="11"/>
        <v>84</v>
      </c>
      <c r="F72" s="319">
        <v>46169</v>
      </c>
      <c r="G72" s="384">
        <f t="shared" ref="G72:G135" ca="1" si="14">+IF(A72=1,(+TODAY())-F72,"Sans objet")</f>
        <v>139</v>
      </c>
      <c r="H72" s="254">
        <v>1</v>
      </c>
      <c r="I72" s="385" t="s">
        <v>353</v>
      </c>
      <c r="J72" s="195">
        <v>0.5</v>
      </c>
      <c r="K72" s="196"/>
      <c r="L72" s="196"/>
      <c r="M72" s="196">
        <v>0.25</v>
      </c>
      <c r="N72" s="196"/>
      <c r="O72" s="197">
        <v>0.25</v>
      </c>
      <c r="P72" s="391">
        <f t="shared" si="8"/>
        <v>42</v>
      </c>
      <c r="Q72" s="392">
        <f t="shared" si="7"/>
        <v>0</v>
      </c>
      <c r="R72" s="392">
        <f t="shared" si="7"/>
        <v>0</v>
      </c>
      <c r="S72" s="392">
        <f t="shared" si="7"/>
        <v>21</v>
      </c>
      <c r="T72" s="392">
        <f t="shared" si="7"/>
        <v>0</v>
      </c>
      <c r="U72" s="393">
        <f t="shared" si="7"/>
        <v>21</v>
      </c>
      <c r="V72" s="394">
        <f t="shared" si="12"/>
        <v>84</v>
      </c>
      <c r="W72" s="144" t="s">
        <v>226</v>
      </c>
      <c r="X72" s="423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9"/>
        <v>1</v>
      </c>
      <c r="B73" s="142" t="s">
        <v>107</v>
      </c>
      <c r="C73" s="142"/>
      <c r="D73" s="198">
        <v>28</v>
      </c>
      <c r="E73" s="383">
        <f t="shared" si="11"/>
        <v>196</v>
      </c>
      <c r="F73" s="319">
        <v>46170</v>
      </c>
      <c r="G73" s="384">
        <f t="shared" ca="1" si="14"/>
        <v>138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8"/>
        <v>98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98</v>
      </c>
      <c r="V73" s="394">
        <f t="shared" si="12"/>
        <v>196</v>
      </c>
      <c r="W73" s="144" t="s">
        <v>208</v>
      </c>
      <c r="X73" s="423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9"/>
        <v>1</v>
      </c>
      <c r="B74" s="153" t="s">
        <v>108</v>
      </c>
      <c r="C74" s="149" t="s">
        <v>34</v>
      </c>
      <c r="D74" s="198">
        <v>30</v>
      </c>
      <c r="E74" s="383">
        <f t="shared" si="11"/>
        <v>210</v>
      </c>
      <c r="F74" s="352">
        <v>46169</v>
      </c>
      <c r="G74" s="384">
        <f t="shared" ca="1" si="14"/>
        <v>139</v>
      </c>
      <c r="H74" s="255">
        <v>1</v>
      </c>
      <c r="I74" s="255" t="s">
        <v>353</v>
      </c>
      <c r="J74" s="195">
        <v>0.75</v>
      </c>
      <c r="K74" s="196"/>
      <c r="L74" s="196"/>
      <c r="M74" s="196">
        <v>0.25</v>
      </c>
      <c r="N74" s="196"/>
      <c r="O74" s="197"/>
      <c r="P74" s="391">
        <f t="shared" si="8"/>
        <v>157.5</v>
      </c>
      <c r="Q74" s="392">
        <f t="shared" si="7"/>
        <v>0</v>
      </c>
      <c r="R74" s="392">
        <f t="shared" si="7"/>
        <v>0</v>
      </c>
      <c r="S74" s="392">
        <f t="shared" si="7"/>
        <v>52.5</v>
      </c>
      <c r="T74" s="392">
        <f t="shared" si="7"/>
        <v>0</v>
      </c>
      <c r="U74" s="393">
        <f t="shared" si="7"/>
        <v>0</v>
      </c>
      <c r="V74" s="394">
        <f t="shared" si="12"/>
        <v>210</v>
      </c>
      <c r="W74" s="144" t="s">
        <v>231</v>
      </c>
      <c r="X74" s="423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9"/>
        <v>1</v>
      </c>
      <c r="B75" s="153" t="s">
        <v>109</v>
      </c>
      <c r="C75" s="153"/>
      <c r="D75" s="198">
        <v>26</v>
      </c>
      <c r="E75" s="383">
        <f t="shared" si="11"/>
        <v>182</v>
      </c>
      <c r="F75" s="319">
        <v>46169</v>
      </c>
      <c r="G75" s="384">
        <f t="shared" ca="1" si="14"/>
        <v>139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0.25</v>
      </c>
      <c r="N75" s="196">
        <v>0.25</v>
      </c>
      <c r="O75" s="197"/>
      <c r="P75" s="391">
        <f t="shared" si="8"/>
        <v>91</v>
      </c>
      <c r="Q75" s="392">
        <f t="shared" si="7"/>
        <v>0</v>
      </c>
      <c r="R75" s="392">
        <f t="shared" si="7"/>
        <v>0</v>
      </c>
      <c r="S75" s="392">
        <f t="shared" si="7"/>
        <v>45.5</v>
      </c>
      <c r="T75" s="392">
        <f t="shared" si="7"/>
        <v>45.5</v>
      </c>
      <c r="U75" s="393">
        <f t="shared" si="7"/>
        <v>0</v>
      </c>
      <c r="V75" s="394">
        <f t="shared" si="12"/>
        <v>182</v>
      </c>
      <c r="W75" s="144" t="s">
        <v>231</v>
      </c>
      <c r="X75" s="423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9"/>
        <v>1</v>
      </c>
      <c r="B76" s="142" t="s">
        <v>110</v>
      </c>
      <c r="C76" s="148" t="s">
        <v>29</v>
      </c>
      <c r="D76" s="198">
        <v>24</v>
      </c>
      <c r="E76" s="383">
        <f t="shared" si="11"/>
        <v>168</v>
      </c>
      <c r="F76" s="319">
        <v>46163</v>
      </c>
      <c r="G76" s="384">
        <f t="shared" ca="1" si="14"/>
        <v>145</v>
      </c>
      <c r="H76" s="385">
        <v>3</v>
      </c>
      <c r="I76" s="385" t="str">
        <f>VLOOKUP(H76,Secteurs!$A$4:$C$6,3)</f>
        <v>Arnaud ITOUA</v>
      </c>
      <c r="J76" s="195">
        <v>0.5</v>
      </c>
      <c r="K76" s="196"/>
      <c r="L76" s="196"/>
      <c r="M76" s="196"/>
      <c r="N76" s="196">
        <v>0.5</v>
      </c>
      <c r="O76" s="197"/>
      <c r="P76" s="391">
        <f t="shared" si="8"/>
        <v>84</v>
      </c>
      <c r="Q76" s="392">
        <f t="shared" si="7"/>
        <v>0</v>
      </c>
      <c r="R76" s="392">
        <f t="shared" si="7"/>
        <v>0</v>
      </c>
      <c r="S76" s="392">
        <f t="shared" si="7"/>
        <v>0</v>
      </c>
      <c r="T76" s="392">
        <f t="shared" si="7"/>
        <v>84</v>
      </c>
      <c r="U76" s="393">
        <f t="shared" si="7"/>
        <v>0</v>
      </c>
      <c r="V76" s="394">
        <f t="shared" si="12"/>
        <v>168</v>
      </c>
      <c r="W76" s="144" t="s">
        <v>232</v>
      </c>
      <c r="X76" s="423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9"/>
        <v>1</v>
      </c>
      <c r="B77" s="142" t="s">
        <v>111</v>
      </c>
      <c r="C77" s="142"/>
      <c r="D77" s="198">
        <v>28</v>
      </c>
      <c r="E77" s="383">
        <f t="shared" si="11"/>
        <v>196</v>
      </c>
      <c r="F77" s="319">
        <v>46170</v>
      </c>
      <c r="G77" s="384">
        <f t="shared" ca="1" si="14"/>
        <v>138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>
        <f t="shared" si="8"/>
        <v>98</v>
      </c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f t="shared" si="12"/>
        <v>196</v>
      </c>
      <c r="W77" s="144" t="s">
        <v>233</v>
      </c>
      <c r="X77" s="423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9"/>
        <v>1</v>
      </c>
      <c r="B78" s="142" t="s">
        <v>112</v>
      </c>
      <c r="C78" s="148" t="s">
        <v>52</v>
      </c>
      <c r="D78" s="198">
        <v>38</v>
      </c>
      <c r="E78" s="383">
        <f t="shared" si="11"/>
        <v>266</v>
      </c>
      <c r="F78" s="319">
        <v>46169</v>
      </c>
      <c r="G78" s="384">
        <f t="shared" ca="1" si="14"/>
        <v>139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>
        <v>0.25</v>
      </c>
      <c r="M78" s="196"/>
      <c r="N78" s="196">
        <v>0.25</v>
      </c>
      <c r="O78" s="197"/>
      <c r="P78" s="391">
        <f t="shared" si="8"/>
        <v>133</v>
      </c>
      <c r="Q78" s="392">
        <f t="shared" si="7"/>
        <v>0</v>
      </c>
      <c r="R78" s="392">
        <f t="shared" si="7"/>
        <v>66.5</v>
      </c>
      <c r="S78" s="392">
        <f t="shared" si="7"/>
        <v>0</v>
      </c>
      <c r="T78" s="392">
        <f t="shared" si="7"/>
        <v>66.5</v>
      </c>
      <c r="U78" s="393">
        <f t="shared" si="7"/>
        <v>0</v>
      </c>
      <c r="V78" s="394">
        <f t="shared" si="12"/>
        <v>266</v>
      </c>
      <c r="W78" s="144" t="s">
        <v>234</v>
      </c>
      <c r="X78" s="423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9"/>
        <v>1</v>
      </c>
      <c r="B79" s="153" t="s">
        <v>327</v>
      </c>
      <c r="C79" s="149"/>
      <c r="D79" s="198">
        <v>26</v>
      </c>
      <c r="E79" s="383">
        <f t="shared" si="11"/>
        <v>182</v>
      </c>
      <c r="F79" s="319">
        <v>46163</v>
      </c>
      <c r="G79" s="384">
        <f t="shared" ca="1" si="14"/>
        <v>145</v>
      </c>
      <c r="H79" s="254">
        <v>1</v>
      </c>
      <c r="I79" s="385" t="s">
        <v>353</v>
      </c>
      <c r="J79" s="195">
        <v>0.5</v>
      </c>
      <c r="K79" s="196"/>
      <c r="L79" s="196"/>
      <c r="M79" s="196"/>
      <c r="N79" s="196">
        <v>0.25</v>
      </c>
      <c r="O79" s="197">
        <v>0.25</v>
      </c>
      <c r="P79" s="391">
        <f t="shared" si="8"/>
        <v>91</v>
      </c>
      <c r="Q79" s="392">
        <f t="shared" si="7"/>
        <v>0</v>
      </c>
      <c r="R79" s="392">
        <f t="shared" si="7"/>
        <v>0</v>
      </c>
      <c r="S79" s="392">
        <f t="shared" si="7"/>
        <v>0</v>
      </c>
      <c r="T79" s="392">
        <f t="shared" si="7"/>
        <v>45.5</v>
      </c>
      <c r="U79" s="393">
        <f t="shared" si="7"/>
        <v>45.5</v>
      </c>
      <c r="V79" s="394">
        <f t="shared" si="12"/>
        <v>182</v>
      </c>
      <c r="W79" s="144" t="s">
        <v>235</v>
      </c>
      <c r="X79" s="423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9"/>
        <v>1</v>
      </c>
      <c r="B80" s="142" t="s">
        <v>114</v>
      </c>
      <c r="C80" s="148" t="s">
        <v>29</v>
      </c>
      <c r="D80" s="198">
        <v>32</v>
      </c>
      <c r="E80" s="383">
        <f t="shared" si="11"/>
        <v>224</v>
      </c>
      <c r="F80" s="319">
        <v>46169</v>
      </c>
      <c r="G80" s="384">
        <f t="shared" ca="1" si="14"/>
        <v>139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8"/>
        <v>112</v>
      </c>
      <c r="Q80" s="392">
        <f t="shared" si="7"/>
        <v>0</v>
      </c>
      <c r="R80" s="392">
        <f t="shared" si="7"/>
        <v>0</v>
      </c>
      <c r="S80" s="392">
        <f t="shared" si="7"/>
        <v>56</v>
      </c>
      <c r="T80" s="392">
        <f t="shared" si="7"/>
        <v>0</v>
      </c>
      <c r="U80" s="393">
        <f t="shared" si="7"/>
        <v>56</v>
      </c>
      <c r="V80" s="394">
        <f t="shared" si="12"/>
        <v>224</v>
      </c>
      <c r="W80" s="144" t="s">
        <v>236</v>
      </c>
      <c r="X80" s="423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9"/>
        <v>1</v>
      </c>
      <c r="B81" s="161" t="s">
        <v>237</v>
      </c>
      <c r="C81" s="161"/>
      <c r="D81" s="198">
        <v>52</v>
      </c>
      <c r="E81" s="383">
        <f t="shared" si="11"/>
        <v>364</v>
      </c>
      <c r="F81" s="319">
        <v>46169</v>
      </c>
      <c r="G81" s="384">
        <f t="shared" ca="1" si="14"/>
        <v>139</v>
      </c>
      <c r="H81" s="385">
        <v>1</v>
      </c>
      <c r="I81" s="385" t="s">
        <v>353</v>
      </c>
      <c r="J81" s="195">
        <v>0.5</v>
      </c>
      <c r="K81" s="196"/>
      <c r="L81" s="196"/>
      <c r="M81" s="196"/>
      <c r="N81" s="196">
        <v>0.25</v>
      </c>
      <c r="O81" s="197">
        <v>0.25</v>
      </c>
      <c r="P81" s="391">
        <f t="shared" si="8"/>
        <v>182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91</v>
      </c>
      <c r="U81" s="393">
        <f t="shared" si="7"/>
        <v>91</v>
      </c>
      <c r="V81" s="394">
        <f t="shared" si="12"/>
        <v>364</v>
      </c>
      <c r="W81" s="144" t="s">
        <v>218</v>
      </c>
      <c r="X81" s="423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9"/>
        <v>1</v>
      </c>
      <c r="B82" s="153" t="s">
        <v>377</v>
      </c>
      <c r="C82" s="149" t="s">
        <v>52</v>
      </c>
      <c r="D82" s="198">
        <v>32</v>
      </c>
      <c r="E82" s="383">
        <f t="shared" si="11"/>
        <v>224</v>
      </c>
      <c r="F82" s="319">
        <v>46169</v>
      </c>
      <c r="G82" s="384">
        <f t="shared" ca="1" si="14"/>
        <v>139</v>
      </c>
      <c r="H82" s="385">
        <v>1</v>
      </c>
      <c r="I82" s="385" t="s">
        <v>353</v>
      </c>
      <c r="J82" s="195">
        <v>0.5</v>
      </c>
      <c r="K82" s="196"/>
      <c r="L82" s="196"/>
      <c r="M82" s="196"/>
      <c r="N82" s="196"/>
      <c r="O82" s="197">
        <v>0.5</v>
      </c>
      <c r="P82" s="391">
        <f t="shared" si="8"/>
        <v>112</v>
      </c>
      <c r="Q82" s="392">
        <f t="shared" si="7"/>
        <v>0</v>
      </c>
      <c r="R82" s="392">
        <f t="shared" si="7"/>
        <v>0</v>
      </c>
      <c r="S82" s="392">
        <f t="shared" si="7"/>
        <v>0</v>
      </c>
      <c r="T82" s="392">
        <f t="shared" si="7"/>
        <v>0</v>
      </c>
      <c r="U82" s="393">
        <f t="shared" si="7"/>
        <v>112</v>
      </c>
      <c r="V82" s="394">
        <f t="shared" si="12"/>
        <v>224</v>
      </c>
      <c r="W82" s="144" t="s">
        <v>238</v>
      </c>
      <c r="X82" s="423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9"/>
        <v>1</v>
      </c>
      <c r="B83" s="142" t="s">
        <v>386</v>
      </c>
      <c r="C83" s="142"/>
      <c r="D83" s="198">
        <v>34</v>
      </c>
      <c r="E83" s="383">
        <f t="shared" si="11"/>
        <v>238</v>
      </c>
      <c r="F83" s="319">
        <v>46163</v>
      </c>
      <c r="G83" s="384">
        <f t="shared" ca="1" si="14"/>
        <v>145</v>
      </c>
      <c r="H83" s="254">
        <v>1</v>
      </c>
      <c r="I83" s="385" t="s">
        <v>353</v>
      </c>
      <c r="J83" s="195">
        <v>0.5</v>
      </c>
      <c r="K83" s="196">
        <v>0.5</v>
      </c>
      <c r="L83" s="196"/>
      <c r="M83" s="196"/>
      <c r="N83" s="196"/>
      <c r="O83" s="197"/>
      <c r="P83" s="391">
        <f t="shared" si="8"/>
        <v>119</v>
      </c>
      <c r="Q83" s="392">
        <f t="shared" si="7"/>
        <v>119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0</v>
      </c>
      <c r="V83" s="394">
        <f t="shared" si="12"/>
        <v>238</v>
      </c>
      <c r="W83" s="144" t="s">
        <v>204</v>
      </c>
      <c r="X83" s="423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9"/>
        <v>1</v>
      </c>
      <c r="B84" s="142" t="s">
        <v>119</v>
      </c>
      <c r="C84" s="142"/>
      <c r="D84" s="198">
        <v>28</v>
      </c>
      <c r="E84" s="383">
        <f t="shared" si="11"/>
        <v>196</v>
      </c>
      <c r="F84" s="319">
        <v>46164</v>
      </c>
      <c r="G84" s="384">
        <f t="shared" ca="1" si="14"/>
        <v>144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8"/>
        <v>98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98</v>
      </c>
      <c r="V84" s="394">
        <f t="shared" si="12"/>
        <v>196</v>
      </c>
      <c r="W84" s="144" t="s">
        <v>239</v>
      </c>
      <c r="X84" s="423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9"/>
        <v>1</v>
      </c>
      <c r="B85" s="153" t="s">
        <v>378</v>
      </c>
      <c r="C85" s="153"/>
      <c r="D85" s="198">
        <v>30</v>
      </c>
      <c r="E85" s="383">
        <f t="shared" si="11"/>
        <v>210</v>
      </c>
      <c r="F85" s="319">
        <v>46164</v>
      </c>
      <c r="G85" s="384">
        <f t="shared" ca="1" si="14"/>
        <v>144</v>
      </c>
      <c r="H85" s="254">
        <v>1</v>
      </c>
      <c r="I85" s="385" t="s">
        <v>353</v>
      </c>
      <c r="J85" s="195">
        <v>0.5</v>
      </c>
      <c r="K85" s="196"/>
      <c r="L85" s="196"/>
      <c r="M85" s="196"/>
      <c r="N85" s="196"/>
      <c r="O85" s="197">
        <v>0.5</v>
      </c>
      <c r="P85" s="391">
        <f t="shared" si="8"/>
        <v>105</v>
      </c>
      <c r="Q85" s="392">
        <f t="shared" si="7"/>
        <v>0</v>
      </c>
      <c r="R85" s="392">
        <f t="shared" si="7"/>
        <v>0</v>
      </c>
      <c r="S85" s="392">
        <f t="shared" si="7"/>
        <v>0</v>
      </c>
      <c r="T85" s="392">
        <f t="shared" si="7"/>
        <v>0</v>
      </c>
      <c r="U85" s="393">
        <f t="shared" si="7"/>
        <v>105</v>
      </c>
      <c r="V85" s="394">
        <f t="shared" si="12"/>
        <v>210</v>
      </c>
      <c r="W85" s="144" t="s">
        <v>223</v>
      </c>
      <c r="X85" s="423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9"/>
        <v>1</v>
      </c>
      <c r="B86" s="153" t="s">
        <v>379</v>
      </c>
      <c r="C86" s="153"/>
      <c r="D86" s="198">
        <v>30</v>
      </c>
      <c r="E86" s="383">
        <f t="shared" si="11"/>
        <v>210</v>
      </c>
      <c r="F86" s="319">
        <v>46169</v>
      </c>
      <c r="G86" s="384">
        <f t="shared" ca="1" si="14"/>
        <v>139</v>
      </c>
      <c r="H86" s="385">
        <v>1</v>
      </c>
      <c r="I86" s="385" t="s">
        <v>353</v>
      </c>
      <c r="J86" s="195">
        <v>0.5</v>
      </c>
      <c r="K86" s="196"/>
      <c r="L86" s="196">
        <v>0.25</v>
      </c>
      <c r="M86" s="196"/>
      <c r="N86" s="196"/>
      <c r="O86" s="197">
        <v>0.25</v>
      </c>
      <c r="P86" s="391">
        <f t="shared" si="8"/>
        <v>105</v>
      </c>
      <c r="Q86" s="392">
        <f t="shared" si="7"/>
        <v>0</v>
      </c>
      <c r="R86" s="392">
        <f t="shared" si="7"/>
        <v>52.5</v>
      </c>
      <c r="S86" s="392">
        <f t="shared" si="7"/>
        <v>0</v>
      </c>
      <c r="T86" s="392">
        <f t="shared" si="7"/>
        <v>0</v>
      </c>
      <c r="U86" s="393">
        <f t="shared" si="7"/>
        <v>52.5</v>
      </c>
      <c r="V86" s="394">
        <f t="shared" si="12"/>
        <v>210</v>
      </c>
      <c r="W86" s="144" t="s">
        <v>223</v>
      </c>
      <c r="X86" s="423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9"/>
        <v>1</v>
      </c>
      <c r="B87" s="153" t="s">
        <v>122</v>
      </c>
      <c r="C87" s="149" t="s">
        <v>52</v>
      </c>
      <c r="D87" s="198">
        <v>36</v>
      </c>
      <c r="E87" s="383">
        <f t="shared" si="11"/>
        <v>252</v>
      </c>
      <c r="F87" s="319">
        <v>46169</v>
      </c>
      <c r="G87" s="384">
        <f t="shared" ca="1" si="14"/>
        <v>139</v>
      </c>
      <c r="H87" s="385">
        <v>1</v>
      </c>
      <c r="I87" s="385" t="s">
        <v>353</v>
      </c>
      <c r="J87" s="195">
        <v>0.5</v>
      </c>
      <c r="K87" s="196"/>
      <c r="L87" s="196">
        <v>0.25</v>
      </c>
      <c r="M87" s="196"/>
      <c r="N87" s="196"/>
      <c r="O87" s="197">
        <v>0.25</v>
      </c>
      <c r="P87" s="391">
        <f t="shared" si="8"/>
        <v>126</v>
      </c>
      <c r="Q87" s="392">
        <f t="shared" si="7"/>
        <v>0</v>
      </c>
      <c r="R87" s="392">
        <f t="shared" si="7"/>
        <v>63</v>
      </c>
      <c r="S87" s="392">
        <f t="shared" si="7"/>
        <v>0</v>
      </c>
      <c r="T87" s="392">
        <f t="shared" si="7"/>
        <v>0</v>
      </c>
      <c r="U87" s="393">
        <f t="shared" si="7"/>
        <v>63</v>
      </c>
      <c r="V87" s="394">
        <f t="shared" si="12"/>
        <v>252</v>
      </c>
      <c r="W87" s="144" t="s">
        <v>240</v>
      </c>
      <c r="X87" s="423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9"/>
        <v>1</v>
      </c>
      <c r="B88" s="142" t="s">
        <v>123</v>
      </c>
      <c r="C88" s="148"/>
      <c r="D88" s="199">
        <v>34</v>
      </c>
      <c r="E88" s="383">
        <f t="shared" si="11"/>
        <v>238</v>
      </c>
      <c r="F88" s="319">
        <v>46164</v>
      </c>
      <c r="G88" s="384">
        <f t="shared" ca="1" si="14"/>
        <v>144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8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2"/>
        <v>238</v>
      </c>
      <c r="W88" s="144" t="s">
        <v>205</v>
      </c>
      <c r="X88" s="423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9"/>
        <v>1</v>
      </c>
      <c r="B89" s="142" t="s">
        <v>124</v>
      </c>
      <c r="C89" s="142"/>
      <c r="D89" s="198">
        <v>24</v>
      </c>
      <c r="E89" s="383">
        <f t="shared" si="11"/>
        <v>168</v>
      </c>
      <c r="F89" s="319">
        <v>46169</v>
      </c>
      <c r="G89" s="384">
        <f t="shared" ca="1" si="14"/>
        <v>139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8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2"/>
        <v>168</v>
      </c>
      <c r="W89" s="144" t="s">
        <v>208</v>
      </c>
      <c r="X89" s="423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9"/>
        <v>1</v>
      </c>
      <c r="B90" s="142" t="s">
        <v>380</v>
      </c>
      <c r="C90" s="142"/>
      <c r="D90" s="198">
        <v>30</v>
      </c>
      <c r="E90" s="383">
        <f t="shared" si="11"/>
        <v>210</v>
      </c>
      <c r="F90" s="319">
        <v>46170</v>
      </c>
      <c r="G90" s="384">
        <f t="shared" ca="1" si="14"/>
        <v>138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0.25</v>
      </c>
      <c r="N90" s="196"/>
      <c r="O90" s="197">
        <v>0.25</v>
      </c>
      <c r="P90" s="391">
        <f t="shared" si="8"/>
        <v>105</v>
      </c>
      <c r="Q90" s="392">
        <f t="shared" si="7"/>
        <v>0</v>
      </c>
      <c r="R90" s="392">
        <f t="shared" si="7"/>
        <v>0</v>
      </c>
      <c r="S90" s="392">
        <f t="shared" si="7"/>
        <v>52.5</v>
      </c>
      <c r="T90" s="392">
        <f t="shared" si="7"/>
        <v>0</v>
      </c>
      <c r="U90" s="393">
        <f t="shared" si="7"/>
        <v>52.5</v>
      </c>
      <c r="V90" s="394">
        <f t="shared" si="12"/>
        <v>210</v>
      </c>
      <c r="W90" s="144" t="s">
        <v>208</v>
      </c>
      <c r="X90" s="423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9"/>
        <v>1</v>
      </c>
      <c r="B91" s="142" t="s">
        <v>126</v>
      </c>
      <c r="C91" s="148" t="s">
        <v>34</v>
      </c>
      <c r="D91" s="198">
        <v>34</v>
      </c>
      <c r="E91" s="383">
        <f t="shared" si="11"/>
        <v>238</v>
      </c>
      <c r="F91" s="319">
        <v>46164</v>
      </c>
      <c r="G91" s="384">
        <f t="shared" ca="1" si="14"/>
        <v>144</v>
      </c>
      <c r="H91" s="385">
        <v>3</v>
      </c>
      <c r="I91" s="385" t="str">
        <f>VLOOKUP(H91,Secteurs!$A$4:$C$6,3)</f>
        <v>Arnaud ITOUA</v>
      </c>
      <c r="J91" s="195"/>
      <c r="K91" s="196"/>
      <c r="L91" s="196"/>
      <c r="M91" s="196"/>
      <c r="N91" s="196">
        <v>0.5</v>
      </c>
      <c r="O91" s="197">
        <v>0.5</v>
      </c>
      <c r="P91" s="391">
        <f t="shared" si="8"/>
        <v>0</v>
      </c>
      <c r="Q91" s="392">
        <f t="shared" si="7"/>
        <v>0</v>
      </c>
      <c r="R91" s="392">
        <f t="shared" si="7"/>
        <v>0</v>
      </c>
      <c r="S91" s="392">
        <f t="shared" si="7"/>
        <v>0</v>
      </c>
      <c r="T91" s="392">
        <f t="shared" si="7"/>
        <v>119</v>
      </c>
      <c r="U91" s="393">
        <f t="shared" si="7"/>
        <v>119</v>
      </c>
      <c r="V91" s="394">
        <f t="shared" si="12"/>
        <v>238</v>
      </c>
      <c r="W91" s="144" t="s">
        <v>241</v>
      </c>
      <c r="X91" s="423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9"/>
        <v>1</v>
      </c>
      <c r="B92" s="142" t="s">
        <v>127</v>
      </c>
      <c r="C92" s="142"/>
      <c r="D92" s="198">
        <v>30</v>
      </c>
      <c r="E92" s="383">
        <f t="shared" si="11"/>
        <v>210</v>
      </c>
      <c r="F92" s="319">
        <v>46164</v>
      </c>
      <c r="G92" s="384">
        <f t="shared" ca="1" si="14"/>
        <v>144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8"/>
        <v>105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105</v>
      </c>
      <c r="V92" s="394">
        <f t="shared" si="12"/>
        <v>210</v>
      </c>
      <c r="W92" s="144" t="s">
        <v>208</v>
      </c>
      <c r="X92" s="423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9"/>
        <v>1</v>
      </c>
      <c r="B93" s="150" t="s">
        <v>128</v>
      </c>
      <c r="C93" s="150"/>
      <c r="D93" s="200">
        <v>16</v>
      </c>
      <c r="E93" s="383">
        <f t="shared" si="11"/>
        <v>112</v>
      </c>
      <c r="F93" s="319">
        <v>46164</v>
      </c>
      <c r="G93" s="384">
        <f t="shared" ca="1" si="14"/>
        <v>144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8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2"/>
        <v>112</v>
      </c>
      <c r="W93" s="144" t="s">
        <v>205</v>
      </c>
      <c r="X93" s="423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9"/>
        <v>1</v>
      </c>
      <c r="B94" s="153" t="s">
        <v>331</v>
      </c>
      <c r="C94" s="149" t="s">
        <v>29</v>
      </c>
      <c r="D94" s="198">
        <v>24</v>
      </c>
      <c r="E94" s="383">
        <f t="shared" si="11"/>
        <v>168</v>
      </c>
      <c r="F94" s="319">
        <v>46169</v>
      </c>
      <c r="G94" s="384">
        <f t="shared" ca="1" si="14"/>
        <v>139</v>
      </c>
      <c r="H94" s="385">
        <v>1</v>
      </c>
      <c r="I94" s="385" t="s">
        <v>353</v>
      </c>
      <c r="J94" s="195">
        <v>0.75</v>
      </c>
      <c r="K94" s="196"/>
      <c r="L94" s="196"/>
      <c r="M94" s="196">
        <v>0.25</v>
      </c>
      <c r="N94" s="196"/>
      <c r="O94" s="197"/>
      <c r="P94" s="391">
        <f t="shared" si="8"/>
        <v>126</v>
      </c>
      <c r="Q94" s="392">
        <f t="shared" si="7"/>
        <v>0</v>
      </c>
      <c r="R94" s="392">
        <f t="shared" si="7"/>
        <v>0</v>
      </c>
      <c r="S94" s="392">
        <f t="shared" si="7"/>
        <v>42</v>
      </c>
      <c r="T94" s="392">
        <f t="shared" si="7"/>
        <v>0</v>
      </c>
      <c r="U94" s="393">
        <f t="shared" si="7"/>
        <v>0</v>
      </c>
      <c r="V94" s="394">
        <f t="shared" si="12"/>
        <v>168</v>
      </c>
      <c r="W94" s="144" t="s">
        <v>242</v>
      </c>
      <c r="X94" s="423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9"/>
        <v>1</v>
      </c>
      <c r="B95" s="142" t="s">
        <v>130</v>
      </c>
      <c r="C95" s="142"/>
      <c r="D95" s="198">
        <v>22</v>
      </c>
      <c r="E95" s="383">
        <f t="shared" si="11"/>
        <v>154</v>
      </c>
      <c r="F95" s="319">
        <v>46163</v>
      </c>
      <c r="G95" s="384">
        <f t="shared" ca="1" si="14"/>
        <v>145</v>
      </c>
      <c r="H95" s="385">
        <v>3</v>
      </c>
      <c r="I95" s="385" t="str">
        <f>VLOOKUP(H95,Secteurs!$A$4:$C$6,3)</f>
        <v>Arnaud ITOUA</v>
      </c>
      <c r="J95" s="195">
        <v>0.5</v>
      </c>
      <c r="K95" s="196"/>
      <c r="L95" s="196"/>
      <c r="M95" s="196"/>
      <c r="N95" s="196"/>
      <c r="O95" s="197">
        <v>0.5</v>
      </c>
      <c r="P95" s="391">
        <f t="shared" si="8"/>
        <v>77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77</v>
      </c>
      <c r="V95" s="394">
        <f t="shared" si="12"/>
        <v>154</v>
      </c>
      <c r="W95" s="144" t="s">
        <v>243</v>
      </c>
      <c r="X95" s="423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9"/>
        <v>1</v>
      </c>
      <c r="B96" s="142" t="s">
        <v>131</v>
      </c>
      <c r="C96" s="148" t="s">
        <v>34</v>
      </c>
      <c r="D96" s="198">
        <v>22</v>
      </c>
      <c r="E96" s="383">
        <f t="shared" si="11"/>
        <v>154</v>
      </c>
      <c r="F96" s="319">
        <v>46162</v>
      </c>
      <c r="G96" s="384">
        <f t="shared" ca="1" si="14"/>
        <v>146</v>
      </c>
      <c r="H96" s="385">
        <v>2</v>
      </c>
      <c r="I96" s="385" t="s">
        <v>354</v>
      </c>
      <c r="J96" s="195">
        <v>0.5</v>
      </c>
      <c r="K96" s="196"/>
      <c r="L96" s="196"/>
      <c r="M96" s="196"/>
      <c r="N96" s="196">
        <v>0.5</v>
      </c>
      <c r="O96" s="197"/>
      <c r="P96" s="391">
        <f t="shared" si="8"/>
        <v>77</v>
      </c>
      <c r="Q96" s="392">
        <f t="shared" si="7"/>
        <v>0</v>
      </c>
      <c r="R96" s="392">
        <f t="shared" si="7"/>
        <v>0</v>
      </c>
      <c r="S96" s="392">
        <f t="shared" si="7"/>
        <v>0</v>
      </c>
      <c r="T96" s="392">
        <f t="shared" si="7"/>
        <v>77</v>
      </c>
      <c r="U96" s="393">
        <f t="shared" si="7"/>
        <v>0</v>
      </c>
      <c r="V96" s="394">
        <f t="shared" si="12"/>
        <v>154</v>
      </c>
      <c r="W96" s="144" t="s">
        <v>244</v>
      </c>
      <c r="X96" s="423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9"/>
        <v>1</v>
      </c>
      <c r="B97" s="153" t="s">
        <v>98</v>
      </c>
      <c r="C97" s="149"/>
      <c r="D97" s="198">
        <v>18</v>
      </c>
      <c r="E97" s="383">
        <f t="shared" si="11"/>
        <v>126</v>
      </c>
      <c r="F97" s="319">
        <v>46164</v>
      </c>
      <c r="G97" s="384">
        <f t="shared" ca="1" si="14"/>
        <v>144</v>
      </c>
      <c r="H97" s="254">
        <v>1</v>
      </c>
      <c r="I97" s="385" t="s">
        <v>353</v>
      </c>
      <c r="J97" s="195">
        <v>0.25</v>
      </c>
      <c r="K97" s="196"/>
      <c r="L97" s="196"/>
      <c r="M97" s="196">
        <v>0.25</v>
      </c>
      <c r="N97" s="196"/>
      <c r="O97" s="197">
        <v>0.5</v>
      </c>
      <c r="P97" s="391">
        <f t="shared" si="8"/>
        <v>31.5</v>
      </c>
      <c r="Q97" s="392">
        <f t="shared" si="7"/>
        <v>0</v>
      </c>
      <c r="R97" s="392">
        <f t="shared" si="7"/>
        <v>0</v>
      </c>
      <c r="S97" s="392">
        <f t="shared" si="7"/>
        <v>31.5</v>
      </c>
      <c r="T97" s="392">
        <f t="shared" si="7"/>
        <v>0</v>
      </c>
      <c r="U97" s="393">
        <f t="shared" si="7"/>
        <v>63</v>
      </c>
      <c r="V97" s="394">
        <f t="shared" si="12"/>
        <v>126</v>
      </c>
      <c r="W97" s="144" t="s">
        <v>245</v>
      </c>
      <c r="X97" s="423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9"/>
        <v>1</v>
      </c>
      <c r="B98" s="150" t="s">
        <v>133</v>
      </c>
      <c r="C98" s="148" t="s">
        <v>52</v>
      </c>
      <c r="D98" s="198">
        <v>20</v>
      </c>
      <c r="E98" s="383">
        <f t="shared" si="11"/>
        <v>140</v>
      </c>
      <c r="F98" s="319">
        <v>46169</v>
      </c>
      <c r="G98" s="384">
        <f t="shared" ca="1" si="14"/>
        <v>139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391">
        <f t="shared" si="8"/>
        <v>70</v>
      </c>
      <c r="Q98" s="392">
        <f t="shared" si="7"/>
        <v>0</v>
      </c>
      <c r="R98" s="392">
        <f t="shared" si="7"/>
        <v>0</v>
      </c>
      <c r="S98" s="392">
        <f t="shared" si="7"/>
        <v>0</v>
      </c>
      <c r="T98" s="392">
        <f t="shared" si="7"/>
        <v>70</v>
      </c>
      <c r="U98" s="393">
        <f t="shared" si="7"/>
        <v>0</v>
      </c>
      <c r="V98" s="394">
        <f t="shared" si="12"/>
        <v>140</v>
      </c>
      <c r="W98" s="144" t="s">
        <v>246</v>
      </c>
      <c r="X98" s="423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9"/>
        <v>1</v>
      </c>
      <c r="B99" s="142" t="s">
        <v>134</v>
      </c>
      <c r="C99" s="142"/>
      <c r="D99" s="198">
        <v>32</v>
      </c>
      <c r="E99" s="383">
        <f t="shared" si="11"/>
        <v>224</v>
      </c>
      <c r="F99" s="319">
        <v>46164</v>
      </c>
      <c r="G99" s="384">
        <f t="shared" ca="1" si="14"/>
        <v>144</v>
      </c>
      <c r="H99" s="385">
        <v>3</v>
      </c>
      <c r="I99" s="385" t="str">
        <f>VLOOKUP(H99,Secteurs!$A$4:$C$6,3)</f>
        <v>Arnaud ITOUA</v>
      </c>
      <c r="J99" s="195">
        <v>0.5</v>
      </c>
      <c r="K99" s="196"/>
      <c r="L99" s="196">
        <v>0.25</v>
      </c>
      <c r="M99" s="196">
        <v>0.25</v>
      </c>
      <c r="N99" s="196"/>
      <c r="O99" s="197"/>
      <c r="P99" s="391">
        <f t="shared" si="8"/>
        <v>112</v>
      </c>
      <c r="Q99" s="392">
        <f t="shared" si="7"/>
        <v>0</v>
      </c>
      <c r="R99" s="392">
        <f t="shared" si="7"/>
        <v>56</v>
      </c>
      <c r="S99" s="392">
        <f t="shared" si="7"/>
        <v>56</v>
      </c>
      <c r="T99" s="392">
        <f t="shared" si="7"/>
        <v>0</v>
      </c>
      <c r="U99" s="393">
        <f t="shared" si="7"/>
        <v>0</v>
      </c>
      <c r="V99" s="394">
        <f t="shared" si="12"/>
        <v>224</v>
      </c>
      <c r="W99" s="144" t="s">
        <v>247</v>
      </c>
      <c r="X99" s="423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9"/>
        <v>1</v>
      </c>
      <c r="B100" s="153" t="s">
        <v>135</v>
      </c>
      <c r="C100" s="153"/>
      <c r="D100" s="198">
        <v>36</v>
      </c>
      <c r="E100" s="383">
        <f t="shared" si="11"/>
        <v>252</v>
      </c>
      <c r="F100" s="319">
        <v>46164</v>
      </c>
      <c r="G100" s="384">
        <f t="shared" ca="1" si="14"/>
        <v>144</v>
      </c>
      <c r="H100" s="385">
        <v>1</v>
      </c>
      <c r="I100" s="385" t="s">
        <v>353</v>
      </c>
      <c r="J100" s="195"/>
      <c r="K100" s="196"/>
      <c r="L100" s="196">
        <v>0.5</v>
      </c>
      <c r="M100" s="196"/>
      <c r="N100" s="196"/>
      <c r="O100" s="197">
        <v>0.5</v>
      </c>
      <c r="P100" s="391">
        <f t="shared" si="8"/>
        <v>0</v>
      </c>
      <c r="Q100" s="392">
        <f t="shared" si="7"/>
        <v>0</v>
      </c>
      <c r="R100" s="392">
        <f t="shared" si="7"/>
        <v>126</v>
      </c>
      <c r="S100" s="392">
        <f t="shared" si="7"/>
        <v>0</v>
      </c>
      <c r="T100" s="392">
        <f t="shared" si="7"/>
        <v>0</v>
      </c>
      <c r="U100" s="393">
        <f t="shared" si="7"/>
        <v>126</v>
      </c>
      <c r="V100" s="394">
        <f t="shared" si="12"/>
        <v>252</v>
      </c>
      <c r="W100" s="144" t="s">
        <v>248</v>
      </c>
      <c r="X100" s="423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9"/>
        <v>1</v>
      </c>
      <c r="B101" s="142" t="s">
        <v>370</v>
      </c>
      <c r="C101" s="148"/>
      <c r="D101" s="199">
        <v>6</v>
      </c>
      <c r="E101" s="383">
        <f t="shared" si="11"/>
        <v>42</v>
      </c>
      <c r="F101" s="319">
        <v>46163</v>
      </c>
      <c r="G101" s="384">
        <f t="shared" ca="1" si="14"/>
        <v>145</v>
      </c>
      <c r="H101" s="385">
        <v>3</v>
      </c>
      <c r="I101" s="385" t="str">
        <f>VLOOKUP(H101,Secteurs!$A$4:$C$6,3)</f>
        <v>Arnaud ITOUA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8"/>
        <v>21</v>
      </c>
      <c r="Q101" s="392">
        <f t="shared" si="7"/>
        <v>0</v>
      </c>
      <c r="R101" s="392">
        <f t="shared" si="7"/>
        <v>0</v>
      </c>
      <c r="S101" s="392">
        <f t="shared" si="7"/>
        <v>0</v>
      </c>
      <c r="T101" s="392">
        <f t="shared" si="7"/>
        <v>0</v>
      </c>
      <c r="U101" s="393">
        <f t="shared" si="7"/>
        <v>21</v>
      </c>
      <c r="V101" s="394">
        <f t="shared" si="12"/>
        <v>42</v>
      </c>
      <c r="W101" s="144" t="s">
        <v>249</v>
      </c>
      <c r="X101" s="423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9"/>
        <v>1</v>
      </c>
      <c r="B102" s="142" t="s">
        <v>137</v>
      </c>
      <c r="C102" s="142"/>
      <c r="D102" s="198">
        <v>34</v>
      </c>
      <c r="E102" s="383">
        <f t="shared" si="11"/>
        <v>238</v>
      </c>
      <c r="F102" s="319">
        <v>46164</v>
      </c>
      <c r="G102" s="384">
        <f t="shared" ca="1" si="14"/>
        <v>144</v>
      </c>
      <c r="H102" s="385">
        <v>2</v>
      </c>
      <c r="I102" s="385" t="s">
        <v>354</v>
      </c>
      <c r="J102" s="195">
        <v>0.5</v>
      </c>
      <c r="K102" s="196"/>
      <c r="L102" s="196"/>
      <c r="M102" s="196"/>
      <c r="N102" s="196"/>
      <c r="O102" s="197">
        <v>0.5</v>
      </c>
      <c r="P102" s="391">
        <f t="shared" si="8"/>
        <v>119</v>
      </c>
      <c r="Q102" s="392">
        <f t="shared" si="7"/>
        <v>0</v>
      </c>
      <c r="R102" s="392">
        <f t="shared" si="7"/>
        <v>0</v>
      </c>
      <c r="S102" s="392">
        <f t="shared" si="7"/>
        <v>0</v>
      </c>
      <c r="T102" s="392">
        <f t="shared" si="7"/>
        <v>0</v>
      </c>
      <c r="U102" s="393">
        <f t="shared" si="7"/>
        <v>119</v>
      </c>
      <c r="V102" s="394">
        <f t="shared" si="12"/>
        <v>238</v>
      </c>
      <c r="W102" s="144" t="s">
        <v>250</v>
      </c>
      <c r="X102" s="423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9"/>
        <v>1</v>
      </c>
      <c r="B103" s="142" t="s">
        <v>338</v>
      </c>
      <c r="C103" s="142"/>
      <c r="D103" s="198">
        <v>16</v>
      </c>
      <c r="E103" s="383">
        <f t="shared" si="11"/>
        <v>112</v>
      </c>
      <c r="F103" s="319">
        <v>46170</v>
      </c>
      <c r="G103" s="384">
        <f t="shared" ca="1" si="14"/>
        <v>138</v>
      </c>
      <c r="H103" s="385">
        <v>2</v>
      </c>
      <c r="I103" s="385" t="s">
        <v>354</v>
      </c>
      <c r="J103" s="195">
        <v>0.5</v>
      </c>
      <c r="K103" s="196"/>
      <c r="L103" s="196"/>
      <c r="M103" s="196"/>
      <c r="N103" s="196"/>
      <c r="O103" s="197">
        <v>0.5</v>
      </c>
      <c r="P103" s="391">
        <f t="shared" si="8"/>
        <v>56</v>
      </c>
      <c r="Q103" s="392">
        <f t="shared" si="7"/>
        <v>0</v>
      </c>
      <c r="R103" s="392">
        <f t="shared" si="7"/>
        <v>0</v>
      </c>
      <c r="S103" s="392">
        <f t="shared" si="7"/>
        <v>0</v>
      </c>
      <c r="T103" s="392">
        <f t="shared" si="7"/>
        <v>0</v>
      </c>
      <c r="U103" s="393">
        <f t="shared" si="7"/>
        <v>56</v>
      </c>
      <c r="V103" s="394">
        <f t="shared" si="12"/>
        <v>112</v>
      </c>
      <c r="W103" s="144" t="s">
        <v>251</v>
      </c>
      <c r="X103" s="423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9"/>
        <v>0</v>
      </c>
      <c r="B104" s="163" t="s">
        <v>139</v>
      </c>
      <c r="C104" s="155" t="s">
        <v>281</v>
      </c>
      <c r="D104" s="198"/>
      <c r="E104" s="383">
        <f t="shared" si="11"/>
        <v>0</v>
      </c>
      <c r="F104" s="319"/>
      <c r="G104" s="384" t="str">
        <f t="shared" ca="1" si="14"/>
        <v>Sans objet</v>
      </c>
      <c r="H104" s="397">
        <v>2</v>
      </c>
      <c r="I104" s="397"/>
      <c r="J104" s="195"/>
      <c r="K104" s="196"/>
      <c r="L104" s="196"/>
      <c r="M104" s="196"/>
      <c r="N104" s="196"/>
      <c r="O104" s="197"/>
      <c r="P104" s="391">
        <f t="shared" si="8"/>
        <v>0</v>
      </c>
      <c r="Q104" s="392">
        <f t="shared" si="7"/>
        <v>0</v>
      </c>
      <c r="R104" s="392">
        <f t="shared" si="7"/>
        <v>0</v>
      </c>
      <c r="S104" s="392">
        <f t="shared" si="7"/>
        <v>0</v>
      </c>
      <c r="T104" s="392">
        <f t="shared" si="7"/>
        <v>0</v>
      </c>
      <c r="U104" s="393">
        <f t="shared" si="7"/>
        <v>0</v>
      </c>
      <c r="V104" s="394">
        <f t="shared" si="12"/>
        <v>0</v>
      </c>
      <c r="W104" s="144" t="s">
        <v>252</v>
      </c>
      <c r="X104" s="423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9"/>
        <v>1</v>
      </c>
      <c r="B105" s="142" t="s">
        <v>140</v>
      </c>
      <c r="C105" s="142"/>
      <c r="D105" s="198">
        <v>26</v>
      </c>
      <c r="E105" s="383">
        <f t="shared" si="11"/>
        <v>182</v>
      </c>
      <c r="F105" s="319">
        <v>46170</v>
      </c>
      <c r="G105" s="384">
        <f t="shared" ca="1" si="14"/>
        <v>138</v>
      </c>
      <c r="H105" s="385">
        <v>3</v>
      </c>
      <c r="I105" s="385" t="str">
        <f>VLOOKUP(H105,Secteurs!$A$4:$C$6,3)</f>
        <v>Arnaud ITOUA</v>
      </c>
      <c r="J105" s="195">
        <v>0.5</v>
      </c>
      <c r="K105" s="196"/>
      <c r="L105" s="196"/>
      <c r="M105" s="196"/>
      <c r="N105" s="196"/>
      <c r="O105" s="197">
        <v>0.5</v>
      </c>
      <c r="P105" s="391">
        <f t="shared" si="8"/>
        <v>91</v>
      </c>
      <c r="Q105" s="392">
        <f t="shared" si="7"/>
        <v>0</v>
      </c>
      <c r="R105" s="392">
        <f t="shared" si="7"/>
        <v>0</v>
      </c>
      <c r="S105" s="392">
        <f t="shared" si="7"/>
        <v>0</v>
      </c>
      <c r="T105" s="392">
        <f t="shared" si="7"/>
        <v>0</v>
      </c>
      <c r="U105" s="393">
        <f t="shared" si="7"/>
        <v>91</v>
      </c>
      <c r="V105" s="394">
        <f t="shared" si="12"/>
        <v>182</v>
      </c>
      <c r="W105" s="144" t="s">
        <v>207</v>
      </c>
      <c r="X105" s="423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9"/>
        <v>1</v>
      </c>
      <c r="B106" s="142" t="s">
        <v>333</v>
      </c>
      <c r="C106" s="142"/>
      <c r="D106" s="198">
        <v>22</v>
      </c>
      <c r="E106" s="383">
        <f t="shared" si="11"/>
        <v>154</v>
      </c>
      <c r="F106" s="319">
        <v>46161</v>
      </c>
      <c r="G106" s="384">
        <f t="shared" ca="1" si="14"/>
        <v>147</v>
      </c>
      <c r="H106" s="254">
        <v>1</v>
      </c>
      <c r="I106" s="385" t="s">
        <v>353</v>
      </c>
      <c r="J106" s="195">
        <v>0.5</v>
      </c>
      <c r="K106" s="196"/>
      <c r="L106" s="196">
        <v>0.5</v>
      </c>
      <c r="M106" s="196"/>
      <c r="N106" s="196"/>
      <c r="O106" s="197"/>
      <c r="P106" s="391">
        <f t="shared" si="8"/>
        <v>77</v>
      </c>
      <c r="Q106" s="392">
        <f t="shared" si="7"/>
        <v>0</v>
      </c>
      <c r="R106" s="392">
        <f t="shared" si="7"/>
        <v>77</v>
      </c>
      <c r="S106" s="392">
        <f t="shared" si="7"/>
        <v>0</v>
      </c>
      <c r="T106" s="392">
        <f t="shared" si="7"/>
        <v>0</v>
      </c>
      <c r="U106" s="393">
        <f t="shared" si="7"/>
        <v>0</v>
      </c>
      <c r="V106" s="394">
        <f t="shared" si="12"/>
        <v>154</v>
      </c>
      <c r="W106" s="144" t="s">
        <v>253</v>
      </c>
      <c r="X106" s="423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9"/>
        <v>1</v>
      </c>
      <c r="B107" s="142" t="s">
        <v>142</v>
      </c>
      <c r="C107" s="142"/>
      <c r="D107" s="198">
        <v>25</v>
      </c>
      <c r="E107" s="383">
        <f t="shared" si="11"/>
        <v>175</v>
      </c>
      <c r="F107" s="319">
        <v>46163</v>
      </c>
      <c r="G107" s="384">
        <f t="shared" ca="1" si="14"/>
        <v>145</v>
      </c>
      <c r="H107" s="385">
        <v>2</v>
      </c>
      <c r="I107" s="385" t="s">
        <v>354</v>
      </c>
      <c r="J107" s="195">
        <v>1</v>
      </c>
      <c r="K107" s="196"/>
      <c r="L107" s="196"/>
      <c r="M107" s="196"/>
      <c r="N107" s="196"/>
      <c r="O107" s="197"/>
      <c r="P107" s="391">
        <f t="shared" si="8"/>
        <v>175</v>
      </c>
      <c r="Q107" s="392">
        <f t="shared" si="7"/>
        <v>0</v>
      </c>
      <c r="R107" s="392">
        <f t="shared" si="7"/>
        <v>0</v>
      </c>
      <c r="S107" s="392">
        <f t="shared" si="7"/>
        <v>0</v>
      </c>
      <c r="T107" s="392">
        <f t="shared" si="7"/>
        <v>0</v>
      </c>
      <c r="U107" s="393">
        <f t="shared" si="7"/>
        <v>0</v>
      </c>
      <c r="V107" s="394">
        <f t="shared" si="12"/>
        <v>175</v>
      </c>
      <c r="W107" s="144" t="s">
        <v>254</v>
      </c>
      <c r="X107" s="423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9"/>
        <v>1</v>
      </c>
      <c r="B108" s="142" t="s">
        <v>143</v>
      </c>
      <c r="C108" s="148" t="s">
        <v>34</v>
      </c>
      <c r="D108" s="198">
        <v>16</v>
      </c>
      <c r="E108" s="383">
        <f t="shared" si="11"/>
        <v>112</v>
      </c>
      <c r="F108" s="319">
        <v>46169</v>
      </c>
      <c r="G108" s="384">
        <f t="shared" ca="1" si="14"/>
        <v>139</v>
      </c>
      <c r="H108" s="385">
        <v>3</v>
      </c>
      <c r="I108" s="385" t="str">
        <f>VLOOKUP(H108,Secteurs!$A$4:$C$6,3)</f>
        <v>Arnaud ITOUA</v>
      </c>
      <c r="J108" s="195">
        <v>0.5</v>
      </c>
      <c r="K108" s="196"/>
      <c r="L108" s="196"/>
      <c r="M108" s="196"/>
      <c r="N108" s="196"/>
      <c r="O108" s="197">
        <v>0.5</v>
      </c>
      <c r="P108" s="391">
        <f t="shared" si="8"/>
        <v>56</v>
      </c>
      <c r="Q108" s="392">
        <f t="shared" si="7"/>
        <v>0</v>
      </c>
      <c r="R108" s="392">
        <f t="shared" si="7"/>
        <v>0</v>
      </c>
      <c r="S108" s="392">
        <f t="shared" si="7"/>
        <v>0</v>
      </c>
      <c r="T108" s="392">
        <f t="shared" si="7"/>
        <v>0</v>
      </c>
      <c r="U108" s="393">
        <f t="shared" si="7"/>
        <v>56</v>
      </c>
      <c r="V108" s="394">
        <f t="shared" si="12"/>
        <v>112</v>
      </c>
      <c r="W108" s="144" t="s">
        <v>226</v>
      </c>
      <c r="X108" s="423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9"/>
        <v>1</v>
      </c>
      <c r="B109" s="142" t="s">
        <v>144</v>
      </c>
      <c r="C109" s="148" t="s">
        <v>29</v>
      </c>
      <c r="D109" s="198">
        <v>18</v>
      </c>
      <c r="E109" s="383">
        <f t="shared" si="11"/>
        <v>126</v>
      </c>
      <c r="F109" s="319">
        <v>46163</v>
      </c>
      <c r="G109" s="384">
        <f t="shared" ca="1" si="14"/>
        <v>145</v>
      </c>
      <c r="H109" s="385">
        <v>2</v>
      </c>
      <c r="I109" s="385" t="s">
        <v>354</v>
      </c>
      <c r="J109" s="353"/>
      <c r="K109" s="196"/>
      <c r="L109" s="196">
        <v>0.5</v>
      </c>
      <c r="M109" s="196"/>
      <c r="N109" s="196"/>
      <c r="O109" s="197">
        <v>0.5</v>
      </c>
      <c r="P109" s="391">
        <f t="shared" si="8"/>
        <v>0</v>
      </c>
      <c r="Q109" s="392">
        <f t="shared" si="8"/>
        <v>0</v>
      </c>
      <c r="R109" s="392">
        <f t="shared" si="8"/>
        <v>63</v>
      </c>
      <c r="S109" s="392">
        <f t="shared" si="8"/>
        <v>0</v>
      </c>
      <c r="T109" s="392">
        <f t="shared" si="8"/>
        <v>0</v>
      </c>
      <c r="U109" s="393">
        <f t="shared" si="8"/>
        <v>63</v>
      </c>
      <c r="V109" s="394">
        <f t="shared" si="12"/>
        <v>126</v>
      </c>
      <c r="W109" s="144" t="s">
        <v>255</v>
      </c>
      <c r="X109" s="423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9"/>
        <v>1</v>
      </c>
      <c r="B110" s="142" t="s">
        <v>381</v>
      </c>
      <c r="C110" s="142"/>
      <c r="D110" s="198">
        <v>22</v>
      </c>
      <c r="E110" s="383">
        <f t="shared" si="11"/>
        <v>154</v>
      </c>
      <c r="F110" s="319">
        <v>46170</v>
      </c>
      <c r="G110" s="384">
        <f t="shared" ca="1" si="14"/>
        <v>138</v>
      </c>
      <c r="H110" s="385">
        <v>1</v>
      </c>
      <c r="I110" s="385" t="s">
        <v>353</v>
      </c>
      <c r="J110" s="195"/>
      <c r="K110" s="196"/>
      <c r="L110" s="196">
        <v>0.5</v>
      </c>
      <c r="M110" s="196"/>
      <c r="N110" s="196"/>
      <c r="O110" s="197">
        <v>0.5</v>
      </c>
      <c r="P110" s="391">
        <f t="shared" si="8"/>
        <v>0</v>
      </c>
      <c r="Q110" s="392">
        <f t="shared" si="8"/>
        <v>0</v>
      </c>
      <c r="R110" s="392">
        <f t="shared" si="8"/>
        <v>77</v>
      </c>
      <c r="S110" s="392">
        <f t="shared" si="8"/>
        <v>0</v>
      </c>
      <c r="T110" s="392">
        <f t="shared" si="8"/>
        <v>0</v>
      </c>
      <c r="U110" s="393">
        <f t="shared" si="8"/>
        <v>77</v>
      </c>
      <c r="V110" s="394">
        <f t="shared" si="12"/>
        <v>154</v>
      </c>
      <c r="W110" s="144" t="s">
        <v>204</v>
      </c>
      <c r="X110" s="423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9"/>
        <v>1</v>
      </c>
      <c r="B111" s="142" t="s">
        <v>339</v>
      </c>
      <c r="C111" s="142"/>
      <c r="D111" s="199">
        <v>16</v>
      </c>
      <c r="E111" s="383">
        <f t="shared" si="11"/>
        <v>112</v>
      </c>
      <c r="F111" s="319">
        <v>46169</v>
      </c>
      <c r="G111" s="384">
        <f t="shared" ca="1" si="14"/>
        <v>139</v>
      </c>
      <c r="H111" s="385">
        <v>3</v>
      </c>
      <c r="I111" s="385" t="str">
        <f>VLOOKUP(H111,Secteurs!$A$4:$C$6,3)</f>
        <v>Arnaud ITOUA</v>
      </c>
      <c r="J111" s="195">
        <v>0.5</v>
      </c>
      <c r="K111" s="196"/>
      <c r="L111" s="196"/>
      <c r="M111" s="196"/>
      <c r="N111" s="196"/>
      <c r="O111" s="197">
        <v>0.5</v>
      </c>
      <c r="P111" s="391">
        <f t="shared" si="8"/>
        <v>56</v>
      </c>
      <c r="Q111" s="392">
        <f t="shared" si="8"/>
        <v>0</v>
      </c>
      <c r="R111" s="392">
        <f t="shared" si="8"/>
        <v>0</v>
      </c>
      <c r="S111" s="392">
        <f t="shared" si="8"/>
        <v>0</v>
      </c>
      <c r="T111" s="392">
        <f t="shared" si="8"/>
        <v>0</v>
      </c>
      <c r="U111" s="393">
        <f t="shared" si="8"/>
        <v>56</v>
      </c>
      <c r="V111" s="394">
        <f t="shared" si="12"/>
        <v>112</v>
      </c>
      <c r="W111" s="144" t="s">
        <v>256</v>
      </c>
      <c r="X111" s="423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9"/>
        <v>1</v>
      </c>
      <c r="B112" s="142" t="s">
        <v>147</v>
      </c>
      <c r="C112" s="142"/>
      <c r="D112" s="198">
        <v>20</v>
      </c>
      <c r="E112" s="383">
        <f t="shared" si="11"/>
        <v>140</v>
      </c>
      <c r="F112" s="319">
        <v>46163</v>
      </c>
      <c r="G112" s="384">
        <f t="shared" ca="1" si="14"/>
        <v>145</v>
      </c>
      <c r="H112" s="385">
        <v>1</v>
      </c>
      <c r="I112" s="385" t="s">
        <v>353</v>
      </c>
      <c r="J112" s="195"/>
      <c r="K112" s="196"/>
      <c r="L112" s="196">
        <v>0.5</v>
      </c>
      <c r="M112" s="196"/>
      <c r="N112" s="196"/>
      <c r="O112" s="197">
        <v>0.5</v>
      </c>
      <c r="P112" s="391">
        <f t="shared" si="8"/>
        <v>0</v>
      </c>
      <c r="Q112" s="392">
        <f t="shared" si="8"/>
        <v>0</v>
      </c>
      <c r="R112" s="392">
        <f t="shared" si="8"/>
        <v>70</v>
      </c>
      <c r="S112" s="392">
        <f t="shared" si="8"/>
        <v>0</v>
      </c>
      <c r="T112" s="392">
        <f t="shared" si="8"/>
        <v>0</v>
      </c>
      <c r="U112" s="393">
        <f t="shared" si="8"/>
        <v>70</v>
      </c>
      <c r="V112" s="394">
        <f t="shared" si="12"/>
        <v>140</v>
      </c>
      <c r="W112" s="144" t="s">
        <v>219</v>
      </c>
      <c r="X112" s="423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9"/>
        <v>1</v>
      </c>
      <c r="B113" s="142" t="s">
        <v>382</v>
      </c>
      <c r="C113" s="142"/>
      <c r="D113" s="198">
        <v>12</v>
      </c>
      <c r="E113" s="383">
        <f t="shared" si="11"/>
        <v>84</v>
      </c>
      <c r="F113" s="319">
        <v>46164</v>
      </c>
      <c r="G113" s="384">
        <f t="shared" ca="1" si="14"/>
        <v>144</v>
      </c>
      <c r="H113" s="254">
        <v>1</v>
      </c>
      <c r="I113" s="385" t="s">
        <v>353</v>
      </c>
      <c r="J113" s="195">
        <v>1</v>
      </c>
      <c r="K113" s="196"/>
      <c r="L113" s="196"/>
      <c r="M113" s="196"/>
      <c r="N113" s="196"/>
      <c r="O113" s="197"/>
      <c r="P113" s="391">
        <f t="shared" si="8"/>
        <v>84</v>
      </c>
      <c r="Q113" s="392">
        <f t="shared" si="8"/>
        <v>0</v>
      </c>
      <c r="R113" s="392">
        <f t="shared" si="8"/>
        <v>0</v>
      </c>
      <c r="S113" s="392">
        <f t="shared" si="8"/>
        <v>0</v>
      </c>
      <c r="T113" s="392">
        <f t="shared" si="8"/>
        <v>0</v>
      </c>
      <c r="U113" s="393">
        <f t="shared" si="8"/>
        <v>0</v>
      </c>
      <c r="V113" s="394">
        <f t="shared" si="12"/>
        <v>84</v>
      </c>
      <c r="W113" s="144" t="s">
        <v>257</v>
      </c>
      <c r="X113" s="423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9"/>
        <v>1</v>
      </c>
      <c r="B114" s="142" t="s">
        <v>149</v>
      </c>
      <c r="C114" s="142"/>
      <c r="D114" s="199">
        <v>22</v>
      </c>
      <c r="E114" s="383">
        <f t="shared" si="11"/>
        <v>154</v>
      </c>
      <c r="F114" s="319">
        <v>46169</v>
      </c>
      <c r="G114" s="384">
        <f t="shared" ca="1" si="14"/>
        <v>139</v>
      </c>
      <c r="H114" s="385">
        <v>3</v>
      </c>
      <c r="I114" s="385" t="str">
        <f>VLOOKUP(H114,Secteurs!$A$4:$C$6,3)</f>
        <v>Arnaud ITOUA</v>
      </c>
      <c r="J114" s="195">
        <v>0.5</v>
      </c>
      <c r="K114" s="196"/>
      <c r="L114" s="196"/>
      <c r="M114" s="196"/>
      <c r="N114" s="196">
        <v>0.5</v>
      </c>
      <c r="O114" s="197"/>
      <c r="P114" s="391">
        <f t="shared" si="8"/>
        <v>77</v>
      </c>
      <c r="Q114" s="392">
        <f t="shared" si="8"/>
        <v>0</v>
      </c>
      <c r="R114" s="392">
        <f t="shared" si="8"/>
        <v>0</v>
      </c>
      <c r="S114" s="392">
        <f t="shared" si="8"/>
        <v>0</v>
      </c>
      <c r="T114" s="392">
        <f t="shared" si="8"/>
        <v>77</v>
      </c>
      <c r="U114" s="393">
        <f t="shared" si="8"/>
        <v>0</v>
      </c>
      <c r="V114" s="394">
        <f t="shared" si="12"/>
        <v>154</v>
      </c>
      <c r="W114" s="144" t="s">
        <v>207</v>
      </c>
      <c r="X114" s="423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9"/>
        <v>1</v>
      </c>
      <c r="B115" s="142" t="s">
        <v>150</v>
      </c>
      <c r="C115" s="142"/>
      <c r="D115" s="198">
        <v>16</v>
      </c>
      <c r="E115" s="383">
        <f t="shared" si="11"/>
        <v>112</v>
      </c>
      <c r="F115" s="319">
        <v>46169</v>
      </c>
      <c r="G115" s="384">
        <f t="shared" ca="1" si="14"/>
        <v>139</v>
      </c>
      <c r="H115" s="385">
        <v>2</v>
      </c>
      <c r="I115" s="385" t="s">
        <v>354</v>
      </c>
      <c r="J115" s="195"/>
      <c r="K115" s="196"/>
      <c r="L115" s="196">
        <v>0.5</v>
      </c>
      <c r="M115" s="196"/>
      <c r="N115" s="196"/>
      <c r="O115" s="197">
        <v>0.5</v>
      </c>
      <c r="P115" s="391">
        <f t="shared" si="8"/>
        <v>0</v>
      </c>
      <c r="Q115" s="392">
        <f t="shared" si="8"/>
        <v>0</v>
      </c>
      <c r="R115" s="392">
        <f t="shared" si="8"/>
        <v>56</v>
      </c>
      <c r="S115" s="392">
        <f t="shared" si="8"/>
        <v>0</v>
      </c>
      <c r="T115" s="392">
        <f t="shared" si="8"/>
        <v>0</v>
      </c>
      <c r="U115" s="393">
        <f t="shared" si="8"/>
        <v>56</v>
      </c>
      <c r="V115" s="394">
        <f t="shared" si="12"/>
        <v>112</v>
      </c>
      <c r="W115" s="144" t="s">
        <v>254</v>
      </c>
      <c r="X115" s="423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9"/>
        <v>1</v>
      </c>
      <c r="B116" s="153" t="s">
        <v>151</v>
      </c>
      <c r="C116" s="153"/>
      <c r="D116" s="198">
        <v>30</v>
      </c>
      <c r="E116" s="383">
        <f t="shared" si="11"/>
        <v>210</v>
      </c>
      <c r="F116" s="319">
        <v>46162</v>
      </c>
      <c r="G116" s="384">
        <f t="shared" ca="1" si="14"/>
        <v>146</v>
      </c>
      <c r="H116" s="385">
        <v>1</v>
      </c>
      <c r="I116" s="385" t="s">
        <v>353</v>
      </c>
      <c r="J116" s="195"/>
      <c r="K116" s="196"/>
      <c r="L116" s="196">
        <v>0.5</v>
      </c>
      <c r="M116" s="196"/>
      <c r="N116" s="196"/>
      <c r="O116" s="197">
        <v>0.5</v>
      </c>
      <c r="P116" s="391">
        <f t="shared" si="8"/>
        <v>0</v>
      </c>
      <c r="Q116" s="392">
        <f t="shared" si="8"/>
        <v>0</v>
      </c>
      <c r="R116" s="392">
        <f t="shared" si="8"/>
        <v>105</v>
      </c>
      <c r="S116" s="392">
        <f t="shared" si="8"/>
        <v>0</v>
      </c>
      <c r="T116" s="392">
        <f t="shared" si="8"/>
        <v>0</v>
      </c>
      <c r="U116" s="393">
        <f t="shared" si="8"/>
        <v>105</v>
      </c>
      <c r="V116" s="394">
        <f t="shared" si="12"/>
        <v>210</v>
      </c>
      <c r="W116" s="144" t="s">
        <v>255</v>
      </c>
      <c r="X116" s="423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9"/>
        <v>1</v>
      </c>
      <c r="B117" s="150" t="s">
        <v>153</v>
      </c>
      <c r="C117" s="148" t="s">
        <v>29</v>
      </c>
      <c r="D117" s="200">
        <v>20</v>
      </c>
      <c r="E117" s="383">
        <f t="shared" si="11"/>
        <v>140</v>
      </c>
      <c r="F117" s="319">
        <v>46164</v>
      </c>
      <c r="G117" s="384">
        <f t="shared" ca="1" si="14"/>
        <v>144</v>
      </c>
      <c r="H117" s="385">
        <v>3</v>
      </c>
      <c r="I117" s="385" t="str">
        <f>VLOOKUP(H117,Secteurs!$A$4:$C$6,3)</f>
        <v>Arnaud ITOUA</v>
      </c>
      <c r="J117" s="195"/>
      <c r="K117" s="196">
        <v>1</v>
      </c>
      <c r="L117" s="196"/>
      <c r="M117" s="196"/>
      <c r="N117" s="196"/>
      <c r="O117" s="197"/>
      <c r="P117" s="391">
        <f t="shared" si="8"/>
        <v>0</v>
      </c>
      <c r="Q117" s="392">
        <f t="shared" si="8"/>
        <v>140</v>
      </c>
      <c r="R117" s="392">
        <f t="shared" si="8"/>
        <v>0</v>
      </c>
      <c r="S117" s="392">
        <f t="shared" si="8"/>
        <v>0</v>
      </c>
      <c r="T117" s="392">
        <f t="shared" si="8"/>
        <v>0</v>
      </c>
      <c r="U117" s="393">
        <f t="shared" si="8"/>
        <v>0</v>
      </c>
      <c r="V117" s="394">
        <f t="shared" si="12"/>
        <v>140</v>
      </c>
      <c r="W117" s="144" t="s">
        <v>226</v>
      </c>
      <c r="X117" s="423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9"/>
        <v>1</v>
      </c>
      <c r="B118" s="150" t="s">
        <v>154</v>
      </c>
      <c r="C118" s="150"/>
      <c r="D118" s="200">
        <v>18</v>
      </c>
      <c r="E118" s="383">
        <f t="shared" si="11"/>
        <v>126</v>
      </c>
      <c r="F118" s="319">
        <v>46169</v>
      </c>
      <c r="G118" s="384">
        <f t="shared" ca="1" si="14"/>
        <v>139</v>
      </c>
      <c r="H118" s="385">
        <v>3</v>
      </c>
      <c r="I118" s="385" t="str">
        <f>VLOOKUP(H118,Secteurs!$A$4:$C$6,3)</f>
        <v>Arnaud ITOUA</v>
      </c>
      <c r="J118" s="195">
        <v>0.5</v>
      </c>
      <c r="K118" s="196"/>
      <c r="L118" s="196"/>
      <c r="M118" s="196"/>
      <c r="N118" s="196"/>
      <c r="O118" s="197">
        <v>0.5</v>
      </c>
      <c r="P118" s="391">
        <f t="shared" si="8"/>
        <v>63</v>
      </c>
      <c r="Q118" s="392">
        <f t="shared" si="8"/>
        <v>0</v>
      </c>
      <c r="R118" s="392">
        <f t="shared" si="8"/>
        <v>0</v>
      </c>
      <c r="S118" s="392">
        <f t="shared" si="8"/>
        <v>0</v>
      </c>
      <c r="T118" s="392">
        <f t="shared" si="8"/>
        <v>0</v>
      </c>
      <c r="U118" s="393">
        <f t="shared" si="8"/>
        <v>63</v>
      </c>
      <c r="V118" s="394">
        <f t="shared" si="12"/>
        <v>126</v>
      </c>
      <c r="W118" s="144" t="s">
        <v>258</v>
      </c>
      <c r="X118" s="423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9"/>
        <v>1</v>
      </c>
      <c r="B119" s="348" t="s">
        <v>328</v>
      </c>
      <c r="C119" s="142"/>
      <c r="D119" s="198">
        <v>20</v>
      </c>
      <c r="E119" s="383">
        <f t="shared" si="11"/>
        <v>140</v>
      </c>
      <c r="F119" s="319">
        <v>46163</v>
      </c>
      <c r="G119" s="384">
        <f t="shared" ca="1" si="14"/>
        <v>145</v>
      </c>
      <c r="H119" s="385">
        <v>2</v>
      </c>
      <c r="I119" s="385" t="s">
        <v>354</v>
      </c>
      <c r="J119" s="195">
        <v>0.5</v>
      </c>
      <c r="K119" s="196"/>
      <c r="L119" s="196"/>
      <c r="M119" s="196">
        <v>0.5</v>
      </c>
      <c r="N119" s="196"/>
      <c r="O119" s="197"/>
      <c r="P119" s="391">
        <f t="shared" si="8"/>
        <v>70</v>
      </c>
      <c r="Q119" s="392">
        <f t="shared" si="8"/>
        <v>0</v>
      </c>
      <c r="R119" s="392">
        <f t="shared" si="8"/>
        <v>0</v>
      </c>
      <c r="S119" s="392">
        <f t="shared" si="8"/>
        <v>70</v>
      </c>
      <c r="T119" s="392">
        <f t="shared" si="8"/>
        <v>0</v>
      </c>
      <c r="U119" s="393">
        <f t="shared" si="8"/>
        <v>0</v>
      </c>
      <c r="V119" s="394">
        <f t="shared" si="12"/>
        <v>140</v>
      </c>
      <c r="W119" s="144" t="s">
        <v>210</v>
      </c>
      <c r="X119" s="423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9"/>
        <v>1</v>
      </c>
      <c r="B120" s="150" t="s">
        <v>156</v>
      </c>
      <c r="C120" s="150"/>
      <c r="D120" s="200">
        <v>14</v>
      </c>
      <c r="E120" s="383">
        <f t="shared" si="11"/>
        <v>98</v>
      </c>
      <c r="F120" s="320">
        <v>46170</v>
      </c>
      <c r="G120" s="384">
        <f t="shared" ca="1" si="14"/>
        <v>138</v>
      </c>
      <c r="H120" s="255">
        <v>3</v>
      </c>
      <c r="I120" s="152" t="str">
        <f>VLOOKUP(H120,Secteurs!$A$4:$C$6,3)</f>
        <v>Arnaud ITOUA</v>
      </c>
      <c r="J120" s="195"/>
      <c r="K120" s="196">
        <v>0.5</v>
      </c>
      <c r="L120" s="196"/>
      <c r="M120" s="196"/>
      <c r="N120" s="196">
        <v>0.5</v>
      </c>
      <c r="O120" s="197"/>
      <c r="P120" s="391">
        <f t="shared" si="8"/>
        <v>0</v>
      </c>
      <c r="Q120" s="392">
        <f t="shared" si="8"/>
        <v>49</v>
      </c>
      <c r="R120" s="392">
        <f t="shared" si="8"/>
        <v>0</v>
      </c>
      <c r="S120" s="392">
        <f t="shared" si="8"/>
        <v>0</v>
      </c>
      <c r="T120" s="392">
        <f t="shared" si="8"/>
        <v>49</v>
      </c>
      <c r="U120" s="393">
        <f t="shared" si="8"/>
        <v>0</v>
      </c>
      <c r="V120" s="394">
        <f t="shared" si="12"/>
        <v>98</v>
      </c>
      <c r="W120" s="144" t="s">
        <v>259</v>
      </c>
      <c r="X120" s="423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9"/>
        <v>1</v>
      </c>
      <c r="B121" s="150" t="s">
        <v>157</v>
      </c>
      <c r="C121" s="148" t="s">
        <v>29</v>
      </c>
      <c r="D121" s="200">
        <v>22</v>
      </c>
      <c r="E121" s="383">
        <f t="shared" si="11"/>
        <v>154</v>
      </c>
      <c r="F121" s="319">
        <v>46169</v>
      </c>
      <c r="G121" s="384">
        <f t="shared" ca="1" si="14"/>
        <v>139</v>
      </c>
      <c r="H121" s="385">
        <v>2</v>
      </c>
      <c r="I121" s="385" t="s">
        <v>355</v>
      </c>
      <c r="J121" s="195"/>
      <c r="K121" s="196"/>
      <c r="L121" s="196">
        <v>0.5</v>
      </c>
      <c r="M121" s="196"/>
      <c r="N121" s="196"/>
      <c r="O121" s="197">
        <v>0.5</v>
      </c>
      <c r="P121" s="391">
        <f t="shared" si="8"/>
        <v>0</v>
      </c>
      <c r="Q121" s="392">
        <f t="shared" si="8"/>
        <v>0</v>
      </c>
      <c r="R121" s="392">
        <f t="shared" si="8"/>
        <v>77</v>
      </c>
      <c r="S121" s="392">
        <f t="shared" si="8"/>
        <v>0</v>
      </c>
      <c r="T121" s="392">
        <f t="shared" si="8"/>
        <v>0</v>
      </c>
      <c r="U121" s="393">
        <f t="shared" si="8"/>
        <v>77</v>
      </c>
      <c r="V121" s="394">
        <f t="shared" si="12"/>
        <v>154</v>
      </c>
      <c r="W121" s="144" t="s">
        <v>255</v>
      </c>
      <c r="X121" s="423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9"/>
        <v>1</v>
      </c>
      <c r="B122" s="150" t="s">
        <v>158</v>
      </c>
      <c r="C122" s="150"/>
      <c r="D122" s="200">
        <v>40</v>
      </c>
      <c r="E122" s="383">
        <f t="shared" si="11"/>
        <v>280</v>
      </c>
      <c r="F122" s="319">
        <v>46163</v>
      </c>
      <c r="G122" s="384">
        <f t="shared" ca="1" si="14"/>
        <v>145</v>
      </c>
      <c r="H122" s="385">
        <v>2</v>
      </c>
      <c r="I122" s="385" t="s">
        <v>354</v>
      </c>
      <c r="J122" s="195">
        <v>0.5</v>
      </c>
      <c r="K122" s="196"/>
      <c r="L122" s="196"/>
      <c r="M122" s="196">
        <v>0.5</v>
      </c>
      <c r="N122" s="196"/>
      <c r="O122" s="197"/>
      <c r="P122" s="391">
        <f t="shared" si="8"/>
        <v>140</v>
      </c>
      <c r="Q122" s="392">
        <f t="shared" si="8"/>
        <v>0</v>
      </c>
      <c r="R122" s="392">
        <f t="shared" si="8"/>
        <v>0</v>
      </c>
      <c r="S122" s="392">
        <f t="shared" si="8"/>
        <v>140</v>
      </c>
      <c r="T122" s="392">
        <f t="shared" si="8"/>
        <v>0</v>
      </c>
      <c r="U122" s="393">
        <f t="shared" si="8"/>
        <v>0</v>
      </c>
      <c r="V122" s="394">
        <f t="shared" si="12"/>
        <v>280</v>
      </c>
      <c r="W122" s="144" t="s">
        <v>260</v>
      </c>
      <c r="X122" s="423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9"/>
        <v>1</v>
      </c>
      <c r="B123" s="150" t="s">
        <v>159</v>
      </c>
      <c r="C123" s="154" t="s">
        <v>29</v>
      </c>
      <c r="D123" s="200">
        <v>16</v>
      </c>
      <c r="E123" s="383">
        <f t="shared" si="11"/>
        <v>112</v>
      </c>
      <c r="F123" s="319">
        <v>46163</v>
      </c>
      <c r="G123" s="384">
        <f t="shared" ca="1" si="14"/>
        <v>145</v>
      </c>
      <c r="H123" s="385">
        <v>2</v>
      </c>
      <c r="I123" s="385" t="s">
        <v>354</v>
      </c>
      <c r="J123" s="195">
        <v>1</v>
      </c>
      <c r="K123" s="196"/>
      <c r="L123" s="196"/>
      <c r="M123" s="196"/>
      <c r="N123" s="196"/>
      <c r="O123" s="296"/>
      <c r="P123" s="391">
        <f t="shared" ref="P123:U155" si="15">+$E123*J123</f>
        <v>112</v>
      </c>
      <c r="Q123" s="392">
        <f t="shared" si="15"/>
        <v>0</v>
      </c>
      <c r="R123" s="392">
        <f t="shared" si="15"/>
        <v>0</v>
      </c>
      <c r="S123" s="392">
        <f t="shared" si="15"/>
        <v>0</v>
      </c>
      <c r="T123" s="392">
        <f t="shared" si="15"/>
        <v>0</v>
      </c>
      <c r="U123" s="393">
        <f t="shared" si="15"/>
        <v>0</v>
      </c>
      <c r="V123" s="394">
        <f t="shared" si="12"/>
        <v>112</v>
      </c>
      <c r="W123" s="144" t="s">
        <v>226</v>
      </c>
      <c r="X123" s="423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9"/>
        <v>1</v>
      </c>
      <c r="B124" s="150" t="s">
        <v>324</v>
      </c>
      <c r="C124" s="150"/>
      <c r="D124" s="200">
        <v>8</v>
      </c>
      <c r="E124" s="383">
        <f t="shared" si="11"/>
        <v>56</v>
      </c>
      <c r="F124" s="319">
        <v>46170</v>
      </c>
      <c r="G124" s="384">
        <f t="shared" ca="1" si="14"/>
        <v>138</v>
      </c>
      <c r="H124" s="385">
        <v>3</v>
      </c>
      <c r="I124" s="385" t="str">
        <f>VLOOKUP(H124,Secteurs!$A$4:$C$6,3)</f>
        <v>Arnaud ITOUA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15"/>
        <v>28</v>
      </c>
      <c r="Q124" s="392">
        <f t="shared" si="15"/>
        <v>0</v>
      </c>
      <c r="R124" s="392">
        <f t="shared" si="15"/>
        <v>0</v>
      </c>
      <c r="S124" s="392">
        <f t="shared" si="15"/>
        <v>0</v>
      </c>
      <c r="T124" s="392">
        <f t="shared" si="15"/>
        <v>0</v>
      </c>
      <c r="U124" s="393">
        <f t="shared" si="15"/>
        <v>28</v>
      </c>
      <c r="V124" s="394">
        <f t="shared" si="12"/>
        <v>56</v>
      </c>
      <c r="W124" s="144" t="s">
        <v>226</v>
      </c>
      <c r="X124" s="423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9"/>
        <v>1</v>
      </c>
      <c r="B125" s="150" t="s">
        <v>292</v>
      </c>
      <c r="C125" s="321"/>
      <c r="D125" s="200">
        <v>16</v>
      </c>
      <c r="E125" s="383">
        <f t="shared" si="11"/>
        <v>112</v>
      </c>
      <c r="F125" s="319">
        <v>46169</v>
      </c>
      <c r="G125" s="384">
        <f t="shared" ca="1" si="14"/>
        <v>139</v>
      </c>
      <c r="H125" s="385">
        <v>2</v>
      </c>
      <c r="I125" s="385" t="s">
        <v>354</v>
      </c>
      <c r="J125" s="195">
        <v>0.5</v>
      </c>
      <c r="K125" s="196"/>
      <c r="L125" s="196"/>
      <c r="M125" s="196"/>
      <c r="N125" s="196"/>
      <c r="O125" s="197">
        <v>0.5</v>
      </c>
      <c r="P125" s="391">
        <f t="shared" si="15"/>
        <v>56</v>
      </c>
      <c r="Q125" s="392">
        <f t="shared" si="15"/>
        <v>0</v>
      </c>
      <c r="R125" s="392">
        <f t="shared" si="15"/>
        <v>0</v>
      </c>
      <c r="S125" s="392">
        <f t="shared" si="15"/>
        <v>0</v>
      </c>
      <c r="T125" s="392">
        <f t="shared" si="15"/>
        <v>0</v>
      </c>
      <c r="U125" s="393">
        <f t="shared" si="15"/>
        <v>56</v>
      </c>
      <c r="V125" s="394">
        <f t="shared" si="12"/>
        <v>112</v>
      </c>
      <c r="W125" s="144" t="s">
        <v>261</v>
      </c>
      <c r="X125" s="423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9"/>
        <v>1</v>
      </c>
      <c r="B126" s="150" t="s">
        <v>161</v>
      </c>
      <c r="C126" s="150"/>
      <c r="D126" s="200">
        <v>20</v>
      </c>
      <c r="E126" s="383">
        <f t="shared" si="11"/>
        <v>140</v>
      </c>
      <c r="F126" s="319">
        <v>46164</v>
      </c>
      <c r="G126" s="384">
        <f t="shared" ca="1" si="14"/>
        <v>144</v>
      </c>
      <c r="H126" s="385">
        <v>2</v>
      </c>
      <c r="I126" s="385" t="s">
        <v>354</v>
      </c>
      <c r="J126" s="195">
        <v>0.5</v>
      </c>
      <c r="K126" s="196"/>
      <c r="L126" s="196"/>
      <c r="M126" s="196">
        <v>0.5</v>
      </c>
      <c r="N126" s="196"/>
      <c r="O126" s="197"/>
      <c r="P126" s="391">
        <f t="shared" si="15"/>
        <v>70</v>
      </c>
      <c r="Q126" s="392">
        <f t="shared" si="15"/>
        <v>0</v>
      </c>
      <c r="R126" s="392">
        <f t="shared" si="15"/>
        <v>0</v>
      </c>
      <c r="S126" s="392">
        <f t="shared" si="15"/>
        <v>70</v>
      </c>
      <c r="T126" s="392">
        <f t="shared" si="15"/>
        <v>0</v>
      </c>
      <c r="U126" s="393">
        <f t="shared" si="15"/>
        <v>0</v>
      </c>
      <c r="V126" s="394">
        <f t="shared" si="12"/>
        <v>140</v>
      </c>
      <c r="W126" s="144" t="s">
        <v>262</v>
      </c>
      <c r="X126" s="423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9"/>
        <v>1</v>
      </c>
      <c r="B127" s="150" t="s">
        <v>162</v>
      </c>
      <c r="C127" s="150"/>
      <c r="D127" s="200">
        <v>42</v>
      </c>
      <c r="E127" s="383">
        <f t="shared" si="11"/>
        <v>294</v>
      </c>
      <c r="F127" s="319">
        <v>46170</v>
      </c>
      <c r="G127" s="384">
        <f t="shared" ca="1" si="14"/>
        <v>138</v>
      </c>
      <c r="H127" s="254">
        <v>2</v>
      </c>
      <c r="I127" s="385" t="s">
        <v>354</v>
      </c>
      <c r="J127" s="195">
        <v>0.5</v>
      </c>
      <c r="K127" s="196"/>
      <c r="L127" s="196"/>
      <c r="M127" s="196"/>
      <c r="N127" s="196"/>
      <c r="O127" s="197">
        <v>0.5</v>
      </c>
      <c r="P127" s="391">
        <f t="shared" si="15"/>
        <v>147</v>
      </c>
      <c r="Q127" s="392">
        <f t="shared" si="15"/>
        <v>0</v>
      </c>
      <c r="R127" s="392">
        <f t="shared" si="15"/>
        <v>0</v>
      </c>
      <c r="S127" s="392">
        <f t="shared" si="15"/>
        <v>0</v>
      </c>
      <c r="T127" s="392">
        <f t="shared" si="15"/>
        <v>0</v>
      </c>
      <c r="U127" s="393">
        <f t="shared" si="15"/>
        <v>147</v>
      </c>
      <c r="V127" s="394">
        <f t="shared" si="12"/>
        <v>294</v>
      </c>
      <c r="W127" s="144" t="s">
        <v>205</v>
      </c>
      <c r="X127" s="423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9"/>
        <v>1</v>
      </c>
      <c r="B128" s="150" t="s">
        <v>387</v>
      </c>
      <c r="C128" s="154"/>
      <c r="D128" s="200">
        <v>2</v>
      </c>
      <c r="E128" s="383">
        <f t="shared" si="11"/>
        <v>14</v>
      </c>
      <c r="F128" s="319">
        <v>46161</v>
      </c>
      <c r="G128" s="384">
        <f t="shared" ca="1" si="14"/>
        <v>147</v>
      </c>
      <c r="H128" s="254">
        <v>1</v>
      </c>
      <c r="I128" s="385" t="s">
        <v>353</v>
      </c>
      <c r="J128" s="195">
        <v>0.5</v>
      </c>
      <c r="K128" s="196"/>
      <c r="L128" s="196"/>
      <c r="M128" s="196"/>
      <c r="N128" s="196"/>
      <c r="O128" s="197">
        <v>0.5</v>
      </c>
      <c r="P128" s="391">
        <f t="shared" si="15"/>
        <v>7</v>
      </c>
      <c r="Q128" s="392">
        <f t="shared" si="15"/>
        <v>0</v>
      </c>
      <c r="R128" s="392">
        <f t="shared" si="15"/>
        <v>0</v>
      </c>
      <c r="S128" s="392">
        <f t="shared" si="15"/>
        <v>0</v>
      </c>
      <c r="T128" s="392">
        <f t="shared" si="15"/>
        <v>0</v>
      </c>
      <c r="U128" s="393">
        <f t="shared" si="15"/>
        <v>7</v>
      </c>
      <c r="V128" s="394">
        <f t="shared" si="12"/>
        <v>14</v>
      </c>
      <c r="W128" s="144" t="s">
        <v>263</v>
      </c>
      <c r="X128" s="423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9"/>
        <v>1</v>
      </c>
      <c r="B129" s="150" t="s">
        <v>164</v>
      </c>
      <c r="C129" s="154" t="s">
        <v>34</v>
      </c>
      <c r="D129" s="201">
        <v>16</v>
      </c>
      <c r="E129" s="383">
        <f t="shared" si="11"/>
        <v>112</v>
      </c>
      <c r="F129" s="319">
        <v>46162</v>
      </c>
      <c r="G129" s="384">
        <f t="shared" ca="1" si="14"/>
        <v>146</v>
      </c>
      <c r="H129" s="254">
        <v>1</v>
      </c>
      <c r="I129" s="385" t="s">
        <v>354</v>
      </c>
      <c r="J129" s="195">
        <v>0.5</v>
      </c>
      <c r="K129" s="196"/>
      <c r="L129" s="196"/>
      <c r="M129" s="196">
        <v>0.5</v>
      </c>
      <c r="N129" s="196"/>
      <c r="O129" s="197"/>
      <c r="P129" s="391">
        <f t="shared" si="15"/>
        <v>56</v>
      </c>
      <c r="Q129" s="392">
        <f t="shared" si="15"/>
        <v>0</v>
      </c>
      <c r="R129" s="392">
        <f t="shared" si="15"/>
        <v>0</v>
      </c>
      <c r="S129" s="392">
        <f t="shared" si="15"/>
        <v>56</v>
      </c>
      <c r="T129" s="392">
        <f t="shared" si="15"/>
        <v>0</v>
      </c>
      <c r="U129" s="393">
        <f t="shared" si="15"/>
        <v>0</v>
      </c>
      <c r="V129" s="394">
        <f t="shared" si="12"/>
        <v>112</v>
      </c>
      <c r="W129" s="144" t="s">
        <v>255</v>
      </c>
      <c r="X129" s="423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5" si="16">+IF(D130&gt;0,1,0)</f>
        <v>1</v>
      </c>
      <c r="B130" s="150" t="s">
        <v>166</v>
      </c>
      <c r="C130" s="154" t="s">
        <v>34</v>
      </c>
      <c r="D130" s="200">
        <v>7</v>
      </c>
      <c r="E130" s="383">
        <f t="shared" si="11"/>
        <v>49</v>
      </c>
      <c r="F130" s="319">
        <v>46161</v>
      </c>
      <c r="G130" s="384">
        <f t="shared" ca="1" si="14"/>
        <v>147</v>
      </c>
      <c r="H130" s="254">
        <v>2</v>
      </c>
      <c r="I130" s="385" t="s">
        <v>354</v>
      </c>
      <c r="J130" s="195">
        <v>1</v>
      </c>
      <c r="K130" s="196"/>
      <c r="L130" s="196"/>
      <c r="M130" s="196"/>
      <c r="N130" s="196"/>
      <c r="O130" s="197"/>
      <c r="P130" s="391">
        <f t="shared" si="15"/>
        <v>49</v>
      </c>
      <c r="Q130" s="392">
        <f t="shared" si="15"/>
        <v>0</v>
      </c>
      <c r="R130" s="392">
        <f t="shared" si="15"/>
        <v>0</v>
      </c>
      <c r="S130" s="392">
        <f t="shared" si="15"/>
        <v>0</v>
      </c>
      <c r="T130" s="392">
        <f t="shared" si="15"/>
        <v>0</v>
      </c>
      <c r="U130" s="393">
        <f t="shared" si="15"/>
        <v>0</v>
      </c>
      <c r="V130" s="394">
        <f t="shared" si="12"/>
        <v>49</v>
      </c>
      <c r="W130" s="144" t="s">
        <v>226</v>
      </c>
      <c r="X130" s="423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50" t="s">
        <v>167</v>
      </c>
      <c r="C131" s="148" t="s">
        <v>29</v>
      </c>
      <c r="D131" s="200">
        <v>24</v>
      </c>
      <c r="E131" s="383">
        <f t="shared" ref="E131:E156" si="17">D131*7</f>
        <v>168</v>
      </c>
      <c r="F131" s="319">
        <v>46169</v>
      </c>
      <c r="G131" s="384">
        <f t="shared" ca="1" si="14"/>
        <v>139</v>
      </c>
      <c r="H131" s="254">
        <v>2</v>
      </c>
      <c r="I131" s="385" t="s">
        <v>354</v>
      </c>
      <c r="J131" s="195">
        <v>0.5</v>
      </c>
      <c r="K131" s="196"/>
      <c r="L131" s="196"/>
      <c r="M131" s="196">
        <v>0.25</v>
      </c>
      <c r="N131" s="196">
        <v>0.25</v>
      </c>
      <c r="O131" s="197"/>
      <c r="P131" s="391">
        <f t="shared" si="15"/>
        <v>84</v>
      </c>
      <c r="Q131" s="392">
        <f t="shared" si="15"/>
        <v>0</v>
      </c>
      <c r="R131" s="392">
        <f t="shared" si="15"/>
        <v>0</v>
      </c>
      <c r="S131" s="392">
        <f t="shared" si="15"/>
        <v>42</v>
      </c>
      <c r="T131" s="392">
        <f t="shared" si="15"/>
        <v>42</v>
      </c>
      <c r="U131" s="393">
        <f t="shared" si="15"/>
        <v>0</v>
      </c>
      <c r="V131" s="394">
        <f t="shared" ref="V131:V156" si="18">SUM(P131:U131)</f>
        <v>168</v>
      </c>
      <c r="W131" s="144" t="s">
        <v>226</v>
      </c>
      <c r="X131" s="423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142" t="s">
        <v>350</v>
      </c>
      <c r="C132" s="209"/>
      <c r="D132" s="201">
        <v>15</v>
      </c>
      <c r="E132" s="383">
        <f t="shared" si="17"/>
        <v>105</v>
      </c>
      <c r="F132" s="319">
        <v>46164</v>
      </c>
      <c r="G132" s="384">
        <f t="shared" ca="1" si="14"/>
        <v>144</v>
      </c>
      <c r="H132" s="254">
        <v>1</v>
      </c>
      <c r="I132" s="385" t="s">
        <v>353</v>
      </c>
      <c r="J132" s="195"/>
      <c r="K132" s="196">
        <v>0.75</v>
      </c>
      <c r="L132" s="196"/>
      <c r="M132" s="196"/>
      <c r="N132" s="196"/>
      <c r="O132" s="197">
        <v>0.25</v>
      </c>
      <c r="P132" s="391">
        <f t="shared" si="15"/>
        <v>0</v>
      </c>
      <c r="Q132" s="392">
        <f t="shared" si="15"/>
        <v>78.75</v>
      </c>
      <c r="R132" s="392">
        <f t="shared" si="15"/>
        <v>0</v>
      </c>
      <c r="S132" s="392">
        <f t="shared" si="15"/>
        <v>0</v>
      </c>
      <c r="T132" s="392">
        <f t="shared" si="15"/>
        <v>0</v>
      </c>
      <c r="U132" s="393">
        <f t="shared" si="15"/>
        <v>26.25</v>
      </c>
      <c r="V132" s="394">
        <f t="shared" si="18"/>
        <v>105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355" t="s">
        <v>307</v>
      </c>
      <c r="C133" s="154"/>
      <c r="D133" s="201">
        <v>7</v>
      </c>
      <c r="E133" s="383">
        <f t="shared" si="17"/>
        <v>49</v>
      </c>
      <c r="F133" s="319">
        <v>46161</v>
      </c>
      <c r="G133" s="384">
        <f t="shared" ca="1" si="14"/>
        <v>147</v>
      </c>
      <c r="H133" s="254">
        <v>2</v>
      </c>
      <c r="I133" s="385" t="s">
        <v>354</v>
      </c>
      <c r="J133" s="195"/>
      <c r="K133" s="196"/>
      <c r="L133" s="196"/>
      <c r="M133" s="196"/>
      <c r="N133" s="196"/>
      <c r="O133" s="197">
        <v>1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5"/>
        <v>0</v>
      </c>
      <c r="T133" s="392">
        <f t="shared" si="15"/>
        <v>0</v>
      </c>
      <c r="U133" s="393">
        <f t="shared" si="15"/>
        <v>49</v>
      </c>
      <c r="V133" s="394">
        <f t="shared" si="18"/>
        <v>49</v>
      </c>
      <c r="W133" s="144" t="s">
        <v>226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170</v>
      </c>
      <c r="C134" s="149"/>
      <c r="D134" s="198">
        <v>10</v>
      </c>
      <c r="E134" s="383">
        <f t="shared" si="17"/>
        <v>70</v>
      </c>
      <c r="F134" s="319">
        <v>46170</v>
      </c>
      <c r="G134" s="384">
        <f t="shared" ca="1" si="14"/>
        <v>138</v>
      </c>
      <c r="H134" s="254">
        <v>1</v>
      </c>
      <c r="I134" s="385" t="s">
        <v>353</v>
      </c>
      <c r="J134" s="195">
        <v>0.5</v>
      </c>
      <c r="K134" s="196"/>
      <c r="L134" s="196"/>
      <c r="M134" s="196">
        <v>0.5</v>
      </c>
      <c r="N134" s="196"/>
      <c r="O134" s="197"/>
      <c r="P134" s="391">
        <f t="shared" si="15"/>
        <v>35</v>
      </c>
      <c r="Q134" s="392">
        <f t="shared" si="15"/>
        <v>0</v>
      </c>
      <c r="R134" s="392">
        <f t="shared" si="15"/>
        <v>0</v>
      </c>
      <c r="S134" s="392">
        <f t="shared" si="15"/>
        <v>35</v>
      </c>
      <c r="T134" s="392">
        <f t="shared" si="15"/>
        <v>0</v>
      </c>
      <c r="U134" s="393">
        <f t="shared" si="15"/>
        <v>0</v>
      </c>
      <c r="V134" s="394">
        <f t="shared" si="18"/>
        <v>70</v>
      </c>
      <c r="W134" s="144" t="s">
        <v>219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172</v>
      </c>
      <c r="C135" s="149"/>
      <c r="D135" s="198">
        <v>20</v>
      </c>
      <c r="E135" s="383">
        <f t="shared" si="17"/>
        <v>140</v>
      </c>
      <c r="F135" s="319">
        <v>46164</v>
      </c>
      <c r="G135" s="384">
        <f t="shared" ca="1" si="14"/>
        <v>144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15"/>
        <v>140</v>
      </c>
      <c r="Q135" s="392">
        <f t="shared" si="15"/>
        <v>0</v>
      </c>
      <c r="R135" s="392">
        <f t="shared" si="15"/>
        <v>0</v>
      </c>
      <c r="S135" s="392">
        <f t="shared" si="15"/>
        <v>0</v>
      </c>
      <c r="T135" s="392">
        <f t="shared" si="15"/>
        <v>0</v>
      </c>
      <c r="U135" s="393">
        <f t="shared" si="15"/>
        <v>0</v>
      </c>
      <c r="V135" s="394">
        <f t="shared" si="18"/>
        <v>140</v>
      </c>
      <c r="W135" s="144" t="s">
        <v>264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53" t="s">
        <v>173</v>
      </c>
      <c r="C136" s="149" t="s">
        <v>34</v>
      </c>
      <c r="D136" s="198">
        <v>10</v>
      </c>
      <c r="E136" s="383">
        <f t="shared" si="17"/>
        <v>70</v>
      </c>
      <c r="F136" s="319">
        <v>46164</v>
      </c>
      <c r="G136" s="384">
        <f t="shared" ref="G136:G155" ca="1" si="20">+IF(A136=1,(+TODAY())-F136,"Sans objet")</f>
        <v>144</v>
      </c>
      <c r="H136" s="254">
        <v>1</v>
      </c>
      <c r="I136" s="385" t="s">
        <v>353</v>
      </c>
      <c r="J136" s="195"/>
      <c r="K136" s="196"/>
      <c r="L136" s="196">
        <v>0.5</v>
      </c>
      <c r="M136" s="196"/>
      <c r="N136" s="196"/>
      <c r="O136" s="197">
        <v>0.5</v>
      </c>
      <c r="P136" s="391">
        <f t="shared" si="15"/>
        <v>0</v>
      </c>
      <c r="Q136" s="392">
        <f t="shared" si="15"/>
        <v>0</v>
      </c>
      <c r="R136" s="392">
        <f t="shared" si="15"/>
        <v>35</v>
      </c>
      <c r="S136" s="392">
        <f t="shared" si="15"/>
        <v>0</v>
      </c>
      <c r="T136" s="392">
        <f t="shared" si="15"/>
        <v>0</v>
      </c>
      <c r="U136" s="393">
        <f t="shared" si="15"/>
        <v>35</v>
      </c>
      <c r="V136" s="394">
        <f t="shared" si="18"/>
        <v>70</v>
      </c>
      <c r="W136" s="144" t="s">
        <v>223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174</v>
      </c>
      <c r="C137" s="148" t="s">
        <v>29</v>
      </c>
      <c r="D137" s="198">
        <v>16</v>
      </c>
      <c r="E137" s="383">
        <f t="shared" si="17"/>
        <v>112</v>
      </c>
      <c r="F137" s="319">
        <v>46163</v>
      </c>
      <c r="G137" s="384">
        <f t="shared" ca="1" si="20"/>
        <v>145</v>
      </c>
      <c r="H137" s="385">
        <v>2</v>
      </c>
      <c r="I137" s="385" t="s">
        <v>354</v>
      </c>
      <c r="J137" s="195"/>
      <c r="K137" s="196"/>
      <c r="L137" s="196"/>
      <c r="M137" s="196">
        <v>1</v>
      </c>
      <c r="N137" s="196"/>
      <c r="O137" s="197"/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5"/>
        <v>112</v>
      </c>
      <c r="T137" s="392">
        <f t="shared" si="15"/>
        <v>0</v>
      </c>
      <c r="U137" s="393">
        <f t="shared" si="15"/>
        <v>0</v>
      </c>
      <c r="V137" s="394">
        <f t="shared" si="18"/>
        <v>112</v>
      </c>
      <c r="W137" s="144" t="s">
        <v>265</v>
      </c>
      <c r="X137" s="423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142" t="s">
        <v>175</v>
      </c>
      <c r="C138" s="142"/>
      <c r="D138" s="198">
        <v>22</v>
      </c>
      <c r="E138" s="383">
        <f t="shared" si="17"/>
        <v>154</v>
      </c>
      <c r="F138" s="319">
        <v>46162</v>
      </c>
      <c r="G138" s="384">
        <f t="shared" ca="1" si="20"/>
        <v>146</v>
      </c>
      <c r="H138" s="385">
        <v>2</v>
      </c>
      <c r="I138" s="385" t="s">
        <v>354</v>
      </c>
      <c r="J138" s="195"/>
      <c r="K138" s="196"/>
      <c r="L138" s="196"/>
      <c r="M138" s="196"/>
      <c r="N138" s="196"/>
      <c r="O138" s="197">
        <v>1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5"/>
        <v>0</v>
      </c>
      <c r="T138" s="392">
        <f t="shared" si="15"/>
        <v>0</v>
      </c>
      <c r="U138" s="393">
        <f t="shared" si="15"/>
        <v>154</v>
      </c>
      <c r="V138" s="394">
        <f t="shared" si="18"/>
        <v>154</v>
      </c>
      <c r="W138" s="144" t="s">
        <v>266</v>
      </c>
      <c r="X138" s="423">
        <f t="shared" si="19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350" t="s">
        <v>176</v>
      </c>
      <c r="C139" s="210"/>
      <c r="D139" s="198">
        <v>6</v>
      </c>
      <c r="E139" s="383">
        <f t="shared" si="17"/>
        <v>42</v>
      </c>
      <c r="F139" s="319">
        <v>46164</v>
      </c>
      <c r="G139" s="384">
        <f t="shared" ca="1" si="20"/>
        <v>144</v>
      </c>
      <c r="H139" s="398">
        <v>2</v>
      </c>
      <c r="I139" s="398" t="s">
        <v>354</v>
      </c>
      <c r="J139" s="195">
        <v>0.5</v>
      </c>
      <c r="K139" s="196"/>
      <c r="L139" s="196"/>
      <c r="M139" s="196"/>
      <c r="N139" s="196"/>
      <c r="O139" s="197">
        <v>0.5</v>
      </c>
      <c r="P139" s="391">
        <f t="shared" si="15"/>
        <v>21</v>
      </c>
      <c r="Q139" s="392">
        <f t="shared" si="15"/>
        <v>0</v>
      </c>
      <c r="R139" s="392">
        <f t="shared" si="15"/>
        <v>0</v>
      </c>
      <c r="S139" s="392">
        <f t="shared" si="15"/>
        <v>0</v>
      </c>
      <c r="T139" s="392">
        <f t="shared" si="15"/>
        <v>0</v>
      </c>
      <c r="U139" s="393">
        <f t="shared" si="15"/>
        <v>21</v>
      </c>
      <c r="V139" s="394">
        <f t="shared" si="18"/>
        <v>42</v>
      </c>
      <c r="W139" s="144" t="s">
        <v>255</v>
      </c>
      <c r="X139" s="423">
        <f t="shared" si="19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18.75">
      <c r="A140" s="157">
        <f t="shared" si="16"/>
        <v>1</v>
      </c>
      <c r="B140" s="161" t="s">
        <v>177</v>
      </c>
      <c r="C140" s="161"/>
      <c r="D140" s="198">
        <v>16</v>
      </c>
      <c r="E140" s="383">
        <f t="shared" si="17"/>
        <v>112</v>
      </c>
      <c r="F140" s="319">
        <v>46164</v>
      </c>
      <c r="G140" s="384">
        <f t="shared" ca="1" si="20"/>
        <v>144</v>
      </c>
      <c r="H140" s="385">
        <v>3</v>
      </c>
      <c r="I140" s="385" t="str">
        <f>VLOOKUP(H140,Secteurs!$A$4:$C$6,3)</f>
        <v>Arnaud ITOUA</v>
      </c>
      <c r="J140" s="195"/>
      <c r="K140" s="196"/>
      <c r="L140" s="196"/>
      <c r="M140" s="196">
        <v>0.5</v>
      </c>
      <c r="N140" s="196"/>
      <c r="O140" s="197">
        <v>0.5</v>
      </c>
      <c r="P140" s="391">
        <f t="shared" si="15"/>
        <v>0</v>
      </c>
      <c r="Q140" s="392">
        <f t="shared" si="15"/>
        <v>0</v>
      </c>
      <c r="R140" s="392">
        <f t="shared" si="15"/>
        <v>0</v>
      </c>
      <c r="S140" s="392">
        <f t="shared" si="15"/>
        <v>56</v>
      </c>
      <c r="T140" s="392">
        <f t="shared" si="15"/>
        <v>0</v>
      </c>
      <c r="U140" s="393">
        <f t="shared" si="15"/>
        <v>56</v>
      </c>
      <c r="V140" s="394">
        <f t="shared" si="18"/>
        <v>112</v>
      </c>
      <c r="W140" s="144" t="s">
        <v>218</v>
      </c>
      <c r="X140" s="423">
        <f t="shared" si="19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21">
      <c r="A141" s="157">
        <f t="shared" si="16"/>
        <v>1</v>
      </c>
      <c r="B141" s="142" t="s">
        <v>178</v>
      </c>
      <c r="C141" s="162"/>
      <c r="D141" s="199">
        <v>7</v>
      </c>
      <c r="E141" s="383">
        <f t="shared" si="17"/>
        <v>49</v>
      </c>
      <c r="F141" s="319">
        <v>46163</v>
      </c>
      <c r="G141" s="384">
        <f t="shared" ca="1" si="20"/>
        <v>145</v>
      </c>
      <c r="H141" s="385">
        <v>1</v>
      </c>
      <c r="I141" s="385" t="s">
        <v>353</v>
      </c>
      <c r="J141" s="195"/>
      <c r="K141" s="196"/>
      <c r="L141" s="196">
        <v>0.5</v>
      </c>
      <c r="M141" s="196"/>
      <c r="N141" s="196">
        <v>0.5</v>
      </c>
      <c r="O141" s="197"/>
      <c r="P141" s="391">
        <f t="shared" si="15"/>
        <v>0</v>
      </c>
      <c r="Q141" s="392">
        <f t="shared" si="15"/>
        <v>0</v>
      </c>
      <c r="R141" s="392">
        <f t="shared" si="15"/>
        <v>24.5</v>
      </c>
      <c r="S141" s="392">
        <f t="shared" si="15"/>
        <v>0</v>
      </c>
      <c r="T141" s="392">
        <f t="shared" si="15"/>
        <v>24.5</v>
      </c>
      <c r="U141" s="393">
        <f t="shared" si="15"/>
        <v>0</v>
      </c>
      <c r="V141" s="394">
        <f t="shared" si="18"/>
        <v>49</v>
      </c>
      <c r="W141" s="144" t="s">
        <v>219</v>
      </c>
      <c r="X141" s="423">
        <f t="shared" si="19"/>
        <v>0</v>
      </c>
      <c r="Y141" s="165"/>
      <c r="Z141" s="165"/>
      <c r="AA141" s="2"/>
      <c r="AB141" s="2"/>
      <c r="AC141" s="2"/>
      <c r="AD141" s="2"/>
      <c r="AE141" s="2"/>
      <c r="AF141" s="2"/>
    </row>
    <row r="142" spans="1:32" ht="18.75" customHeight="1">
      <c r="A142" s="157">
        <f t="shared" si="16"/>
        <v>1</v>
      </c>
      <c r="B142" s="142" t="s">
        <v>267</v>
      </c>
      <c r="C142" s="162" t="s">
        <v>29</v>
      </c>
      <c r="D142" s="199">
        <v>8</v>
      </c>
      <c r="E142" s="383">
        <f t="shared" si="17"/>
        <v>56</v>
      </c>
      <c r="F142" s="319">
        <v>46161</v>
      </c>
      <c r="G142" s="384">
        <f t="shared" ca="1" si="20"/>
        <v>147</v>
      </c>
      <c r="H142" s="385">
        <v>1</v>
      </c>
      <c r="I142" s="385" t="s">
        <v>353</v>
      </c>
      <c r="J142" s="195">
        <v>0.75</v>
      </c>
      <c r="K142" s="196"/>
      <c r="L142" s="196"/>
      <c r="M142" s="196"/>
      <c r="N142" s="196">
        <v>0.25</v>
      </c>
      <c r="O142" s="197"/>
      <c r="P142" s="391">
        <f t="shared" si="15"/>
        <v>42</v>
      </c>
      <c r="Q142" s="392">
        <f t="shared" si="15"/>
        <v>0</v>
      </c>
      <c r="R142" s="392">
        <f t="shared" si="15"/>
        <v>0</v>
      </c>
      <c r="S142" s="392">
        <f t="shared" si="15"/>
        <v>0</v>
      </c>
      <c r="T142" s="392">
        <f t="shared" si="15"/>
        <v>14</v>
      </c>
      <c r="U142" s="393">
        <f t="shared" si="15"/>
        <v>0</v>
      </c>
      <c r="V142" s="394">
        <f t="shared" si="18"/>
        <v>56</v>
      </c>
      <c r="W142" s="144" t="s">
        <v>226</v>
      </c>
      <c r="X142" s="423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16"/>
        <v>0</v>
      </c>
      <c r="B143" s="163" t="s">
        <v>329</v>
      </c>
      <c r="C143" s="155"/>
      <c r="D143" s="198"/>
      <c r="E143" s="383">
        <f t="shared" si="17"/>
        <v>0</v>
      </c>
      <c r="F143" s="319">
        <v>46091</v>
      </c>
      <c r="G143" s="384" t="str">
        <f t="shared" ca="1" si="20"/>
        <v>Sans objet</v>
      </c>
      <c r="H143" s="385">
        <v>2</v>
      </c>
      <c r="I143" s="385"/>
      <c r="J143" s="195"/>
      <c r="K143" s="196"/>
      <c r="L143" s="196"/>
      <c r="M143" s="196"/>
      <c r="N143" s="196"/>
      <c r="O143" s="197"/>
      <c r="P143" s="391">
        <f t="shared" si="15"/>
        <v>0</v>
      </c>
      <c r="Q143" s="392">
        <f t="shared" si="15"/>
        <v>0</v>
      </c>
      <c r="R143" s="392">
        <f t="shared" si="15"/>
        <v>0</v>
      </c>
      <c r="S143" s="392">
        <f t="shared" si="15"/>
        <v>0</v>
      </c>
      <c r="T143" s="392">
        <f t="shared" si="15"/>
        <v>0</v>
      </c>
      <c r="U143" s="393">
        <f t="shared" si="15"/>
        <v>0</v>
      </c>
      <c r="V143" s="394">
        <f t="shared" si="18"/>
        <v>0</v>
      </c>
      <c r="W143" s="144" t="s">
        <v>226</v>
      </c>
      <c r="X143" s="423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180</v>
      </c>
      <c r="C144" s="163"/>
      <c r="D144" s="198">
        <v>24</v>
      </c>
      <c r="E144" s="383">
        <f t="shared" si="17"/>
        <v>168</v>
      </c>
      <c r="F144" s="319">
        <v>46169</v>
      </c>
      <c r="G144" s="384">
        <f t="shared" ca="1" si="20"/>
        <v>139</v>
      </c>
      <c r="H144" s="385">
        <v>1</v>
      </c>
      <c r="I144" s="385" t="s">
        <v>353</v>
      </c>
      <c r="J144" s="195"/>
      <c r="K144" s="196"/>
      <c r="L144" s="196"/>
      <c r="M144" s="196">
        <v>0.5</v>
      </c>
      <c r="N144" s="196"/>
      <c r="O144" s="197">
        <v>0.5</v>
      </c>
      <c r="P144" s="391">
        <f t="shared" si="15"/>
        <v>0</v>
      </c>
      <c r="Q144" s="392">
        <f t="shared" si="15"/>
        <v>0</v>
      </c>
      <c r="R144" s="392">
        <f t="shared" si="15"/>
        <v>0</v>
      </c>
      <c r="S144" s="392">
        <f t="shared" si="15"/>
        <v>84</v>
      </c>
      <c r="T144" s="392">
        <f t="shared" si="15"/>
        <v>0</v>
      </c>
      <c r="U144" s="393">
        <f t="shared" si="15"/>
        <v>84</v>
      </c>
      <c r="V144" s="394">
        <f t="shared" si="18"/>
        <v>168</v>
      </c>
      <c r="W144" s="144" t="s">
        <v>268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16"/>
        <v>1</v>
      </c>
      <c r="B145" s="142" t="s">
        <v>181</v>
      </c>
      <c r="C145" s="148"/>
      <c r="D145" s="198">
        <v>42</v>
      </c>
      <c r="E145" s="383">
        <f t="shared" si="17"/>
        <v>294</v>
      </c>
      <c r="F145" s="319">
        <v>46163</v>
      </c>
      <c r="G145" s="384">
        <f t="shared" ca="1" si="20"/>
        <v>145</v>
      </c>
      <c r="H145" s="385">
        <v>2</v>
      </c>
      <c r="I145" s="385" t="s">
        <v>280</v>
      </c>
      <c r="J145" s="195">
        <v>0.5</v>
      </c>
      <c r="K145" s="196"/>
      <c r="L145" s="196"/>
      <c r="M145" s="196"/>
      <c r="N145" s="196"/>
      <c r="O145" s="197">
        <v>0.5</v>
      </c>
      <c r="P145" s="391">
        <f t="shared" si="15"/>
        <v>147</v>
      </c>
      <c r="Q145" s="392">
        <f t="shared" si="15"/>
        <v>0</v>
      </c>
      <c r="R145" s="392">
        <f t="shared" si="15"/>
        <v>0</v>
      </c>
      <c r="S145" s="392">
        <f t="shared" si="15"/>
        <v>0</v>
      </c>
      <c r="T145" s="392">
        <f t="shared" si="15"/>
        <v>0</v>
      </c>
      <c r="U145" s="393">
        <f t="shared" si="15"/>
        <v>147</v>
      </c>
      <c r="V145" s="394">
        <f t="shared" si="18"/>
        <v>294</v>
      </c>
      <c r="W145" s="144" t="s">
        <v>269</v>
      </c>
      <c r="X145" s="423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16"/>
        <v>1</v>
      </c>
      <c r="B146" s="142" t="s">
        <v>182</v>
      </c>
      <c r="C146" s="142"/>
      <c r="D146" s="198">
        <v>16</v>
      </c>
      <c r="E146" s="383">
        <f t="shared" si="17"/>
        <v>112</v>
      </c>
      <c r="F146" s="319">
        <v>46164</v>
      </c>
      <c r="G146" s="384">
        <f t="shared" ca="1" si="20"/>
        <v>144</v>
      </c>
      <c r="H146" s="385">
        <v>2</v>
      </c>
      <c r="I146" s="385" t="s">
        <v>280</v>
      </c>
      <c r="J146" s="195"/>
      <c r="K146" s="196">
        <v>0.5</v>
      </c>
      <c r="L146" s="196"/>
      <c r="M146" s="196"/>
      <c r="N146" s="196"/>
      <c r="O146" s="197">
        <v>0.5</v>
      </c>
      <c r="P146" s="391">
        <f t="shared" si="15"/>
        <v>0</v>
      </c>
      <c r="Q146" s="392">
        <f t="shared" si="15"/>
        <v>56</v>
      </c>
      <c r="R146" s="392">
        <f t="shared" si="15"/>
        <v>0</v>
      </c>
      <c r="S146" s="392">
        <f t="shared" si="15"/>
        <v>0</v>
      </c>
      <c r="T146" s="392">
        <f t="shared" si="15"/>
        <v>0</v>
      </c>
      <c r="U146" s="393">
        <f t="shared" si="15"/>
        <v>56</v>
      </c>
      <c r="V146" s="394">
        <f t="shared" si="18"/>
        <v>112</v>
      </c>
      <c r="W146" s="144"/>
      <c r="X146" s="423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16"/>
        <v>1</v>
      </c>
      <c r="B147" s="142" t="s">
        <v>351</v>
      </c>
      <c r="C147" s="142"/>
      <c r="D147" s="198">
        <v>18</v>
      </c>
      <c r="E147" s="383">
        <f t="shared" si="17"/>
        <v>126</v>
      </c>
      <c r="F147" s="319">
        <v>46161</v>
      </c>
      <c r="G147" s="384">
        <f t="shared" ca="1" si="20"/>
        <v>147</v>
      </c>
      <c r="H147" s="254">
        <v>1</v>
      </c>
      <c r="I147" s="385" t="s">
        <v>353</v>
      </c>
      <c r="J147" s="195">
        <v>0.5</v>
      </c>
      <c r="K147" s="196"/>
      <c r="L147" s="196"/>
      <c r="M147" s="196"/>
      <c r="N147" s="196"/>
      <c r="O147" s="197">
        <v>0.5</v>
      </c>
      <c r="P147" s="391">
        <f t="shared" si="15"/>
        <v>63</v>
      </c>
      <c r="Q147" s="392">
        <f t="shared" si="15"/>
        <v>0</v>
      </c>
      <c r="R147" s="392">
        <f t="shared" si="15"/>
        <v>0</v>
      </c>
      <c r="S147" s="392">
        <f t="shared" si="15"/>
        <v>0</v>
      </c>
      <c r="T147" s="392">
        <f t="shared" si="15"/>
        <v>0</v>
      </c>
      <c r="U147" s="393">
        <f t="shared" si="15"/>
        <v>63</v>
      </c>
      <c r="V147" s="394">
        <f t="shared" si="18"/>
        <v>126</v>
      </c>
      <c r="W147" s="144" t="s">
        <v>226</v>
      </c>
      <c r="X147" s="423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16"/>
        <v>1</v>
      </c>
      <c r="B148" s="142" t="s">
        <v>335</v>
      </c>
      <c r="C148" s="163"/>
      <c r="D148" s="198">
        <v>12</v>
      </c>
      <c r="E148" s="383">
        <f t="shared" si="17"/>
        <v>84</v>
      </c>
      <c r="F148" s="319">
        <v>46163</v>
      </c>
      <c r="G148" s="384">
        <f t="shared" ca="1" si="20"/>
        <v>145</v>
      </c>
      <c r="H148" s="385">
        <v>3</v>
      </c>
      <c r="I148" s="385" t="str">
        <f>VLOOKUP(H148,Secteurs!$A$4:$C$6,3)</f>
        <v>Arnaud ITOUA</v>
      </c>
      <c r="J148" s="195">
        <v>1</v>
      </c>
      <c r="K148" s="196"/>
      <c r="L148" s="196"/>
      <c r="M148" s="196"/>
      <c r="N148" s="196"/>
      <c r="O148" s="197"/>
      <c r="P148" s="391">
        <f t="shared" si="15"/>
        <v>84</v>
      </c>
      <c r="Q148" s="392">
        <f t="shared" si="15"/>
        <v>0</v>
      </c>
      <c r="R148" s="392">
        <f t="shared" si="15"/>
        <v>0</v>
      </c>
      <c r="S148" s="392">
        <f t="shared" si="15"/>
        <v>0</v>
      </c>
      <c r="T148" s="392">
        <f t="shared" si="15"/>
        <v>0</v>
      </c>
      <c r="U148" s="393">
        <f t="shared" si="15"/>
        <v>0</v>
      </c>
      <c r="V148" s="394">
        <f t="shared" si="18"/>
        <v>84</v>
      </c>
      <c r="W148" s="144" t="s">
        <v>271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16"/>
        <v>1</v>
      </c>
      <c r="B149" s="142" t="s">
        <v>304</v>
      </c>
      <c r="C149" s="148"/>
      <c r="D149" s="198">
        <v>6</v>
      </c>
      <c r="E149" s="383">
        <f t="shared" si="17"/>
        <v>42</v>
      </c>
      <c r="F149" s="319">
        <v>46163</v>
      </c>
      <c r="G149" s="384">
        <f t="shared" ca="1" si="20"/>
        <v>145</v>
      </c>
      <c r="H149" s="385">
        <v>2</v>
      </c>
      <c r="I149" s="385" t="s">
        <v>280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42</v>
      </c>
      <c r="Q149" s="399">
        <f t="shared" si="15"/>
        <v>0</v>
      </c>
      <c r="R149" s="399">
        <f t="shared" si="15"/>
        <v>0</v>
      </c>
      <c r="S149" s="399">
        <f t="shared" si="15"/>
        <v>0</v>
      </c>
      <c r="T149" s="399">
        <f t="shared" si="15"/>
        <v>0</v>
      </c>
      <c r="U149" s="400">
        <f t="shared" si="15"/>
        <v>0</v>
      </c>
      <c r="V149" s="394">
        <f t="shared" si="18"/>
        <v>42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16"/>
        <v>1</v>
      </c>
      <c r="B150" s="142" t="s">
        <v>306</v>
      </c>
      <c r="C150" s="148"/>
      <c r="D150" s="198">
        <v>7</v>
      </c>
      <c r="E150" s="383">
        <f t="shared" si="17"/>
        <v>49</v>
      </c>
      <c r="F150" s="319">
        <v>46170</v>
      </c>
      <c r="G150" s="384">
        <f t="shared" ca="1" si="20"/>
        <v>138</v>
      </c>
      <c r="H150" s="385">
        <v>1</v>
      </c>
      <c r="I150" s="385" t="s">
        <v>353</v>
      </c>
      <c r="J150" s="195">
        <v>1</v>
      </c>
      <c r="K150" s="196"/>
      <c r="L150" s="196"/>
      <c r="M150" s="196"/>
      <c r="N150" s="196"/>
      <c r="O150" s="197"/>
      <c r="P150" s="391">
        <f t="shared" si="15"/>
        <v>49</v>
      </c>
      <c r="Q150" s="399">
        <f t="shared" si="15"/>
        <v>0</v>
      </c>
      <c r="R150" s="399">
        <f t="shared" si="15"/>
        <v>0</v>
      </c>
      <c r="S150" s="399">
        <f t="shared" si="15"/>
        <v>0</v>
      </c>
      <c r="T150" s="399">
        <f t="shared" si="15"/>
        <v>0</v>
      </c>
      <c r="U150" s="400">
        <f t="shared" si="15"/>
        <v>0</v>
      </c>
      <c r="V150" s="394">
        <f t="shared" si="18"/>
        <v>49</v>
      </c>
      <c r="W150" s="144" t="s">
        <v>305</v>
      </c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16"/>
        <v>1</v>
      </c>
      <c r="B151" s="142" t="s">
        <v>336</v>
      </c>
      <c r="C151" s="148"/>
      <c r="D151" s="198">
        <v>5</v>
      </c>
      <c r="E151" s="383">
        <f t="shared" si="17"/>
        <v>35</v>
      </c>
      <c r="F151" s="319">
        <v>46163</v>
      </c>
      <c r="G151" s="384">
        <f t="shared" ca="1" si="20"/>
        <v>145</v>
      </c>
      <c r="H151" s="385">
        <v>2</v>
      </c>
      <c r="I151" s="385" t="s">
        <v>354</v>
      </c>
      <c r="J151" s="195"/>
      <c r="K151" s="196"/>
      <c r="L151" s="196"/>
      <c r="M151" s="196">
        <v>1</v>
      </c>
      <c r="N151" s="196"/>
      <c r="O151" s="197"/>
      <c r="P151" s="391">
        <f t="shared" si="15"/>
        <v>0</v>
      </c>
      <c r="Q151" s="399">
        <f t="shared" si="15"/>
        <v>0</v>
      </c>
      <c r="R151" s="399">
        <f t="shared" si="15"/>
        <v>0</v>
      </c>
      <c r="S151" s="399">
        <f t="shared" si="15"/>
        <v>35</v>
      </c>
      <c r="T151" s="399">
        <f t="shared" si="15"/>
        <v>0</v>
      </c>
      <c r="U151" s="400">
        <f t="shared" si="15"/>
        <v>0</v>
      </c>
      <c r="V151" s="394">
        <f t="shared" si="18"/>
        <v>35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16"/>
        <v>1</v>
      </c>
      <c r="B152" s="142" t="s">
        <v>307</v>
      </c>
      <c r="C152" s="142"/>
      <c r="D152" s="198">
        <v>8</v>
      </c>
      <c r="E152" s="383">
        <f t="shared" si="17"/>
        <v>56</v>
      </c>
      <c r="F152" s="319">
        <v>46169</v>
      </c>
      <c r="G152" s="384">
        <f t="shared" ca="1" si="20"/>
        <v>139</v>
      </c>
      <c r="H152" s="385">
        <v>2</v>
      </c>
      <c r="I152" s="385" t="s">
        <v>354</v>
      </c>
      <c r="J152" s="195"/>
      <c r="K152" s="196"/>
      <c r="L152" s="196"/>
      <c r="M152" s="196"/>
      <c r="N152" s="196"/>
      <c r="O152" s="197">
        <v>1</v>
      </c>
      <c r="P152" s="391">
        <f t="shared" si="15"/>
        <v>0</v>
      </c>
      <c r="Q152" s="399">
        <f t="shared" si="15"/>
        <v>0</v>
      </c>
      <c r="R152" s="399">
        <f t="shared" si="15"/>
        <v>0</v>
      </c>
      <c r="S152" s="399">
        <f t="shared" si="15"/>
        <v>0</v>
      </c>
      <c r="T152" s="399">
        <f t="shared" si="15"/>
        <v>0</v>
      </c>
      <c r="U152" s="400">
        <f t="shared" si="15"/>
        <v>56</v>
      </c>
      <c r="V152" s="394">
        <f t="shared" si="18"/>
        <v>56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16"/>
        <v>1</v>
      </c>
      <c r="B153" s="142" t="s">
        <v>340</v>
      </c>
      <c r="C153" s="142"/>
      <c r="D153" s="198">
        <v>20</v>
      </c>
      <c r="E153" s="383">
        <f t="shared" si="17"/>
        <v>140</v>
      </c>
      <c r="F153" s="319">
        <v>46163</v>
      </c>
      <c r="G153" s="384">
        <f t="shared" ca="1" si="20"/>
        <v>145</v>
      </c>
      <c r="H153" s="385"/>
      <c r="I153" s="385" t="s">
        <v>354</v>
      </c>
      <c r="J153" s="195"/>
      <c r="K153" s="196"/>
      <c r="L153" s="196"/>
      <c r="M153" s="196">
        <v>0.5</v>
      </c>
      <c r="N153" s="196"/>
      <c r="O153" s="197">
        <v>0.5</v>
      </c>
      <c r="P153" s="391">
        <f t="shared" si="15"/>
        <v>0</v>
      </c>
      <c r="Q153" s="399">
        <f t="shared" si="15"/>
        <v>0</v>
      </c>
      <c r="R153" s="399">
        <f t="shared" si="15"/>
        <v>0</v>
      </c>
      <c r="S153" s="399">
        <f t="shared" si="15"/>
        <v>70</v>
      </c>
      <c r="T153" s="399">
        <f t="shared" si="15"/>
        <v>0</v>
      </c>
      <c r="U153" s="400">
        <f t="shared" si="15"/>
        <v>70</v>
      </c>
      <c r="V153" s="394">
        <f t="shared" si="18"/>
        <v>140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57">
        <f t="shared" si="16"/>
        <v>1</v>
      </c>
      <c r="B154" s="348" t="s">
        <v>352</v>
      </c>
      <c r="C154" s="163"/>
      <c r="D154" s="198">
        <v>20</v>
      </c>
      <c r="E154" s="383">
        <f t="shared" si="17"/>
        <v>140</v>
      </c>
      <c r="F154" s="319">
        <v>46170</v>
      </c>
      <c r="G154" s="384">
        <f t="shared" ca="1" si="20"/>
        <v>138</v>
      </c>
      <c r="H154" s="385">
        <v>1</v>
      </c>
      <c r="I154" s="385" t="s">
        <v>280</v>
      </c>
      <c r="J154" s="195">
        <v>0.5</v>
      </c>
      <c r="K154" s="196"/>
      <c r="L154" s="196"/>
      <c r="M154" s="196"/>
      <c r="N154" s="196"/>
      <c r="O154" s="197">
        <v>0.5</v>
      </c>
      <c r="P154" s="391">
        <f t="shared" si="15"/>
        <v>70</v>
      </c>
      <c r="Q154" s="399">
        <f t="shared" si="15"/>
        <v>0</v>
      </c>
      <c r="R154" s="399">
        <f t="shared" si="15"/>
        <v>0</v>
      </c>
      <c r="S154" s="399">
        <f t="shared" si="15"/>
        <v>0</v>
      </c>
      <c r="T154" s="399">
        <f t="shared" si="15"/>
        <v>0</v>
      </c>
      <c r="U154" s="400">
        <f t="shared" si="15"/>
        <v>70</v>
      </c>
      <c r="V154" s="394">
        <f t="shared" si="18"/>
        <v>140</v>
      </c>
      <c r="W154" s="144"/>
      <c r="X154" s="423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57">
        <f t="shared" si="16"/>
        <v>1</v>
      </c>
      <c r="B155" s="348" t="s">
        <v>315</v>
      </c>
      <c r="C155" s="163"/>
      <c r="D155" s="198">
        <v>12</v>
      </c>
      <c r="E155" s="383">
        <f t="shared" si="17"/>
        <v>84</v>
      </c>
      <c r="F155" s="319">
        <v>46164</v>
      </c>
      <c r="G155" s="384">
        <f t="shared" ca="1" si="20"/>
        <v>144</v>
      </c>
      <c r="H155" s="385">
        <v>1</v>
      </c>
      <c r="I155" s="385" t="s">
        <v>353</v>
      </c>
      <c r="J155" s="195"/>
      <c r="K155" s="196"/>
      <c r="L155" s="196"/>
      <c r="M155" s="196">
        <v>1</v>
      </c>
      <c r="N155" s="196"/>
      <c r="O155" s="197"/>
      <c r="P155" s="391">
        <f t="shared" si="15"/>
        <v>0</v>
      </c>
      <c r="Q155" s="399">
        <f t="shared" si="15"/>
        <v>0</v>
      </c>
      <c r="R155" s="399">
        <f t="shared" si="15"/>
        <v>0</v>
      </c>
      <c r="S155" s="399">
        <f t="shared" si="15"/>
        <v>84</v>
      </c>
      <c r="T155" s="399">
        <f t="shared" si="15"/>
        <v>0</v>
      </c>
      <c r="U155" s="400">
        <f t="shared" si="15"/>
        <v>0</v>
      </c>
      <c r="V155" s="394">
        <f t="shared" si="18"/>
        <v>84</v>
      </c>
      <c r="W155" s="144"/>
      <c r="X155" s="423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258"/>
      <c r="B156" s="259"/>
      <c r="C156" s="260"/>
      <c r="D156" s="261"/>
      <c r="E156" s="262">
        <f t="shared" si="17"/>
        <v>0</v>
      </c>
      <c r="F156" s="263"/>
      <c r="G156" s="263"/>
      <c r="H156" s="264"/>
      <c r="I156" s="264"/>
      <c r="J156" s="265"/>
      <c r="K156" s="266"/>
      <c r="L156" s="266"/>
      <c r="M156" s="266"/>
      <c r="N156" s="266"/>
      <c r="O156" s="267"/>
      <c r="P156" s="268"/>
      <c r="Q156" s="269"/>
      <c r="R156" s="269"/>
      <c r="S156" s="269"/>
      <c r="T156" s="269"/>
      <c r="U156" s="270"/>
      <c r="V156" s="271">
        <f t="shared" si="18"/>
        <v>0</v>
      </c>
      <c r="W156" s="272"/>
      <c r="X156" s="371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181">
        <f>SUBTOTAL(9,A2:A156)</f>
        <v>150</v>
      </c>
      <c r="B157" s="181"/>
      <c r="C157" s="326">
        <f>+D157/A157</f>
        <v>28.313333333333333</v>
      </c>
      <c r="D157" s="182">
        <f>SUBTOTAL(9,D2:D156)</f>
        <v>4247</v>
      </c>
      <c r="E157" s="356">
        <f>D157*7</f>
        <v>29729</v>
      </c>
      <c r="F157" s="327">
        <f>+E157/A157</f>
        <v>198.19333333333333</v>
      </c>
      <c r="G157" s="384">
        <f ca="1">(SUBTOTAL(9,G2:G156))/A157</f>
        <v>141.01333333333332</v>
      </c>
      <c r="H157" s="256"/>
      <c r="I157" s="256"/>
      <c r="J157" s="273">
        <f>(SUBTOTAL(9,J2:J156))/O$166</f>
        <v>0.55405405405405406</v>
      </c>
      <c r="K157" s="274">
        <f>(SUBTOTAL(9,K2:K156))/P$166</f>
        <v>0.56818181818181823</v>
      </c>
      <c r="L157" s="274">
        <f>(SUBTOTAL(9,L2:L156))/R$166</f>
        <v>0.4375</v>
      </c>
      <c r="M157" s="274">
        <f>(SUBTOTAL(9,M2:M156))/S$166</f>
        <v>0.44117647058823528</v>
      </c>
      <c r="N157" s="274">
        <f>(SUBTOTAL(9,N2:N156))/T$166</f>
        <v>0.39423076923076922</v>
      </c>
      <c r="O157" s="275">
        <f>(SUBTOTAL(9,O2:O156))/U$166</f>
        <v>0.49234693877551022</v>
      </c>
      <c r="P157" s="184">
        <f>SUBTOTAL(9,P2:P156)</f>
        <v>12419.75</v>
      </c>
      <c r="Q157" s="184">
        <f t="shared" ref="Q157:V157" si="21">SUBTOTAL(9,Q2:Q156)</f>
        <v>1205.75</v>
      </c>
      <c r="R157" s="184">
        <f t="shared" si="21"/>
        <v>1711.5</v>
      </c>
      <c r="S157" s="184">
        <f t="shared" si="21"/>
        <v>2761.5</v>
      </c>
      <c r="T157" s="184">
        <f t="shared" si="21"/>
        <v>2128</v>
      </c>
      <c r="U157" s="184">
        <f t="shared" si="21"/>
        <v>9502.5</v>
      </c>
      <c r="V157" s="184">
        <f t="shared" si="21"/>
        <v>29729</v>
      </c>
      <c r="W157" s="182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185</v>
      </c>
      <c r="B159" s="173" t="s">
        <v>186</v>
      </c>
      <c r="C159" s="173"/>
      <c r="D159" s="173" t="s">
        <v>383</v>
      </c>
      <c r="E159" s="24"/>
      <c r="F159" s="24"/>
      <c r="G159" s="24"/>
      <c r="H159" s="24"/>
      <c r="I159" s="24"/>
      <c r="N159" s="222" t="s">
        <v>188</v>
      </c>
      <c r="O159" s="279" t="s">
        <v>289</v>
      </c>
      <c r="P159" s="220" t="s">
        <v>192</v>
      </c>
      <c r="Q159" s="24" t="s">
        <v>2</v>
      </c>
      <c r="R159" s="24" t="s">
        <v>3</v>
      </c>
      <c r="S159" s="24" t="s">
        <v>4</v>
      </c>
      <c r="T159" s="401" t="s">
        <v>6</v>
      </c>
      <c r="U159" s="401" t="s">
        <v>5</v>
      </c>
      <c r="X159" s="402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1" t="s">
        <v>287</v>
      </c>
      <c r="B160" s="311">
        <v>12420</v>
      </c>
      <c r="C160" s="213"/>
      <c r="D160" s="425">
        <f>B160/B$167</f>
        <v>0.41776686456213524</v>
      </c>
      <c r="E160" s="2"/>
      <c r="F160" s="2"/>
      <c r="G160" s="2"/>
      <c r="H160" s="2"/>
      <c r="I160" s="2"/>
      <c r="N160" s="223">
        <v>0.25</v>
      </c>
      <c r="O160" s="300">
        <f t="shared" ref="O160:P163" si="22">+SUMIF(J$2:J$156,$N160,$A$2:$A$156)</f>
        <v>5</v>
      </c>
      <c r="P160" s="301">
        <f t="shared" si="22"/>
        <v>0</v>
      </c>
      <c r="Q160" s="302">
        <f>+O160+P160</f>
        <v>5</v>
      </c>
      <c r="R160" s="302">
        <f t="shared" ref="R160:U163" si="23">+SUMIF(L$2:L$156,$N160,$A$2:$A$156)</f>
        <v>5</v>
      </c>
      <c r="S160" s="302">
        <f t="shared" si="23"/>
        <v>15</v>
      </c>
      <c r="T160" s="302">
        <f t="shared" si="23"/>
        <v>11</v>
      </c>
      <c r="U160" s="302">
        <f t="shared" si="23"/>
        <v>19</v>
      </c>
      <c r="V160" s="403"/>
      <c r="X160" s="404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215" t="s">
        <v>192</v>
      </c>
      <c r="B161" s="312">
        <v>1206</v>
      </c>
      <c r="C161" s="217"/>
      <c r="D161" s="426">
        <f t="shared" ref="D161:D166" si="24">B161/B$167</f>
        <v>4.0565768008207333E-2</v>
      </c>
      <c r="E161" s="2"/>
      <c r="F161" s="2"/>
      <c r="G161" s="2"/>
      <c r="H161" s="2"/>
      <c r="I161" s="2"/>
      <c r="N161" s="223">
        <v>0.5</v>
      </c>
      <c r="O161" s="300">
        <f t="shared" si="22"/>
        <v>88</v>
      </c>
      <c r="P161" s="301">
        <f t="shared" si="22"/>
        <v>9</v>
      </c>
      <c r="Q161" s="302">
        <f>+O161+P161</f>
        <v>97</v>
      </c>
      <c r="R161" s="302">
        <f t="shared" si="23"/>
        <v>15</v>
      </c>
      <c r="S161" s="302">
        <f t="shared" si="23"/>
        <v>15</v>
      </c>
      <c r="T161" s="302">
        <f t="shared" si="23"/>
        <v>15</v>
      </c>
      <c r="U161" s="302">
        <f t="shared" si="23"/>
        <v>71</v>
      </c>
      <c r="V161" s="403"/>
      <c r="X161" s="405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363" t="s">
        <v>2</v>
      </c>
      <c r="B162" s="420">
        <f>B160+B161</f>
        <v>13626</v>
      </c>
      <c r="C162" s="421"/>
      <c r="D162" s="366">
        <f t="shared" si="24"/>
        <v>0.45833263257034257</v>
      </c>
      <c r="E162" s="316">
        <f>+D162-Q167</f>
        <v>6.6659659036759078E-3</v>
      </c>
      <c r="F162" s="225"/>
      <c r="G162" s="225"/>
      <c r="H162" s="257"/>
      <c r="I162" s="257"/>
      <c r="N162" s="223">
        <v>0.75</v>
      </c>
      <c r="O162" s="300">
        <f t="shared" si="22"/>
        <v>7</v>
      </c>
      <c r="P162" s="301">
        <f t="shared" si="22"/>
        <v>1</v>
      </c>
      <c r="Q162" s="302">
        <f>+O162+P162</f>
        <v>8</v>
      </c>
      <c r="R162" s="302">
        <f t="shared" si="23"/>
        <v>0</v>
      </c>
      <c r="S162" s="302">
        <f t="shared" si="23"/>
        <v>1</v>
      </c>
      <c r="T162" s="302">
        <f t="shared" si="23"/>
        <v>0</v>
      </c>
      <c r="U162" s="302">
        <f t="shared" si="23"/>
        <v>0</v>
      </c>
      <c r="V162" s="403"/>
      <c r="X162" s="40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3</v>
      </c>
      <c r="B163" s="422">
        <f>+R157</f>
        <v>1711.5</v>
      </c>
      <c r="C163" s="48"/>
      <c r="D163" s="286">
        <f t="shared" si="24"/>
        <v>5.7569081215627572E-2</v>
      </c>
      <c r="E163" s="316">
        <f>+D163-R167</f>
        <v>-7.6425211770576179E-4</v>
      </c>
      <c r="F163" s="225"/>
      <c r="G163" s="225"/>
      <c r="H163" s="257"/>
      <c r="I163" s="257"/>
      <c r="N163" s="223">
        <v>1</v>
      </c>
      <c r="O163" s="300">
        <f t="shared" si="22"/>
        <v>11</v>
      </c>
      <c r="P163" s="301">
        <f t="shared" si="22"/>
        <v>1</v>
      </c>
      <c r="Q163" s="302">
        <f>+O163+P163</f>
        <v>12</v>
      </c>
      <c r="R163" s="302">
        <f t="shared" si="23"/>
        <v>0</v>
      </c>
      <c r="S163" s="302">
        <f t="shared" si="23"/>
        <v>3</v>
      </c>
      <c r="T163" s="302">
        <f t="shared" si="23"/>
        <v>0</v>
      </c>
      <c r="U163" s="302">
        <f t="shared" si="23"/>
        <v>8</v>
      </c>
      <c r="V163" s="403"/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4</v>
      </c>
      <c r="B164" s="422">
        <f>+S157</f>
        <v>2761.5</v>
      </c>
      <c r="C164" s="48"/>
      <c r="D164" s="286">
        <f t="shared" si="24"/>
        <v>9.2887535949141425E-2</v>
      </c>
      <c r="E164" s="316">
        <f>+D164-S167</f>
        <v>-7.1124640508585801E-3</v>
      </c>
      <c r="F164" s="225"/>
      <c r="G164" s="225"/>
      <c r="H164" s="257"/>
      <c r="I164" s="257"/>
      <c r="N164" s="406" t="s">
        <v>294</v>
      </c>
      <c r="O164" s="303">
        <f t="shared" ref="O164:U164" si="25">+SUMPRODUCT($N$160:$N$163,O160:O163)/O166</f>
        <v>0.55405405405405406</v>
      </c>
      <c r="P164" s="304">
        <f t="shared" si="25"/>
        <v>0.56818181818181823</v>
      </c>
      <c r="Q164" s="305">
        <f>+SUMPRODUCT($N$160:$N$163,Q160:Q163)/Q166</f>
        <v>0.55532786885245899</v>
      </c>
      <c r="R164" s="305">
        <f t="shared" si="25"/>
        <v>0.4375</v>
      </c>
      <c r="S164" s="305">
        <f t="shared" si="25"/>
        <v>0.44117647058823528</v>
      </c>
      <c r="T164" s="305">
        <f t="shared" si="25"/>
        <v>0.39423076923076922</v>
      </c>
      <c r="U164" s="305">
        <f t="shared" si="25"/>
        <v>0.49234693877551022</v>
      </c>
      <c r="V164" s="186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6</v>
      </c>
      <c r="B165" s="422">
        <f>+T157</f>
        <v>2128</v>
      </c>
      <c r="C165" s="48"/>
      <c r="D165" s="286">
        <f t="shared" si="24"/>
        <v>7.1578734926588075E-2</v>
      </c>
      <c r="E165" s="316">
        <f>+D165-T167</f>
        <v>3.2454015932547459E-3</v>
      </c>
      <c r="F165" s="225"/>
      <c r="G165" s="225"/>
      <c r="H165" s="257"/>
      <c r="I165" s="257"/>
      <c r="N165" s="406"/>
      <c r="O165" s="306">
        <f>+J157</f>
        <v>0.55405405405405406</v>
      </c>
      <c r="P165" s="307">
        <f>+K157</f>
        <v>0.56818181818181823</v>
      </c>
      <c r="Q165" s="308">
        <f>+(O165*O166+P165*P166)/Q166</f>
        <v>0.55532786885245899</v>
      </c>
      <c r="R165" s="308">
        <f>+L157</f>
        <v>0.4375</v>
      </c>
      <c r="S165" s="308">
        <f>+M157</f>
        <v>0.44117647058823528</v>
      </c>
      <c r="T165" s="308">
        <f>+N157</f>
        <v>0.39423076923076922</v>
      </c>
      <c r="U165" s="308">
        <f>+O157</f>
        <v>0.49234693877551022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5</v>
      </c>
      <c r="B166" s="422">
        <f>+U157</f>
        <v>9502.5</v>
      </c>
      <c r="C166" s="48"/>
      <c r="D166" s="286">
        <f t="shared" si="24"/>
        <v>0.31963201533830032</v>
      </c>
      <c r="E166" s="316">
        <f>+D166-U167</f>
        <v>-2.0346513283663326E-3</v>
      </c>
      <c r="F166" s="225"/>
      <c r="G166" s="225"/>
      <c r="H166" s="257"/>
      <c r="I166" s="257"/>
      <c r="M166" s="278">
        <f>+A157</f>
        <v>150</v>
      </c>
      <c r="N166" s="407" t="s">
        <v>191</v>
      </c>
      <c r="O166" s="309">
        <f t="shared" ref="O166:U166" si="26">SUM(O160:O163)</f>
        <v>111</v>
      </c>
      <c r="P166" s="309">
        <f t="shared" si="26"/>
        <v>11</v>
      </c>
      <c r="Q166" s="310">
        <f t="shared" si="26"/>
        <v>122</v>
      </c>
      <c r="R166" s="309">
        <f t="shared" si="26"/>
        <v>20</v>
      </c>
      <c r="S166" s="309">
        <f t="shared" si="26"/>
        <v>34</v>
      </c>
      <c r="T166" s="309">
        <f t="shared" si="26"/>
        <v>26</v>
      </c>
      <c r="U166" s="309">
        <f t="shared" si="26"/>
        <v>98</v>
      </c>
      <c r="V166" s="408"/>
      <c r="X166" s="164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16</v>
      </c>
      <c r="B167" s="314">
        <f>SUM(B162:B166)</f>
        <v>29729.5</v>
      </c>
      <c r="C167" s="192"/>
      <c r="D167" s="315">
        <f>SUM(D162:D166)</f>
        <v>1</v>
      </c>
      <c r="E167" s="2"/>
      <c r="F167" s="2"/>
      <c r="G167" s="2"/>
      <c r="H167" s="2"/>
      <c r="I167" s="2"/>
      <c r="M167" s="282"/>
      <c r="N167" s="283" t="s">
        <v>272</v>
      </c>
      <c r="O167" s="284">
        <f>+(O165*O166)/$M$166</f>
        <v>0.41</v>
      </c>
      <c r="P167" s="285">
        <f>+(P165*P166)/$M$166</f>
        <v>4.1666666666666671E-2</v>
      </c>
      <c r="Q167" s="286">
        <f>+P167+O167</f>
        <v>0.45166666666666666</v>
      </c>
      <c r="R167" s="286">
        <f>+(R165*R166)/$M$166</f>
        <v>5.8333333333333334E-2</v>
      </c>
      <c r="S167" s="286">
        <f>+(S165*S166)/$M$166</f>
        <v>0.1</v>
      </c>
      <c r="T167" s="286">
        <f>+(T165*T166)/$M$166</f>
        <v>6.8333333333333329E-2</v>
      </c>
      <c r="U167" s="286">
        <f>+(U165*U166)/$M$166</f>
        <v>0.32166666666666666</v>
      </c>
      <c r="V167" s="409">
        <f>SUBTOTAL(9,Q167:U167)</f>
        <v>1</v>
      </c>
      <c r="X167" s="164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227"/>
      <c r="D168" s="2"/>
      <c r="E168" s="2"/>
      <c r="F168" s="2"/>
      <c r="G168" s="2"/>
      <c r="H168" s="2"/>
      <c r="I168" s="2"/>
      <c r="N168" s="419" t="s">
        <v>384</v>
      </c>
      <c r="Q168" s="418">
        <f>+Q166/$M$166</f>
        <v>0.81333333333333335</v>
      </c>
      <c r="R168" s="418">
        <f t="shared" ref="R168:U168" si="27">+R166/$M$166</f>
        <v>0.13333333333333333</v>
      </c>
      <c r="S168" s="418">
        <f t="shared" si="27"/>
        <v>0.22666666666666666</v>
      </c>
      <c r="T168" s="418">
        <f t="shared" si="27"/>
        <v>0.17333333333333334</v>
      </c>
      <c r="U168" s="418">
        <f t="shared" si="27"/>
        <v>0.65333333333333332</v>
      </c>
      <c r="X168" s="164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67" priority="6" operator="lessThan">
      <formula>7</formula>
    </cfRule>
    <cfRule type="cellIs" dxfId="166" priority="7" operator="between">
      <formula>14</formula>
      <formula>7</formula>
    </cfRule>
    <cfRule type="cellIs" dxfId="165" priority="8" operator="greaterThan">
      <formula>14</formula>
    </cfRule>
  </conditionalFormatting>
  <conditionalFormatting sqref="G157">
    <cfRule type="cellIs" dxfId="164" priority="3" operator="lessThan">
      <formula>7</formula>
    </cfRule>
    <cfRule type="cellIs" dxfId="163" priority="4" operator="between">
      <formula>14</formula>
      <formula>7</formula>
    </cfRule>
    <cfRule type="cellIs" dxfId="162" priority="5" operator="greaterThan">
      <formula>14</formula>
    </cfRule>
  </conditionalFormatting>
  <conditionalFormatting sqref="AB7:AF7">
    <cfRule type="cellIs" dxfId="161" priority="1" operator="greaterThan">
      <formula>0</formula>
    </cfRule>
    <cfRule type="cellIs" dxfId="160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764B0-CFD3-420B-96F8-2CA01BF0CC52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45</v>
      </c>
      <c r="E2" s="383">
        <f>D2*7</f>
        <v>315</v>
      </c>
      <c r="F2" s="319">
        <v>46176</v>
      </c>
      <c r="G2" s="384">
        <f t="shared" ref="G2:G65" ca="1" si="1">+IF(A2=1,(+TODAY())-F2,"Sans objet")</f>
        <v>132</v>
      </c>
      <c r="H2" s="385">
        <v>1</v>
      </c>
      <c r="I2" s="385" t="s">
        <v>353</v>
      </c>
      <c r="J2" s="203">
        <v>0.75</v>
      </c>
      <c r="K2" s="204"/>
      <c r="L2" s="204"/>
      <c r="M2" s="204"/>
      <c r="N2" s="204"/>
      <c r="O2" s="205">
        <v>0.25</v>
      </c>
      <c r="P2" s="386">
        <f>+$E2*J2</f>
        <v>236.25</v>
      </c>
      <c r="Q2" s="387">
        <f t="shared" ref="Q2:U17" si="2">+$E2*K2</f>
        <v>0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78.75</v>
      </c>
      <c r="V2" s="389">
        <f>SUM(P2:U2)</f>
        <v>315</v>
      </c>
      <c r="W2" s="383" t="s">
        <v>200</v>
      </c>
      <c r="X2" s="423">
        <f>+V2-E2</f>
        <v>0</v>
      </c>
      <c r="Y2" s="322">
        <v>18</v>
      </c>
      <c r="Z2" s="324">
        <v>0.40436241610738249</v>
      </c>
      <c r="AA2" s="324">
        <v>2.1812080536912751E-2</v>
      </c>
      <c r="AB2" s="323">
        <v>0.42617449664429524</v>
      </c>
      <c r="AC2" s="323">
        <v>5.3691275167785234E-2</v>
      </c>
      <c r="AD2" s="323">
        <v>0.10738255033557047</v>
      </c>
      <c r="AE2" s="323">
        <v>9.563758389261745E-2</v>
      </c>
      <c r="AF2" s="323">
        <v>0.31711409395973156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ref="E3:E66" si="3">D3*7</f>
        <v>448</v>
      </c>
      <c r="F3" s="319">
        <v>46168</v>
      </c>
      <c r="G3" s="384">
        <f t="shared" ca="1" si="1"/>
        <v>140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/>
      <c r="O3" s="197">
        <v>0.5</v>
      </c>
      <c r="P3" s="391">
        <f t="shared" ref="P3:U58" si="4">+$E3*J3</f>
        <v>224</v>
      </c>
      <c r="Q3" s="392">
        <f t="shared" si="2"/>
        <v>0</v>
      </c>
      <c r="R3" s="392">
        <f t="shared" si="2"/>
        <v>0</v>
      </c>
      <c r="S3" s="392">
        <f t="shared" si="2"/>
        <v>0</v>
      </c>
      <c r="T3" s="392">
        <f t="shared" si="2"/>
        <v>0</v>
      </c>
      <c r="U3" s="393">
        <f t="shared" si="2"/>
        <v>224</v>
      </c>
      <c r="V3" s="394">
        <f t="shared" ref="V3:V66" si="5">SUM(P3:U3)</f>
        <v>448</v>
      </c>
      <c r="W3" s="144" t="s">
        <v>201</v>
      </c>
      <c r="X3" s="423">
        <f t="shared" ref="X3:X66" si="6">+V3-E3</f>
        <v>0</v>
      </c>
      <c r="Y3" s="322">
        <v>19</v>
      </c>
      <c r="Z3" s="324">
        <v>0.43666666666666665</v>
      </c>
      <c r="AA3" s="324">
        <v>1.6666666666666666E-2</v>
      </c>
      <c r="AB3" s="323">
        <v>0.45333333333333331</v>
      </c>
      <c r="AC3" s="323">
        <v>5.8333333333333334E-2</v>
      </c>
      <c r="AD3" s="323">
        <v>0.11833333333333333</v>
      </c>
      <c r="AE3" s="323">
        <v>8.1666666666666665E-2</v>
      </c>
      <c r="AF3" s="323">
        <v>0.28833333333333333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46170</v>
      </c>
      <c r="G4" s="384">
        <f t="shared" ca="1" si="1"/>
        <v>138</v>
      </c>
      <c r="H4" s="385">
        <v>2</v>
      </c>
      <c r="I4" s="385" t="s">
        <v>354</v>
      </c>
      <c r="J4" s="195">
        <v>0.5</v>
      </c>
      <c r="K4" s="196"/>
      <c r="L4" s="196"/>
      <c r="M4" s="196">
        <v>0.5</v>
      </c>
      <c r="N4" s="196"/>
      <c r="O4" s="197"/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168</v>
      </c>
      <c r="T4" s="392">
        <f t="shared" si="2"/>
        <v>0</v>
      </c>
      <c r="U4" s="393">
        <f t="shared" si="2"/>
        <v>0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20</v>
      </c>
      <c r="Z4" s="324">
        <v>0.42833333333333334</v>
      </c>
      <c r="AA4" s="324">
        <v>3.833333333333333E-2</v>
      </c>
      <c r="AB4" s="323">
        <v>0.46666666666666667</v>
      </c>
      <c r="AC4" s="323">
        <v>5.6666666666666664E-2</v>
      </c>
      <c r="AD4" s="323">
        <v>0.1</v>
      </c>
      <c r="AE4" s="323">
        <v>7.3333333333333334E-2</v>
      </c>
      <c r="AF4" s="323">
        <v>0.30333333333333334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3"/>
        <v>315</v>
      </c>
      <c r="F5" s="319">
        <v>46174</v>
      </c>
      <c r="G5" s="384">
        <f t="shared" ca="1" si="1"/>
        <v>134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315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315</v>
      </c>
      <c r="W5" s="144" t="s">
        <v>201</v>
      </c>
      <c r="X5" s="423">
        <f t="shared" si="6"/>
        <v>0</v>
      </c>
      <c r="Y5" s="322">
        <v>21</v>
      </c>
      <c r="Z5" s="324">
        <v>0.41</v>
      </c>
      <c r="AA5" s="324">
        <v>4.1666666666666671E-2</v>
      </c>
      <c r="AB5" s="323">
        <v>0.45166666666666666</v>
      </c>
      <c r="AC5" s="323">
        <v>5.8333333333333334E-2</v>
      </c>
      <c r="AD5" s="323">
        <v>0.1</v>
      </c>
      <c r="AE5" s="323">
        <v>6.8333333333333329E-2</v>
      </c>
      <c r="AF5" s="323">
        <v>0.32166666666666666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56</v>
      </c>
      <c r="E6" s="383">
        <f t="shared" si="3"/>
        <v>392</v>
      </c>
      <c r="F6" s="319">
        <v>46170</v>
      </c>
      <c r="G6" s="384">
        <f t="shared" ca="1" si="1"/>
        <v>138</v>
      </c>
      <c r="H6" s="385">
        <v>3</v>
      </c>
      <c r="I6" s="385" t="str">
        <f>VLOOKUP(H6,Secteurs!$A$4:$C$6,3)</f>
        <v>Arnaud ITOUA</v>
      </c>
      <c r="J6" s="195">
        <v>0.5</v>
      </c>
      <c r="K6" s="196"/>
      <c r="L6" s="196">
        <v>0.5</v>
      </c>
      <c r="M6" s="196"/>
      <c r="N6" s="196"/>
      <c r="O6" s="197"/>
      <c r="P6" s="391">
        <f t="shared" si="4"/>
        <v>196</v>
      </c>
      <c r="Q6" s="392">
        <f t="shared" si="2"/>
        <v>0</v>
      </c>
      <c r="R6" s="392">
        <f t="shared" si="2"/>
        <v>196</v>
      </c>
      <c r="S6" s="392">
        <f t="shared" si="2"/>
        <v>0</v>
      </c>
      <c r="T6" s="392">
        <f t="shared" si="2"/>
        <v>0</v>
      </c>
      <c r="U6" s="393">
        <f t="shared" si="2"/>
        <v>0</v>
      </c>
      <c r="V6" s="394">
        <f t="shared" si="5"/>
        <v>392</v>
      </c>
      <c r="W6" s="144" t="s">
        <v>201</v>
      </c>
      <c r="X6" s="423">
        <f t="shared" si="6"/>
        <v>0</v>
      </c>
      <c r="Y6" s="322">
        <v>22</v>
      </c>
      <c r="Z6" s="324">
        <v>0.435</v>
      </c>
      <c r="AA6" s="324">
        <v>3.3333333333333333E-2</v>
      </c>
      <c r="AB6" s="323">
        <v>0.46833333333333332</v>
      </c>
      <c r="AC6" s="323">
        <v>6.3333333333333339E-2</v>
      </c>
      <c r="AD6" s="323">
        <v>0.10166666666666667</v>
      </c>
      <c r="AE6" s="323">
        <v>6.1666666666666668E-2</v>
      </c>
      <c r="AF6" s="323">
        <v>0.30499999999999999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42</v>
      </c>
      <c r="E7" s="383">
        <f t="shared" si="3"/>
        <v>294</v>
      </c>
      <c r="F7" s="319">
        <v>46168</v>
      </c>
      <c r="G7" s="384">
        <f t="shared" ca="1" si="1"/>
        <v>140</v>
      </c>
      <c r="H7" s="385">
        <v>2</v>
      </c>
      <c r="I7" s="385" t="s">
        <v>354</v>
      </c>
      <c r="J7" s="195"/>
      <c r="K7" s="196">
        <v>0.5</v>
      </c>
      <c r="L7" s="196"/>
      <c r="M7" s="196"/>
      <c r="N7" s="196"/>
      <c r="O7" s="197">
        <v>0.5</v>
      </c>
      <c r="P7" s="391">
        <f t="shared" si="4"/>
        <v>0</v>
      </c>
      <c r="Q7" s="392">
        <f t="shared" si="2"/>
        <v>147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147</v>
      </c>
      <c r="V7" s="394">
        <f t="shared" si="5"/>
        <v>294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1.6666666666666663E-2</v>
      </c>
      <c r="AC7" s="194">
        <f>+AC6-AC5</f>
        <v>5.0000000000000044E-3</v>
      </c>
      <c r="AD7" s="194">
        <f>+AD6-AD5</f>
        <v>1.6666666666666635E-3</v>
      </c>
      <c r="AE7" s="194">
        <f>+AE6-AE5</f>
        <v>-6.666666666666661E-3</v>
      </c>
      <c r="AF7" s="194">
        <f>+AF6-AF5</f>
        <v>-1.6666666666666663E-2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46174</v>
      </c>
      <c r="G8" s="384">
        <f t="shared" ca="1" si="1"/>
        <v>134</v>
      </c>
      <c r="H8" s="385">
        <v>1</v>
      </c>
      <c r="I8" s="385" t="s">
        <v>353</v>
      </c>
      <c r="J8" s="195"/>
      <c r="K8" s="196"/>
      <c r="L8" s="196"/>
      <c r="M8" s="196">
        <v>0.5</v>
      </c>
      <c r="N8" s="196"/>
      <c r="O8" s="197">
        <v>0.5</v>
      </c>
      <c r="P8" s="391">
        <f t="shared" si="4"/>
        <v>0</v>
      </c>
      <c r="Q8" s="392">
        <f t="shared" si="2"/>
        <v>0</v>
      </c>
      <c r="R8" s="392">
        <f t="shared" si="2"/>
        <v>0</v>
      </c>
      <c r="S8" s="392">
        <f t="shared" si="2"/>
        <v>196</v>
      </c>
      <c r="T8" s="392">
        <f t="shared" si="2"/>
        <v>0</v>
      </c>
      <c r="U8" s="393">
        <f t="shared" si="2"/>
        <v>196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3"/>
        <v>210</v>
      </c>
      <c r="F9" s="319">
        <v>46169</v>
      </c>
      <c r="G9" s="384">
        <f t="shared" ca="1" si="1"/>
        <v>139</v>
      </c>
      <c r="H9" s="385">
        <v>2</v>
      </c>
      <c r="I9" s="385" t="s">
        <v>355</v>
      </c>
      <c r="J9" s="195"/>
      <c r="K9" s="196">
        <v>0.5</v>
      </c>
      <c r="L9" s="196"/>
      <c r="M9" s="196">
        <v>0.5</v>
      </c>
      <c r="N9" s="196"/>
      <c r="O9" s="197"/>
      <c r="P9" s="391">
        <f t="shared" si="4"/>
        <v>0</v>
      </c>
      <c r="Q9" s="392">
        <f t="shared" si="2"/>
        <v>105</v>
      </c>
      <c r="R9" s="392">
        <f t="shared" si="2"/>
        <v>0</v>
      </c>
      <c r="S9" s="392">
        <f t="shared" si="2"/>
        <v>105</v>
      </c>
      <c r="T9" s="392">
        <f t="shared" si="2"/>
        <v>0</v>
      </c>
      <c r="U9" s="393">
        <f t="shared" si="2"/>
        <v>0</v>
      </c>
      <c r="V9" s="394">
        <f t="shared" si="5"/>
        <v>210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36</v>
      </c>
      <c r="E10" s="383">
        <f t="shared" si="3"/>
        <v>252</v>
      </c>
      <c r="F10" s="319">
        <v>46169</v>
      </c>
      <c r="G10" s="384">
        <f t="shared" ca="1" si="1"/>
        <v>139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126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126</v>
      </c>
      <c r="V10" s="394">
        <f t="shared" si="5"/>
        <v>252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30</v>
      </c>
      <c r="E11" s="383">
        <f t="shared" si="3"/>
        <v>210</v>
      </c>
      <c r="F11" s="319">
        <v>46169</v>
      </c>
      <c r="G11" s="384">
        <f t="shared" ca="1" si="1"/>
        <v>139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105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105</v>
      </c>
      <c r="V11" s="394">
        <f t="shared" si="5"/>
        <v>210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46176</v>
      </c>
      <c r="G12" s="384">
        <f t="shared" ca="1" si="1"/>
        <v>132</v>
      </c>
      <c r="H12" s="385">
        <v>2</v>
      </c>
      <c r="I12" s="385" t="s">
        <v>344</v>
      </c>
      <c r="J12" s="195">
        <v>1</v>
      </c>
      <c r="K12" s="196"/>
      <c r="L12" s="196"/>
      <c r="M12" s="196"/>
      <c r="N12" s="196"/>
      <c r="O12" s="197"/>
      <c r="P12" s="391">
        <f t="shared" si="4"/>
        <v>210</v>
      </c>
      <c r="Q12" s="392">
        <f t="shared" si="2"/>
        <v>0</v>
      </c>
      <c r="R12" s="392">
        <f t="shared" si="2"/>
        <v>0</v>
      </c>
      <c r="S12" s="392">
        <f t="shared" si="2"/>
        <v>0</v>
      </c>
      <c r="T12" s="392">
        <f t="shared" si="2"/>
        <v>0</v>
      </c>
      <c r="U12" s="393">
        <f t="shared" si="2"/>
        <v>0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40</v>
      </c>
      <c r="E13" s="383">
        <f t="shared" si="3"/>
        <v>280</v>
      </c>
      <c r="F13" s="319">
        <v>46169</v>
      </c>
      <c r="G13" s="384">
        <f t="shared" ca="1" si="1"/>
        <v>139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4"/>
        <v>140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140</v>
      </c>
      <c r="V13" s="394">
        <f t="shared" si="5"/>
        <v>280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52</v>
      </c>
      <c r="E14" s="383">
        <f t="shared" si="3"/>
        <v>364</v>
      </c>
      <c r="F14" s="319">
        <v>46170</v>
      </c>
      <c r="G14" s="384">
        <f t="shared" ca="1" si="1"/>
        <v>138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>
        <v>0.25</v>
      </c>
      <c r="O14" s="197"/>
      <c r="P14" s="391">
        <f t="shared" si="4"/>
        <v>182</v>
      </c>
      <c r="Q14" s="392">
        <f t="shared" si="2"/>
        <v>0</v>
      </c>
      <c r="R14" s="392">
        <f t="shared" si="2"/>
        <v>0</v>
      </c>
      <c r="S14" s="392">
        <f t="shared" si="2"/>
        <v>91</v>
      </c>
      <c r="T14" s="392">
        <f t="shared" si="2"/>
        <v>91</v>
      </c>
      <c r="U14" s="393">
        <f t="shared" si="2"/>
        <v>0</v>
      </c>
      <c r="V14" s="394">
        <f t="shared" si="5"/>
        <v>364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3"/>
        <v>420</v>
      </c>
      <c r="F15" s="319">
        <v>46168</v>
      </c>
      <c r="G15" s="384">
        <f t="shared" ca="1" si="1"/>
        <v>140</v>
      </c>
      <c r="H15" s="385">
        <v>2</v>
      </c>
      <c r="I15" s="385" t="s">
        <v>354</v>
      </c>
      <c r="J15" s="195">
        <v>0.5</v>
      </c>
      <c r="K15" s="196"/>
      <c r="L15" s="196"/>
      <c r="M15" s="196"/>
      <c r="N15" s="196"/>
      <c r="O15" s="197">
        <v>0.5</v>
      </c>
      <c r="P15" s="391">
        <f t="shared" si="4"/>
        <v>210</v>
      </c>
      <c r="Q15" s="392">
        <f t="shared" si="2"/>
        <v>0</v>
      </c>
      <c r="R15" s="392">
        <f t="shared" si="2"/>
        <v>0</v>
      </c>
      <c r="S15" s="392">
        <f t="shared" si="2"/>
        <v>0</v>
      </c>
      <c r="T15" s="392">
        <f t="shared" si="2"/>
        <v>0</v>
      </c>
      <c r="U15" s="393">
        <f t="shared" si="2"/>
        <v>210</v>
      </c>
      <c r="V15" s="394">
        <f t="shared" si="5"/>
        <v>420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42</v>
      </c>
      <c r="E16" s="383">
        <f t="shared" si="3"/>
        <v>294</v>
      </c>
      <c r="F16" s="319">
        <v>46174</v>
      </c>
      <c r="G16" s="384">
        <f t="shared" ca="1" si="1"/>
        <v>134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4"/>
        <v>294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0</v>
      </c>
      <c r="V16" s="394">
        <f t="shared" si="5"/>
        <v>294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46168</v>
      </c>
      <c r="G17" s="384">
        <f t="shared" ca="1" si="1"/>
        <v>140</v>
      </c>
      <c r="H17" s="385">
        <v>1</v>
      </c>
      <c r="I17" s="385" t="s">
        <v>353</v>
      </c>
      <c r="J17" s="195">
        <v>0.5</v>
      </c>
      <c r="K17" s="196"/>
      <c r="L17" s="196"/>
      <c r="M17" s="196"/>
      <c r="N17" s="196">
        <v>0.5</v>
      </c>
      <c r="O17" s="197"/>
      <c r="P17" s="391">
        <f t="shared" si="4"/>
        <v>175</v>
      </c>
      <c r="Q17" s="392">
        <f t="shared" si="2"/>
        <v>0</v>
      </c>
      <c r="R17" s="392">
        <f t="shared" si="2"/>
        <v>0</v>
      </c>
      <c r="S17" s="392">
        <f t="shared" si="2"/>
        <v>0</v>
      </c>
      <c r="T17" s="392">
        <f t="shared" si="2"/>
        <v>175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46169</v>
      </c>
      <c r="G18" s="384">
        <f t="shared" ca="1" si="1"/>
        <v>139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0</v>
      </c>
      <c r="T18" s="392">
        <f t="shared" si="4"/>
        <v>0</v>
      </c>
      <c r="U18" s="393">
        <f t="shared" si="4"/>
        <v>126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26</v>
      </c>
      <c r="E19" s="383">
        <f t="shared" si="3"/>
        <v>182</v>
      </c>
      <c r="F19" s="319">
        <v>46168</v>
      </c>
      <c r="G19" s="384">
        <f t="shared" ca="1" si="1"/>
        <v>140</v>
      </c>
      <c r="H19" s="385">
        <v>1</v>
      </c>
      <c r="I19" s="385" t="s">
        <v>354</v>
      </c>
      <c r="J19" s="195">
        <v>0.5</v>
      </c>
      <c r="K19" s="196"/>
      <c r="L19" s="196"/>
      <c r="M19" s="196"/>
      <c r="N19" s="196"/>
      <c r="O19" s="197">
        <v>0.5</v>
      </c>
      <c r="P19" s="391">
        <f t="shared" si="4"/>
        <v>91</v>
      </c>
      <c r="Q19" s="392">
        <f t="shared" si="4"/>
        <v>0</v>
      </c>
      <c r="R19" s="392">
        <f t="shared" si="4"/>
        <v>0</v>
      </c>
      <c r="S19" s="392">
        <f t="shared" si="4"/>
        <v>0</v>
      </c>
      <c r="T19" s="392">
        <f t="shared" si="4"/>
        <v>0</v>
      </c>
      <c r="U19" s="393">
        <f t="shared" si="4"/>
        <v>91</v>
      </c>
      <c r="V19" s="394">
        <f t="shared" si="5"/>
        <v>182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40</v>
      </c>
      <c r="E20" s="383">
        <f t="shared" si="3"/>
        <v>280</v>
      </c>
      <c r="F20" s="319">
        <v>46169</v>
      </c>
      <c r="G20" s="384">
        <f t="shared" ca="1" si="1"/>
        <v>139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>
        <v>0.5</v>
      </c>
      <c r="O20" s="197"/>
      <c r="P20" s="391">
        <f t="shared" si="4"/>
        <v>140</v>
      </c>
      <c r="Q20" s="392">
        <f t="shared" si="4"/>
        <v>0</v>
      </c>
      <c r="R20" s="392">
        <f t="shared" si="4"/>
        <v>0</v>
      </c>
      <c r="S20" s="392">
        <f t="shared" si="4"/>
        <v>0</v>
      </c>
      <c r="T20" s="392">
        <f t="shared" si="4"/>
        <v>140</v>
      </c>
      <c r="U20" s="393">
        <f t="shared" si="4"/>
        <v>0</v>
      </c>
      <c r="V20" s="394">
        <f t="shared" si="5"/>
        <v>280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40</v>
      </c>
      <c r="E21" s="383">
        <f t="shared" si="3"/>
        <v>280</v>
      </c>
      <c r="F21" s="319">
        <v>46175</v>
      </c>
      <c r="G21" s="384">
        <f t="shared" ca="1" si="1"/>
        <v>133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140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140</v>
      </c>
      <c r="V21" s="394">
        <f t="shared" si="5"/>
        <v>280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55</v>
      </c>
      <c r="E22" s="383">
        <f t="shared" si="3"/>
        <v>385</v>
      </c>
      <c r="F22" s="319">
        <v>46175</v>
      </c>
      <c r="G22" s="384">
        <f t="shared" ca="1" si="1"/>
        <v>133</v>
      </c>
      <c r="H22" s="385">
        <v>1</v>
      </c>
      <c r="I22" s="385" t="s">
        <v>353</v>
      </c>
      <c r="J22" s="195"/>
      <c r="K22" s="196"/>
      <c r="L22" s="196">
        <v>0.5</v>
      </c>
      <c r="M22" s="196"/>
      <c r="N22" s="196"/>
      <c r="O22" s="197">
        <v>0.5</v>
      </c>
      <c r="P22" s="391">
        <f t="shared" si="4"/>
        <v>0</v>
      </c>
      <c r="Q22" s="392">
        <f t="shared" si="4"/>
        <v>0</v>
      </c>
      <c r="R22" s="392">
        <f t="shared" si="4"/>
        <v>192.5</v>
      </c>
      <c r="S22" s="392">
        <f t="shared" si="4"/>
        <v>0</v>
      </c>
      <c r="T22" s="392">
        <f t="shared" si="4"/>
        <v>0</v>
      </c>
      <c r="U22" s="393">
        <f t="shared" si="4"/>
        <v>192.5</v>
      </c>
      <c r="V22" s="394">
        <f t="shared" si="5"/>
        <v>385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46170</v>
      </c>
      <c r="G23" s="384">
        <f t="shared" ca="1" si="1"/>
        <v>138</v>
      </c>
      <c r="H23" s="385">
        <v>2</v>
      </c>
      <c r="I23" s="385" t="s">
        <v>354</v>
      </c>
      <c r="J23" s="195">
        <v>0.25</v>
      </c>
      <c r="K23" s="196"/>
      <c r="L23" s="196">
        <v>0.25</v>
      </c>
      <c r="M23" s="196"/>
      <c r="N23" s="196"/>
      <c r="O23" s="197">
        <v>0.5</v>
      </c>
      <c r="P23" s="391">
        <f t="shared" si="4"/>
        <v>84</v>
      </c>
      <c r="Q23" s="392">
        <f t="shared" si="4"/>
        <v>0</v>
      </c>
      <c r="R23" s="392">
        <f t="shared" si="4"/>
        <v>84</v>
      </c>
      <c r="S23" s="392">
        <f t="shared" si="4"/>
        <v>0</v>
      </c>
      <c r="T23" s="392">
        <f t="shared" si="4"/>
        <v>0</v>
      </c>
      <c r="U23" s="393">
        <f t="shared" si="4"/>
        <v>168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46168</v>
      </c>
      <c r="G24" s="384">
        <f t="shared" ca="1" si="1"/>
        <v>140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46168</v>
      </c>
      <c r="G25" s="384">
        <f t="shared" ca="1" si="1"/>
        <v>140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/>
      <c r="O25" s="197">
        <v>0.5</v>
      </c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0</v>
      </c>
      <c r="U25" s="393">
        <f t="shared" si="4"/>
        <v>140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46168</v>
      </c>
      <c r="G26" s="384">
        <f t="shared" ca="1" si="1"/>
        <v>140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18400</v>
      </c>
      <c r="AD26" s="395">
        <v>18850</v>
      </c>
      <c r="AE26" s="395">
        <v>18650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 t="s">
        <v>312</v>
      </c>
      <c r="AB27" s="345">
        <v>19050</v>
      </c>
      <c r="AC27" s="395">
        <v>17750</v>
      </c>
      <c r="AD27" s="395"/>
      <c r="AE27" s="395"/>
      <c r="AF27" s="395">
        <v>18500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46176</v>
      </c>
      <c r="G28" s="384">
        <f t="shared" ca="1" si="1"/>
        <v>132</v>
      </c>
      <c r="H28" s="385">
        <v>1</v>
      </c>
      <c r="I28" s="385" t="s">
        <v>353</v>
      </c>
      <c r="J28" s="195">
        <v>1</v>
      </c>
      <c r="K28" s="196"/>
      <c r="L28" s="196"/>
      <c r="M28" s="196"/>
      <c r="N28" s="196"/>
      <c r="O28" s="197"/>
      <c r="P28" s="391">
        <f t="shared" si="4"/>
        <v>210</v>
      </c>
      <c r="Q28" s="392">
        <f t="shared" si="4"/>
        <v>0</v>
      </c>
      <c r="R28" s="392">
        <f t="shared" si="4"/>
        <v>0</v>
      </c>
      <c r="S28" s="392">
        <f t="shared" si="4"/>
        <v>0</v>
      </c>
      <c r="T28" s="392">
        <f t="shared" si="4"/>
        <v>0</v>
      </c>
      <c r="U28" s="393">
        <f t="shared" si="4"/>
        <v>0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313</v>
      </c>
      <c r="AB28" s="345">
        <v>18525</v>
      </c>
      <c r="AC28" s="347">
        <v>17600</v>
      </c>
      <c r="AD28" s="347"/>
      <c r="AE28" s="347"/>
      <c r="AF28" s="347">
        <v>18400</v>
      </c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40</v>
      </c>
      <c r="E29" s="383">
        <f t="shared" si="3"/>
        <v>280</v>
      </c>
      <c r="F29" s="319">
        <v>46169</v>
      </c>
      <c r="G29" s="384">
        <f t="shared" ca="1" si="1"/>
        <v>139</v>
      </c>
      <c r="H29" s="385">
        <v>3</v>
      </c>
      <c r="I29" s="385" t="str">
        <f>VLOOKUP(H29,Secteurs!$A$4:$C$6,3)</f>
        <v>Arnaud ITOUA</v>
      </c>
      <c r="J29" s="195">
        <v>0.25</v>
      </c>
      <c r="K29" s="196"/>
      <c r="L29" s="196"/>
      <c r="M29" s="196"/>
      <c r="N29" s="196">
        <v>0.5</v>
      </c>
      <c r="O29" s="197">
        <v>0.25</v>
      </c>
      <c r="P29" s="391">
        <f t="shared" si="4"/>
        <v>70</v>
      </c>
      <c r="Q29" s="392">
        <f t="shared" si="4"/>
        <v>0</v>
      </c>
      <c r="R29" s="392">
        <f t="shared" si="4"/>
        <v>0</v>
      </c>
      <c r="S29" s="392">
        <f t="shared" si="4"/>
        <v>0</v>
      </c>
      <c r="T29" s="392">
        <f t="shared" si="4"/>
        <v>140</v>
      </c>
      <c r="U29" s="393">
        <f t="shared" si="4"/>
        <v>70</v>
      </c>
      <c r="V29" s="394">
        <f t="shared" si="5"/>
        <v>280</v>
      </c>
      <c r="W29" s="144" t="s">
        <v>208</v>
      </c>
      <c r="X29" s="423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46170</v>
      </c>
      <c r="G31" s="291">
        <f t="shared" ca="1" si="1"/>
        <v>138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292">
        <v>140</v>
      </c>
      <c r="Q31" s="293">
        <f t="shared" si="4"/>
        <v>0</v>
      </c>
      <c r="R31" s="293">
        <f t="shared" si="4"/>
        <v>0</v>
      </c>
      <c r="S31" s="293">
        <f t="shared" si="4"/>
        <v>0</v>
      </c>
      <c r="T31" s="293">
        <f t="shared" si="4"/>
        <v>0</v>
      </c>
      <c r="U31" s="294">
        <f t="shared" si="4"/>
        <v>140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46174</v>
      </c>
      <c r="G32" s="384">
        <f t="shared" ca="1" si="1"/>
        <v>134</v>
      </c>
      <c r="H32" s="385">
        <v>3</v>
      </c>
      <c r="I32" s="385" t="str">
        <f>VLOOKUP(H32,Secteurs!$A$4:$C$6,3)</f>
        <v>Arnaud ITOUA</v>
      </c>
      <c r="J32" s="195">
        <v>0.5</v>
      </c>
      <c r="K32" s="196"/>
      <c r="L32" s="196"/>
      <c r="M32" s="196">
        <v>0.5</v>
      </c>
      <c r="N32" s="196"/>
      <c r="O32" s="197"/>
      <c r="P32" s="391">
        <f t="shared" si="4"/>
        <v>98</v>
      </c>
      <c r="Q32" s="392">
        <f t="shared" si="4"/>
        <v>0</v>
      </c>
      <c r="R32" s="392">
        <f t="shared" si="4"/>
        <v>0</v>
      </c>
      <c r="S32" s="392">
        <f t="shared" si="4"/>
        <v>98</v>
      </c>
      <c r="T32" s="392">
        <f t="shared" si="4"/>
        <v>0</v>
      </c>
      <c r="U32" s="393">
        <f t="shared" si="4"/>
        <v>0</v>
      </c>
      <c r="V32" s="394">
        <f t="shared" si="5"/>
        <v>196</v>
      </c>
      <c r="W32" s="144" t="s">
        <v>210</v>
      </c>
      <c r="X32" s="423">
        <f t="shared" si="6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28</v>
      </c>
      <c r="E33" s="383">
        <f t="shared" si="3"/>
        <v>196</v>
      </c>
      <c r="F33" s="319">
        <v>46170</v>
      </c>
      <c r="G33" s="384">
        <f t="shared" ca="1" si="1"/>
        <v>138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/>
      <c r="N33" s="196"/>
      <c r="O33" s="197">
        <v>0.5</v>
      </c>
      <c r="P33" s="391">
        <f t="shared" si="4"/>
        <v>98</v>
      </c>
      <c r="Q33" s="392">
        <f t="shared" si="4"/>
        <v>0</v>
      </c>
      <c r="R33" s="392">
        <f t="shared" si="4"/>
        <v>0</v>
      </c>
      <c r="S33" s="392">
        <f t="shared" si="4"/>
        <v>0</v>
      </c>
      <c r="T33" s="392">
        <f t="shared" si="4"/>
        <v>0</v>
      </c>
      <c r="U33" s="393">
        <f t="shared" si="4"/>
        <v>98</v>
      </c>
      <c r="V33" s="394">
        <f t="shared" si="5"/>
        <v>196</v>
      </c>
      <c r="W33" s="144" t="s">
        <v>212</v>
      </c>
      <c r="X33" s="423">
        <f t="shared" si="6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si="0"/>
        <v>1</v>
      </c>
      <c r="B34" s="150" t="s">
        <v>66</v>
      </c>
      <c r="C34" s="154" t="s">
        <v>29</v>
      </c>
      <c r="D34" s="200">
        <v>40</v>
      </c>
      <c r="E34" s="383">
        <f t="shared" si="3"/>
        <v>280</v>
      </c>
      <c r="F34" s="319">
        <v>46169</v>
      </c>
      <c r="G34" s="384">
        <f t="shared" ca="1" si="1"/>
        <v>139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/>
      <c r="N34" s="196">
        <v>0.5</v>
      </c>
      <c r="O34" s="197"/>
      <c r="P34" s="391">
        <f t="shared" si="4"/>
        <v>140</v>
      </c>
      <c r="Q34" s="392">
        <f t="shared" si="4"/>
        <v>0</v>
      </c>
      <c r="R34" s="392">
        <f t="shared" si="4"/>
        <v>0</v>
      </c>
      <c r="S34" s="392">
        <f t="shared" si="4"/>
        <v>0</v>
      </c>
      <c r="T34" s="392">
        <f t="shared" si="4"/>
        <v>140</v>
      </c>
      <c r="U34" s="393">
        <f t="shared" si="4"/>
        <v>0</v>
      </c>
      <c r="V34" s="394">
        <f t="shared" si="5"/>
        <v>280</v>
      </c>
      <c r="W34" s="144" t="s">
        <v>213</v>
      </c>
      <c r="X34" s="423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0"/>
        <v>1</v>
      </c>
      <c r="B35" s="142" t="s">
        <v>388</v>
      </c>
      <c r="C35" s="142"/>
      <c r="D35" s="198">
        <v>52</v>
      </c>
      <c r="E35" s="383">
        <f t="shared" si="3"/>
        <v>364</v>
      </c>
      <c r="F35" s="319">
        <v>46176</v>
      </c>
      <c r="G35" s="384">
        <f t="shared" ca="1" si="1"/>
        <v>132</v>
      </c>
      <c r="H35" s="385">
        <v>1</v>
      </c>
      <c r="I35" s="385" t="s">
        <v>353</v>
      </c>
      <c r="J35" s="195">
        <v>0.75</v>
      </c>
      <c r="K35" s="196"/>
      <c r="L35" s="196"/>
      <c r="M35" s="196"/>
      <c r="N35" s="196"/>
      <c r="O35" s="197">
        <v>0.25</v>
      </c>
      <c r="P35" s="391">
        <f t="shared" si="4"/>
        <v>273</v>
      </c>
      <c r="Q35" s="392">
        <f t="shared" si="4"/>
        <v>0</v>
      </c>
      <c r="R35" s="392">
        <f t="shared" si="4"/>
        <v>0</v>
      </c>
      <c r="S35" s="392">
        <f t="shared" si="4"/>
        <v>0</v>
      </c>
      <c r="T35" s="392">
        <f t="shared" si="4"/>
        <v>0</v>
      </c>
      <c r="U35" s="393">
        <f t="shared" si="4"/>
        <v>91</v>
      </c>
      <c r="V35" s="394">
        <f t="shared" si="5"/>
        <v>364</v>
      </c>
      <c r="W35" s="144" t="s">
        <v>205</v>
      </c>
      <c r="X35" s="423">
        <f t="shared" si="6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46168</v>
      </c>
      <c r="G36" s="384">
        <f t="shared" ca="1" si="1"/>
        <v>140</v>
      </c>
      <c r="H36" s="385">
        <v>2</v>
      </c>
      <c r="I36" s="385" t="s">
        <v>354</v>
      </c>
      <c r="J36" s="195">
        <v>0.25</v>
      </c>
      <c r="K36" s="196"/>
      <c r="L36" s="196"/>
      <c r="M36" s="196">
        <v>0.25</v>
      </c>
      <c r="N36" s="196"/>
      <c r="O36" s="197">
        <v>0.5</v>
      </c>
      <c r="P36" s="391">
        <f t="shared" si="4"/>
        <v>73.5</v>
      </c>
      <c r="Q36" s="392">
        <f t="shared" si="4"/>
        <v>0</v>
      </c>
      <c r="R36" s="392">
        <f t="shared" si="4"/>
        <v>0</v>
      </c>
      <c r="S36" s="392">
        <f t="shared" si="4"/>
        <v>73.5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0"/>
        <v>1</v>
      </c>
      <c r="B37" s="142" t="s">
        <v>69</v>
      </c>
      <c r="C37" s="142"/>
      <c r="D37" s="198">
        <v>26</v>
      </c>
      <c r="E37" s="383">
        <f t="shared" si="3"/>
        <v>182</v>
      </c>
      <c r="F37" s="319">
        <v>46169</v>
      </c>
      <c r="G37" s="384">
        <f t="shared" ca="1" si="1"/>
        <v>139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391">
        <f t="shared" si="4"/>
        <v>91</v>
      </c>
      <c r="Q37" s="392">
        <f t="shared" si="4"/>
        <v>0</v>
      </c>
      <c r="R37" s="392">
        <f t="shared" si="4"/>
        <v>0</v>
      </c>
      <c r="S37" s="392">
        <f t="shared" si="4"/>
        <v>0</v>
      </c>
      <c r="T37" s="392">
        <f t="shared" si="4"/>
        <v>0</v>
      </c>
      <c r="U37" s="393">
        <f t="shared" si="4"/>
        <v>91</v>
      </c>
      <c r="V37" s="394">
        <f t="shared" si="5"/>
        <v>182</v>
      </c>
      <c r="W37" s="144" t="s">
        <v>208</v>
      </c>
      <c r="X37" s="423">
        <f t="shared" si="6"/>
        <v>0</v>
      </c>
      <c r="Y37" s="2"/>
      <c r="Z37" s="2"/>
      <c r="AA37" s="344" t="s">
        <v>311</v>
      </c>
      <c r="AB37" s="345">
        <v>9350</v>
      </c>
      <c r="AC37" s="395">
        <v>8850</v>
      </c>
      <c r="AD37" s="395">
        <v>9700</v>
      </c>
      <c r="AE37" s="395">
        <v>9500</v>
      </c>
      <c r="AF37" s="395">
        <v>9400</v>
      </c>
      <c r="AG37" s="361">
        <v>9250</v>
      </c>
    </row>
    <row r="38" spans="1:33" ht="18.75">
      <c r="A38" s="157">
        <f t="shared" si="0"/>
        <v>1</v>
      </c>
      <c r="B38" s="142" t="s">
        <v>299</v>
      </c>
      <c r="C38" s="142"/>
      <c r="D38" s="198">
        <v>30</v>
      </c>
      <c r="E38" s="383">
        <f t="shared" si="3"/>
        <v>210</v>
      </c>
      <c r="F38" s="319">
        <v>46168</v>
      </c>
      <c r="G38" s="384">
        <f t="shared" ca="1" si="1"/>
        <v>140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210</v>
      </c>
      <c r="V38" s="394">
        <f t="shared" si="5"/>
        <v>210</v>
      </c>
      <c r="W38" s="144" t="s">
        <v>200</v>
      </c>
      <c r="X38" s="423">
        <f t="shared" si="6"/>
        <v>0</v>
      </c>
      <c r="Y38" s="2"/>
      <c r="Z38" s="2"/>
      <c r="AA38" s="344" t="s">
        <v>312</v>
      </c>
      <c r="AB38" s="345">
        <v>9350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46168</v>
      </c>
      <c r="G39" s="384">
        <f t="shared" ca="1" si="1"/>
        <v>140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344" t="s">
        <v>313</v>
      </c>
      <c r="AB39" s="345">
        <v>9200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0"/>
        <v>1</v>
      </c>
      <c r="B40" s="150" t="s">
        <v>72</v>
      </c>
      <c r="C40" s="150"/>
      <c r="D40" s="201">
        <v>28</v>
      </c>
      <c r="E40" s="383">
        <f t="shared" si="3"/>
        <v>196</v>
      </c>
      <c r="F40" s="319">
        <v>46170</v>
      </c>
      <c r="G40" s="384">
        <f t="shared" ca="1" si="1"/>
        <v>138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98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98</v>
      </c>
      <c r="V40" s="394">
        <f t="shared" si="5"/>
        <v>196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40</v>
      </c>
      <c r="E41" s="383">
        <f t="shared" si="3"/>
        <v>280</v>
      </c>
      <c r="F41" s="319">
        <v>46169</v>
      </c>
      <c r="G41" s="384">
        <f t="shared" ca="1" si="1"/>
        <v>139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140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140</v>
      </c>
      <c r="V41" s="394">
        <f t="shared" si="5"/>
        <v>280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46169</v>
      </c>
      <c r="G42" s="384">
        <f t="shared" ca="1" si="1"/>
        <v>139</v>
      </c>
      <c r="H42" s="385">
        <v>3</v>
      </c>
      <c r="I42" s="385" t="str">
        <f>VLOOKUP(H42,Secteurs!$A$4:$C$6,3)</f>
        <v>Arnaud ITOUA</v>
      </c>
      <c r="J42" s="195">
        <v>0.5</v>
      </c>
      <c r="K42" s="196"/>
      <c r="L42" s="196"/>
      <c r="M42" s="196">
        <v>0.5</v>
      </c>
      <c r="N42" s="196"/>
      <c r="O42" s="197"/>
      <c r="P42" s="391">
        <f t="shared" si="4"/>
        <v>91</v>
      </c>
      <c r="Q42" s="392">
        <f t="shared" si="4"/>
        <v>0</v>
      </c>
      <c r="R42" s="392">
        <f t="shared" si="4"/>
        <v>0</v>
      </c>
      <c r="S42" s="392">
        <f t="shared" si="4"/>
        <v>91</v>
      </c>
      <c r="T42" s="392">
        <f t="shared" si="4"/>
        <v>0</v>
      </c>
      <c r="U42" s="393">
        <f t="shared" si="4"/>
        <v>0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46169</v>
      </c>
      <c r="G43" s="384">
        <f t="shared" ca="1" si="1"/>
        <v>139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36</v>
      </c>
      <c r="E44" s="383">
        <f t="shared" si="3"/>
        <v>252</v>
      </c>
      <c r="F44" s="319">
        <v>46169</v>
      </c>
      <c r="G44" s="384">
        <f t="shared" ca="1" si="1"/>
        <v>139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/>
      <c r="N44" s="196"/>
      <c r="O44" s="197">
        <v>0.5</v>
      </c>
      <c r="P44" s="391">
        <f t="shared" si="4"/>
        <v>126</v>
      </c>
      <c r="Q44" s="392">
        <f t="shared" si="4"/>
        <v>0</v>
      </c>
      <c r="R44" s="392">
        <f t="shared" si="4"/>
        <v>0</v>
      </c>
      <c r="S44" s="392">
        <f t="shared" si="4"/>
        <v>0</v>
      </c>
      <c r="T44" s="392">
        <f t="shared" si="4"/>
        <v>0</v>
      </c>
      <c r="U44" s="393">
        <f t="shared" si="4"/>
        <v>126</v>
      </c>
      <c r="V44" s="394">
        <f t="shared" si="5"/>
        <v>252</v>
      </c>
      <c r="W44" s="144" t="s">
        <v>217</v>
      </c>
      <c r="X44" s="423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46168</v>
      </c>
      <c r="G45" s="384">
        <f t="shared" ca="1" si="1"/>
        <v>140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42</v>
      </c>
      <c r="E46" s="383">
        <f t="shared" si="3"/>
        <v>294</v>
      </c>
      <c r="F46" s="319">
        <v>46176</v>
      </c>
      <c r="G46" s="384">
        <f t="shared" ca="1" si="1"/>
        <v>132</v>
      </c>
      <c r="H46" s="385">
        <v>1</v>
      </c>
      <c r="I46" s="385" t="s">
        <v>353</v>
      </c>
      <c r="J46" s="195">
        <v>0.75</v>
      </c>
      <c r="K46" s="196"/>
      <c r="L46" s="196"/>
      <c r="M46" s="196"/>
      <c r="N46" s="196"/>
      <c r="O46" s="197">
        <v>0.25</v>
      </c>
      <c r="P46" s="391">
        <f t="shared" si="4"/>
        <v>220.5</v>
      </c>
      <c r="Q46" s="392">
        <f t="shared" si="4"/>
        <v>0</v>
      </c>
      <c r="R46" s="392">
        <f t="shared" si="4"/>
        <v>0</v>
      </c>
      <c r="S46" s="392">
        <f t="shared" si="4"/>
        <v>0</v>
      </c>
      <c r="T46" s="392">
        <f t="shared" si="4"/>
        <v>0</v>
      </c>
      <c r="U46" s="393">
        <f t="shared" si="4"/>
        <v>73.5</v>
      </c>
      <c r="V46" s="394">
        <v>294</v>
      </c>
      <c r="W46" s="144" t="s">
        <v>218</v>
      </c>
      <c r="X46" s="423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46176</v>
      </c>
      <c r="G47" s="384">
        <f t="shared" ca="1" si="1"/>
        <v>132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46169</v>
      </c>
      <c r="G48" s="384">
        <f t="shared" ca="1" si="1"/>
        <v>139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81</v>
      </c>
      <c r="C49" s="148" t="s">
        <v>29</v>
      </c>
      <c r="D49" s="198">
        <v>24</v>
      </c>
      <c r="E49" s="383">
        <f t="shared" si="3"/>
        <v>168</v>
      </c>
      <c r="F49" s="319">
        <v>46168</v>
      </c>
      <c r="G49" s="384">
        <f t="shared" ca="1" si="1"/>
        <v>140</v>
      </c>
      <c r="H49" s="385">
        <v>3</v>
      </c>
      <c r="I49" s="385" t="str">
        <f>VLOOKUP(H49,Secteurs!$A$4:$C$6,3)</f>
        <v>Arnaud ITOUA</v>
      </c>
      <c r="J49" s="195"/>
      <c r="K49" s="196"/>
      <c r="L49" s="196">
        <v>0.5</v>
      </c>
      <c r="M49" s="196"/>
      <c r="N49" s="196">
        <v>0.5</v>
      </c>
      <c r="O49" s="197"/>
      <c r="P49" s="391">
        <f t="shared" si="4"/>
        <v>0</v>
      </c>
      <c r="Q49" s="392">
        <f t="shared" si="4"/>
        <v>0</v>
      </c>
      <c r="R49" s="392">
        <f t="shared" si="4"/>
        <v>84</v>
      </c>
      <c r="S49" s="392">
        <f t="shared" si="4"/>
        <v>0</v>
      </c>
      <c r="T49" s="392">
        <f t="shared" si="4"/>
        <v>84</v>
      </c>
      <c r="U49" s="393">
        <f t="shared" si="4"/>
        <v>0</v>
      </c>
      <c r="V49" s="394">
        <f t="shared" si="5"/>
        <v>168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46170</v>
      </c>
      <c r="G50" s="384">
        <f t="shared" ca="1" si="1"/>
        <v>138</v>
      </c>
      <c r="H50" s="385">
        <v>2</v>
      </c>
      <c r="I50" s="385" t="s">
        <v>354</v>
      </c>
      <c r="J50" s="195">
        <v>0.25</v>
      </c>
      <c r="K50" s="196"/>
      <c r="L50" s="196"/>
      <c r="M50" s="196">
        <v>0.75</v>
      </c>
      <c r="N50" s="196"/>
      <c r="O50" s="197"/>
      <c r="P50" s="391">
        <f t="shared" si="4"/>
        <v>87.5</v>
      </c>
      <c r="Q50" s="392">
        <f t="shared" si="4"/>
        <v>0</v>
      </c>
      <c r="R50" s="392">
        <f t="shared" si="4"/>
        <v>0</v>
      </c>
      <c r="S50" s="392">
        <f t="shared" si="4"/>
        <v>262.5</v>
      </c>
      <c r="T50" s="392">
        <f t="shared" si="4"/>
        <v>0</v>
      </c>
      <c r="U50" s="393">
        <f t="shared" si="4"/>
        <v>0</v>
      </c>
      <c r="V50" s="394">
        <f t="shared" si="5"/>
        <v>350</v>
      </c>
      <c r="W50" s="144" t="s">
        <v>217</v>
      </c>
      <c r="X50" s="423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0"/>
        <v>1</v>
      </c>
      <c r="B51" s="156" t="s">
        <v>83</v>
      </c>
      <c r="C51" s="148" t="s">
        <v>29</v>
      </c>
      <c r="D51" s="202">
        <v>36</v>
      </c>
      <c r="E51" s="383">
        <f t="shared" si="3"/>
        <v>252</v>
      </c>
      <c r="F51" s="319">
        <v>46174</v>
      </c>
      <c r="G51" s="384">
        <f t="shared" ca="1" si="1"/>
        <v>134</v>
      </c>
      <c r="H51" s="385">
        <v>3</v>
      </c>
      <c r="I51" s="385" t="str">
        <f>VLOOKUP(H51,Secteurs!$A$4:$C$6,3)</f>
        <v>Arnaud ITOUA</v>
      </c>
      <c r="J51" s="195">
        <v>0.5</v>
      </c>
      <c r="K51" s="196"/>
      <c r="L51" s="196"/>
      <c r="M51" s="196">
        <v>0.25</v>
      </c>
      <c r="N51" s="196"/>
      <c r="O51" s="197">
        <v>0.25</v>
      </c>
      <c r="P51" s="391">
        <f t="shared" si="4"/>
        <v>126</v>
      </c>
      <c r="Q51" s="392">
        <f t="shared" si="4"/>
        <v>0</v>
      </c>
      <c r="R51" s="392">
        <f t="shared" si="4"/>
        <v>0</v>
      </c>
      <c r="S51" s="392">
        <f t="shared" si="4"/>
        <v>63</v>
      </c>
      <c r="T51" s="392">
        <f t="shared" si="4"/>
        <v>0</v>
      </c>
      <c r="U51" s="393">
        <f t="shared" si="4"/>
        <v>63</v>
      </c>
      <c r="V51" s="394">
        <f t="shared" si="5"/>
        <v>252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0"/>
        <v>1</v>
      </c>
      <c r="B52" s="142" t="s">
        <v>297</v>
      </c>
      <c r="C52" s="142"/>
      <c r="D52" s="198">
        <v>40</v>
      </c>
      <c r="E52" s="383">
        <f t="shared" si="3"/>
        <v>280</v>
      </c>
      <c r="F52" s="319">
        <v>46170</v>
      </c>
      <c r="G52" s="384">
        <f t="shared" ca="1" si="1"/>
        <v>138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4"/>
        <v>140</v>
      </c>
      <c r="Q52" s="392">
        <f t="shared" si="4"/>
        <v>0</v>
      </c>
      <c r="R52" s="392">
        <f t="shared" si="4"/>
        <v>0</v>
      </c>
      <c r="S52" s="392">
        <f t="shared" si="4"/>
        <v>0</v>
      </c>
      <c r="T52" s="392">
        <f t="shared" si="4"/>
        <v>0</v>
      </c>
      <c r="U52" s="393">
        <f t="shared" si="4"/>
        <v>140</v>
      </c>
      <c r="V52" s="394">
        <f t="shared" si="5"/>
        <v>280</v>
      </c>
      <c r="W52" s="144" t="s">
        <v>221</v>
      </c>
      <c r="X52" s="423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0"/>
        <v>1</v>
      </c>
      <c r="B53" s="142" t="s">
        <v>85</v>
      </c>
      <c r="C53" s="154" t="s">
        <v>29</v>
      </c>
      <c r="D53" s="200">
        <v>26</v>
      </c>
      <c r="E53" s="383">
        <f t="shared" si="3"/>
        <v>182</v>
      </c>
      <c r="F53" s="319">
        <v>46170</v>
      </c>
      <c r="G53" s="384">
        <f t="shared" ca="1" si="1"/>
        <v>138</v>
      </c>
      <c r="H53" s="385">
        <v>3</v>
      </c>
      <c r="I53" s="385" t="str">
        <f>VLOOKUP(H53,Secteurs!$A$4:$C$6,3)</f>
        <v>Arnaud ITOUA</v>
      </c>
      <c r="J53" s="195">
        <v>0.75</v>
      </c>
      <c r="K53" s="196"/>
      <c r="L53" s="196"/>
      <c r="M53" s="196"/>
      <c r="N53" s="196"/>
      <c r="O53" s="197">
        <v>0.25</v>
      </c>
      <c r="P53" s="391">
        <f t="shared" si="4"/>
        <v>136.5</v>
      </c>
      <c r="Q53" s="392">
        <f t="shared" si="4"/>
        <v>0</v>
      </c>
      <c r="R53" s="392">
        <f t="shared" si="4"/>
        <v>0</v>
      </c>
      <c r="S53" s="392">
        <f t="shared" si="4"/>
        <v>0</v>
      </c>
      <c r="T53" s="392">
        <f t="shared" si="4"/>
        <v>0</v>
      </c>
      <c r="U53" s="393">
        <f t="shared" si="4"/>
        <v>45.5</v>
      </c>
      <c r="V53" s="394">
        <f t="shared" si="5"/>
        <v>182</v>
      </c>
      <c r="W53" s="144" t="s">
        <v>222</v>
      </c>
      <c r="X53" s="423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0"/>
        <v>1</v>
      </c>
      <c r="B54" s="150" t="s">
        <v>86</v>
      </c>
      <c r="C54" s="148" t="s">
        <v>29</v>
      </c>
      <c r="D54" s="200">
        <v>22</v>
      </c>
      <c r="E54" s="383">
        <f t="shared" si="3"/>
        <v>154</v>
      </c>
      <c r="F54" s="319">
        <v>46170</v>
      </c>
      <c r="G54" s="384">
        <f t="shared" ca="1" si="1"/>
        <v>138</v>
      </c>
      <c r="H54" s="385">
        <v>3</v>
      </c>
      <c r="I54" s="385" t="str">
        <f>VLOOKUP(H54,Secteurs!$A$4:$C$6,3)</f>
        <v>Arnaud ITOUA</v>
      </c>
      <c r="J54" s="195">
        <v>0.5</v>
      </c>
      <c r="K54" s="196"/>
      <c r="L54" s="196"/>
      <c r="M54" s="196"/>
      <c r="N54" s="196"/>
      <c r="O54" s="197">
        <v>0.5</v>
      </c>
      <c r="P54" s="391">
        <f t="shared" si="4"/>
        <v>77</v>
      </c>
      <c r="Q54" s="392">
        <f t="shared" si="4"/>
        <v>0</v>
      </c>
      <c r="R54" s="392">
        <f t="shared" si="4"/>
        <v>0</v>
      </c>
      <c r="S54" s="392">
        <f t="shared" si="4"/>
        <v>0</v>
      </c>
      <c r="T54" s="392">
        <f t="shared" si="4"/>
        <v>0</v>
      </c>
      <c r="U54" s="393">
        <f t="shared" si="4"/>
        <v>77</v>
      </c>
      <c r="V54" s="394">
        <f t="shared" si="5"/>
        <v>154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0"/>
        <v>1</v>
      </c>
      <c r="B55" s="142" t="s">
        <v>337</v>
      </c>
      <c r="D55" s="198">
        <v>38</v>
      </c>
      <c r="E55" s="383">
        <f t="shared" si="3"/>
        <v>266</v>
      </c>
      <c r="F55" s="319">
        <v>46174</v>
      </c>
      <c r="G55" s="384">
        <f t="shared" ca="1" si="1"/>
        <v>134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/>
      <c r="N55" s="196">
        <v>0.5</v>
      </c>
      <c r="O55" s="197"/>
      <c r="P55" s="391">
        <f t="shared" si="4"/>
        <v>133</v>
      </c>
      <c r="Q55" s="392">
        <f t="shared" si="4"/>
        <v>0</v>
      </c>
      <c r="R55" s="392">
        <f t="shared" si="4"/>
        <v>0</v>
      </c>
      <c r="S55" s="392">
        <f t="shared" si="4"/>
        <v>0</v>
      </c>
      <c r="T55" s="392">
        <f t="shared" si="4"/>
        <v>133</v>
      </c>
      <c r="U55" s="393">
        <f t="shared" si="4"/>
        <v>0</v>
      </c>
      <c r="V55" s="394">
        <f t="shared" si="5"/>
        <v>266</v>
      </c>
      <c r="W55" s="144" t="s">
        <v>224</v>
      </c>
      <c r="X55" s="423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36</v>
      </c>
      <c r="E56" s="383">
        <f t="shared" si="3"/>
        <v>252</v>
      </c>
      <c r="F56" s="319">
        <v>46168</v>
      </c>
      <c r="G56" s="384">
        <f t="shared" ca="1" si="1"/>
        <v>140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126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126</v>
      </c>
      <c r="V56" s="394">
        <f t="shared" si="5"/>
        <v>252</v>
      </c>
      <c r="W56" s="144" t="s">
        <v>205</v>
      </c>
      <c r="X56" s="423">
        <f t="shared" si="6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22</v>
      </c>
      <c r="E57" s="383">
        <f t="shared" si="3"/>
        <v>154</v>
      </c>
      <c r="F57" s="319">
        <v>46169</v>
      </c>
      <c r="G57" s="384">
        <f t="shared" ca="1" si="1"/>
        <v>139</v>
      </c>
      <c r="H57" s="385">
        <v>3</v>
      </c>
      <c r="I57" s="385" t="str">
        <f>VLOOKUP(H57,Secteurs!$A$4:$C$6,3)</f>
        <v>Arnaud ITOUA</v>
      </c>
      <c r="J57" s="195">
        <v>0.5</v>
      </c>
      <c r="K57" s="196"/>
      <c r="L57" s="196"/>
      <c r="M57" s="196">
        <v>0.25</v>
      </c>
      <c r="N57" s="196">
        <v>0.25</v>
      </c>
      <c r="O57" s="197"/>
      <c r="P57" s="391">
        <f t="shared" si="4"/>
        <v>77</v>
      </c>
      <c r="Q57" s="392">
        <f t="shared" si="4"/>
        <v>0</v>
      </c>
      <c r="R57" s="392">
        <f t="shared" si="4"/>
        <v>0</v>
      </c>
      <c r="S57" s="392">
        <f t="shared" si="4"/>
        <v>38.5</v>
      </c>
      <c r="T57" s="392">
        <f t="shared" si="4"/>
        <v>38.5</v>
      </c>
      <c r="U57" s="393">
        <f t="shared" si="4"/>
        <v>0</v>
      </c>
      <c r="V57" s="394">
        <f t="shared" si="5"/>
        <v>154</v>
      </c>
      <c r="W57" s="144" t="s">
        <v>223</v>
      </c>
      <c r="X57" s="423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36</v>
      </c>
      <c r="E58" s="383">
        <f t="shared" si="3"/>
        <v>252</v>
      </c>
      <c r="F58" s="319">
        <v>46169</v>
      </c>
      <c r="G58" s="384">
        <f t="shared" ca="1" si="1"/>
        <v>139</v>
      </c>
      <c r="H58" s="385">
        <v>2</v>
      </c>
      <c r="I58" s="385" t="s">
        <v>354</v>
      </c>
      <c r="J58" s="195">
        <v>0.5</v>
      </c>
      <c r="K58" s="196"/>
      <c r="L58" s="196"/>
      <c r="M58" s="196"/>
      <c r="N58" s="196">
        <v>0.25</v>
      </c>
      <c r="O58" s="197">
        <v>0.25</v>
      </c>
      <c r="P58" s="391">
        <f t="shared" si="4"/>
        <v>126</v>
      </c>
      <c r="Q58" s="392">
        <f t="shared" ref="Q58:U108" si="7">+$E58*K58</f>
        <v>0</v>
      </c>
      <c r="R58" s="392">
        <f t="shared" si="7"/>
        <v>0</v>
      </c>
      <c r="S58" s="392">
        <f t="shared" si="7"/>
        <v>0</v>
      </c>
      <c r="T58" s="392">
        <f t="shared" si="7"/>
        <v>63</v>
      </c>
      <c r="U58" s="393">
        <f t="shared" si="7"/>
        <v>63</v>
      </c>
      <c r="V58" s="394">
        <f t="shared" si="5"/>
        <v>252</v>
      </c>
      <c r="W58" s="144" t="s">
        <v>208</v>
      </c>
      <c r="X58" s="423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46174</v>
      </c>
      <c r="G59" s="384">
        <f t="shared" ca="1" si="1"/>
        <v>134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>
        <v>0.5</v>
      </c>
      <c r="M59" s="196"/>
      <c r="N59" s="196"/>
      <c r="O59" s="197"/>
      <c r="P59" s="391">
        <f t="shared" ref="P59:U122" si="8">+$E59*J59</f>
        <v>105</v>
      </c>
      <c r="Q59" s="392">
        <f t="shared" si="7"/>
        <v>0</v>
      </c>
      <c r="R59" s="392">
        <f t="shared" si="7"/>
        <v>105</v>
      </c>
      <c r="S59" s="392">
        <f t="shared" si="7"/>
        <v>0</v>
      </c>
      <c r="T59" s="392">
        <f t="shared" si="7"/>
        <v>0</v>
      </c>
      <c r="U59" s="393">
        <f t="shared" si="7"/>
        <v>0</v>
      </c>
      <c r="V59" s="394">
        <f t="shared" si="5"/>
        <v>210</v>
      </c>
      <c r="W59" s="144" t="s">
        <v>210</v>
      </c>
      <c r="X59" s="423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28</v>
      </c>
      <c r="E60" s="383">
        <f t="shared" si="3"/>
        <v>196</v>
      </c>
      <c r="F60" s="319">
        <v>46168</v>
      </c>
      <c r="G60" s="384">
        <f t="shared" ca="1" si="1"/>
        <v>140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8"/>
        <v>0</v>
      </c>
      <c r="Q60" s="392">
        <f t="shared" si="7"/>
        <v>0</v>
      </c>
      <c r="R60" s="392">
        <f t="shared" si="7"/>
        <v>98</v>
      </c>
      <c r="S60" s="392">
        <f t="shared" si="7"/>
        <v>0</v>
      </c>
      <c r="T60" s="392">
        <f t="shared" si="7"/>
        <v>0</v>
      </c>
      <c r="U60" s="393">
        <f t="shared" si="7"/>
        <v>98</v>
      </c>
      <c r="V60" s="394">
        <f t="shared" si="5"/>
        <v>196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42</v>
      </c>
      <c r="E61" s="383">
        <f t="shared" si="3"/>
        <v>294</v>
      </c>
      <c r="F61" s="319">
        <v>46168</v>
      </c>
      <c r="G61" s="384">
        <f t="shared" ca="1" si="1"/>
        <v>140</v>
      </c>
      <c r="H61" s="385">
        <v>2</v>
      </c>
      <c r="I61" s="385" t="s">
        <v>354</v>
      </c>
      <c r="J61" s="195"/>
      <c r="K61" s="196">
        <v>0.5</v>
      </c>
      <c r="L61" s="196"/>
      <c r="M61" s="196"/>
      <c r="N61" s="196"/>
      <c r="O61" s="197">
        <v>0.5</v>
      </c>
      <c r="P61" s="391">
        <f t="shared" si="8"/>
        <v>0</v>
      </c>
      <c r="Q61" s="392">
        <f t="shared" si="7"/>
        <v>147</v>
      </c>
      <c r="R61" s="392">
        <f t="shared" si="7"/>
        <v>0</v>
      </c>
      <c r="S61" s="392">
        <f t="shared" si="7"/>
        <v>0</v>
      </c>
      <c r="T61" s="392">
        <f t="shared" si="7"/>
        <v>0</v>
      </c>
      <c r="U61" s="393">
        <f t="shared" si="7"/>
        <v>147</v>
      </c>
      <c r="V61" s="394">
        <f t="shared" si="5"/>
        <v>294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46175</v>
      </c>
      <c r="G62" s="384">
        <f t="shared" ca="1" si="1"/>
        <v>133</v>
      </c>
      <c r="H62" s="254">
        <v>1</v>
      </c>
      <c r="I62" s="385" t="s">
        <v>353</v>
      </c>
      <c r="J62" s="195">
        <v>0.25</v>
      </c>
      <c r="K62" s="196"/>
      <c r="L62" s="196"/>
      <c r="M62" s="196"/>
      <c r="N62" s="196">
        <v>0.25</v>
      </c>
      <c r="O62" s="197">
        <v>0.5</v>
      </c>
      <c r="P62" s="391">
        <f t="shared" si="8"/>
        <v>49</v>
      </c>
      <c r="Q62" s="392">
        <f t="shared" si="7"/>
        <v>0</v>
      </c>
      <c r="R62" s="392">
        <f t="shared" si="7"/>
        <v>0</v>
      </c>
      <c r="S62" s="392">
        <f t="shared" si="7"/>
        <v>0</v>
      </c>
      <c r="T62" s="392">
        <f t="shared" si="7"/>
        <v>49</v>
      </c>
      <c r="U62" s="393">
        <f t="shared" si="7"/>
        <v>98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46168</v>
      </c>
      <c r="G63" s="384">
        <f t="shared" ca="1" si="1"/>
        <v>140</v>
      </c>
      <c r="H63" s="254">
        <v>1</v>
      </c>
      <c r="I63" s="385" t="s">
        <v>353</v>
      </c>
      <c r="J63" s="195"/>
      <c r="K63" s="196"/>
      <c r="L63" s="196"/>
      <c r="M63" s="196"/>
      <c r="N63" s="196"/>
      <c r="O63" s="197">
        <v>1</v>
      </c>
      <c r="P63" s="391">
        <f t="shared" si="8"/>
        <v>0</v>
      </c>
      <c r="Q63" s="392">
        <f t="shared" si="7"/>
        <v>0</v>
      </c>
      <c r="R63" s="392">
        <f t="shared" si="7"/>
        <v>0</v>
      </c>
      <c r="S63" s="392">
        <f t="shared" si="7"/>
        <v>0</v>
      </c>
      <c r="T63" s="392">
        <f t="shared" si="7"/>
        <v>0</v>
      </c>
      <c r="U63" s="393">
        <f t="shared" si="7"/>
        <v>210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26</v>
      </c>
      <c r="E64" s="383">
        <f t="shared" si="3"/>
        <v>182</v>
      </c>
      <c r="F64" s="319">
        <v>46168</v>
      </c>
      <c r="G64" s="384">
        <f t="shared" ca="1" si="1"/>
        <v>140</v>
      </c>
      <c r="H64" s="254">
        <v>1</v>
      </c>
      <c r="I64" s="385" t="s">
        <v>353</v>
      </c>
      <c r="J64" s="195">
        <v>0.5</v>
      </c>
      <c r="K64" s="196"/>
      <c r="L64" s="196"/>
      <c r="M64" s="196"/>
      <c r="N64" s="196"/>
      <c r="O64" s="197">
        <v>0.5</v>
      </c>
      <c r="P64" s="391">
        <f t="shared" si="8"/>
        <v>91</v>
      </c>
      <c r="Q64" s="392">
        <f t="shared" si="7"/>
        <v>0</v>
      </c>
      <c r="R64" s="392">
        <f t="shared" si="7"/>
        <v>0</v>
      </c>
      <c r="S64" s="392">
        <f t="shared" si="7"/>
        <v>0</v>
      </c>
      <c r="T64" s="392">
        <f t="shared" si="7"/>
        <v>0</v>
      </c>
      <c r="U64" s="393">
        <f t="shared" si="7"/>
        <v>91</v>
      </c>
      <c r="V64" s="394">
        <f t="shared" si="5"/>
        <v>182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42</v>
      </c>
      <c r="E65" s="383">
        <f t="shared" si="3"/>
        <v>294</v>
      </c>
      <c r="F65" s="319">
        <v>46169</v>
      </c>
      <c r="G65" s="384">
        <f t="shared" ca="1" si="1"/>
        <v>139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>
        <v>0.25</v>
      </c>
      <c r="O65" s="197">
        <v>0.25</v>
      </c>
      <c r="P65" s="391">
        <f t="shared" si="8"/>
        <v>147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73.5</v>
      </c>
      <c r="U65" s="393">
        <f t="shared" si="7"/>
        <v>73.5</v>
      </c>
      <c r="V65" s="394">
        <f t="shared" si="5"/>
        <v>294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9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46175</v>
      </c>
      <c r="G66" s="384">
        <f t="shared" ref="G66:G70" ca="1" si="10">+IF(A66=1,(+TODAY())-F66,"Sans objet")</f>
        <v>133</v>
      </c>
      <c r="H66" s="254">
        <v>1</v>
      </c>
      <c r="I66" s="385" t="s">
        <v>353</v>
      </c>
      <c r="J66" s="195">
        <v>0.25</v>
      </c>
      <c r="K66" s="196"/>
      <c r="L66" s="196"/>
      <c r="M66" s="196">
        <v>0.25</v>
      </c>
      <c r="N66" s="196"/>
      <c r="O66" s="197">
        <v>0.5</v>
      </c>
      <c r="P66" s="391">
        <f t="shared" si="8"/>
        <v>31.5</v>
      </c>
      <c r="Q66" s="392">
        <f t="shared" si="7"/>
        <v>0</v>
      </c>
      <c r="R66" s="392">
        <f t="shared" si="7"/>
        <v>0</v>
      </c>
      <c r="S66" s="392">
        <f t="shared" si="7"/>
        <v>31.5</v>
      </c>
      <c r="T66" s="392">
        <f t="shared" si="7"/>
        <v>0</v>
      </c>
      <c r="U66" s="393">
        <f t="shared" si="7"/>
        <v>63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9"/>
        <v>1</v>
      </c>
      <c r="B67" s="169" t="s">
        <v>99</v>
      </c>
      <c r="C67" s="159" t="s">
        <v>29</v>
      </c>
      <c r="D67" s="200">
        <v>28</v>
      </c>
      <c r="E67" s="383">
        <f t="shared" ref="E67:E130" si="11">D67*7</f>
        <v>196</v>
      </c>
      <c r="F67" s="319">
        <v>46175</v>
      </c>
      <c r="G67" s="384">
        <f t="shared" ca="1" si="10"/>
        <v>133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8"/>
        <v>98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98</v>
      </c>
      <c r="V67" s="394">
        <f t="shared" ref="V67:V130" si="12">SUM(P67:U67)</f>
        <v>196</v>
      </c>
      <c r="W67" s="144" t="s">
        <v>220</v>
      </c>
      <c r="X67" s="423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9"/>
        <v>1</v>
      </c>
      <c r="B68" s="161" t="s">
        <v>100</v>
      </c>
      <c r="C68" s="160" t="s">
        <v>29</v>
      </c>
      <c r="D68" s="198">
        <v>26</v>
      </c>
      <c r="E68" s="383">
        <f t="shared" si="11"/>
        <v>182</v>
      </c>
      <c r="F68" s="319">
        <v>46168</v>
      </c>
      <c r="G68" s="384">
        <f t="shared" ca="1" si="10"/>
        <v>140</v>
      </c>
      <c r="H68" s="254">
        <v>1</v>
      </c>
      <c r="I68" s="385" t="s">
        <v>353</v>
      </c>
      <c r="J68" s="195">
        <v>0.5</v>
      </c>
      <c r="K68" s="196"/>
      <c r="L68" s="196"/>
      <c r="M68" s="196"/>
      <c r="N68" s="196">
        <v>0.5</v>
      </c>
      <c r="O68" s="197"/>
      <c r="P68" s="391">
        <f t="shared" si="8"/>
        <v>91</v>
      </c>
      <c r="Q68" s="392">
        <f t="shared" si="7"/>
        <v>0</v>
      </c>
      <c r="R68" s="392">
        <f t="shared" si="7"/>
        <v>0</v>
      </c>
      <c r="S68" s="392">
        <f t="shared" si="7"/>
        <v>0</v>
      </c>
      <c r="T68" s="392">
        <f t="shared" si="7"/>
        <v>91</v>
      </c>
      <c r="U68" s="393">
        <f t="shared" si="7"/>
        <v>0</v>
      </c>
      <c r="V68" s="394">
        <f t="shared" si="12"/>
        <v>182</v>
      </c>
      <c r="W68" s="144" t="s">
        <v>228</v>
      </c>
      <c r="X68" s="423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9"/>
        <v>1</v>
      </c>
      <c r="B69" s="153" t="s">
        <v>101</v>
      </c>
      <c r="C69" s="148" t="s">
        <v>29</v>
      </c>
      <c r="D69" s="198">
        <v>48</v>
      </c>
      <c r="E69" s="383">
        <f t="shared" si="11"/>
        <v>336</v>
      </c>
      <c r="F69" s="319">
        <v>46170</v>
      </c>
      <c r="G69" s="384">
        <f t="shared" ca="1" si="10"/>
        <v>138</v>
      </c>
      <c r="H69" s="385">
        <v>2</v>
      </c>
      <c r="I69" s="385" t="s">
        <v>355</v>
      </c>
      <c r="J69" s="195"/>
      <c r="K69" s="196">
        <v>0.5</v>
      </c>
      <c r="L69" s="196"/>
      <c r="M69" s="196"/>
      <c r="N69" s="196"/>
      <c r="O69" s="197">
        <v>0.5</v>
      </c>
      <c r="P69" s="391">
        <f t="shared" si="8"/>
        <v>0</v>
      </c>
      <c r="Q69" s="392">
        <f t="shared" si="7"/>
        <v>168</v>
      </c>
      <c r="R69" s="392">
        <f t="shared" si="7"/>
        <v>0</v>
      </c>
      <c r="S69" s="392">
        <f t="shared" si="7"/>
        <v>0</v>
      </c>
      <c r="T69" s="392">
        <f t="shared" si="7"/>
        <v>0</v>
      </c>
      <c r="U69" s="393">
        <f t="shared" si="7"/>
        <v>168</v>
      </c>
      <c r="V69" s="394">
        <f t="shared" si="12"/>
        <v>336</v>
      </c>
      <c r="W69" s="144" t="s">
        <v>219</v>
      </c>
      <c r="X69" s="423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9"/>
        <v>1</v>
      </c>
      <c r="B70" s="150" t="s">
        <v>103</v>
      </c>
      <c r="C70" s="288"/>
      <c r="D70" s="200">
        <v>20</v>
      </c>
      <c r="E70" s="383">
        <f t="shared" si="11"/>
        <v>140</v>
      </c>
      <c r="F70" s="319">
        <v>46169</v>
      </c>
      <c r="G70" s="384">
        <f t="shared" ca="1" si="10"/>
        <v>139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8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2"/>
        <v>140</v>
      </c>
      <c r="W70" s="144" t="s">
        <v>229</v>
      </c>
      <c r="X70" s="423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9"/>
        <v>1</v>
      </c>
      <c r="B71" s="153" t="s">
        <v>105</v>
      </c>
      <c r="D71" s="198">
        <v>28</v>
      </c>
      <c r="E71" s="383">
        <f t="shared" si="11"/>
        <v>196</v>
      </c>
      <c r="F71" s="319">
        <v>46168</v>
      </c>
      <c r="G71" s="384">
        <v>0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8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2"/>
        <v>196</v>
      </c>
      <c r="W71" s="144" t="s">
        <v>230</v>
      </c>
      <c r="X71" s="423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9"/>
        <v>1</v>
      </c>
      <c r="B72" s="142" t="s">
        <v>106</v>
      </c>
      <c r="C72" s="142"/>
      <c r="D72" s="199">
        <v>12</v>
      </c>
      <c r="E72" s="383">
        <f t="shared" si="11"/>
        <v>84</v>
      </c>
      <c r="F72" s="319">
        <v>46175</v>
      </c>
      <c r="G72" s="384">
        <f t="shared" ref="G72:G135" ca="1" si="14">+IF(A72=1,(+TODAY())-F72,"Sans objet")</f>
        <v>133</v>
      </c>
      <c r="H72" s="254">
        <v>1</v>
      </c>
      <c r="I72" s="385" t="s">
        <v>353</v>
      </c>
      <c r="J72" s="195">
        <v>0.5</v>
      </c>
      <c r="K72" s="196"/>
      <c r="L72" s="196"/>
      <c r="M72" s="196">
        <v>0.25</v>
      </c>
      <c r="N72" s="196"/>
      <c r="O72" s="197">
        <v>0.25</v>
      </c>
      <c r="P72" s="391">
        <f t="shared" si="8"/>
        <v>42</v>
      </c>
      <c r="Q72" s="392">
        <f t="shared" si="7"/>
        <v>0</v>
      </c>
      <c r="R72" s="392">
        <f t="shared" si="7"/>
        <v>0</v>
      </c>
      <c r="S72" s="392">
        <f t="shared" si="7"/>
        <v>21</v>
      </c>
      <c r="T72" s="392">
        <f t="shared" si="7"/>
        <v>0</v>
      </c>
      <c r="U72" s="393">
        <f t="shared" si="7"/>
        <v>21</v>
      </c>
      <c r="V72" s="394">
        <f t="shared" si="12"/>
        <v>84</v>
      </c>
      <c r="W72" s="144" t="s">
        <v>226</v>
      </c>
      <c r="X72" s="423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9"/>
        <v>1</v>
      </c>
      <c r="B73" s="142" t="s">
        <v>107</v>
      </c>
      <c r="C73" s="142"/>
      <c r="D73" s="198">
        <v>28</v>
      </c>
      <c r="E73" s="383">
        <f t="shared" si="11"/>
        <v>196</v>
      </c>
      <c r="F73" s="319">
        <v>46170</v>
      </c>
      <c r="G73" s="384">
        <f t="shared" ca="1" si="14"/>
        <v>138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8"/>
        <v>98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98</v>
      </c>
      <c r="V73" s="394">
        <f t="shared" si="12"/>
        <v>196</v>
      </c>
      <c r="W73" s="144" t="s">
        <v>208</v>
      </c>
      <c r="X73" s="423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9"/>
        <v>1</v>
      </c>
      <c r="B74" s="153" t="s">
        <v>108</v>
      </c>
      <c r="C74" s="149" t="s">
        <v>34</v>
      </c>
      <c r="D74" s="198">
        <v>30</v>
      </c>
      <c r="E74" s="383">
        <f t="shared" si="11"/>
        <v>210</v>
      </c>
      <c r="F74" s="352">
        <v>46175</v>
      </c>
      <c r="G74" s="384">
        <f t="shared" ca="1" si="14"/>
        <v>133</v>
      </c>
      <c r="H74" s="255">
        <v>1</v>
      </c>
      <c r="I74" s="255" t="s">
        <v>353</v>
      </c>
      <c r="J74" s="195">
        <v>0.75</v>
      </c>
      <c r="K74" s="196"/>
      <c r="L74" s="196"/>
      <c r="M74" s="196">
        <v>0.25</v>
      </c>
      <c r="N74" s="196"/>
      <c r="O74" s="197"/>
      <c r="P74" s="391">
        <f t="shared" si="8"/>
        <v>157.5</v>
      </c>
      <c r="Q74" s="392">
        <f t="shared" si="7"/>
        <v>0</v>
      </c>
      <c r="R74" s="392">
        <f t="shared" si="7"/>
        <v>0</v>
      </c>
      <c r="S74" s="392">
        <f t="shared" si="7"/>
        <v>52.5</v>
      </c>
      <c r="T74" s="392">
        <f t="shared" si="7"/>
        <v>0</v>
      </c>
      <c r="U74" s="393">
        <f t="shared" si="7"/>
        <v>0</v>
      </c>
      <c r="V74" s="394">
        <f t="shared" si="12"/>
        <v>210</v>
      </c>
      <c r="W74" s="144" t="s">
        <v>231</v>
      </c>
      <c r="X74" s="423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9"/>
        <v>1</v>
      </c>
      <c r="B75" s="153" t="s">
        <v>109</v>
      </c>
      <c r="C75" s="153"/>
      <c r="D75" s="198">
        <v>26</v>
      </c>
      <c r="E75" s="383">
        <f t="shared" si="11"/>
        <v>182</v>
      </c>
      <c r="F75" s="319">
        <v>46175</v>
      </c>
      <c r="G75" s="384">
        <f t="shared" ca="1" si="14"/>
        <v>133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0.5</v>
      </c>
      <c r="N75" s="196"/>
      <c r="O75" s="197"/>
      <c r="P75" s="391">
        <f t="shared" si="8"/>
        <v>91</v>
      </c>
      <c r="Q75" s="392">
        <f t="shared" si="7"/>
        <v>0</v>
      </c>
      <c r="R75" s="392">
        <f t="shared" si="7"/>
        <v>0</v>
      </c>
      <c r="S75" s="392">
        <f t="shared" si="7"/>
        <v>91</v>
      </c>
      <c r="T75" s="392">
        <f t="shared" si="7"/>
        <v>0</v>
      </c>
      <c r="U75" s="393">
        <f t="shared" si="7"/>
        <v>0</v>
      </c>
      <c r="V75" s="394">
        <f t="shared" si="12"/>
        <v>182</v>
      </c>
      <c r="W75" s="144" t="s">
        <v>231</v>
      </c>
      <c r="X75" s="423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9"/>
        <v>1</v>
      </c>
      <c r="B76" s="142" t="s">
        <v>110</v>
      </c>
      <c r="C76" s="148" t="s">
        <v>29</v>
      </c>
      <c r="D76" s="198">
        <v>26</v>
      </c>
      <c r="E76" s="383">
        <f t="shared" si="11"/>
        <v>182</v>
      </c>
      <c r="F76" s="319">
        <v>46174</v>
      </c>
      <c r="G76" s="384">
        <f t="shared" ca="1" si="14"/>
        <v>134</v>
      </c>
      <c r="H76" s="385">
        <v>3</v>
      </c>
      <c r="I76" s="385" t="str">
        <f>VLOOKUP(H76,Secteurs!$A$4:$C$6,3)</f>
        <v>Arnaud ITOUA</v>
      </c>
      <c r="J76" s="195">
        <v>0.5</v>
      </c>
      <c r="K76" s="196"/>
      <c r="L76" s="196"/>
      <c r="M76" s="196"/>
      <c r="N76" s="196">
        <v>0.5</v>
      </c>
      <c r="O76" s="197"/>
      <c r="P76" s="391">
        <f t="shared" si="8"/>
        <v>91</v>
      </c>
      <c r="Q76" s="392">
        <f t="shared" si="7"/>
        <v>0</v>
      </c>
      <c r="R76" s="392">
        <f t="shared" si="7"/>
        <v>0</v>
      </c>
      <c r="S76" s="392">
        <f t="shared" si="7"/>
        <v>0</v>
      </c>
      <c r="T76" s="392">
        <f t="shared" si="7"/>
        <v>91</v>
      </c>
      <c r="U76" s="393">
        <f t="shared" si="7"/>
        <v>0</v>
      </c>
      <c r="V76" s="394">
        <f t="shared" si="12"/>
        <v>182</v>
      </c>
      <c r="W76" s="144" t="s">
        <v>232</v>
      </c>
      <c r="X76" s="423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9"/>
        <v>1</v>
      </c>
      <c r="B77" s="142" t="s">
        <v>111</v>
      </c>
      <c r="C77" s="142"/>
      <c r="D77" s="198">
        <v>28</v>
      </c>
      <c r="E77" s="383">
        <f t="shared" si="11"/>
        <v>196</v>
      </c>
      <c r="F77" s="319">
        <v>46170</v>
      </c>
      <c r="G77" s="384">
        <f t="shared" ca="1" si="14"/>
        <v>138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>
        <f t="shared" si="8"/>
        <v>98</v>
      </c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f t="shared" si="12"/>
        <v>196</v>
      </c>
      <c r="W77" s="144" t="s">
        <v>233</v>
      </c>
      <c r="X77" s="423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9"/>
        <v>1</v>
      </c>
      <c r="B78" s="142" t="s">
        <v>112</v>
      </c>
      <c r="C78" s="148" t="s">
        <v>52</v>
      </c>
      <c r="D78" s="198">
        <v>38</v>
      </c>
      <c r="E78" s="383">
        <f t="shared" si="11"/>
        <v>266</v>
      </c>
      <c r="F78" s="319">
        <v>46169</v>
      </c>
      <c r="G78" s="384">
        <f t="shared" ca="1" si="14"/>
        <v>139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>
        <v>0.25</v>
      </c>
      <c r="M78" s="196"/>
      <c r="N78" s="196">
        <v>0.25</v>
      </c>
      <c r="O78" s="197"/>
      <c r="P78" s="391">
        <f t="shared" si="8"/>
        <v>133</v>
      </c>
      <c r="Q78" s="392">
        <f t="shared" si="7"/>
        <v>0</v>
      </c>
      <c r="R78" s="392">
        <f t="shared" si="7"/>
        <v>66.5</v>
      </c>
      <c r="S78" s="392">
        <f t="shared" si="7"/>
        <v>0</v>
      </c>
      <c r="T78" s="392">
        <f t="shared" si="7"/>
        <v>66.5</v>
      </c>
      <c r="U78" s="393">
        <f t="shared" si="7"/>
        <v>0</v>
      </c>
      <c r="V78" s="394">
        <f t="shared" si="12"/>
        <v>266</v>
      </c>
      <c r="W78" s="144" t="s">
        <v>234</v>
      </c>
      <c r="X78" s="423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9"/>
        <v>1</v>
      </c>
      <c r="B79" s="153" t="s">
        <v>327</v>
      </c>
      <c r="C79" s="149"/>
      <c r="D79" s="198">
        <v>26</v>
      </c>
      <c r="E79" s="383">
        <f t="shared" si="11"/>
        <v>182</v>
      </c>
      <c r="F79" s="319">
        <v>46168</v>
      </c>
      <c r="G79" s="384">
        <f t="shared" ca="1" si="14"/>
        <v>140</v>
      </c>
      <c r="H79" s="254">
        <v>1</v>
      </c>
      <c r="I79" s="385" t="s">
        <v>353</v>
      </c>
      <c r="J79" s="195">
        <v>0.5</v>
      </c>
      <c r="K79" s="196"/>
      <c r="L79" s="196"/>
      <c r="M79" s="196"/>
      <c r="N79" s="196">
        <v>0.25</v>
      </c>
      <c r="O79" s="197">
        <v>0.25</v>
      </c>
      <c r="P79" s="391">
        <f t="shared" si="8"/>
        <v>91</v>
      </c>
      <c r="Q79" s="392">
        <f t="shared" si="7"/>
        <v>0</v>
      </c>
      <c r="R79" s="392">
        <f t="shared" si="7"/>
        <v>0</v>
      </c>
      <c r="S79" s="392">
        <f t="shared" si="7"/>
        <v>0</v>
      </c>
      <c r="T79" s="392">
        <f t="shared" si="7"/>
        <v>45.5</v>
      </c>
      <c r="U79" s="393">
        <f t="shared" si="7"/>
        <v>45.5</v>
      </c>
      <c r="V79" s="394">
        <f t="shared" si="12"/>
        <v>182</v>
      </c>
      <c r="W79" s="144" t="s">
        <v>235</v>
      </c>
      <c r="X79" s="423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9"/>
        <v>1</v>
      </c>
      <c r="B80" s="142" t="s">
        <v>114</v>
      </c>
      <c r="C80" s="148" t="s">
        <v>29</v>
      </c>
      <c r="D80" s="198">
        <v>32</v>
      </c>
      <c r="E80" s="383">
        <f t="shared" si="11"/>
        <v>224</v>
      </c>
      <c r="F80" s="319">
        <v>46169</v>
      </c>
      <c r="G80" s="384">
        <f t="shared" ca="1" si="14"/>
        <v>139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8"/>
        <v>112</v>
      </c>
      <c r="Q80" s="392">
        <f t="shared" si="7"/>
        <v>0</v>
      </c>
      <c r="R80" s="392">
        <f t="shared" si="7"/>
        <v>0</v>
      </c>
      <c r="S80" s="392">
        <f t="shared" si="7"/>
        <v>56</v>
      </c>
      <c r="T80" s="392">
        <f t="shared" si="7"/>
        <v>0</v>
      </c>
      <c r="U80" s="393">
        <f t="shared" si="7"/>
        <v>56</v>
      </c>
      <c r="V80" s="394">
        <f t="shared" si="12"/>
        <v>224</v>
      </c>
      <c r="W80" s="144" t="s">
        <v>236</v>
      </c>
      <c r="X80" s="423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9"/>
        <v>1</v>
      </c>
      <c r="B81" s="161" t="s">
        <v>237</v>
      </c>
      <c r="C81" s="161"/>
      <c r="D81" s="198">
        <v>52</v>
      </c>
      <c r="E81" s="383">
        <f t="shared" si="11"/>
        <v>364</v>
      </c>
      <c r="F81" s="319">
        <v>46174</v>
      </c>
      <c r="G81" s="384">
        <f t="shared" ca="1" si="14"/>
        <v>134</v>
      </c>
      <c r="H81" s="385">
        <v>1</v>
      </c>
      <c r="I81" s="385" t="s">
        <v>353</v>
      </c>
      <c r="J81" s="195">
        <v>0.5</v>
      </c>
      <c r="K81" s="196"/>
      <c r="L81" s="196"/>
      <c r="M81" s="196"/>
      <c r="N81" s="196"/>
      <c r="O81" s="197">
        <v>0.5</v>
      </c>
      <c r="P81" s="391">
        <f t="shared" si="8"/>
        <v>182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0</v>
      </c>
      <c r="U81" s="393">
        <f t="shared" si="7"/>
        <v>182</v>
      </c>
      <c r="V81" s="394">
        <f t="shared" si="12"/>
        <v>364</v>
      </c>
      <c r="W81" s="144" t="s">
        <v>218</v>
      </c>
      <c r="X81" s="423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9"/>
        <v>1</v>
      </c>
      <c r="B82" s="153" t="s">
        <v>377</v>
      </c>
      <c r="C82" s="149" t="s">
        <v>52</v>
      </c>
      <c r="D82" s="198">
        <v>32</v>
      </c>
      <c r="E82" s="383">
        <f t="shared" si="11"/>
        <v>224</v>
      </c>
      <c r="F82" s="319">
        <v>46174</v>
      </c>
      <c r="G82" s="384">
        <f t="shared" ca="1" si="14"/>
        <v>134</v>
      </c>
      <c r="H82" s="385">
        <v>1</v>
      </c>
      <c r="I82" s="385" t="s">
        <v>353</v>
      </c>
      <c r="J82" s="195">
        <v>0.5</v>
      </c>
      <c r="K82" s="196"/>
      <c r="L82" s="196"/>
      <c r="M82" s="196">
        <v>0.25</v>
      </c>
      <c r="N82" s="196"/>
      <c r="O82" s="197">
        <v>0.25</v>
      </c>
      <c r="P82" s="391">
        <f t="shared" si="8"/>
        <v>112</v>
      </c>
      <c r="Q82" s="392">
        <f t="shared" si="7"/>
        <v>0</v>
      </c>
      <c r="R82" s="392">
        <f t="shared" si="7"/>
        <v>0</v>
      </c>
      <c r="S82" s="392">
        <f t="shared" si="7"/>
        <v>56</v>
      </c>
      <c r="T82" s="392">
        <f t="shared" si="7"/>
        <v>0</v>
      </c>
      <c r="U82" s="393">
        <f t="shared" si="7"/>
        <v>56</v>
      </c>
      <c r="V82" s="394">
        <f t="shared" si="12"/>
        <v>224</v>
      </c>
      <c r="W82" s="144" t="s">
        <v>238</v>
      </c>
      <c r="X82" s="423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9"/>
        <v>1</v>
      </c>
      <c r="B83" s="142" t="s">
        <v>386</v>
      </c>
      <c r="C83" s="142"/>
      <c r="D83" s="198">
        <v>34</v>
      </c>
      <c r="E83" s="383">
        <f t="shared" si="11"/>
        <v>238</v>
      </c>
      <c r="F83" s="319">
        <v>46168</v>
      </c>
      <c r="G83" s="384">
        <f t="shared" ca="1" si="14"/>
        <v>140</v>
      </c>
      <c r="H83" s="254">
        <v>1</v>
      </c>
      <c r="I83" s="385" t="s">
        <v>353</v>
      </c>
      <c r="J83" s="195">
        <v>0.5</v>
      </c>
      <c r="K83" s="196">
        <v>0.5</v>
      </c>
      <c r="L83" s="196"/>
      <c r="M83" s="196"/>
      <c r="N83" s="196"/>
      <c r="O83" s="197"/>
      <c r="P83" s="391">
        <f t="shared" si="8"/>
        <v>119</v>
      </c>
      <c r="Q83" s="392">
        <f t="shared" si="7"/>
        <v>119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0</v>
      </c>
      <c r="V83" s="394">
        <f t="shared" si="12"/>
        <v>238</v>
      </c>
      <c r="W83" s="144" t="s">
        <v>204</v>
      </c>
      <c r="X83" s="423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9"/>
        <v>1</v>
      </c>
      <c r="B84" s="142" t="s">
        <v>119</v>
      </c>
      <c r="C84" s="142"/>
      <c r="D84" s="198">
        <v>28</v>
      </c>
      <c r="E84" s="383">
        <f t="shared" si="11"/>
        <v>196</v>
      </c>
      <c r="F84" s="319">
        <v>46170</v>
      </c>
      <c r="G84" s="384">
        <f t="shared" ca="1" si="14"/>
        <v>138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8"/>
        <v>98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98</v>
      </c>
      <c r="V84" s="394">
        <f t="shared" si="12"/>
        <v>196</v>
      </c>
      <c r="W84" s="144" t="s">
        <v>239</v>
      </c>
      <c r="X84" s="423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9"/>
        <v>1</v>
      </c>
      <c r="B85" s="153" t="s">
        <v>378</v>
      </c>
      <c r="C85" s="153"/>
      <c r="D85" s="198">
        <v>30</v>
      </c>
      <c r="E85" s="383">
        <f t="shared" si="11"/>
        <v>210</v>
      </c>
      <c r="F85" s="319">
        <v>46168</v>
      </c>
      <c r="G85" s="384">
        <f t="shared" ca="1" si="14"/>
        <v>140</v>
      </c>
      <c r="H85" s="254">
        <v>1</v>
      </c>
      <c r="I85" s="385" t="s">
        <v>353</v>
      </c>
      <c r="J85" s="195">
        <v>0.5</v>
      </c>
      <c r="K85" s="196"/>
      <c r="L85" s="196"/>
      <c r="M85" s="196"/>
      <c r="N85" s="196"/>
      <c r="O85" s="197">
        <v>0.5</v>
      </c>
      <c r="P85" s="391">
        <f t="shared" si="8"/>
        <v>105</v>
      </c>
      <c r="Q85" s="392">
        <f t="shared" si="7"/>
        <v>0</v>
      </c>
      <c r="R85" s="392">
        <f t="shared" si="7"/>
        <v>0</v>
      </c>
      <c r="S85" s="392">
        <f t="shared" si="7"/>
        <v>0</v>
      </c>
      <c r="T85" s="392">
        <f t="shared" si="7"/>
        <v>0</v>
      </c>
      <c r="U85" s="393">
        <f t="shared" si="7"/>
        <v>105</v>
      </c>
      <c r="V85" s="394">
        <f t="shared" si="12"/>
        <v>210</v>
      </c>
      <c r="W85" s="144" t="s">
        <v>223</v>
      </c>
      <c r="X85" s="423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9"/>
        <v>1</v>
      </c>
      <c r="B86" s="153" t="s">
        <v>379</v>
      </c>
      <c r="C86" s="153"/>
      <c r="D86" s="198">
        <v>30</v>
      </c>
      <c r="E86" s="383">
        <f t="shared" si="11"/>
        <v>210</v>
      </c>
      <c r="F86" s="319">
        <v>46174</v>
      </c>
      <c r="G86" s="384">
        <f t="shared" ca="1" si="14"/>
        <v>134</v>
      </c>
      <c r="H86" s="385">
        <v>1</v>
      </c>
      <c r="I86" s="385" t="s">
        <v>353</v>
      </c>
      <c r="J86" s="195">
        <v>0.5</v>
      </c>
      <c r="K86" s="196"/>
      <c r="L86" s="196">
        <v>0.5</v>
      </c>
      <c r="M86" s="196"/>
      <c r="N86" s="196"/>
      <c r="O86" s="197"/>
      <c r="P86" s="391">
        <f t="shared" si="8"/>
        <v>105</v>
      </c>
      <c r="Q86" s="392">
        <f t="shared" si="7"/>
        <v>0</v>
      </c>
      <c r="R86" s="392">
        <f t="shared" si="7"/>
        <v>105</v>
      </c>
      <c r="S86" s="392">
        <f t="shared" si="7"/>
        <v>0</v>
      </c>
      <c r="T86" s="392">
        <f t="shared" si="7"/>
        <v>0</v>
      </c>
      <c r="U86" s="393">
        <f t="shared" si="7"/>
        <v>0</v>
      </c>
      <c r="V86" s="394">
        <f t="shared" si="12"/>
        <v>210</v>
      </c>
      <c r="W86" s="144" t="s">
        <v>223</v>
      </c>
      <c r="X86" s="423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9"/>
        <v>1</v>
      </c>
      <c r="B87" s="153" t="s">
        <v>122</v>
      </c>
      <c r="C87" s="149" t="s">
        <v>52</v>
      </c>
      <c r="D87" s="198">
        <v>36</v>
      </c>
      <c r="E87" s="383">
        <f t="shared" si="11"/>
        <v>252</v>
      </c>
      <c r="F87" s="319">
        <v>46174</v>
      </c>
      <c r="G87" s="384">
        <f t="shared" ca="1" si="14"/>
        <v>134</v>
      </c>
      <c r="H87" s="385">
        <v>1</v>
      </c>
      <c r="I87" s="385" t="s">
        <v>353</v>
      </c>
      <c r="J87" s="195">
        <v>0.5</v>
      </c>
      <c r="K87" s="196"/>
      <c r="L87" s="196">
        <v>0.25</v>
      </c>
      <c r="M87" s="196"/>
      <c r="N87" s="196"/>
      <c r="O87" s="197">
        <v>0.25</v>
      </c>
      <c r="P87" s="391">
        <f t="shared" si="8"/>
        <v>126</v>
      </c>
      <c r="Q87" s="392">
        <f t="shared" si="7"/>
        <v>0</v>
      </c>
      <c r="R87" s="392">
        <f t="shared" si="7"/>
        <v>63</v>
      </c>
      <c r="S87" s="392">
        <f t="shared" si="7"/>
        <v>0</v>
      </c>
      <c r="T87" s="392">
        <f t="shared" si="7"/>
        <v>0</v>
      </c>
      <c r="U87" s="393">
        <f t="shared" si="7"/>
        <v>63</v>
      </c>
      <c r="V87" s="394">
        <f t="shared" si="12"/>
        <v>252</v>
      </c>
      <c r="W87" s="144" t="s">
        <v>240</v>
      </c>
      <c r="X87" s="423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9"/>
        <v>1</v>
      </c>
      <c r="B88" s="142" t="s">
        <v>123</v>
      </c>
      <c r="C88" s="148"/>
      <c r="D88" s="199">
        <v>34</v>
      </c>
      <c r="E88" s="383">
        <f t="shared" si="11"/>
        <v>238</v>
      </c>
      <c r="F88" s="319">
        <v>46169</v>
      </c>
      <c r="G88" s="384">
        <f t="shared" ca="1" si="14"/>
        <v>139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8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2"/>
        <v>238</v>
      </c>
      <c r="W88" s="144" t="s">
        <v>205</v>
      </c>
      <c r="X88" s="423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9"/>
        <v>1</v>
      </c>
      <c r="B89" s="142" t="s">
        <v>124</v>
      </c>
      <c r="C89" s="142"/>
      <c r="D89" s="198">
        <v>24</v>
      </c>
      <c r="E89" s="383">
        <f t="shared" si="11"/>
        <v>168</v>
      </c>
      <c r="F89" s="319">
        <v>46169</v>
      </c>
      <c r="G89" s="384">
        <f t="shared" ca="1" si="14"/>
        <v>139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8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2"/>
        <v>168</v>
      </c>
      <c r="W89" s="144" t="s">
        <v>208</v>
      </c>
      <c r="X89" s="423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9"/>
        <v>1</v>
      </c>
      <c r="B90" s="142" t="s">
        <v>380</v>
      </c>
      <c r="C90" s="142"/>
      <c r="D90" s="198">
        <v>30</v>
      </c>
      <c r="E90" s="383">
        <f t="shared" si="11"/>
        <v>210</v>
      </c>
      <c r="F90" s="319">
        <v>46176</v>
      </c>
      <c r="G90" s="384">
        <f t="shared" ca="1" si="14"/>
        <v>132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0.5</v>
      </c>
      <c r="N90" s="196"/>
      <c r="O90" s="197"/>
      <c r="P90" s="391">
        <f t="shared" si="8"/>
        <v>105</v>
      </c>
      <c r="Q90" s="392">
        <f t="shared" si="7"/>
        <v>0</v>
      </c>
      <c r="R90" s="392">
        <f t="shared" si="7"/>
        <v>0</v>
      </c>
      <c r="S90" s="392">
        <f t="shared" si="7"/>
        <v>105</v>
      </c>
      <c r="T90" s="392">
        <f t="shared" si="7"/>
        <v>0</v>
      </c>
      <c r="U90" s="393">
        <f t="shared" si="7"/>
        <v>0</v>
      </c>
      <c r="V90" s="394">
        <f t="shared" si="12"/>
        <v>210</v>
      </c>
      <c r="W90" s="144" t="s">
        <v>208</v>
      </c>
      <c r="X90" s="423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9"/>
        <v>1</v>
      </c>
      <c r="B91" s="142" t="s">
        <v>126</v>
      </c>
      <c r="C91" s="148" t="s">
        <v>34</v>
      </c>
      <c r="D91" s="198">
        <v>36</v>
      </c>
      <c r="E91" s="383">
        <f t="shared" si="11"/>
        <v>252</v>
      </c>
      <c r="F91" s="319">
        <v>46168</v>
      </c>
      <c r="G91" s="384">
        <f t="shared" ca="1" si="14"/>
        <v>140</v>
      </c>
      <c r="H91" s="385">
        <v>3</v>
      </c>
      <c r="I91" s="385" t="str">
        <f>VLOOKUP(H91,Secteurs!$A$4:$C$6,3)</f>
        <v>Arnaud ITOUA</v>
      </c>
      <c r="J91" s="195">
        <v>0.5</v>
      </c>
      <c r="K91" s="196"/>
      <c r="L91" s="196"/>
      <c r="M91" s="196"/>
      <c r="N91" s="196"/>
      <c r="O91" s="197">
        <v>0.5</v>
      </c>
      <c r="P91" s="391">
        <f t="shared" si="8"/>
        <v>126</v>
      </c>
      <c r="Q91" s="392">
        <f t="shared" si="7"/>
        <v>0</v>
      </c>
      <c r="R91" s="392">
        <f t="shared" si="7"/>
        <v>0</v>
      </c>
      <c r="S91" s="392">
        <f t="shared" si="7"/>
        <v>0</v>
      </c>
      <c r="T91" s="392">
        <f t="shared" si="7"/>
        <v>0</v>
      </c>
      <c r="U91" s="393">
        <f t="shared" si="7"/>
        <v>126</v>
      </c>
      <c r="V91" s="394">
        <f t="shared" si="12"/>
        <v>252</v>
      </c>
      <c r="W91" s="144" t="s">
        <v>241</v>
      </c>
      <c r="X91" s="423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9"/>
        <v>1</v>
      </c>
      <c r="B92" s="142" t="s">
        <v>127</v>
      </c>
      <c r="C92" s="142"/>
      <c r="D92" s="198">
        <v>38</v>
      </c>
      <c r="E92" s="383">
        <f t="shared" si="11"/>
        <v>266</v>
      </c>
      <c r="F92" s="319">
        <v>46168</v>
      </c>
      <c r="G92" s="384">
        <f t="shared" ca="1" si="14"/>
        <v>140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8"/>
        <v>133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133</v>
      </c>
      <c r="V92" s="394">
        <f t="shared" si="12"/>
        <v>266</v>
      </c>
      <c r="W92" s="144" t="s">
        <v>208</v>
      </c>
      <c r="X92" s="423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9"/>
        <v>1</v>
      </c>
      <c r="B93" s="150" t="s">
        <v>128</v>
      </c>
      <c r="C93" s="150"/>
      <c r="D93" s="200">
        <v>16</v>
      </c>
      <c r="E93" s="383">
        <f t="shared" si="11"/>
        <v>112</v>
      </c>
      <c r="F93" s="319">
        <v>46169</v>
      </c>
      <c r="G93" s="384">
        <f t="shared" ca="1" si="14"/>
        <v>139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8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2"/>
        <v>112</v>
      </c>
      <c r="W93" s="144" t="s">
        <v>205</v>
      </c>
      <c r="X93" s="423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9"/>
        <v>1</v>
      </c>
      <c r="B94" s="153" t="s">
        <v>331</v>
      </c>
      <c r="C94" s="149" t="s">
        <v>29</v>
      </c>
      <c r="D94" s="198">
        <v>24</v>
      </c>
      <c r="E94" s="383">
        <f t="shared" si="11"/>
        <v>168</v>
      </c>
      <c r="F94" s="319">
        <v>46174</v>
      </c>
      <c r="G94" s="384">
        <f t="shared" ca="1" si="14"/>
        <v>134</v>
      </c>
      <c r="H94" s="385">
        <v>1</v>
      </c>
      <c r="I94" s="385" t="s">
        <v>353</v>
      </c>
      <c r="J94" s="195">
        <v>1</v>
      </c>
      <c r="K94" s="196"/>
      <c r="L94" s="196"/>
      <c r="M94" s="196"/>
      <c r="N94" s="196"/>
      <c r="O94" s="197"/>
      <c r="P94" s="391">
        <f t="shared" si="8"/>
        <v>168</v>
      </c>
      <c r="Q94" s="392">
        <f t="shared" si="7"/>
        <v>0</v>
      </c>
      <c r="R94" s="392">
        <f t="shared" si="7"/>
        <v>0</v>
      </c>
      <c r="S94" s="392">
        <f t="shared" si="7"/>
        <v>0</v>
      </c>
      <c r="T94" s="392">
        <f t="shared" si="7"/>
        <v>0</v>
      </c>
      <c r="U94" s="393">
        <f t="shared" si="7"/>
        <v>0</v>
      </c>
      <c r="V94" s="394">
        <f t="shared" si="12"/>
        <v>168</v>
      </c>
      <c r="W94" s="144" t="s">
        <v>242</v>
      </c>
      <c r="X94" s="423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9"/>
        <v>1</v>
      </c>
      <c r="B95" s="142" t="s">
        <v>130</v>
      </c>
      <c r="C95" s="142"/>
      <c r="D95" s="198">
        <v>22</v>
      </c>
      <c r="E95" s="383">
        <f t="shared" si="11"/>
        <v>154</v>
      </c>
      <c r="F95" s="319">
        <v>46174</v>
      </c>
      <c r="G95" s="384">
        <f t="shared" ca="1" si="14"/>
        <v>134</v>
      </c>
      <c r="H95" s="385">
        <v>3</v>
      </c>
      <c r="I95" s="385" t="str">
        <f>VLOOKUP(H95,Secteurs!$A$4:$C$6,3)</f>
        <v>Arnaud ITOUA</v>
      </c>
      <c r="J95" s="195">
        <v>0.5</v>
      </c>
      <c r="K95" s="196"/>
      <c r="L95" s="196"/>
      <c r="M95" s="196"/>
      <c r="N95" s="196"/>
      <c r="O95" s="197">
        <v>0.5</v>
      </c>
      <c r="P95" s="391">
        <f t="shared" si="8"/>
        <v>77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77</v>
      </c>
      <c r="V95" s="394">
        <f t="shared" si="12"/>
        <v>154</v>
      </c>
      <c r="W95" s="144" t="s">
        <v>243</v>
      </c>
      <c r="X95" s="423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9"/>
        <v>1</v>
      </c>
      <c r="B96" s="142" t="s">
        <v>131</v>
      </c>
      <c r="C96" s="148" t="s">
        <v>34</v>
      </c>
      <c r="D96" s="198">
        <v>22</v>
      </c>
      <c r="E96" s="383">
        <f t="shared" si="11"/>
        <v>154</v>
      </c>
      <c r="F96" s="319">
        <v>46168</v>
      </c>
      <c r="G96" s="384">
        <f t="shared" ca="1" si="14"/>
        <v>140</v>
      </c>
      <c r="H96" s="385">
        <v>2</v>
      </c>
      <c r="I96" s="385" t="s">
        <v>354</v>
      </c>
      <c r="J96" s="195">
        <v>0.5</v>
      </c>
      <c r="K96" s="196"/>
      <c r="L96" s="196"/>
      <c r="M96" s="196"/>
      <c r="N96" s="196">
        <v>0.5</v>
      </c>
      <c r="O96" s="197"/>
      <c r="P96" s="391">
        <f t="shared" si="8"/>
        <v>77</v>
      </c>
      <c r="Q96" s="392">
        <f t="shared" si="7"/>
        <v>0</v>
      </c>
      <c r="R96" s="392">
        <f t="shared" si="7"/>
        <v>0</v>
      </c>
      <c r="S96" s="392">
        <f t="shared" si="7"/>
        <v>0</v>
      </c>
      <c r="T96" s="392">
        <f t="shared" si="7"/>
        <v>77</v>
      </c>
      <c r="U96" s="393">
        <f t="shared" si="7"/>
        <v>0</v>
      </c>
      <c r="V96" s="394">
        <f t="shared" si="12"/>
        <v>154</v>
      </c>
      <c r="W96" s="144" t="s">
        <v>244</v>
      </c>
      <c r="X96" s="423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9"/>
        <v>1</v>
      </c>
      <c r="B97" s="153" t="s">
        <v>98</v>
      </c>
      <c r="C97" s="149"/>
      <c r="D97" s="198">
        <v>18</v>
      </c>
      <c r="E97" s="383">
        <f t="shared" si="11"/>
        <v>126</v>
      </c>
      <c r="F97" s="319">
        <v>46168</v>
      </c>
      <c r="G97" s="384">
        <f t="shared" ca="1" si="14"/>
        <v>140</v>
      </c>
      <c r="H97" s="254">
        <v>1</v>
      </c>
      <c r="I97" s="385" t="s">
        <v>353</v>
      </c>
      <c r="J97" s="195">
        <v>0.25</v>
      </c>
      <c r="K97" s="196"/>
      <c r="L97" s="196"/>
      <c r="M97" s="196">
        <v>0.25</v>
      </c>
      <c r="N97" s="196"/>
      <c r="O97" s="197">
        <v>0.5</v>
      </c>
      <c r="P97" s="391">
        <f t="shared" si="8"/>
        <v>31.5</v>
      </c>
      <c r="Q97" s="392">
        <f t="shared" si="7"/>
        <v>0</v>
      </c>
      <c r="R97" s="392">
        <f t="shared" si="7"/>
        <v>0</v>
      </c>
      <c r="S97" s="392">
        <f t="shared" si="7"/>
        <v>31.5</v>
      </c>
      <c r="T97" s="392">
        <f t="shared" si="7"/>
        <v>0</v>
      </c>
      <c r="U97" s="393">
        <f t="shared" si="7"/>
        <v>63</v>
      </c>
      <c r="V97" s="394">
        <f t="shared" si="12"/>
        <v>126</v>
      </c>
      <c r="W97" s="144" t="s">
        <v>245</v>
      </c>
      <c r="X97" s="423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9"/>
        <v>1</v>
      </c>
      <c r="B98" s="150" t="s">
        <v>133</v>
      </c>
      <c r="C98" s="148" t="s">
        <v>52</v>
      </c>
      <c r="D98" s="198">
        <v>20</v>
      </c>
      <c r="E98" s="383">
        <f t="shared" si="11"/>
        <v>140</v>
      </c>
      <c r="F98" s="319">
        <v>46169</v>
      </c>
      <c r="G98" s="384">
        <f t="shared" ca="1" si="14"/>
        <v>139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391">
        <f t="shared" si="8"/>
        <v>70</v>
      </c>
      <c r="Q98" s="392">
        <f t="shared" si="7"/>
        <v>0</v>
      </c>
      <c r="R98" s="392">
        <f t="shared" si="7"/>
        <v>0</v>
      </c>
      <c r="S98" s="392">
        <f t="shared" si="7"/>
        <v>0</v>
      </c>
      <c r="T98" s="392">
        <f t="shared" si="7"/>
        <v>70</v>
      </c>
      <c r="U98" s="393">
        <f t="shared" si="7"/>
        <v>0</v>
      </c>
      <c r="V98" s="394">
        <f t="shared" si="12"/>
        <v>140</v>
      </c>
      <c r="W98" s="144" t="s">
        <v>246</v>
      </c>
      <c r="X98" s="423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9"/>
        <v>1</v>
      </c>
      <c r="B99" s="142" t="s">
        <v>134</v>
      </c>
      <c r="C99" s="142"/>
      <c r="D99" s="198">
        <v>32</v>
      </c>
      <c r="E99" s="383">
        <f t="shared" si="11"/>
        <v>224</v>
      </c>
      <c r="F99" s="319">
        <v>46170</v>
      </c>
      <c r="G99" s="384">
        <f t="shared" ca="1" si="14"/>
        <v>138</v>
      </c>
      <c r="H99" s="385">
        <v>3</v>
      </c>
      <c r="I99" s="385" t="str">
        <f>VLOOKUP(H99,Secteurs!$A$4:$C$6,3)</f>
        <v>Arnaud ITOUA</v>
      </c>
      <c r="J99" s="195">
        <v>0.5</v>
      </c>
      <c r="K99" s="196"/>
      <c r="L99" s="196">
        <v>0.25</v>
      </c>
      <c r="M99" s="196">
        <v>0.25</v>
      </c>
      <c r="N99" s="196"/>
      <c r="O99" s="197"/>
      <c r="P99" s="391">
        <f t="shared" si="8"/>
        <v>112</v>
      </c>
      <c r="Q99" s="392">
        <f t="shared" si="7"/>
        <v>0</v>
      </c>
      <c r="R99" s="392">
        <f t="shared" si="7"/>
        <v>56</v>
      </c>
      <c r="S99" s="392">
        <f t="shared" si="7"/>
        <v>56</v>
      </c>
      <c r="T99" s="392">
        <f t="shared" si="7"/>
        <v>0</v>
      </c>
      <c r="U99" s="393">
        <f t="shared" si="7"/>
        <v>0</v>
      </c>
      <c r="V99" s="394">
        <f t="shared" si="12"/>
        <v>224</v>
      </c>
      <c r="W99" s="144" t="s">
        <v>247</v>
      </c>
      <c r="X99" s="423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9"/>
        <v>1</v>
      </c>
      <c r="B100" s="153" t="s">
        <v>135</v>
      </c>
      <c r="C100" s="153"/>
      <c r="D100" s="198">
        <v>36</v>
      </c>
      <c r="E100" s="383">
        <f t="shared" si="11"/>
        <v>252</v>
      </c>
      <c r="F100" s="319">
        <v>46168</v>
      </c>
      <c r="G100" s="384">
        <f t="shared" ca="1" si="14"/>
        <v>140</v>
      </c>
      <c r="H100" s="385">
        <v>1</v>
      </c>
      <c r="I100" s="385" t="s">
        <v>353</v>
      </c>
      <c r="J100" s="195"/>
      <c r="K100" s="196"/>
      <c r="L100" s="196">
        <v>0.5</v>
      </c>
      <c r="M100" s="196"/>
      <c r="N100" s="196"/>
      <c r="O100" s="197">
        <v>0.5</v>
      </c>
      <c r="P100" s="391">
        <f t="shared" si="8"/>
        <v>0</v>
      </c>
      <c r="Q100" s="392">
        <f t="shared" si="7"/>
        <v>0</v>
      </c>
      <c r="R100" s="392">
        <f t="shared" si="7"/>
        <v>126</v>
      </c>
      <c r="S100" s="392">
        <f t="shared" si="7"/>
        <v>0</v>
      </c>
      <c r="T100" s="392">
        <f t="shared" si="7"/>
        <v>0</v>
      </c>
      <c r="U100" s="393">
        <f t="shared" si="7"/>
        <v>126</v>
      </c>
      <c r="V100" s="394">
        <f t="shared" si="12"/>
        <v>252</v>
      </c>
      <c r="W100" s="144" t="s">
        <v>248</v>
      </c>
      <c r="X100" s="423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9"/>
        <v>1</v>
      </c>
      <c r="B101" s="142" t="s">
        <v>370</v>
      </c>
      <c r="C101" s="148"/>
      <c r="D101" s="199">
        <v>8</v>
      </c>
      <c r="E101" s="383">
        <f t="shared" si="11"/>
        <v>56</v>
      </c>
      <c r="F101" s="319">
        <v>46174</v>
      </c>
      <c r="G101" s="384">
        <f t="shared" ca="1" si="14"/>
        <v>134</v>
      </c>
      <c r="H101" s="385">
        <v>3</v>
      </c>
      <c r="I101" s="385" t="str">
        <f>VLOOKUP(H101,Secteurs!$A$4:$C$6,3)</f>
        <v>Arnaud ITOUA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8"/>
        <v>28</v>
      </c>
      <c r="Q101" s="392">
        <f t="shared" si="7"/>
        <v>0</v>
      </c>
      <c r="R101" s="392">
        <f t="shared" si="7"/>
        <v>0</v>
      </c>
      <c r="S101" s="392">
        <f t="shared" si="7"/>
        <v>0</v>
      </c>
      <c r="T101" s="392">
        <f t="shared" si="7"/>
        <v>0</v>
      </c>
      <c r="U101" s="393">
        <f t="shared" si="7"/>
        <v>28</v>
      </c>
      <c r="V101" s="394">
        <f t="shared" si="12"/>
        <v>56</v>
      </c>
      <c r="W101" s="144" t="s">
        <v>249</v>
      </c>
      <c r="X101" s="423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9"/>
        <v>1</v>
      </c>
      <c r="B102" s="142" t="s">
        <v>137</v>
      </c>
      <c r="C102" s="142"/>
      <c r="D102" s="198">
        <v>34</v>
      </c>
      <c r="E102" s="383">
        <f t="shared" si="11"/>
        <v>238</v>
      </c>
      <c r="F102" s="319">
        <v>46168</v>
      </c>
      <c r="G102" s="384">
        <f t="shared" ca="1" si="14"/>
        <v>140</v>
      </c>
      <c r="H102" s="385">
        <v>2</v>
      </c>
      <c r="I102" s="385" t="s">
        <v>354</v>
      </c>
      <c r="J102" s="195">
        <v>0.5</v>
      </c>
      <c r="K102" s="196"/>
      <c r="L102" s="196"/>
      <c r="M102" s="196"/>
      <c r="N102" s="196"/>
      <c r="O102" s="197">
        <v>0.5</v>
      </c>
      <c r="P102" s="391">
        <f t="shared" si="8"/>
        <v>119</v>
      </c>
      <c r="Q102" s="392">
        <f t="shared" si="7"/>
        <v>0</v>
      </c>
      <c r="R102" s="392">
        <f t="shared" si="7"/>
        <v>0</v>
      </c>
      <c r="S102" s="392">
        <f t="shared" si="7"/>
        <v>0</v>
      </c>
      <c r="T102" s="392">
        <f t="shared" si="7"/>
        <v>0</v>
      </c>
      <c r="U102" s="393">
        <f t="shared" si="7"/>
        <v>119</v>
      </c>
      <c r="V102" s="394">
        <f t="shared" si="12"/>
        <v>238</v>
      </c>
      <c r="W102" s="144" t="s">
        <v>250</v>
      </c>
      <c r="X102" s="423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9"/>
        <v>1</v>
      </c>
      <c r="B103" s="142" t="s">
        <v>338</v>
      </c>
      <c r="C103" s="142"/>
      <c r="D103" s="198">
        <v>16</v>
      </c>
      <c r="E103" s="383">
        <f t="shared" si="11"/>
        <v>112</v>
      </c>
      <c r="F103" s="319">
        <v>46170</v>
      </c>
      <c r="G103" s="384">
        <f t="shared" ca="1" si="14"/>
        <v>138</v>
      </c>
      <c r="H103" s="385">
        <v>2</v>
      </c>
      <c r="I103" s="385" t="s">
        <v>354</v>
      </c>
      <c r="J103" s="195">
        <v>0.5</v>
      </c>
      <c r="K103" s="196"/>
      <c r="L103" s="196"/>
      <c r="M103" s="196"/>
      <c r="N103" s="196"/>
      <c r="O103" s="197">
        <v>0.5</v>
      </c>
      <c r="P103" s="391">
        <f t="shared" si="8"/>
        <v>56</v>
      </c>
      <c r="Q103" s="392">
        <f t="shared" si="7"/>
        <v>0</v>
      </c>
      <c r="R103" s="392">
        <f t="shared" si="7"/>
        <v>0</v>
      </c>
      <c r="S103" s="392">
        <f t="shared" si="7"/>
        <v>0</v>
      </c>
      <c r="T103" s="392">
        <f t="shared" si="7"/>
        <v>0</v>
      </c>
      <c r="U103" s="393">
        <f t="shared" si="7"/>
        <v>56</v>
      </c>
      <c r="V103" s="394">
        <f t="shared" si="12"/>
        <v>112</v>
      </c>
      <c r="W103" s="144" t="s">
        <v>251</v>
      </c>
      <c r="X103" s="423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9"/>
        <v>0</v>
      </c>
      <c r="B104" s="163" t="s">
        <v>139</v>
      </c>
      <c r="C104" s="155" t="s">
        <v>281</v>
      </c>
      <c r="D104" s="198"/>
      <c r="E104" s="383">
        <f t="shared" si="11"/>
        <v>0</v>
      </c>
      <c r="F104" s="319"/>
      <c r="G104" s="384" t="str">
        <f t="shared" ca="1" si="14"/>
        <v>Sans objet</v>
      </c>
      <c r="H104" s="397">
        <v>2</v>
      </c>
      <c r="I104" s="397"/>
      <c r="J104" s="195"/>
      <c r="K104" s="196"/>
      <c r="L104" s="196"/>
      <c r="M104" s="196"/>
      <c r="N104" s="196"/>
      <c r="O104" s="197"/>
      <c r="P104" s="391">
        <f t="shared" si="8"/>
        <v>0</v>
      </c>
      <c r="Q104" s="392">
        <f t="shared" si="7"/>
        <v>0</v>
      </c>
      <c r="R104" s="392">
        <f t="shared" si="7"/>
        <v>0</v>
      </c>
      <c r="S104" s="392">
        <f t="shared" si="7"/>
        <v>0</v>
      </c>
      <c r="T104" s="392">
        <f t="shared" si="7"/>
        <v>0</v>
      </c>
      <c r="U104" s="393">
        <f t="shared" si="7"/>
        <v>0</v>
      </c>
      <c r="V104" s="394">
        <f t="shared" si="12"/>
        <v>0</v>
      </c>
      <c r="W104" s="144" t="s">
        <v>252</v>
      </c>
      <c r="X104" s="423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9"/>
        <v>1</v>
      </c>
      <c r="B105" s="142" t="s">
        <v>140</v>
      </c>
      <c r="C105" s="142"/>
      <c r="D105" s="198">
        <v>26</v>
      </c>
      <c r="E105" s="383">
        <f t="shared" si="11"/>
        <v>182</v>
      </c>
      <c r="F105" s="319">
        <v>46170</v>
      </c>
      <c r="G105" s="384">
        <f t="shared" ca="1" si="14"/>
        <v>138</v>
      </c>
      <c r="H105" s="385">
        <v>3</v>
      </c>
      <c r="I105" s="385" t="str">
        <f>VLOOKUP(H105,Secteurs!$A$4:$C$6,3)</f>
        <v>Arnaud ITOUA</v>
      </c>
      <c r="J105" s="195">
        <v>0.5</v>
      </c>
      <c r="K105" s="196"/>
      <c r="L105" s="196"/>
      <c r="M105" s="196"/>
      <c r="N105" s="196"/>
      <c r="O105" s="197">
        <v>0.5</v>
      </c>
      <c r="P105" s="391">
        <f t="shared" si="8"/>
        <v>91</v>
      </c>
      <c r="Q105" s="392">
        <f t="shared" si="7"/>
        <v>0</v>
      </c>
      <c r="R105" s="392">
        <f t="shared" si="7"/>
        <v>0</v>
      </c>
      <c r="S105" s="392">
        <f t="shared" si="7"/>
        <v>0</v>
      </c>
      <c r="T105" s="392">
        <f t="shared" si="7"/>
        <v>0</v>
      </c>
      <c r="U105" s="393">
        <f t="shared" si="7"/>
        <v>91</v>
      </c>
      <c r="V105" s="394">
        <f t="shared" si="12"/>
        <v>182</v>
      </c>
      <c r="W105" s="144" t="s">
        <v>207</v>
      </c>
      <c r="X105" s="423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9"/>
        <v>1</v>
      </c>
      <c r="B106" s="142" t="s">
        <v>333</v>
      </c>
      <c r="C106" s="142"/>
      <c r="D106" s="198">
        <v>22</v>
      </c>
      <c r="E106" s="383">
        <f t="shared" si="11"/>
        <v>154</v>
      </c>
      <c r="F106" s="319">
        <v>46170</v>
      </c>
      <c r="G106" s="384">
        <f t="shared" ca="1" si="14"/>
        <v>138</v>
      </c>
      <c r="H106" s="254">
        <v>1</v>
      </c>
      <c r="I106" s="385" t="s">
        <v>353</v>
      </c>
      <c r="J106" s="195">
        <v>0.5</v>
      </c>
      <c r="K106" s="196"/>
      <c r="L106" s="196">
        <v>0.5</v>
      </c>
      <c r="M106" s="196"/>
      <c r="N106" s="196"/>
      <c r="O106" s="197"/>
      <c r="P106" s="391">
        <f t="shared" si="8"/>
        <v>77</v>
      </c>
      <c r="Q106" s="392">
        <f t="shared" si="7"/>
        <v>0</v>
      </c>
      <c r="R106" s="392">
        <f t="shared" si="7"/>
        <v>77</v>
      </c>
      <c r="S106" s="392">
        <f t="shared" si="7"/>
        <v>0</v>
      </c>
      <c r="T106" s="392">
        <f t="shared" si="7"/>
        <v>0</v>
      </c>
      <c r="U106" s="393">
        <f t="shared" si="7"/>
        <v>0</v>
      </c>
      <c r="V106" s="394">
        <f t="shared" si="12"/>
        <v>154</v>
      </c>
      <c r="W106" s="144" t="s">
        <v>253</v>
      </c>
      <c r="X106" s="423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9"/>
        <v>1</v>
      </c>
      <c r="B107" s="142" t="s">
        <v>142</v>
      </c>
      <c r="C107" s="142"/>
      <c r="D107" s="198">
        <v>26</v>
      </c>
      <c r="E107" s="383">
        <f t="shared" si="11"/>
        <v>182</v>
      </c>
      <c r="F107" s="319">
        <v>46168</v>
      </c>
      <c r="G107" s="384">
        <f t="shared" ca="1" si="14"/>
        <v>140</v>
      </c>
      <c r="H107" s="385">
        <v>2</v>
      </c>
      <c r="I107" s="385" t="s">
        <v>354</v>
      </c>
      <c r="J107" s="195">
        <v>1</v>
      </c>
      <c r="K107" s="196"/>
      <c r="L107" s="196"/>
      <c r="M107" s="196"/>
      <c r="N107" s="196"/>
      <c r="O107" s="197"/>
      <c r="P107" s="391">
        <f t="shared" si="8"/>
        <v>182</v>
      </c>
      <c r="Q107" s="392">
        <f t="shared" si="7"/>
        <v>0</v>
      </c>
      <c r="R107" s="392">
        <f t="shared" si="7"/>
        <v>0</v>
      </c>
      <c r="S107" s="392">
        <f t="shared" si="7"/>
        <v>0</v>
      </c>
      <c r="T107" s="392">
        <f t="shared" si="7"/>
        <v>0</v>
      </c>
      <c r="U107" s="393">
        <f t="shared" si="7"/>
        <v>0</v>
      </c>
      <c r="V107" s="394">
        <f t="shared" si="12"/>
        <v>182</v>
      </c>
      <c r="W107" s="144" t="s">
        <v>254</v>
      </c>
      <c r="X107" s="423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9"/>
        <v>1</v>
      </c>
      <c r="B108" s="142" t="s">
        <v>143</v>
      </c>
      <c r="C108" s="148" t="s">
        <v>34</v>
      </c>
      <c r="D108" s="198">
        <v>16</v>
      </c>
      <c r="E108" s="383">
        <f t="shared" si="11"/>
        <v>112</v>
      </c>
      <c r="F108" s="319">
        <v>46169</v>
      </c>
      <c r="G108" s="384">
        <f t="shared" ca="1" si="14"/>
        <v>139</v>
      </c>
      <c r="H108" s="385">
        <v>3</v>
      </c>
      <c r="I108" s="385" t="str">
        <f>VLOOKUP(H108,Secteurs!$A$4:$C$6,3)</f>
        <v>Arnaud ITOUA</v>
      </c>
      <c r="J108" s="195">
        <v>0.5</v>
      </c>
      <c r="K108" s="196"/>
      <c r="L108" s="196"/>
      <c r="M108" s="196"/>
      <c r="N108" s="196"/>
      <c r="O108" s="197">
        <v>0.5</v>
      </c>
      <c r="P108" s="391">
        <f t="shared" si="8"/>
        <v>56</v>
      </c>
      <c r="Q108" s="392">
        <f t="shared" si="7"/>
        <v>0</v>
      </c>
      <c r="R108" s="392">
        <f t="shared" si="7"/>
        <v>0</v>
      </c>
      <c r="S108" s="392">
        <f t="shared" si="7"/>
        <v>0</v>
      </c>
      <c r="T108" s="392">
        <f t="shared" si="7"/>
        <v>0</v>
      </c>
      <c r="U108" s="393">
        <f t="shared" si="7"/>
        <v>56</v>
      </c>
      <c r="V108" s="394">
        <f t="shared" si="12"/>
        <v>112</v>
      </c>
      <c r="W108" s="144" t="s">
        <v>226</v>
      </c>
      <c r="X108" s="423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9"/>
        <v>1</v>
      </c>
      <c r="B109" s="142" t="s">
        <v>144</v>
      </c>
      <c r="C109" s="148" t="s">
        <v>29</v>
      </c>
      <c r="D109" s="198">
        <v>18</v>
      </c>
      <c r="E109" s="383">
        <f t="shared" si="11"/>
        <v>126</v>
      </c>
      <c r="F109" s="319">
        <v>46169</v>
      </c>
      <c r="G109" s="384">
        <f t="shared" ca="1" si="14"/>
        <v>139</v>
      </c>
      <c r="H109" s="385">
        <v>2</v>
      </c>
      <c r="I109" s="385" t="s">
        <v>354</v>
      </c>
      <c r="J109" s="353"/>
      <c r="K109" s="196"/>
      <c r="L109" s="196">
        <v>0.5</v>
      </c>
      <c r="M109" s="196"/>
      <c r="N109" s="196"/>
      <c r="O109" s="197">
        <v>0.5</v>
      </c>
      <c r="P109" s="391">
        <f t="shared" si="8"/>
        <v>0</v>
      </c>
      <c r="Q109" s="392">
        <f t="shared" si="8"/>
        <v>0</v>
      </c>
      <c r="R109" s="392">
        <f t="shared" si="8"/>
        <v>63</v>
      </c>
      <c r="S109" s="392">
        <f t="shared" si="8"/>
        <v>0</v>
      </c>
      <c r="T109" s="392">
        <f t="shared" si="8"/>
        <v>0</v>
      </c>
      <c r="U109" s="393">
        <f t="shared" si="8"/>
        <v>63</v>
      </c>
      <c r="V109" s="394">
        <f t="shared" si="12"/>
        <v>126</v>
      </c>
      <c r="W109" s="144" t="s">
        <v>255</v>
      </c>
      <c r="X109" s="423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9"/>
        <v>1</v>
      </c>
      <c r="B110" s="142" t="s">
        <v>381</v>
      </c>
      <c r="C110" s="142"/>
      <c r="D110" s="198">
        <v>22</v>
      </c>
      <c r="E110" s="383">
        <f t="shared" si="11"/>
        <v>154</v>
      </c>
      <c r="F110" s="319">
        <v>46176</v>
      </c>
      <c r="G110" s="384">
        <f t="shared" ca="1" si="14"/>
        <v>132</v>
      </c>
      <c r="H110" s="385">
        <v>1</v>
      </c>
      <c r="I110" s="385" t="s">
        <v>353</v>
      </c>
      <c r="J110" s="195"/>
      <c r="K110" s="196"/>
      <c r="L110" s="196">
        <v>0.5</v>
      </c>
      <c r="M110" s="196"/>
      <c r="N110" s="196"/>
      <c r="O110" s="197">
        <v>0.5</v>
      </c>
      <c r="P110" s="391">
        <f t="shared" si="8"/>
        <v>0</v>
      </c>
      <c r="Q110" s="392">
        <f t="shared" si="8"/>
        <v>0</v>
      </c>
      <c r="R110" s="392">
        <f t="shared" si="8"/>
        <v>77</v>
      </c>
      <c r="S110" s="392">
        <f t="shared" si="8"/>
        <v>0</v>
      </c>
      <c r="T110" s="392">
        <f t="shared" si="8"/>
        <v>0</v>
      </c>
      <c r="U110" s="393">
        <f t="shared" si="8"/>
        <v>77</v>
      </c>
      <c r="V110" s="394">
        <f t="shared" si="12"/>
        <v>154</v>
      </c>
      <c r="W110" s="144" t="s">
        <v>204</v>
      </c>
      <c r="X110" s="423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9"/>
        <v>1</v>
      </c>
      <c r="B111" s="142" t="s">
        <v>339</v>
      </c>
      <c r="C111" s="142"/>
      <c r="D111" s="199">
        <v>16</v>
      </c>
      <c r="E111" s="383">
        <f t="shared" si="11"/>
        <v>112</v>
      </c>
      <c r="F111" s="319">
        <v>46169</v>
      </c>
      <c r="G111" s="384">
        <f t="shared" ca="1" si="14"/>
        <v>139</v>
      </c>
      <c r="H111" s="385">
        <v>3</v>
      </c>
      <c r="I111" s="385" t="str">
        <f>VLOOKUP(H111,Secteurs!$A$4:$C$6,3)</f>
        <v>Arnaud ITOUA</v>
      </c>
      <c r="J111" s="195">
        <v>0.5</v>
      </c>
      <c r="K111" s="196"/>
      <c r="L111" s="196"/>
      <c r="M111" s="196"/>
      <c r="N111" s="196"/>
      <c r="O111" s="197">
        <v>0.5</v>
      </c>
      <c r="P111" s="391">
        <f t="shared" si="8"/>
        <v>56</v>
      </c>
      <c r="Q111" s="392">
        <f t="shared" si="8"/>
        <v>0</v>
      </c>
      <c r="R111" s="392">
        <f t="shared" si="8"/>
        <v>0</v>
      </c>
      <c r="S111" s="392">
        <f t="shared" si="8"/>
        <v>0</v>
      </c>
      <c r="T111" s="392">
        <f t="shared" si="8"/>
        <v>0</v>
      </c>
      <c r="U111" s="393">
        <f t="shared" si="8"/>
        <v>56</v>
      </c>
      <c r="V111" s="394">
        <f t="shared" si="12"/>
        <v>112</v>
      </c>
      <c r="W111" s="144" t="s">
        <v>256</v>
      </c>
      <c r="X111" s="423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9"/>
        <v>1</v>
      </c>
      <c r="B112" s="142" t="s">
        <v>147</v>
      </c>
      <c r="C112" s="142"/>
      <c r="D112" s="198">
        <v>16</v>
      </c>
      <c r="E112" s="383">
        <f t="shared" si="11"/>
        <v>112</v>
      </c>
      <c r="F112" s="319">
        <v>46174</v>
      </c>
      <c r="G112" s="384">
        <f t="shared" ca="1" si="14"/>
        <v>134</v>
      </c>
      <c r="H112" s="385">
        <v>1</v>
      </c>
      <c r="I112" s="385" t="s">
        <v>353</v>
      </c>
      <c r="J112" s="195"/>
      <c r="K112" s="196"/>
      <c r="L112" s="196">
        <v>0.25</v>
      </c>
      <c r="M112" s="196"/>
      <c r="N112" s="196">
        <v>0.25</v>
      </c>
      <c r="O112" s="197">
        <v>0.5</v>
      </c>
      <c r="P112" s="391">
        <f t="shared" si="8"/>
        <v>0</v>
      </c>
      <c r="Q112" s="392">
        <f t="shared" si="8"/>
        <v>0</v>
      </c>
      <c r="R112" s="392">
        <f t="shared" si="8"/>
        <v>28</v>
      </c>
      <c r="S112" s="392">
        <f t="shared" si="8"/>
        <v>0</v>
      </c>
      <c r="T112" s="392">
        <f t="shared" si="8"/>
        <v>28</v>
      </c>
      <c r="U112" s="393">
        <f t="shared" si="8"/>
        <v>56</v>
      </c>
      <c r="V112" s="394">
        <f t="shared" si="12"/>
        <v>112</v>
      </c>
      <c r="W112" s="144" t="s">
        <v>219</v>
      </c>
      <c r="X112" s="423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9"/>
        <v>1</v>
      </c>
      <c r="B113" s="142" t="s">
        <v>382</v>
      </c>
      <c r="C113" s="142"/>
      <c r="D113" s="198">
        <v>12</v>
      </c>
      <c r="E113" s="383">
        <f t="shared" si="11"/>
        <v>84</v>
      </c>
      <c r="F113" s="319">
        <v>46168</v>
      </c>
      <c r="G113" s="384">
        <f t="shared" ca="1" si="14"/>
        <v>140</v>
      </c>
      <c r="H113" s="254">
        <v>1</v>
      </c>
      <c r="I113" s="385" t="s">
        <v>353</v>
      </c>
      <c r="J113" s="195">
        <v>1</v>
      </c>
      <c r="K113" s="196"/>
      <c r="L113" s="196"/>
      <c r="M113" s="196"/>
      <c r="N113" s="196"/>
      <c r="O113" s="197"/>
      <c r="P113" s="391">
        <f t="shared" si="8"/>
        <v>84</v>
      </c>
      <c r="Q113" s="392">
        <f t="shared" si="8"/>
        <v>0</v>
      </c>
      <c r="R113" s="392">
        <f t="shared" si="8"/>
        <v>0</v>
      </c>
      <c r="S113" s="392">
        <f t="shared" si="8"/>
        <v>0</v>
      </c>
      <c r="T113" s="392">
        <f t="shared" si="8"/>
        <v>0</v>
      </c>
      <c r="U113" s="393">
        <f t="shared" si="8"/>
        <v>0</v>
      </c>
      <c r="V113" s="394">
        <f t="shared" si="12"/>
        <v>84</v>
      </c>
      <c r="W113" s="144" t="s">
        <v>257</v>
      </c>
      <c r="X113" s="423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9"/>
        <v>1</v>
      </c>
      <c r="B114" s="142" t="s">
        <v>149</v>
      </c>
      <c r="C114" s="142"/>
      <c r="D114" s="199">
        <v>22</v>
      </c>
      <c r="E114" s="383">
        <f t="shared" si="11"/>
        <v>154</v>
      </c>
      <c r="F114" s="319">
        <v>46169</v>
      </c>
      <c r="G114" s="384">
        <f t="shared" ca="1" si="14"/>
        <v>139</v>
      </c>
      <c r="H114" s="385">
        <v>3</v>
      </c>
      <c r="I114" s="385" t="str">
        <f>VLOOKUP(H114,Secteurs!$A$4:$C$6,3)</f>
        <v>Arnaud ITOUA</v>
      </c>
      <c r="J114" s="195">
        <v>0.5</v>
      </c>
      <c r="K114" s="196"/>
      <c r="L114" s="196"/>
      <c r="M114" s="196"/>
      <c r="N114" s="196">
        <v>0.5</v>
      </c>
      <c r="O114" s="197"/>
      <c r="P114" s="391">
        <f t="shared" si="8"/>
        <v>77</v>
      </c>
      <c r="Q114" s="392">
        <f t="shared" si="8"/>
        <v>0</v>
      </c>
      <c r="R114" s="392">
        <f t="shared" si="8"/>
        <v>0</v>
      </c>
      <c r="S114" s="392">
        <f t="shared" si="8"/>
        <v>0</v>
      </c>
      <c r="T114" s="392">
        <f t="shared" si="8"/>
        <v>77</v>
      </c>
      <c r="U114" s="393">
        <f t="shared" si="8"/>
        <v>0</v>
      </c>
      <c r="V114" s="394">
        <f t="shared" si="12"/>
        <v>154</v>
      </c>
      <c r="W114" s="144" t="s">
        <v>207</v>
      </c>
      <c r="X114" s="423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9"/>
        <v>1</v>
      </c>
      <c r="B115" s="142" t="s">
        <v>150</v>
      </c>
      <c r="C115" s="142"/>
      <c r="D115" s="198">
        <v>16</v>
      </c>
      <c r="E115" s="383">
        <f t="shared" si="11"/>
        <v>112</v>
      </c>
      <c r="F115" s="319">
        <v>46169</v>
      </c>
      <c r="G115" s="384">
        <f t="shared" ca="1" si="14"/>
        <v>139</v>
      </c>
      <c r="H115" s="385">
        <v>2</v>
      </c>
      <c r="I115" s="385" t="s">
        <v>354</v>
      </c>
      <c r="J115" s="195"/>
      <c r="K115" s="196"/>
      <c r="L115" s="196">
        <v>0.5</v>
      </c>
      <c r="M115" s="196"/>
      <c r="N115" s="196"/>
      <c r="O115" s="197">
        <v>0.5</v>
      </c>
      <c r="P115" s="391">
        <f t="shared" si="8"/>
        <v>0</v>
      </c>
      <c r="Q115" s="392">
        <f t="shared" si="8"/>
        <v>0</v>
      </c>
      <c r="R115" s="392">
        <f t="shared" si="8"/>
        <v>56</v>
      </c>
      <c r="S115" s="392">
        <f t="shared" si="8"/>
        <v>0</v>
      </c>
      <c r="T115" s="392">
        <f t="shared" si="8"/>
        <v>0</v>
      </c>
      <c r="U115" s="393">
        <f t="shared" si="8"/>
        <v>56</v>
      </c>
      <c r="V115" s="394">
        <f t="shared" si="12"/>
        <v>112</v>
      </c>
      <c r="W115" s="144" t="s">
        <v>254</v>
      </c>
      <c r="X115" s="423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9"/>
        <v>1</v>
      </c>
      <c r="B116" s="153" t="s">
        <v>151</v>
      </c>
      <c r="C116" s="153"/>
      <c r="D116" s="198">
        <v>30</v>
      </c>
      <c r="E116" s="383">
        <f t="shared" si="11"/>
        <v>210</v>
      </c>
      <c r="F116" s="319">
        <v>46169</v>
      </c>
      <c r="G116" s="384">
        <f t="shared" ca="1" si="14"/>
        <v>139</v>
      </c>
      <c r="H116" s="385">
        <v>1</v>
      </c>
      <c r="I116" s="385" t="s">
        <v>353</v>
      </c>
      <c r="J116" s="195"/>
      <c r="K116" s="196"/>
      <c r="L116" s="196">
        <v>0.5</v>
      </c>
      <c r="M116" s="196"/>
      <c r="N116" s="196"/>
      <c r="O116" s="197">
        <v>0.5</v>
      </c>
      <c r="P116" s="391">
        <f t="shared" si="8"/>
        <v>0</v>
      </c>
      <c r="Q116" s="392">
        <f t="shared" si="8"/>
        <v>0</v>
      </c>
      <c r="R116" s="392">
        <f t="shared" si="8"/>
        <v>105</v>
      </c>
      <c r="S116" s="392">
        <f t="shared" si="8"/>
        <v>0</v>
      </c>
      <c r="T116" s="392">
        <f t="shared" si="8"/>
        <v>0</v>
      </c>
      <c r="U116" s="393">
        <f t="shared" si="8"/>
        <v>105</v>
      </c>
      <c r="V116" s="394">
        <f t="shared" si="12"/>
        <v>210</v>
      </c>
      <c r="W116" s="144" t="s">
        <v>255</v>
      </c>
      <c r="X116" s="423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9"/>
        <v>1</v>
      </c>
      <c r="B117" s="150" t="s">
        <v>153</v>
      </c>
      <c r="C117" s="148" t="s">
        <v>29</v>
      </c>
      <c r="D117" s="200">
        <v>20</v>
      </c>
      <c r="E117" s="383">
        <f t="shared" si="11"/>
        <v>140</v>
      </c>
      <c r="F117" s="319">
        <v>46170</v>
      </c>
      <c r="G117" s="384">
        <f t="shared" ca="1" si="14"/>
        <v>138</v>
      </c>
      <c r="H117" s="385">
        <v>3</v>
      </c>
      <c r="I117" s="385" t="str">
        <f>VLOOKUP(H117,Secteurs!$A$4:$C$6,3)</f>
        <v>Arnaud ITOUA</v>
      </c>
      <c r="J117" s="195"/>
      <c r="K117" s="196">
        <v>1</v>
      </c>
      <c r="L117" s="196"/>
      <c r="M117" s="196"/>
      <c r="N117" s="196"/>
      <c r="O117" s="197"/>
      <c r="P117" s="391">
        <f t="shared" si="8"/>
        <v>0</v>
      </c>
      <c r="Q117" s="392">
        <f t="shared" si="8"/>
        <v>140</v>
      </c>
      <c r="R117" s="392">
        <f t="shared" si="8"/>
        <v>0</v>
      </c>
      <c r="S117" s="392">
        <f t="shared" si="8"/>
        <v>0</v>
      </c>
      <c r="T117" s="392">
        <f t="shared" si="8"/>
        <v>0</v>
      </c>
      <c r="U117" s="393">
        <f t="shared" si="8"/>
        <v>0</v>
      </c>
      <c r="V117" s="394">
        <f t="shared" si="12"/>
        <v>140</v>
      </c>
      <c r="W117" s="144" t="s">
        <v>226</v>
      </c>
      <c r="X117" s="423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9"/>
        <v>1</v>
      </c>
      <c r="B118" s="150" t="s">
        <v>154</v>
      </c>
      <c r="C118" s="150"/>
      <c r="D118" s="200">
        <v>18</v>
      </c>
      <c r="E118" s="383">
        <f t="shared" si="11"/>
        <v>126</v>
      </c>
      <c r="F118" s="319">
        <v>46169</v>
      </c>
      <c r="G118" s="384">
        <f t="shared" ca="1" si="14"/>
        <v>139</v>
      </c>
      <c r="H118" s="385">
        <v>3</v>
      </c>
      <c r="I118" s="385" t="str">
        <f>VLOOKUP(H118,Secteurs!$A$4:$C$6,3)</f>
        <v>Arnaud ITOUA</v>
      </c>
      <c r="J118" s="195">
        <v>0.5</v>
      </c>
      <c r="K118" s="196"/>
      <c r="L118" s="196"/>
      <c r="M118" s="196"/>
      <c r="N118" s="196"/>
      <c r="O118" s="197">
        <v>0.5</v>
      </c>
      <c r="P118" s="391">
        <f t="shared" si="8"/>
        <v>63</v>
      </c>
      <c r="Q118" s="392">
        <f t="shared" si="8"/>
        <v>0</v>
      </c>
      <c r="R118" s="392">
        <f t="shared" si="8"/>
        <v>0</v>
      </c>
      <c r="S118" s="392">
        <f t="shared" si="8"/>
        <v>0</v>
      </c>
      <c r="T118" s="392">
        <f t="shared" si="8"/>
        <v>0</v>
      </c>
      <c r="U118" s="393">
        <f t="shared" si="8"/>
        <v>63</v>
      </c>
      <c r="V118" s="394">
        <f t="shared" si="12"/>
        <v>126</v>
      </c>
      <c r="W118" s="144" t="s">
        <v>258</v>
      </c>
      <c r="X118" s="423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9"/>
        <v>1</v>
      </c>
      <c r="B119" s="348" t="s">
        <v>328</v>
      </c>
      <c r="C119" s="142"/>
      <c r="D119" s="198">
        <v>20</v>
      </c>
      <c r="E119" s="383">
        <f t="shared" si="11"/>
        <v>140</v>
      </c>
      <c r="F119" s="319">
        <v>46168</v>
      </c>
      <c r="G119" s="384">
        <f t="shared" ca="1" si="14"/>
        <v>140</v>
      </c>
      <c r="H119" s="385">
        <v>2</v>
      </c>
      <c r="I119" s="385" t="s">
        <v>354</v>
      </c>
      <c r="J119" s="195">
        <v>0.5</v>
      </c>
      <c r="K119" s="196"/>
      <c r="L119" s="196"/>
      <c r="M119" s="196">
        <v>0.5</v>
      </c>
      <c r="N119" s="196"/>
      <c r="O119" s="197"/>
      <c r="P119" s="391">
        <f t="shared" si="8"/>
        <v>70</v>
      </c>
      <c r="Q119" s="392">
        <f t="shared" si="8"/>
        <v>0</v>
      </c>
      <c r="R119" s="392">
        <f t="shared" si="8"/>
        <v>0</v>
      </c>
      <c r="S119" s="392">
        <f t="shared" si="8"/>
        <v>70</v>
      </c>
      <c r="T119" s="392">
        <f t="shared" si="8"/>
        <v>0</v>
      </c>
      <c r="U119" s="393">
        <f t="shared" si="8"/>
        <v>0</v>
      </c>
      <c r="V119" s="394">
        <f t="shared" si="12"/>
        <v>140</v>
      </c>
      <c r="W119" s="144" t="s">
        <v>210</v>
      </c>
      <c r="X119" s="423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9"/>
        <v>1</v>
      </c>
      <c r="B120" s="150" t="s">
        <v>156</v>
      </c>
      <c r="C120" s="150"/>
      <c r="D120" s="200">
        <v>14</v>
      </c>
      <c r="E120" s="383">
        <f t="shared" si="11"/>
        <v>98</v>
      </c>
      <c r="F120" s="320">
        <v>46170</v>
      </c>
      <c r="G120" s="384">
        <f t="shared" ca="1" si="14"/>
        <v>138</v>
      </c>
      <c r="H120" s="255">
        <v>3</v>
      </c>
      <c r="I120" s="152" t="str">
        <f>VLOOKUP(H120,Secteurs!$A$4:$C$6,3)</f>
        <v>Arnaud ITOUA</v>
      </c>
      <c r="J120" s="195"/>
      <c r="K120" s="196">
        <v>0.5</v>
      </c>
      <c r="L120" s="196"/>
      <c r="M120" s="196"/>
      <c r="N120" s="196">
        <v>0.5</v>
      </c>
      <c r="O120" s="197"/>
      <c r="P120" s="391">
        <f t="shared" si="8"/>
        <v>0</v>
      </c>
      <c r="Q120" s="392">
        <f t="shared" si="8"/>
        <v>49</v>
      </c>
      <c r="R120" s="392">
        <f t="shared" si="8"/>
        <v>0</v>
      </c>
      <c r="S120" s="392">
        <f t="shared" si="8"/>
        <v>0</v>
      </c>
      <c r="T120" s="392">
        <f t="shared" si="8"/>
        <v>49</v>
      </c>
      <c r="U120" s="393">
        <f t="shared" si="8"/>
        <v>0</v>
      </c>
      <c r="V120" s="394">
        <f t="shared" si="12"/>
        <v>98</v>
      </c>
      <c r="W120" s="144" t="s">
        <v>259</v>
      </c>
      <c r="X120" s="423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9"/>
        <v>1</v>
      </c>
      <c r="B121" s="150" t="s">
        <v>157</v>
      </c>
      <c r="C121" s="148" t="s">
        <v>29</v>
      </c>
      <c r="D121" s="200">
        <v>22</v>
      </c>
      <c r="E121" s="383">
        <f t="shared" si="11"/>
        <v>154</v>
      </c>
      <c r="F121" s="319">
        <v>46169</v>
      </c>
      <c r="G121" s="384">
        <f t="shared" ca="1" si="14"/>
        <v>139</v>
      </c>
      <c r="H121" s="385">
        <v>2</v>
      </c>
      <c r="I121" s="385" t="s">
        <v>355</v>
      </c>
      <c r="J121" s="195"/>
      <c r="K121" s="196"/>
      <c r="L121" s="196">
        <v>0.5</v>
      </c>
      <c r="M121" s="196"/>
      <c r="N121" s="196"/>
      <c r="O121" s="197">
        <v>0.5</v>
      </c>
      <c r="P121" s="391">
        <f t="shared" si="8"/>
        <v>0</v>
      </c>
      <c r="Q121" s="392">
        <f t="shared" si="8"/>
        <v>0</v>
      </c>
      <c r="R121" s="392">
        <f t="shared" si="8"/>
        <v>77</v>
      </c>
      <c r="S121" s="392">
        <f t="shared" si="8"/>
        <v>0</v>
      </c>
      <c r="T121" s="392">
        <f t="shared" si="8"/>
        <v>0</v>
      </c>
      <c r="U121" s="393">
        <f t="shared" si="8"/>
        <v>77</v>
      </c>
      <c r="V121" s="394">
        <f t="shared" si="12"/>
        <v>154</v>
      </c>
      <c r="W121" s="144" t="s">
        <v>255</v>
      </c>
      <c r="X121" s="423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9"/>
        <v>1</v>
      </c>
      <c r="B122" s="150" t="s">
        <v>158</v>
      </c>
      <c r="C122" s="150"/>
      <c r="D122" s="200">
        <v>40</v>
      </c>
      <c r="E122" s="383">
        <f t="shared" si="11"/>
        <v>280</v>
      </c>
      <c r="F122" s="319">
        <v>46169</v>
      </c>
      <c r="G122" s="384">
        <f t="shared" ca="1" si="14"/>
        <v>139</v>
      </c>
      <c r="H122" s="385">
        <v>2</v>
      </c>
      <c r="I122" s="385" t="s">
        <v>354</v>
      </c>
      <c r="J122" s="195">
        <v>0.5</v>
      </c>
      <c r="K122" s="196"/>
      <c r="L122" s="196"/>
      <c r="M122" s="196">
        <v>0.5</v>
      </c>
      <c r="N122" s="196"/>
      <c r="O122" s="197"/>
      <c r="P122" s="391">
        <f t="shared" si="8"/>
        <v>140</v>
      </c>
      <c r="Q122" s="392">
        <f t="shared" si="8"/>
        <v>0</v>
      </c>
      <c r="R122" s="392">
        <f t="shared" si="8"/>
        <v>0</v>
      </c>
      <c r="S122" s="392">
        <f t="shared" si="8"/>
        <v>140</v>
      </c>
      <c r="T122" s="392">
        <f t="shared" si="8"/>
        <v>0</v>
      </c>
      <c r="U122" s="393">
        <f t="shared" si="8"/>
        <v>0</v>
      </c>
      <c r="V122" s="394">
        <f t="shared" si="12"/>
        <v>280</v>
      </c>
      <c r="W122" s="144" t="s">
        <v>260</v>
      </c>
      <c r="X122" s="423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9"/>
        <v>1</v>
      </c>
      <c r="B123" s="150" t="s">
        <v>159</v>
      </c>
      <c r="C123" s="154" t="s">
        <v>29</v>
      </c>
      <c r="D123" s="200">
        <v>16</v>
      </c>
      <c r="E123" s="383">
        <f t="shared" si="11"/>
        <v>112</v>
      </c>
      <c r="F123" s="319">
        <v>46168</v>
      </c>
      <c r="G123" s="384">
        <f t="shared" ca="1" si="14"/>
        <v>140</v>
      </c>
      <c r="H123" s="385">
        <v>2</v>
      </c>
      <c r="I123" s="385" t="s">
        <v>354</v>
      </c>
      <c r="J123" s="195">
        <v>1</v>
      </c>
      <c r="K123" s="196"/>
      <c r="L123" s="196"/>
      <c r="M123" s="196"/>
      <c r="N123" s="196"/>
      <c r="O123" s="296"/>
      <c r="P123" s="391">
        <f t="shared" ref="P123:U155" si="15">+$E123*J123</f>
        <v>112</v>
      </c>
      <c r="Q123" s="392">
        <f t="shared" si="15"/>
        <v>0</v>
      </c>
      <c r="R123" s="392">
        <f t="shared" si="15"/>
        <v>0</v>
      </c>
      <c r="S123" s="392">
        <f t="shared" si="15"/>
        <v>0</v>
      </c>
      <c r="T123" s="392">
        <f t="shared" si="15"/>
        <v>0</v>
      </c>
      <c r="U123" s="393">
        <f t="shared" si="15"/>
        <v>0</v>
      </c>
      <c r="V123" s="394">
        <f t="shared" si="12"/>
        <v>112</v>
      </c>
      <c r="W123" s="144" t="s">
        <v>226</v>
      </c>
      <c r="X123" s="423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9"/>
        <v>1</v>
      </c>
      <c r="B124" s="150" t="s">
        <v>324</v>
      </c>
      <c r="C124" s="150"/>
      <c r="D124" s="200">
        <v>8</v>
      </c>
      <c r="E124" s="383">
        <f t="shared" si="11"/>
        <v>56</v>
      </c>
      <c r="F124" s="319">
        <v>46170</v>
      </c>
      <c r="G124" s="384">
        <f t="shared" ca="1" si="14"/>
        <v>138</v>
      </c>
      <c r="H124" s="385">
        <v>3</v>
      </c>
      <c r="I124" s="385" t="str">
        <f>VLOOKUP(H124,Secteurs!$A$4:$C$6,3)</f>
        <v>Arnaud ITOUA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15"/>
        <v>28</v>
      </c>
      <c r="Q124" s="392">
        <f t="shared" si="15"/>
        <v>0</v>
      </c>
      <c r="R124" s="392">
        <f t="shared" si="15"/>
        <v>0</v>
      </c>
      <c r="S124" s="392">
        <f t="shared" si="15"/>
        <v>0</v>
      </c>
      <c r="T124" s="392">
        <f t="shared" si="15"/>
        <v>0</v>
      </c>
      <c r="U124" s="393">
        <f t="shared" si="15"/>
        <v>28</v>
      </c>
      <c r="V124" s="394">
        <f t="shared" si="12"/>
        <v>56</v>
      </c>
      <c r="W124" s="144" t="s">
        <v>226</v>
      </c>
      <c r="X124" s="423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9"/>
        <v>1</v>
      </c>
      <c r="B125" s="150" t="s">
        <v>292</v>
      </c>
      <c r="C125" s="321"/>
      <c r="D125" s="200">
        <v>16</v>
      </c>
      <c r="E125" s="383">
        <f t="shared" si="11"/>
        <v>112</v>
      </c>
      <c r="F125" s="319">
        <v>46169</v>
      </c>
      <c r="G125" s="384">
        <f t="shared" ca="1" si="14"/>
        <v>139</v>
      </c>
      <c r="H125" s="385">
        <v>2</v>
      </c>
      <c r="I125" s="385" t="s">
        <v>354</v>
      </c>
      <c r="J125" s="195">
        <v>0.5</v>
      </c>
      <c r="K125" s="196"/>
      <c r="L125" s="196"/>
      <c r="M125" s="196"/>
      <c r="N125" s="196"/>
      <c r="O125" s="197">
        <v>0.5</v>
      </c>
      <c r="P125" s="391">
        <f t="shared" si="15"/>
        <v>56</v>
      </c>
      <c r="Q125" s="392">
        <f t="shared" si="15"/>
        <v>0</v>
      </c>
      <c r="R125" s="392">
        <f t="shared" si="15"/>
        <v>0</v>
      </c>
      <c r="S125" s="392">
        <f t="shared" si="15"/>
        <v>0</v>
      </c>
      <c r="T125" s="392">
        <f t="shared" si="15"/>
        <v>0</v>
      </c>
      <c r="U125" s="393">
        <f t="shared" si="15"/>
        <v>56</v>
      </c>
      <c r="V125" s="394">
        <f t="shared" si="12"/>
        <v>112</v>
      </c>
      <c r="W125" s="144" t="s">
        <v>261</v>
      </c>
      <c r="X125" s="423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9"/>
        <v>1</v>
      </c>
      <c r="B126" s="150" t="s">
        <v>161</v>
      </c>
      <c r="C126" s="150"/>
      <c r="D126" s="200">
        <v>20</v>
      </c>
      <c r="E126" s="383">
        <f t="shared" si="11"/>
        <v>140</v>
      </c>
      <c r="F126" s="319">
        <v>46168</v>
      </c>
      <c r="G126" s="384">
        <f t="shared" ca="1" si="14"/>
        <v>140</v>
      </c>
      <c r="H126" s="385">
        <v>2</v>
      </c>
      <c r="I126" s="385" t="s">
        <v>354</v>
      </c>
      <c r="J126" s="195">
        <v>0.5</v>
      </c>
      <c r="K126" s="196"/>
      <c r="L126" s="196"/>
      <c r="M126" s="196">
        <v>0.5</v>
      </c>
      <c r="N126" s="196"/>
      <c r="O126" s="197"/>
      <c r="P126" s="391">
        <f t="shared" si="15"/>
        <v>70</v>
      </c>
      <c r="Q126" s="392">
        <f t="shared" si="15"/>
        <v>0</v>
      </c>
      <c r="R126" s="392">
        <f t="shared" si="15"/>
        <v>0</v>
      </c>
      <c r="S126" s="392">
        <f t="shared" si="15"/>
        <v>70</v>
      </c>
      <c r="T126" s="392">
        <f t="shared" si="15"/>
        <v>0</v>
      </c>
      <c r="U126" s="393">
        <f t="shared" si="15"/>
        <v>0</v>
      </c>
      <c r="V126" s="394">
        <f t="shared" si="12"/>
        <v>140</v>
      </c>
      <c r="W126" s="144" t="s">
        <v>262</v>
      </c>
      <c r="X126" s="423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9"/>
        <v>1</v>
      </c>
      <c r="B127" s="150" t="s">
        <v>162</v>
      </c>
      <c r="C127" s="150"/>
      <c r="D127" s="200">
        <v>42</v>
      </c>
      <c r="E127" s="383">
        <f t="shared" si="11"/>
        <v>294</v>
      </c>
      <c r="F127" s="319">
        <v>46170</v>
      </c>
      <c r="G127" s="384">
        <f t="shared" ca="1" si="14"/>
        <v>138</v>
      </c>
      <c r="H127" s="254">
        <v>2</v>
      </c>
      <c r="I127" s="385" t="s">
        <v>354</v>
      </c>
      <c r="J127" s="195">
        <v>0.5</v>
      </c>
      <c r="K127" s="196"/>
      <c r="L127" s="196"/>
      <c r="M127" s="196"/>
      <c r="N127" s="196"/>
      <c r="O127" s="197">
        <v>0.5</v>
      </c>
      <c r="P127" s="391">
        <f t="shared" si="15"/>
        <v>147</v>
      </c>
      <c r="Q127" s="392">
        <f t="shared" si="15"/>
        <v>0</v>
      </c>
      <c r="R127" s="392">
        <f t="shared" si="15"/>
        <v>0</v>
      </c>
      <c r="S127" s="392">
        <f t="shared" si="15"/>
        <v>0</v>
      </c>
      <c r="T127" s="392">
        <f t="shared" si="15"/>
        <v>0</v>
      </c>
      <c r="U127" s="393">
        <f t="shared" si="15"/>
        <v>147</v>
      </c>
      <c r="V127" s="394">
        <f t="shared" si="12"/>
        <v>294</v>
      </c>
      <c r="W127" s="144" t="s">
        <v>205</v>
      </c>
      <c r="X127" s="423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9"/>
        <v>1</v>
      </c>
      <c r="B128" s="150" t="s">
        <v>387</v>
      </c>
      <c r="C128" s="154"/>
      <c r="D128" s="200">
        <v>2</v>
      </c>
      <c r="E128" s="383">
        <f t="shared" si="11"/>
        <v>14</v>
      </c>
      <c r="F128" s="319">
        <v>46168</v>
      </c>
      <c r="G128" s="384">
        <f t="shared" ca="1" si="14"/>
        <v>140</v>
      </c>
      <c r="H128" s="254">
        <v>1</v>
      </c>
      <c r="I128" s="385" t="s">
        <v>353</v>
      </c>
      <c r="J128" s="195">
        <v>0.5</v>
      </c>
      <c r="K128" s="196"/>
      <c r="L128" s="196"/>
      <c r="M128" s="196"/>
      <c r="N128" s="196"/>
      <c r="O128" s="197">
        <v>0.5</v>
      </c>
      <c r="P128" s="391">
        <f t="shared" si="15"/>
        <v>7</v>
      </c>
      <c r="Q128" s="392">
        <f t="shared" si="15"/>
        <v>0</v>
      </c>
      <c r="R128" s="392">
        <f t="shared" si="15"/>
        <v>0</v>
      </c>
      <c r="S128" s="392">
        <f t="shared" si="15"/>
        <v>0</v>
      </c>
      <c r="T128" s="392">
        <f t="shared" si="15"/>
        <v>0</v>
      </c>
      <c r="U128" s="393">
        <f t="shared" si="15"/>
        <v>7</v>
      </c>
      <c r="V128" s="394">
        <f t="shared" si="12"/>
        <v>14</v>
      </c>
      <c r="W128" s="144" t="s">
        <v>263</v>
      </c>
      <c r="X128" s="423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9"/>
        <v>1</v>
      </c>
      <c r="B129" s="150" t="s">
        <v>164</v>
      </c>
      <c r="C129" s="154" t="s">
        <v>34</v>
      </c>
      <c r="D129" s="201">
        <v>16</v>
      </c>
      <c r="E129" s="383">
        <f t="shared" si="11"/>
        <v>112</v>
      </c>
      <c r="F129" s="319">
        <v>46169</v>
      </c>
      <c r="G129" s="384">
        <f t="shared" ca="1" si="14"/>
        <v>139</v>
      </c>
      <c r="H129" s="254">
        <v>1</v>
      </c>
      <c r="I129" s="385" t="s">
        <v>354</v>
      </c>
      <c r="J129" s="195">
        <v>0.5</v>
      </c>
      <c r="K129" s="196"/>
      <c r="L129" s="196"/>
      <c r="M129" s="196">
        <v>0.5</v>
      </c>
      <c r="N129" s="196"/>
      <c r="O129" s="197"/>
      <c r="P129" s="391">
        <f t="shared" si="15"/>
        <v>56</v>
      </c>
      <c r="Q129" s="392">
        <f t="shared" si="15"/>
        <v>0</v>
      </c>
      <c r="R129" s="392">
        <f t="shared" si="15"/>
        <v>0</v>
      </c>
      <c r="S129" s="392">
        <f t="shared" si="15"/>
        <v>56</v>
      </c>
      <c r="T129" s="392">
        <f t="shared" si="15"/>
        <v>0</v>
      </c>
      <c r="U129" s="393">
        <f t="shared" si="15"/>
        <v>0</v>
      </c>
      <c r="V129" s="394">
        <f t="shared" si="12"/>
        <v>112</v>
      </c>
      <c r="W129" s="144" t="s">
        <v>255</v>
      </c>
      <c r="X129" s="423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5" si="16">+IF(D130&gt;0,1,0)</f>
        <v>1</v>
      </c>
      <c r="B130" s="150" t="s">
        <v>166</v>
      </c>
      <c r="C130" s="154" t="s">
        <v>34</v>
      </c>
      <c r="D130" s="200">
        <v>7</v>
      </c>
      <c r="E130" s="383">
        <f t="shared" si="11"/>
        <v>49</v>
      </c>
      <c r="F130" s="319">
        <v>46168</v>
      </c>
      <c r="G130" s="384">
        <f t="shared" ca="1" si="14"/>
        <v>140</v>
      </c>
      <c r="H130" s="254">
        <v>2</v>
      </c>
      <c r="I130" s="385" t="s">
        <v>354</v>
      </c>
      <c r="J130" s="195">
        <v>1</v>
      </c>
      <c r="K130" s="196"/>
      <c r="L130" s="196"/>
      <c r="M130" s="196"/>
      <c r="N130" s="196"/>
      <c r="O130" s="197"/>
      <c r="P130" s="391">
        <f t="shared" si="15"/>
        <v>49</v>
      </c>
      <c r="Q130" s="392">
        <f t="shared" si="15"/>
        <v>0</v>
      </c>
      <c r="R130" s="392">
        <f t="shared" si="15"/>
        <v>0</v>
      </c>
      <c r="S130" s="392">
        <f t="shared" si="15"/>
        <v>0</v>
      </c>
      <c r="T130" s="392">
        <f t="shared" si="15"/>
        <v>0</v>
      </c>
      <c r="U130" s="393">
        <f t="shared" si="15"/>
        <v>0</v>
      </c>
      <c r="V130" s="394">
        <f t="shared" si="12"/>
        <v>49</v>
      </c>
      <c r="W130" s="144" t="s">
        <v>226</v>
      </c>
      <c r="X130" s="423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50" t="s">
        <v>167</v>
      </c>
      <c r="C131" s="148" t="s">
        <v>29</v>
      </c>
      <c r="D131" s="200">
        <v>24</v>
      </c>
      <c r="E131" s="383">
        <f t="shared" ref="E131:E156" si="17">D131*7</f>
        <v>168</v>
      </c>
      <c r="F131" s="319">
        <v>46169</v>
      </c>
      <c r="G131" s="384">
        <f t="shared" ca="1" si="14"/>
        <v>139</v>
      </c>
      <c r="H131" s="254">
        <v>2</v>
      </c>
      <c r="I131" s="385" t="s">
        <v>354</v>
      </c>
      <c r="J131" s="195">
        <v>0.5</v>
      </c>
      <c r="K131" s="196"/>
      <c r="L131" s="196"/>
      <c r="M131" s="196">
        <v>0.25</v>
      </c>
      <c r="N131" s="196">
        <v>0.25</v>
      </c>
      <c r="O131" s="197"/>
      <c r="P131" s="391">
        <f t="shared" si="15"/>
        <v>84</v>
      </c>
      <c r="Q131" s="392">
        <f t="shared" si="15"/>
        <v>0</v>
      </c>
      <c r="R131" s="392">
        <f t="shared" si="15"/>
        <v>0</v>
      </c>
      <c r="S131" s="392">
        <f t="shared" si="15"/>
        <v>42</v>
      </c>
      <c r="T131" s="392">
        <f t="shared" si="15"/>
        <v>42</v>
      </c>
      <c r="U131" s="393">
        <f t="shared" si="15"/>
        <v>0</v>
      </c>
      <c r="V131" s="394">
        <f t="shared" ref="V131:V156" si="18">SUM(P131:U131)</f>
        <v>168</v>
      </c>
      <c r="W131" s="144" t="s">
        <v>226</v>
      </c>
      <c r="X131" s="423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142" t="s">
        <v>350</v>
      </c>
      <c r="C132" s="209"/>
      <c r="D132" s="201">
        <v>15</v>
      </c>
      <c r="E132" s="383">
        <f t="shared" si="17"/>
        <v>105</v>
      </c>
      <c r="F132" s="319">
        <v>46168</v>
      </c>
      <c r="G132" s="384">
        <f t="shared" ca="1" si="14"/>
        <v>140</v>
      </c>
      <c r="H132" s="254">
        <v>1</v>
      </c>
      <c r="I132" s="385" t="s">
        <v>353</v>
      </c>
      <c r="J132" s="195">
        <v>0.5</v>
      </c>
      <c r="K132" s="196">
        <v>0.5</v>
      </c>
      <c r="L132" s="196"/>
      <c r="M132" s="196"/>
      <c r="N132" s="196"/>
      <c r="O132" s="197"/>
      <c r="P132" s="391">
        <f t="shared" si="15"/>
        <v>52.5</v>
      </c>
      <c r="Q132" s="392">
        <f t="shared" si="15"/>
        <v>52.5</v>
      </c>
      <c r="R132" s="392">
        <f t="shared" si="15"/>
        <v>0</v>
      </c>
      <c r="S132" s="392">
        <f t="shared" si="15"/>
        <v>0</v>
      </c>
      <c r="T132" s="392">
        <f t="shared" si="15"/>
        <v>0</v>
      </c>
      <c r="U132" s="393">
        <f t="shared" si="15"/>
        <v>0</v>
      </c>
      <c r="V132" s="394">
        <f t="shared" si="18"/>
        <v>105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355" t="s">
        <v>307</v>
      </c>
      <c r="C133" s="154"/>
      <c r="D133" s="201">
        <v>7</v>
      </c>
      <c r="E133" s="383">
        <f t="shared" si="17"/>
        <v>49</v>
      </c>
      <c r="F133" s="319">
        <v>46168</v>
      </c>
      <c r="G133" s="384">
        <f t="shared" ca="1" si="14"/>
        <v>140</v>
      </c>
      <c r="H133" s="254">
        <v>2</v>
      </c>
      <c r="I133" s="385" t="s">
        <v>354</v>
      </c>
      <c r="J133" s="195"/>
      <c r="K133" s="196"/>
      <c r="L133" s="196"/>
      <c r="M133" s="196"/>
      <c r="N133" s="196"/>
      <c r="O133" s="197">
        <v>1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5"/>
        <v>0</v>
      </c>
      <c r="T133" s="392">
        <f t="shared" si="15"/>
        <v>0</v>
      </c>
      <c r="U133" s="393">
        <f t="shared" si="15"/>
        <v>49</v>
      </c>
      <c r="V133" s="394">
        <f t="shared" si="18"/>
        <v>49</v>
      </c>
      <c r="W133" s="144" t="s">
        <v>226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170</v>
      </c>
      <c r="C134" s="149"/>
      <c r="D134" s="198">
        <v>10</v>
      </c>
      <c r="E134" s="383">
        <f t="shared" si="17"/>
        <v>70</v>
      </c>
      <c r="F134" s="319">
        <v>46170</v>
      </c>
      <c r="G134" s="384">
        <f t="shared" ca="1" si="14"/>
        <v>138</v>
      </c>
      <c r="H134" s="254">
        <v>1</v>
      </c>
      <c r="I134" s="385" t="s">
        <v>353</v>
      </c>
      <c r="J134" s="195">
        <v>0.5</v>
      </c>
      <c r="K134" s="196"/>
      <c r="L134" s="196"/>
      <c r="M134" s="196">
        <v>0.5</v>
      </c>
      <c r="N134" s="196"/>
      <c r="O134" s="197"/>
      <c r="P134" s="391">
        <f t="shared" si="15"/>
        <v>35</v>
      </c>
      <c r="Q134" s="392">
        <f t="shared" si="15"/>
        <v>0</v>
      </c>
      <c r="R134" s="392">
        <f t="shared" si="15"/>
        <v>0</v>
      </c>
      <c r="S134" s="392">
        <f t="shared" si="15"/>
        <v>35</v>
      </c>
      <c r="T134" s="392">
        <f t="shared" si="15"/>
        <v>0</v>
      </c>
      <c r="U134" s="393">
        <f t="shared" si="15"/>
        <v>0</v>
      </c>
      <c r="V134" s="394">
        <f t="shared" si="18"/>
        <v>70</v>
      </c>
      <c r="W134" s="144" t="s">
        <v>219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172</v>
      </c>
      <c r="C135" s="149"/>
      <c r="D135" s="198">
        <v>20</v>
      </c>
      <c r="E135" s="383">
        <f t="shared" si="17"/>
        <v>140</v>
      </c>
      <c r="F135" s="319">
        <v>46168</v>
      </c>
      <c r="G135" s="384">
        <f t="shared" ca="1" si="14"/>
        <v>140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15"/>
        <v>140</v>
      </c>
      <c r="Q135" s="392">
        <f t="shared" si="15"/>
        <v>0</v>
      </c>
      <c r="R135" s="392">
        <f t="shared" si="15"/>
        <v>0</v>
      </c>
      <c r="S135" s="392">
        <f t="shared" si="15"/>
        <v>0</v>
      </c>
      <c r="T135" s="392">
        <f t="shared" si="15"/>
        <v>0</v>
      </c>
      <c r="U135" s="393">
        <f t="shared" si="15"/>
        <v>0</v>
      </c>
      <c r="V135" s="394">
        <f t="shared" si="18"/>
        <v>140</v>
      </c>
      <c r="W135" s="144" t="s">
        <v>264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53" t="s">
        <v>173</v>
      </c>
      <c r="C136" s="149" t="s">
        <v>34</v>
      </c>
      <c r="D136" s="198">
        <v>10</v>
      </c>
      <c r="E136" s="383">
        <f t="shared" si="17"/>
        <v>70</v>
      </c>
      <c r="F136" s="319">
        <v>46168</v>
      </c>
      <c r="G136" s="384">
        <f t="shared" ref="G136:G155" ca="1" si="20">+IF(A136=1,(+TODAY())-F136,"Sans objet")</f>
        <v>140</v>
      </c>
      <c r="H136" s="254">
        <v>1</v>
      </c>
      <c r="I136" s="385" t="s">
        <v>353</v>
      </c>
      <c r="J136" s="195"/>
      <c r="K136" s="196"/>
      <c r="L136" s="196">
        <v>0.5</v>
      </c>
      <c r="M136" s="196"/>
      <c r="N136" s="196"/>
      <c r="O136" s="197">
        <v>0.5</v>
      </c>
      <c r="P136" s="391">
        <f t="shared" si="15"/>
        <v>0</v>
      </c>
      <c r="Q136" s="392">
        <f t="shared" si="15"/>
        <v>0</v>
      </c>
      <c r="R136" s="392">
        <f t="shared" si="15"/>
        <v>35</v>
      </c>
      <c r="S136" s="392">
        <f t="shared" si="15"/>
        <v>0</v>
      </c>
      <c r="T136" s="392">
        <f t="shared" si="15"/>
        <v>0</v>
      </c>
      <c r="U136" s="393">
        <f t="shared" si="15"/>
        <v>35</v>
      </c>
      <c r="V136" s="394">
        <f t="shared" si="18"/>
        <v>70</v>
      </c>
      <c r="W136" s="144" t="s">
        <v>223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174</v>
      </c>
      <c r="C137" s="148" t="s">
        <v>29</v>
      </c>
      <c r="D137" s="198">
        <v>9</v>
      </c>
      <c r="E137" s="383">
        <f t="shared" si="17"/>
        <v>63</v>
      </c>
      <c r="F137" s="319">
        <v>46168</v>
      </c>
      <c r="G137" s="384">
        <f t="shared" ca="1" si="20"/>
        <v>140</v>
      </c>
      <c r="H137" s="385">
        <v>2</v>
      </c>
      <c r="I137" s="385" t="s">
        <v>354</v>
      </c>
      <c r="J137" s="195"/>
      <c r="K137" s="196"/>
      <c r="L137" s="196"/>
      <c r="M137" s="196">
        <v>1</v>
      </c>
      <c r="N137" s="196"/>
      <c r="O137" s="197"/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5"/>
        <v>63</v>
      </c>
      <c r="T137" s="392">
        <f t="shared" si="15"/>
        <v>0</v>
      </c>
      <c r="U137" s="393">
        <f t="shared" si="15"/>
        <v>0</v>
      </c>
      <c r="V137" s="394">
        <f t="shared" si="18"/>
        <v>63</v>
      </c>
      <c r="W137" s="144" t="s">
        <v>265</v>
      </c>
      <c r="X137" s="423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142" t="s">
        <v>175</v>
      </c>
      <c r="C138" s="142"/>
      <c r="D138" s="198">
        <v>22</v>
      </c>
      <c r="E138" s="383">
        <f t="shared" si="17"/>
        <v>154</v>
      </c>
      <c r="F138" s="319">
        <v>46168</v>
      </c>
      <c r="G138" s="384">
        <f t="shared" ca="1" si="20"/>
        <v>140</v>
      </c>
      <c r="H138" s="385">
        <v>2</v>
      </c>
      <c r="I138" s="385" t="s">
        <v>354</v>
      </c>
      <c r="J138" s="195"/>
      <c r="K138" s="196"/>
      <c r="L138" s="196"/>
      <c r="M138" s="196"/>
      <c r="N138" s="196"/>
      <c r="O138" s="197">
        <v>1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5"/>
        <v>0</v>
      </c>
      <c r="T138" s="392">
        <f t="shared" si="15"/>
        <v>0</v>
      </c>
      <c r="U138" s="393">
        <f t="shared" si="15"/>
        <v>154</v>
      </c>
      <c r="V138" s="394">
        <f t="shared" si="18"/>
        <v>154</v>
      </c>
      <c r="W138" s="144" t="s">
        <v>266</v>
      </c>
      <c r="X138" s="423">
        <f t="shared" si="19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350" t="s">
        <v>176</v>
      </c>
      <c r="C139" s="210"/>
      <c r="D139" s="198">
        <v>6</v>
      </c>
      <c r="E139" s="383">
        <f t="shared" si="17"/>
        <v>42</v>
      </c>
      <c r="F139" s="319">
        <v>46169</v>
      </c>
      <c r="G139" s="384">
        <f t="shared" ca="1" si="20"/>
        <v>139</v>
      </c>
      <c r="H139" s="398">
        <v>2</v>
      </c>
      <c r="I139" s="398" t="s">
        <v>354</v>
      </c>
      <c r="J139" s="195">
        <v>0.5</v>
      </c>
      <c r="K139" s="196"/>
      <c r="L139" s="196"/>
      <c r="M139" s="196"/>
      <c r="N139" s="196"/>
      <c r="O139" s="197">
        <v>0.5</v>
      </c>
      <c r="P139" s="391">
        <f t="shared" si="15"/>
        <v>21</v>
      </c>
      <c r="Q139" s="392">
        <f t="shared" si="15"/>
        <v>0</v>
      </c>
      <c r="R139" s="392">
        <f t="shared" si="15"/>
        <v>0</v>
      </c>
      <c r="S139" s="392">
        <f t="shared" si="15"/>
        <v>0</v>
      </c>
      <c r="T139" s="392">
        <f t="shared" si="15"/>
        <v>0</v>
      </c>
      <c r="U139" s="393">
        <f t="shared" si="15"/>
        <v>21</v>
      </c>
      <c r="V139" s="394">
        <f t="shared" si="18"/>
        <v>42</v>
      </c>
      <c r="W139" s="144" t="s">
        <v>255</v>
      </c>
      <c r="X139" s="423">
        <f t="shared" si="19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18.75">
      <c r="A140" s="157">
        <f t="shared" si="16"/>
        <v>1</v>
      </c>
      <c r="B140" s="161" t="s">
        <v>177</v>
      </c>
      <c r="C140" s="161"/>
      <c r="D140" s="198">
        <v>18</v>
      </c>
      <c r="E140" s="383">
        <f t="shared" si="17"/>
        <v>126</v>
      </c>
      <c r="F140" s="319">
        <v>46168</v>
      </c>
      <c r="G140" s="384">
        <f t="shared" ca="1" si="20"/>
        <v>140</v>
      </c>
      <c r="H140" s="385">
        <v>3</v>
      </c>
      <c r="I140" s="385" t="str">
        <f>VLOOKUP(H140,Secteurs!$A$4:$C$6,3)</f>
        <v>Arnaud ITOUA</v>
      </c>
      <c r="J140" s="195">
        <v>0.5</v>
      </c>
      <c r="K140" s="196"/>
      <c r="L140" s="196"/>
      <c r="M140" s="196">
        <v>0.5</v>
      </c>
      <c r="N140" s="196"/>
      <c r="O140" s="197"/>
      <c r="P140" s="391">
        <f t="shared" si="15"/>
        <v>63</v>
      </c>
      <c r="Q140" s="392">
        <f t="shared" si="15"/>
        <v>0</v>
      </c>
      <c r="R140" s="392">
        <f t="shared" si="15"/>
        <v>0</v>
      </c>
      <c r="S140" s="392">
        <f t="shared" si="15"/>
        <v>63</v>
      </c>
      <c r="T140" s="392">
        <f t="shared" si="15"/>
        <v>0</v>
      </c>
      <c r="U140" s="393">
        <f t="shared" si="15"/>
        <v>0</v>
      </c>
      <c r="V140" s="394">
        <f t="shared" si="18"/>
        <v>126</v>
      </c>
      <c r="W140" s="144" t="s">
        <v>218</v>
      </c>
      <c r="X140" s="423">
        <f t="shared" si="19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21">
      <c r="A141" s="157">
        <f t="shared" si="16"/>
        <v>1</v>
      </c>
      <c r="B141" s="142" t="s">
        <v>178</v>
      </c>
      <c r="C141" s="162"/>
      <c r="D141" s="199">
        <v>7</v>
      </c>
      <c r="E141" s="383">
        <f t="shared" si="17"/>
        <v>49</v>
      </c>
      <c r="F141" s="319">
        <v>46169</v>
      </c>
      <c r="G141" s="384">
        <f t="shared" ca="1" si="20"/>
        <v>139</v>
      </c>
      <c r="H141" s="385">
        <v>1</v>
      </c>
      <c r="I141" s="385" t="s">
        <v>353</v>
      </c>
      <c r="J141" s="195"/>
      <c r="K141" s="196"/>
      <c r="L141" s="196">
        <v>0.5</v>
      </c>
      <c r="M141" s="196"/>
      <c r="N141" s="196">
        <v>0.5</v>
      </c>
      <c r="O141" s="197"/>
      <c r="P141" s="391">
        <f t="shared" si="15"/>
        <v>0</v>
      </c>
      <c r="Q141" s="392">
        <f t="shared" si="15"/>
        <v>0</v>
      </c>
      <c r="R141" s="392">
        <f t="shared" si="15"/>
        <v>24.5</v>
      </c>
      <c r="S141" s="392">
        <f t="shared" si="15"/>
        <v>0</v>
      </c>
      <c r="T141" s="392">
        <f t="shared" si="15"/>
        <v>24.5</v>
      </c>
      <c r="U141" s="393">
        <f t="shared" si="15"/>
        <v>0</v>
      </c>
      <c r="V141" s="394">
        <f t="shared" si="18"/>
        <v>49</v>
      </c>
      <c r="W141" s="144" t="s">
        <v>219</v>
      </c>
      <c r="X141" s="423">
        <f t="shared" si="19"/>
        <v>0</v>
      </c>
      <c r="Y141" s="165"/>
      <c r="Z141" s="165"/>
      <c r="AA141" s="2"/>
      <c r="AB141" s="2"/>
      <c r="AC141" s="2"/>
      <c r="AD141" s="2"/>
      <c r="AE141" s="2"/>
      <c r="AF141" s="2"/>
    </row>
    <row r="142" spans="1:32" ht="18.75" customHeight="1">
      <c r="A142" s="157">
        <f t="shared" si="16"/>
        <v>1</v>
      </c>
      <c r="B142" s="142" t="s">
        <v>267</v>
      </c>
      <c r="C142" s="162" t="s">
        <v>29</v>
      </c>
      <c r="D142" s="199">
        <v>8</v>
      </c>
      <c r="E142" s="383">
        <f t="shared" si="17"/>
        <v>56</v>
      </c>
      <c r="F142" s="319">
        <v>46168</v>
      </c>
      <c r="G142" s="384">
        <f t="shared" ca="1" si="20"/>
        <v>140</v>
      </c>
      <c r="H142" s="385">
        <v>1</v>
      </c>
      <c r="I142" s="385" t="s">
        <v>353</v>
      </c>
      <c r="J142" s="195">
        <v>0.75</v>
      </c>
      <c r="K142" s="196"/>
      <c r="L142" s="196"/>
      <c r="M142" s="196"/>
      <c r="N142" s="196">
        <v>0.25</v>
      </c>
      <c r="O142" s="197"/>
      <c r="P142" s="391">
        <f t="shared" si="15"/>
        <v>42</v>
      </c>
      <c r="Q142" s="392">
        <f t="shared" si="15"/>
        <v>0</v>
      </c>
      <c r="R142" s="392">
        <f t="shared" si="15"/>
        <v>0</v>
      </c>
      <c r="S142" s="392">
        <f t="shared" si="15"/>
        <v>0</v>
      </c>
      <c r="T142" s="392">
        <f t="shared" si="15"/>
        <v>14</v>
      </c>
      <c r="U142" s="393">
        <f t="shared" si="15"/>
        <v>0</v>
      </c>
      <c r="V142" s="394">
        <f t="shared" si="18"/>
        <v>56</v>
      </c>
      <c r="W142" s="144" t="s">
        <v>226</v>
      </c>
      <c r="X142" s="423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16"/>
        <v>0</v>
      </c>
      <c r="B143" s="163" t="s">
        <v>329</v>
      </c>
      <c r="C143" s="155"/>
      <c r="D143" s="198"/>
      <c r="E143" s="383">
        <f t="shared" si="17"/>
        <v>0</v>
      </c>
      <c r="F143" s="319">
        <v>46091</v>
      </c>
      <c r="G143" s="384" t="str">
        <f t="shared" ca="1" si="20"/>
        <v>Sans objet</v>
      </c>
      <c r="H143" s="385">
        <v>2</v>
      </c>
      <c r="I143" s="385"/>
      <c r="J143" s="195"/>
      <c r="K143" s="196"/>
      <c r="L143" s="196"/>
      <c r="M143" s="196"/>
      <c r="N143" s="196"/>
      <c r="O143" s="197"/>
      <c r="P143" s="391">
        <f t="shared" si="15"/>
        <v>0</v>
      </c>
      <c r="Q143" s="392">
        <f t="shared" si="15"/>
        <v>0</v>
      </c>
      <c r="R143" s="392">
        <f t="shared" si="15"/>
        <v>0</v>
      </c>
      <c r="S143" s="392">
        <f t="shared" si="15"/>
        <v>0</v>
      </c>
      <c r="T143" s="392">
        <f t="shared" si="15"/>
        <v>0</v>
      </c>
      <c r="U143" s="393">
        <f t="shared" si="15"/>
        <v>0</v>
      </c>
      <c r="V143" s="394">
        <f t="shared" si="18"/>
        <v>0</v>
      </c>
      <c r="W143" s="144" t="s">
        <v>226</v>
      </c>
      <c r="X143" s="423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180</v>
      </c>
      <c r="C144" s="163"/>
      <c r="D144" s="198">
        <v>24</v>
      </c>
      <c r="E144" s="383">
        <f t="shared" si="17"/>
        <v>168</v>
      </c>
      <c r="F144" s="319">
        <v>46175</v>
      </c>
      <c r="G144" s="384">
        <f t="shared" ca="1" si="20"/>
        <v>133</v>
      </c>
      <c r="H144" s="385">
        <v>1</v>
      </c>
      <c r="I144" s="385" t="s">
        <v>353</v>
      </c>
      <c r="J144" s="195"/>
      <c r="K144" s="196"/>
      <c r="L144" s="196">
        <v>0.25</v>
      </c>
      <c r="M144" s="196"/>
      <c r="N144" s="196"/>
      <c r="O144" s="197">
        <v>0.75</v>
      </c>
      <c r="P144" s="391">
        <f t="shared" si="15"/>
        <v>0</v>
      </c>
      <c r="Q144" s="392">
        <f t="shared" si="15"/>
        <v>0</v>
      </c>
      <c r="R144" s="392">
        <f t="shared" si="15"/>
        <v>42</v>
      </c>
      <c r="S144" s="392">
        <f t="shared" si="15"/>
        <v>0</v>
      </c>
      <c r="T144" s="392">
        <f t="shared" si="15"/>
        <v>0</v>
      </c>
      <c r="U144" s="393">
        <f t="shared" si="15"/>
        <v>126</v>
      </c>
      <c r="V144" s="394">
        <f t="shared" si="18"/>
        <v>168</v>
      </c>
      <c r="W144" s="144" t="s">
        <v>268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16"/>
        <v>1</v>
      </c>
      <c r="B145" s="142" t="s">
        <v>181</v>
      </c>
      <c r="C145" s="148"/>
      <c r="D145" s="198">
        <v>40</v>
      </c>
      <c r="E145" s="383">
        <f t="shared" si="17"/>
        <v>280</v>
      </c>
      <c r="F145" s="319">
        <v>46174</v>
      </c>
      <c r="G145" s="384">
        <f t="shared" ca="1" si="20"/>
        <v>134</v>
      </c>
      <c r="H145" s="385">
        <v>2</v>
      </c>
      <c r="I145" s="385" t="s">
        <v>280</v>
      </c>
      <c r="J145" s="195">
        <v>0.5</v>
      </c>
      <c r="K145" s="196"/>
      <c r="L145" s="196"/>
      <c r="M145" s="196">
        <v>0.25</v>
      </c>
      <c r="N145" s="196"/>
      <c r="O145" s="197">
        <v>0.25</v>
      </c>
      <c r="P145" s="391">
        <f t="shared" si="15"/>
        <v>140</v>
      </c>
      <c r="Q145" s="392">
        <f t="shared" si="15"/>
        <v>0</v>
      </c>
      <c r="R145" s="392">
        <f t="shared" si="15"/>
        <v>0</v>
      </c>
      <c r="S145" s="392">
        <f t="shared" si="15"/>
        <v>70</v>
      </c>
      <c r="T145" s="392">
        <f t="shared" si="15"/>
        <v>0</v>
      </c>
      <c r="U145" s="393">
        <f t="shared" si="15"/>
        <v>70</v>
      </c>
      <c r="V145" s="394">
        <f t="shared" si="18"/>
        <v>280</v>
      </c>
      <c r="W145" s="144" t="s">
        <v>269</v>
      </c>
      <c r="X145" s="423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16"/>
        <v>1</v>
      </c>
      <c r="B146" s="142" t="s">
        <v>182</v>
      </c>
      <c r="C146" s="142"/>
      <c r="D146" s="198">
        <v>16</v>
      </c>
      <c r="E146" s="383">
        <f t="shared" si="17"/>
        <v>112</v>
      </c>
      <c r="F146" s="319">
        <v>46168</v>
      </c>
      <c r="G146" s="384">
        <f t="shared" ca="1" si="20"/>
        <v>140</v>
      </c>
      <c r="H146" s="385">
        <v>2</v>
      </c>
      <c r="I146" s="385" t="s">
        <v>280</v>
      </c>
      <c r="J146" s="195"/>
      <c r="K146" s="196">
        <v>0.5</v>
      </c>
      <c r="L146" s="196"/>
      <c r="M146" s="196"/>
      <c r="N146" s="196"/>
      <c r="O146" s="197">
        <v>0.5</v>
      </c>
      <c r="P146" s="391">
        <f t="shared" si="15"/>
        <v>0</v>
      </c>
      <c r="Q146" s="392">
        <f t="shared" si="15"/>
        <v>56</v>
      </c>
      <c r="R146" s="392">
        <f t="shared" si="15"/>
        <v>0</v>
      </c>
      <c r="S146" s="392">
        <f t="shared" si="15"/>
        <v>0</v>
      </c>
      <c r="T146" s="392">
        <f t="shared" si="15"/>
        <v>0</v>
      </c>
      <c r="U146" s="393">
        <f t="shared" si="15"/>
        <v>56</v>
      </c>
      <c r="V146" s="394">
        <f t="shared" si="18"/>
        <v>112</v>
      </c>
      <c r="W146" s="144"/>
      <c r="X146" s="423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16"/>
        <v>1</v>
      </c>
      <c r="B147" s="142" t="s">
        <v>351</v>
      </c>
      <c r="C147" s="142"/>
      <c r="D147" s="198">
        <v>18</v>
      </c>
      <c r="E147" s="383">
        <f t="shared" si="17"/>
        <v>126</v>
      </c>
      <c r="F147" s="319">
        <v>46169</v>
      </c>
      <c r="G147" s="384">
        <f t="shared" ca="1" si="20"/>
        <v>139</v>
      </c>
      <c r="H147" s="254">
        <v>1</v>
      </c>
      <c r="I147" s="385" t="s">
        <v>353</v>
      </c>
      <c r="J147" s="195">
        <v>0.5</v>
      </c>
      <c r="K147" s="196"/>
      <c r="L147" s="196"/>
      <c r="M147" s="196"/>
      <c r="N147" s="196"/>
      <c r="O147" s="197">
        <v>0.5</v>
      </c>
      <c r="P147" s="391">
        <f t="shared" si="15"/>
        <v>63</v>
      </c>
      <c r="Q147" s="392">
        <f t="shared" si="15"/>
        <v>0</v>
      </c>
      <c r="R147" s="392">
        <f t="shared" si="15"/>
        <v>0</v>
      </c>
      <c r="S147" s="392">
        <f t="shared" si="15"/>
        <v>0</v>
      </c>
      <c r="T147" s="392">
        <f t="shared" si="15"/>
        <v>0</v>
      </c>
      <c r="U147" s="393">
        <f t="shared" si="15"/>
        <v>63</v>
      </c>
      <c r="V147" s="394">
        <f t="shared" si="18"/>
        <v>126</v>
      </c>
      <c r="W147" s="144" t="s">
        <v>226</v>
      </c>
      <c r="X147" s="423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16"/>
        <v>1</v>
      </c>
      <c r="B148" s="142" t="s">
        <v>335</v>
      </c>
      <c r="C148" s="163"/>
      <c r="D148" s="198">
        <v>12</v>
      </c>
      <c r="E148" s="383">
        <f t="shared" si="17"/>
        <v>84</v>
      </c>
      <c r="F148" s="319">
        <v>46168</v>
      </c>
      <c r="G148" s="384">
        <f t="shared" ca="1" si="20"/>
        <v>140</v>
      </c>
      <c r="H148" s="385">
        <v>3</v>
      </c>
      <c r="I148" s="385" t="str">
        <f>VLOOKUP(H148,Secteurs!$A$4:$C$6,3)</f>
        <v>Arnaud ITOUA</v>
      </c>
      <c r="J148" s="195">
        <v>1</v>
      </c>
      <c r="K148" s="196"/>
      <c r="L148" s="196"/>
      <c r="M148" s="196"/>
      <c r="N148" s="196"/>
      <c r="O148" s="197"/>
      <c r="P148" s="391">
        <f t="shared" si="15"/>
        <v>84</v>
      </c>
      <c r="Q148" s="392">
        <f t="shared" si="15"/>
        <v>0</v>
      </c>
      <c r="R148" s="392">
        <f t="shared" si="15"/>
        <v>0</v>
      </c>
      <c r="S148" s="392">
        <f t="shared" si="15"/>
        <v>0</v>
      </c>
      <c r="T148" s="392">
        <f t="shared" si="15"/>
        <v>0</v>
      </c>
      <c r="U148" s="393">
        <f t="shared" si="15"/>
        <v>0</v>
      </c>
      <c r="V148" s="394">
        <f t="shared" si="18"/>
        <v>84</v>
      </c>
      <c r="W148" s="144" t="s">
        <v>271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16"/>
        <v>1</v>
      </c>
      <c r="B149" s="142" t="s">
        <v>304</v>
      </c>
      <c r="C149" s="148"/>
      <c r="D149" s="198">
        <v>6</v>
      </c>
      <c r="E149" s="383">
        <f t="shared" si="17"/>
        <v>42</v>
      </c>
      <c r="F149" s="319">
        <v>46174</v>
      </c>
      <c r="G149" s="384">
        <f t="shared" ca="1" si="20"/>
        <v>134</v>
      </c>
      <c r="H149" s="385">
        <v>2</v>
      </c>
      <c r="I149" s="385" t="s">
        <v>280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42</v>
      </c>
      <c r="Q149" s="399">
        <f t="shared" si="15"/>
        <v>0</v>
      </c>
      <c r="R149" s="399">
        <f t="shared" si="15"/>
        <v>0</v>
      </c>
      <c r="S149" s="399">
        <f t="shared" si="15"/>
        <v>0</v>
      </c>
      <c r="T149" s="399">
        <f t="shared" si="15"/>
        <v>0</v>
      </c>
      <c r="U149" s="400">
        <f t="shared" si="15"/>
        <v>0</v>
      </c>
      <c r="V149" s="394">
        <f t="shared" si="18"/>
        <v>42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16"/>
        <v>1</v>
      </c>
      <c r="B150" s="142" t="s">
        <v>306</v>
      </c>
      <c r="C150" s="148"/>
      <c r="D150" s="198">
        <v>7</v>
      </c>
      <c r="E150" s="383">
        <f t="shared" si="17"/>
        <v>49</v>
      </c>
      <c r="F150" s="319">
        <v>46176</v>
      </c>
      <c r="G150" s="384">
        <f t="shared" ca="1" si="20"/>
        <v>132</v>
      </c>
      <c r="H150" s="385">
        <v>1</v>
      </c>
      <c r="I150" s="385" t="s">
        <v>353</v>
      </c>
      <c r="J150" s="195">
        <v>1</v>
      </c>
      <c r="K150" s="196"/>
      <c r="L150" s="196"/>
      <c r="M150" s="196"/>
      <c r="N150" s="196"/>
      <c r="O150" s="197"/>
      <c r="P150" s="391">
        <f t="shared" si="15"/>
        <v>49</v>
      </c>
      <c r="Q150" s="399">
        <f t="shared" si="15"/>
        <v>0</v>
      </c>
      <c r="R150" s="399">
        <f t="shared" si="15"/>
        <v>0</v>
      </c>
      <c r="S150" s="399">
        <f t="shared" si="15"/>
        <v>0</v>
      </c>
      <c r="T150" s="399">
        <f t="shared" si="15"/>
        <v>0</v>
      </c>
      <c r="U150" s="400">
        <f t="shared" si="15"/>
        <v>0</v>
      </c>
      <c r="V150" s="394">
        <f t="shared" si="18"/>
        <v>49</v>
      </c>
      <c r="W150" s="144" t="s">
        <v>305</v>
      </c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16"/>
        <v>1</v>
      </c>
      <c r="B151" s="142" t="s">
        <v>336</v>
      </c>
      <c r="C151" s="148"/>
      <c r="D151" s="198">
        <v>4</v>
      </c>
      <c r="E151" s="383">
        <f t="shared" si="17"/>
        <v>28</v>
      </c>
      <c r="F151" s="319">
        <v>46169</v>
      </c>
      <c r="G151" s="384">
        <f t="shared" ca="1" si="20"/>
        <v>139</v>
      </c>
      <c r="H151" s="385">
        <v>2</v>
      </c>
      <c r="I151" s="385" t="s">
        <v>354</v>
      </c>
      <c r="J151" s="195"/>
      <c r="K151" s="196"/>
      <c r="L151" s="196"/>
      <c r="M151" s="196">
        <v>1</v>
      </c>
      <c r="N151" s="196"/>
      <c r="O151" s="197"/>
      <c r="P151" s="391">
        <f t="shared" si="15"/>
        <v>0</v>
      </c>
      <c r="Q151" s="399">
        <f t="shared" si="15"/>
        <v>0</v>
      </c>
      <c r="R151" s="399">
        <f t="shared" si="15"/>
        <v>0</v>
      </c>
      <c r="S151" s="399">
        <f t="shared" si="15"/>
        <v>28</v>
      </c>
      <c r="T151" s="399">
        <f t="shared" si="15"/>
        <v>0</v>
      </c>
      <c r="U151" s="400">
        <f t="shared" si="15"/>
        <v>0</v>
      </c>
      <c r="V151" s="394">
        <f t="shared" si="18"/>
        <v>28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16"/>
        <v>1</v>
      </c>
      <c r="B152" s="142" t="s">
        <v>307</v>
      </c>
      <c r="C152" s="142"/>
      <c r="D152" s="198">
        <v>8</v>
      </c>
      <c r="E152" s="383">
        <f t="shared" si="17"/>
        <v>56</v>
      </c>
      <c r="F152" s="319">
        <v>46169</v>
      </c>
      <c r="G152" s="384">
        <f t="shared" ca="1" si="20"/>
        <v>139</v>
      </c>
      <c r="H152" s="385">
        <v>2</v>
      </c>
      <c r="I152" s="385" t="s">
        <v>354</v>
      </c>
      <c r="J152" s="195"/>
      <c r="K152" s="196"/>
      <c r="L152" s="196"/>
      <c r="M152" s="196"/>
      <c r="N152" s="196"/>
      <c r="O152" s="197">
        <v>1</v>
      </c>
      <c r="P152" s="391">
        <f t="shared" si="15"/>
        <v>0</v>
      </c>
      <c r="Q152" s="399">
        <f t="shared" si="15"/>
        <v>0</v>
      </c>
      <c r="R152" s="399">
        <f t="shared" si="15"/>
        <v>0</v>
      </c>
      <c r="S152" s="399">
        <f t="shared" si="15"/>
        <v>0</v>
      </c>
      <c r="T152" s="399">
        <f t="shared" si="15"/>
        <v>0</v>
      </c>
      <c r="U152" s="400">
        <f t="shared" si="15"/>
        <v>56</v>
      </c>
      <c r="V152" s="394">
        <f t="shared" si="18"/>
        <v>56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16"/>
        <v>1</v>
      </c>
      <c r="B153" s="142" t="s">
        <v>340</v>
      </c>
      <c r="C153" s="142"/>
      <c r="D153" s="198">
        <v>18</v>
      </c>
      <c r="E153" s="383">
        <f t="shared" si="17"/>
        <v>126</v>
      </c>
      <c r="F153" s="319">
        <v>46169</v>
      </c>
      <c r="G153" s="384">
        <f t="shared" ca="1" si="20"/>
        <v>139</v>
      </c>
      <c r="H153" s="385"/>
      <c r="I153" s="385" t="s">
        <v>354</v>
      </c>
      <c r="J153" s="195"/>
      <c r="K153" s="196"/>
      <c r="L153" s="196"/>
      <c r="M153" s="196">
        <v>0.5</v>
      </c>
      <c r="N153" s="196"/>
      <c r="O153" s="197">
        <v>0.5</v>
      </c>
      <c r="P153" s="391">
        <f t="shared" si="15"/>
        <v>0</v>
      </c>
      <c r="Q153" s="399">
        <f t="shared" si="15"/>
        <v>0</v>
      </c>
      <c r="R153" s="399">
        <f t="shared" si="15"/>
        <v>0</v>
      </c>
      <c r="S153" s="399">
        <f t="shared" si="15"/>
        <v>63</v>
      </c>
      <c r="T153" s="399">
        <f t="shared" si="15"/>
        <v>0</v>
      </c>
      <c r="U153" s="400">
        <f t="shared" si="15"/>
        <v>63</v>
      </c>
      <c r="V153" s="394">
        <f t="shared" si="18"/>
        <v>126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57">
        <f t="shared" si="16"/>
        <v>1</v>
      </c>
      <c r="B154" s="348" t="s">
        <v>352</v>
      </c>
      <c r="C154" s="163"/>
      <c r="D154" s="198">
        <v>20</v>
      </c>
      <c r="E154" s="383">
        <f t="shared" si="17"/>
        <v>140</v>
      </c>
      <c r="F154" s="319">
        <v>46170</v>
      </c>
      <c r="G154" s="384">
        <f t="shared" ca="1" si="20"/>
        <v>138</v>
      </c>
      <c r="H154" s="385">
        <v>1</v>
      </c>
      <c r="I154" s="385" t="s">
        <v>280</v>
      </c>
      <c r="J154" s="195">
        <v>0.5</v>
      </c>
      <c r="K154" s="196"/>
      <c r="L154" s="196"/>
      <c r="M154" s="196"/>
      <c r="N154" s="196"/>
      <c r="O154" s="197">
        <v>0.5</v>
      </c>
      <c r="P154" s="391">
        <f t="shared" si="15"/>
        <v>70</v>
      </c>
      <c r="Q154" s="399">
        <f t="shared" si="15"/>
        <v>0</v>
      </c>
      <c r="R154" s="399">
        <f t="shared" si="15"/>
        <v>0</v>
      </c>
      <c r="S154" s="399">
        <f t="shared" si="15"/>
        <v>0</v>
      </c>
      <c r="T154" s="399">
        <f t="shared" si="15"/>
        <v>0</v>
      </c>
      <c r="U154" s="400">
        <f t="shared" si="15"/>
        <v>70</v>
      </c>
      <c r="V154" s="394">
        <f t="shared" si="18"/>
        <v>140</v>
      </c>
      <c r="W154" s="144"/>
      <c r="X154" s="423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57">
        <f t="shared" si="16"/>
        <v>1</v>
      </c>
      <c r="B155" s="348" t="s">
        <v>315</v>
      </c>
      <c r="C155" s="163"/>
      <c r="D155" s="198">
        <v>12</v>
      </c>
      <c r="E155" s="383">
        <f t="shared" si="17"/>
        <v>84</v>
      </c>
      <c r="F155" s="319">
        <v>46168</v>
      </c>
      <c r="G155" s="384">
        <f t="shared" ca="1" si="20"/>
        <v>140</v>
      </c>
      <c r="H155" s="385">
        <v>1</v>
      </c>
      <c r="I155" s="385" t="s">
        <v>353</v>
      </c>
      <c r="J155" s="195"/>
      <c r="K155" s="196"/>
      <c r="L155" s="196"/>
      <c r="M155" s="196">
        <v>1</v>
      </c>
      <c r="N155" s="196"/>
      <c r="O155" s="197"/>
      <c r="P155" s="391">
        <f t="shared" si="15"/>
        <v>0</v>
      </c>
      <c r="Q155" s="399">
        <f t="shared" si="15"/>
        <v>0</v>
      </c>
      <c r="R155" s="399">
        <f t="shared" si="15"/>
        <v>0</v>
      </c>
      <c r="S155" s="399">
        <f t="shared" si="15"/>
        <v>84</v>
      </c>
      <c r="T155" s="399">
        <f t="shared" si="15"/>
        <v>0</v>
      </c>
      <c r="U155" s="400">
        <f t="shared" si="15"/>
        <v>0</v>
      </c>
      <c r="V155" s="394">
        <f t="shared" si="18"/>
        <v>84</v>
      </c>
      <c r="W155" s="144"/>
      <c r="X155" s="423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258"/>
      <c r="B156" s="259"/>
      <c r="C156" s="260"/>
      <c r="D156" s="261"/>
      <c r="E156" s="262">
        <f t="shared" si="17"/>
        <v>0</v>
      </c>
      <c r="F156" s="263"/>
      <c r="G156" s="263"/>
      <c r="H156" s="264"/>
      <c r="I156" s="264"/>
      <c r="J156" s="265"/>
      <c r="K156" s="266"/>
      <c r="L156" s="266"/>
      <c r="M156" s="266"/>
      <c r="N156" s="266"/>
      <c r="O156" s="267"/>
      <c r="P156" s="268"/>
      <c r="Q156" s="269"/>
      <c r="R156" s="269"/>
      <c r="S156" s="269"/>
      <c r="T156" s="269"/>
      <c r="U156" s="270"/>
      <c r="V156" s="271">
        <f t="shared" si="18"/>
        <v>0</v>
      </c>
      <c r="W156" s="272"/>
      <c r="X156" s="371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181">
        <f>SUBTOTAL(9,A2:A156)</f>
        <v>150</v>
      </c>
      <c r="B157" s="181"/>
      <c r="C157" s="326">
        <f>+D157/A157</f>
        <v>28.366666666666667</v>
      </c>
      <c r="D157" s="182">
        <f>SUBTOTAL(9,D2:D156)</f>
        <v>4255</v>
      </c>
      <c r="E157" s="356">
        <f>D157*7</f>
        <v>29785</v>
      </c>
      <c r="F157" s="327">
        <f>+E157/A157</f>
        <v>198.56666666666666</v>
      </c>
      <c r="G157" s="384">
        <f ca="1">(SUBTOTAL(9,G2:G156))/A157</f>
        <v>136.83333333333334</v>
      </c>
      <c r="H157" s="256"/>
      <c r="I157" s="256"/>
      <c r="J157" s="273">
        <f>(SUBTOTAL(9,J2:J156))/O$166</f>
        <v>0.55769230769230771</v>
      </c>
      <c r="K157" s="274">
        <f>(SUBTOTAL(9,K2:K156))/P$166</f>
        <v>0.55555555555555558</v>
      </c>
      <c r="L157" s="274">
        <f>(SUBTOTAL(9,L2:L156))/R$166</f>
        <v>0.43181818181818182</v>
      </c>
      <c r="M157" s="274">
        <f>(SUBTOTAL(9,M2:M156))/S$166</f>
        <v>0.4485294117647059</v>
      </c>
      <c r="N157" s="274">
        <f>(SUBTOTAL(9,N2:N156))/T$166</f>
        <v>0.38541666666666669</v>
      </c>
      <c r="O157" s="275">
        <f>(SUBTOTAL(9,O2:O156))/U$166</f>
        <v>0.49193548387096775</v>
      </c>
      <c r="P157" s="184">
        <f>SUBTOTAL(9,P2:P156)</f>
        <v>13088.25</v>
      </c>
      <c r="Q157" s="184">
        <f t="shared" ref="Q157:V157" si="21">SUBTOTAL(9,Q2:Q156)</f>
        <v>983.5</v>
      </c>
      <c r="R157" s="184">
        <f t="shared" si="21"/>
        <v>1907.5</v>
      </c>
      <c r="S157" s="184">
        <f t="shared" si="21"/>
        <v>2786</v>
      </c>
      <c r="T157" s="184">
        <f t="shared" si="21"/>
        <v>1830.5</v>
      </c>
      <c r="U157" s="184">
        <f t="shared" si="21"/>
        <v>9189.25</v>
      </c>
      <c r="V157" s="184">
        <f t="shared" si="21"/>
        <v>29785</v>
      </c>
      <c r="W157" s="182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185</v>
      </c>
      <c r="B159" s="173" t="s">
        <v>186</v>
      </c>
      <c r="C159" s="173"/>
      <c r="D159" s="173" t="s">
        <v>383</v>
      </c>
      <c r="E159" s="24"/>
      <c r="F159" s="24"/>
      <c r="G159" s="24"/>
      <c r="H159" s="24"/>
      <c r="I159" s="24"/>
      <c r="N159" s="222" t="s">
        <v>188</v>
      </c>
      <c r="O159" s="279" t="s">
        <v>289</v>
      </c>
      <c r="P159" s="220" t="s">
        <v>192</v>
      </c>
      <c r="Q159" s="24" t="s">
        <v>2</v>
      </c>
      <c r="R159" s="24" t="s">
        <v>3</v>
      </c>
      <c r="S159" s="24" t="s">
        <v>4</v>
      </c>
      <c r="T159" s="401" t="s">
        <v>6</v>
      </c>
      <c r="U159" s="401" t="s">
        <v>5</v>
      </c>
      <c r="X159" s="402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1" t="s">
        <v>287</v>
      </c>
      <c r="B160" s="311">
        <v>10880</v>
      </c>
      <c r="C160" s="213"/>
      <c r="D160" s="425">
        <f>B160/B$167</f>
        <v>0.38866512462825858</v>
      </c>
      <c r="E160" s="2"/>
      <c r="F160" s="2"/>
      <c r="G160" s="2"/>
      <c r="H160" s="2"/>
      <c r="I160" s="2"/>
      <c r="N160" s="223">
        <v>0.25</v>
      </c>
      <c r="O160" s="300">
        <f t="shared" ref="O160:P163" si="22">+SUMIF(J$2:J$156,$N160,$A$2:$A$156)</f>
        <v>7</v>
      </c>
      <c r="P160" s="301">
        <f t="shared" si="22"/>
        <v>0</v>
      </c>
      <c r="Q160" s="302">
        <f>+O160+P160</f>
        <v>7</v>
      </c>
      <c r="R160" s="302">
        <f t="shared" ref="R160:U163" si="23">+SUMIF(L$2:L$156,$N160,$A$2:$A$156)</f>
        <v>6</v>
      </c>
      <c r="S160" s="302">
        <f t="shared" si="23"/>
        <v>14</v>
      </c>
      <c r="T160" s="302">
        <f t="shared" si="23"/>
        <v>11</v>
      </c>
      <c r="U160" s="302">
        <f t="shared" si="23"/>
        <v>18</v>
      </c>
      <c r="V160" s="403"/>
      <c r="X160" s="404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215" t="s">
        <v>192</v>
      </c>
      <c r="B161" s="312">
        <v>1400</v>
      </c>
      <c r="C161" s="217"/>
      <c r="D161" s="426">
        <f t="shared" ref="D161:D166" si="24">B161/B$167</f>
        <v>5.0012056477900919E-2</v>
      </c>
      <c r="E161" s="2"/>
      <c r="F161" s="2"/>
      <c r="G161" s="2"/>
      <c r="H161" s="2"/>
      <c r="I161" s="2"/>
      <c r="N161" s="223">
        <v>0.5</v>
      </c>
      <c r="O161" s="300">
        <f t="shared" si="22"/>
        <v>89</v>
      </c>
      <c r="P161" s="301">
        <f t="shared" si="22"/>
        <v>8</v>
      </c>
      <c r="Q161" s="302">
        <f>+O161+P161</f>
        <v>97</v>
      </c>
      <c r="R161" s="302">
        <f t="shared" si="23"/>
        <v>16</v>
      </c>
      <c r="S161" s="302">
        <f t="shared" si="23"/>
        <v>16</v>
      </c>
      <c r="T161" s="302">
        <f t="shared" si="23"/>
        <v>13</v>
      </c>
      <c r="U161" s="302">
        <f t="shared" si="23"/>
        <v>67</v>
      </c>
      <c r="V161" s="403"/>
      <c r="X161" s="405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363" t="s">
        <v>2</v>
      </c>
      <c r="B162" s="420">
        <f>B160+B161</f>
        <v>12280</v>
      </c>
      <c r="C162" s="421"/>
      <c r="D162" s="366">
        <f t="shared" si="24"/>
        <v>0.4386771811061595</v>
      </c>
      <c r="E162" s="316">
        <f>+D162-Q167</f>
        <v>-2.9656152227173826E-2</v>
      </c>
      <c r="F162" s="225"/>
      <c r="G162" s="225"/>
      <c r="H162" s="257"/>
      <c r="I162" s="257"/>
      <c r="N162" s="223">
        <v>0.75</v>
      </c>
      <c r="O162" s="300">
        <f t="shared" si="22"/>
        <v>8</v>
      </c>
      <c r="P162" s="301">
        <f t="shared" si="22"/>
        <v>0</v>
      </c>
      <c r="Q162" s="302">
        <f>+O162+P162</f>
        <v>8</v>
      </c>
      <c r="R162" s="302">
        <f t="shared" si="23"/>
        <v>0</v>
      </c>
      <c r="S162" s="302">
        <f t="shared" si="23"/>
        <v>1</v>
      </c>
      <c r="T162" s="302">
        <f t="shared" si="23"/>
        <v>0</v>
      </c>
      <c r="U162" s="302">
        <f t="shared" si="23"/>
        <v>1</v>
      </c>
      <c r="V162" s="403"/>
      <c r="X162" s="40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3</v>
      </c>
      <c r="B163" s="422">
        <f>+R157</f>
        <v>1907.5</v>
      </c>
      <c r="C163" s="48"/>
      <c r="D163" s="286">
        <f t="shared" si="24"/>
        <v>6.8141426951140005E-2</v>
      </c>
      <c r="E163" s="316">
        <f>+D163-R167</f>
        <v>4.8080936178066663E-3</v>
      </c>
      <c r="F163" s="225"/>
      <c r="G163" s="225"/>
      <c r="H163" s="257"/>
      <c r="I163" s="257"/>
      <c r="N163" s="223">
        <v>1</v>
      </c>
      <c r="O163" s="300">
        <f t="shared" si="22"/>
        <v>13</v>
      </c>
      <c r="P163" s="301">
        <f t="shared" si="22"/>
        <v>1</v>
      </c>
      <c r="Q163" s="302">
        <f>+O163+P163</f>
        <v>14</v>
      </c>
      <c r="R163" s="302">
        <f t="shared" si="23"/>
        <v>0</v>
      </c>
      <c r="S163" s="302">
        <f t="shared" si="23"/>
        <v>3</v>
      </c>
      <c r="T163" s="302">
        <f t="shared" si="23"/>
        <v>0</v>
      </c>
      <c r="U163" s="302">
        <f t="shared" si="23"/>
        <v>7</v>
      </c>
      <c r="V163" s="403"/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4</v>
      </c>
      <c r="B164" s="422">
        <f>+S157</f>
        <v>2786</v>
      </c>
      <c r="C164" s="48"/>
      <c r="D164" s="286">
        <f t="shared" si="24"/>
        <v>9.9523992391022831E-2</v>
      </c>
      <c r="E164" s="316">
        <f>+D164-S167</f>
        <v>-2.1426742756438383E-3</v>
      </c>
      <c r="F164" s="225"/>
      <c r="G164" s="225"/>
      <c r="H164" s="257"/>
      <c r="I164" s="257"/>
      <c r="N164" s="406" t="s">
        <v>294</v>
      </c>
      <c r="O164" s="303">
        <f t="shared" ref="O164:U164" si="25">+SUMPRODUCT($N$160:$N$163,O160:O163)/O166</f>
        <v>0.55769230769230771</v>
      </c>
      <c r="P164" s="304">
        <f t="shared" si="25"/>
        <v>0.55555555555555558</v>
      </c>
      <c r="Q164" s="305">
        <f>+SUMPRODUCT($N$160:$N$163,Q160:Q163)/Q166</f>
        <v>0.55753968253968256</v>
      </c>
      <c r="R164" s="305">
        <f t="shared" si="25"/>
        <v>0.43181818181818182</v>
      </c>
      <c r="S164" s="305">
        <f t="shared" si="25"/>
        <v>0.4485294117647059</v>
      </c>
      <c r="T164" s="305">
        <f t="shared" si="25"/>
        <v>0.38541666666666669</v>
      </c>
      <c r="U164" s="305">
        <f t="shared" si="25"/>
        <v>0.49193548387096775</v>
      </c>
      <c r="V164" s="186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6</v>
      </c>
      <c r="B165" s="422">
        <f>+T157</f>
        <v>1830.5</v>
      </c>
      <c r="C165" s="48"/>
      <c r="D165" s="286">
        <f t="shared" si="24"/>
        <v>6.5390763844855454E-2</v>
      </c>
      <c r="E165" s="316">
        <f>+D165-T167</f>
        <v>3.7240971781887858E-3</v>
      </c>
      <c r="F165" s="225"/>
      <c r="G165" s="225"/>
      <c r="H165" s="257"/>
      <c r="I165" s="257"/>
      <c r="N165" s="406"/>
      <c r="O165" s="306">
        <f>+J157</f>
        <v>0.55769230769230771</v>
      </c>
      <c r="P165" s="307">
        <f>+K157</f>
        <v>0.55555555555555558</v>
      </c>
      <c r="Q165" s="308">
        <f>+(O165*O166+P165*P166)/Q166</f>
        <v>0.55753968253968256</v>
      </c>
      <c r="R165" s="308">
        <f>+L157</f>
        <v>0.43181818181818182</v>
      </c>
      <c r="S165" s="308">
        <f>+M157</f>
        <v>0.4485294117647059</v>
      </c>
      <c r="T165" s="308">
        <f>+N157</f>
        <v>0.38541666666666669</v>
      </c>
      <c r="U165" s="308">
        <f>+O157</f>
        <v>0.49193548387096775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5</v>
      </c>
      <c r="B166" s="422">
        <f>+U157</f>
        <v>9189.25</v>
      </c>
      <c r="C166" s="48"/>
      <c r="D166" s="286">
        <f t="shared" si="24"/>
        <v>0.32826663570682219</v>
      </c>
      <c r="E166" s="316">
        <f>+D166-U167</f>
        <v>2.3266635706822192E-2</v>
      </c>
      <c r="F166" s="225"/>
      <c r="G166" s="225"/>
      <c r="H166" s="257"/>
      <c r="I166" s="257"/>
      <c r="M166" s="278">
        <f>+A157</f>
        <v>150</v>
      </c>
      <c r="N166" s="407" t="s">
        <v>191</v>
      </c>
      <c r="O166" s="309">
        <f t="shared" ref="O166:U166" si="26">SUM(O160:O163)</f>
        <v>117</v>
      </c>
      <c r="P166" s="309">
        <f t="shared" si="26"/>
        <v>9</v>
      </c>
      <c r="Q166" s="310">
        <f t="shared" si="26"/>
        <v>126</v>
      </c>
      <c r="R166" s="309">
        <f t="shared" si="26"/>
        <v>22</v>
      </c>
      <c r="S166" s="309">
        <f t="shared" si="26"/>
        <v>34</v>
      </c>
      <c r="T166" s="309">
        <f t="shared" si="26"/>
        <v>24</v>
      </c>
      <c r="U166" s="309">
        <f t="shared" si="26"/>
        <v>93</v>
      </c>
      <c r="V166" s="408"/>
      <c r="X166" s="164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16</v>
      </c>
      <c r="B167" s="314">
        <f>SUM(B162:B166)</f>
        <v>27993.25</v>
      </c>
      <c r="C167" s="192"/>
      <c r="D167" s="315">
        <f>SUM(D162:D166)</f>
        <v>1</v>
      </c>
      <c r="E167" s="2"/>
      <c r="F167" s="2"/>
      <c r="G167" s="2"/>
      <c r="H167" s="2"/>
      <c r="I167" s="2"/>
      <c r="M167" s="282"/>
      <c r="N167" s="283" t="s">
        <v>272</v>
      </c>
      <c r="O167" s="284">
        <f>+(O165*O166)/$M$166</f>
        <v>0.435</v>
      </c>
      <c r="P167" s="285">
        <f>+(P165*P166)/$M$166</f>
        <v>3.3333333333333333E-2</v>
      </c>
      <c r="Q167" s="286">
        <f>+P167+O167</f>
        <v>0.46833333333333332</v>
      </c>
      <c r="R167" s="286">
        <f>+(R165*R166)/$M$166</f>
        <v>6.3333333333333339E-2</v>
      </c>
      <c r="S167" s="286">
        <f>+(S165*S166)/$M$166</f>
        <v>0.10166666666666667</v>
      </c>
      <c r="T167" s="286">
        <f>+(T165*T166)/$M$166</f>
        <v>6.1666666666666668E-2</v>
      </c>
      <c r="U167" s="286">
        <f>+(U165*U166)/$M$166</f>
        <v>0.30499999999999999</v>
      </c>
      <c r="V167" s="409">
        <f>SUBTOTAL(9,Q167:U167)</f>
        <v>1</v>
      </c>
      <c r="X167" s="164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227"/>
      <c r="D168" s="2"/>
      <c r="E168" s="2"/>
      <c r="F168" s="2"/>
      <c r="G168" s="2"/>
      <c r="H168" s="2"/>
      <c r="I168" s="2"/>
      <c r="N168" s="419" t="s">
        <v>384</v>
      </c>
      <c r="Q168" s="418">
        <f>+Q166/$M$166</f>
        <v>0.84</v>
      </c>
      <c r="R168" s="418">
        <f t="shared" ref="R168:U168" si="27">+R166/$M$166</f>
        <v>0.14666666666666667</v>
      </c>
      <c r="S168" s="418">
        <f t="shared" si="27"/>
        <v>0.22666666666666666</v>
      </c>
      <c r="T168" s="418">
        <f t="shared" si="27"/>
        <v>0.16</v>
      </c>
      <c r="U168" s="418">
        <f t="shared" si="27"/>
        <v>0.62</v>
      </c>
      <c r="X168" s="164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59" priority="6" operator="lessThan">
      <formula>7</formula>
    </cfRule>
    <cfRule type="cellIs" dxfId="158" priority="7" operator="between">
      <formula>14</formula>
      <formula>7</formula>
    </cfRule>
    <cfRule type="cellIs" dxfId="157" priority="8" operator="greaterThan">
      <formula>14</formula>
    </cfRule>
  </conditionalFormatting>
  <conditionalFormatting sqref="G157">
    <cfRule type="cellIs" dxfId="156" priority="3" operator="lessThan">
      <formula>7</formula>
    </cfRule>
    <cfRule type="cellIs" dxfId="155" priority="4" operator="between">
      <formula>14</formula>
      <formula>7</formula>
    </cfRule>
    <cfRule type="cellIs" dxfId="154" priority="5" operator="greaterThan">
      <formula>14</formula>
    </cfRule>
  </conditionalFormatting>
  <conditionalFormatting sqref="AB7:AF7">
    <cfRule type="cellIs" dxfId="153" priority="1" operator="greaterThan">
      <formula>0</formula>
    </cfRule>
    <cfRule type="cellIs" dxfId="152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AE89B-3409-4E76-A104-DED1E4C44D53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45</v>
      </c>
      <c r="E2" s="383">
        <f>D2*7</f>
        <v>315</v>
      </c>
      <c r="F2" s="319">
        <v>46176</v>
      </c>
      <c r="G2" s="384">
        <f t="shared" ref="G2:G65" ca="1" si="1">+IF(A2=1,(+TODAY())-F2,"Sans objet")</f>
        <v>132</v>
      </c>
      <c r="H2" s="385">
        <v>1</v>
      </c>
      <c r="I2" s="385" t="s">
        <v>353</v>
      </c>
      <c r="J2" s="203">
        <v>0.75</v>
      </c>
      <c r="K2" s="204"/>
      <c r="L2" s="204"/>
      <c r="M2" s="204"/>
      <c r="N2" s="204"/>
      <c r="O2" s="205">
        <v>0.25</v>
      </c>
      <c r="P2" s="386">
        <f>+$E2*J2</f>
        <v>236.25</v>
      </c>
      <c r="Q2" s="387">
        <f t="shared" ref="Q2:U17" si="2">+$E2*K2</f>
        <v>0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78.75</v>
      </c>
      <c r="V2" s="389">
        <f>SUM(P2:U2)</f>
        <v>315</v>
      </c>
      <c r="W2" s="383" t="s">
        <v>200</v>
      </c>
      <c r="X2" s="423">
        <f>+V2-E2</f>
        <v>0</v>
      </c>
      <c r="Y2" s="322">
        <v>19</v>
      </c>
      <c r="Z2" s="434">
        <v>0.43666666666666665</v>
      </c>
      <c r="AA2" s="434">
        <v>1.6666666666666666E-2</v>
      </c>
      <c r="AB2" s="323">
        <v>0.45333333333333331</v>
      </c>
      <c r="AC2" s="323">
        <v>5.8333333333333334E-2</v>
      </c>
      <c r="AD2" s="323">
        <v>0.11833333333333333</v>
      </c>
      <c r="AE2" s="323">
        <v>8.1666666666666665E-2</v>
      </c>
      <c r="AF2" s="323">
        <v>0.28833333333333333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ref="E3:E66" si="3">D3*7</f>
        <v>448</v>
      </c>
      <c r="F3" s="319">
        <v>46175</v>
      </c>
      <c r="G3" s="384">
        <f t="shared" ca="1" si="1"/>
        <v>133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>
        <v>0.25</v>
      </c>
      <c r="O3" s="197">
        <v>0.25</v>
      </c>
      <c r="P3" s="391">
        <f t="shared" ref="P3:U58" si="4">+$E3*J3</f>
        <v>224</v>
      </c>
      <c r="Q3" s="392">
        <f t="shared" si="2"/>
        <v>0</v>
      </c>
      <c r="R3" s="392">
        <f t="shared" si="2"/>
        <v>0</v>
      </c>
      <c r="S3" s="392">
        <f t="shared" si="2"/>
        <v>0</v>
      </c>
      <c r="T3" s="392">
        <f t="shared" si="2"/>
        <v>112</v>
      </c>
      <c r="U3" s="393">
        <f t="shared" si="2"/>
        <v>112</v>
      </c>
      <c r="V3" s="394">
        <f t="shared" ref="V3:V66" si="5">SUM(P3:U3)</f>
        <v>448</v>
      </c>
      <c r="W3" s="144" t="s">
        <v>201</v>
      </c>
      <c r="X3" s="423">
        <f t="shared" ref="X3:X66" si="6">+V3-E3</f>
        <v>0</v>
      </c>
      <c r="Y3" s="322">
        <v>20</v>
      </c>
      <c r="Z3" s="434">
        <v>0.42833333333333334</v>
      </c>
      <c r="AA3" s="434">
        <v>3.833333333333333E-2</v>
      </c>
      <c r="AB3" s="323">
        <v>0.46666666666666667</v>
      </c>
      <c r="AC3" s="323">
        <v>5.6666666666666664E-2</v>
      </c>
      <c r="AD3" s="323">
        <v>0.1</v>
      </c>
      <c r="AE3" s="323">
        <v>7.3333333333333334E-2</v>
      </c>
      <c r="AF3" s="323">
        <v>0.30333333333333334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46177</v>
      </c>
      <c r="G4" s="384">
        <f t="shared" ca="1" si="1"/>
        <v>131</v>
      </c>
      <c r="H4" s="385">
        <v>2</v>
      </c>
      <c r="I4" s="385" t="s">
        <v>354</v>
      </c>
      <c r="J4" s="195">
        <v>0.5</v>
      </c>
      <c r="K4" s="196"/>
      <c r="L4" s="196"/>
      <c r="M4" s="196">
        <v>0.5</v>
      </c>
      <c r="N4" s="196"/>
      <c r="O4" s="197"/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168</v>
      </c>
      <c r="T4" s="392">
        <f t="shared" si="2"/>
        <v>0</v>
      </c>
      <c r="U4" s="393">
        <f t="shared" si="2"/>
        <v>0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21</v>
      </c>
      <c r="Z4" s="434">
        <v>0.41</v>
      </c>
      <c r="AA4" s="434">
        <v>4.1666666666666671E-2</v>
      </c>
      <c r="AB4" s="323">
        <v>0.45166666666666666</v>
      </c>
      <c r="AC4" s="323">
        <v>5.8333333333333334E-2</v>
      </c>
      <c r="AD4" s="323">
        <v>0.1</v>
      </c>
      <c r="AE4" s="323">
        <v>6.8333333333333329E-2</v>
      </c>
      <c r="AF4" s="323">
        <v>0.32166666666666666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3"/>
        <v>315</v>
      </c>
      <c r="F5" s="319">
        <v>46174</v>
      </c>
      <c r="G5" s="384">
        <f t="shared" ca="1" si="1"/>
        <v>134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315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315</v>
      </c>
      <c r="W5" s="144" t="s">
        <v>201</v>
      </c>
      <c r="X5" s="423">
        <f t="shared" si="6"/>
        <v>0</v>
      </c>
      <c r="Y5" s="322">
        <v>22</v>
      </c>
      <c r="Z5" s="434">
        <v>0.435</v>
      </c>
      <c r="AA5" s="434">
        <v>3.3333333333333333E-2</v>
      </c>
      <c r="AB5" s="323">
        <v>0.46833333333333332</v>
      </c>
      <c r="AC5" s="323">
        <v>6.3333333333333339E-2</v>
      </c>
      <c r="AD5" s="323">
        <v>0.10166666666666667</v>
      </c>
      <c r="AE5" s="323">
        <v>6.1666666666666668E-2</v>
      </c>
      <c r="AF5" s="323">
        <v>0.30499999999999999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52</v>
      </c>
      <c r="E6" s="383">
        <f t="shared" si="3"/>
        <v>364</v>
      </c>
      <c r="F6" s="319">
        <v>46176</v>
      </c>
      <c r="G6" s="384">
        <f t="shared" ca="1" si="1"/>
        <v>132</v>
      </c>
      <c r="H6" s="385">
        <v>3</v>
      </c>
      <c r="I6" s="385" t="str">
        <f>VLOOKUP(H6,Secteurs!$A$4:$C$6,3)</f>
        <v>Arnaud ITOUA</v>
      </c>
      <c r="J6" s="195">
        <v>0.5</v>
      </c>
      <c r="K6" s="196"/>
      <c r="L6" s="196">
        <v>0.25</v>
      </c>
      <c r="M6" s="196">
        <v>0.25</v>
      </c>
      <c r="N6" s="196"/>
      <c r="O6" s="197"/>
      <c r="P6" s="391">
        <f t="shared" si="4"/>
        <v>182</v>
      </c>
      <c r="Q6" s="392">
        <f t="shared" si="2"/>
        <v>0</v>
      </c>
      <c r="R6" s="392">
        <f t="shared" si="2"/>
        <v>91</v>
      </c>
      <c r="S6" s="392">
        <f t="shared" si="2"/>
        <v>91</v>
      </c>
      <c r="T6" s="392">
        <f t="shared" si="2"/>
        <v>0</v>
      </c>
      <c r="U6" s="393">
        <f t="shared" si="2"/>
        <v>0</v>
      </c>
      <c r="V6" s="394">
        <f t="shared" si="5"/>
        <v>364</v>
      </c>
      <c r="W6" s="144" t="s">
        <v>201</v>
      </c>
      <c r="X6" s="423">
        <f t="shared" si="6"/>
        <v>0</v>
      </c>
      <c r="Y6" s="322">
        <v>23</v>
      </c>
      <c r="Z6" s="434">
        <v>0.42666666666666669</v>
      </c>
      <c r="AA6" s="434">
        <v>3.1666666666666669E-2</v>
      </c>
      <c r="AB6" s="323">
        <v>0.45833333333333337</v>
      </c>
      <c r="AC6" s="323">
        <v>0.08</v>
      </c>
      <c r="AD6" s="323">
        <v>0.105</v>
      </c>
      <c r="AE6" s="323">
        <v>6.1666666666666668E-2</v>
      </c>
      <c r="AF6" s="323">
        <v>0.29499999999999998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48</v>
      </c>
      <c r="E7" s="383">
        <f t="shared" si="3"/>
        <v>336</v>
      </c>
      <c r="F7" s="319">
        <v>46176</v>
      </c>
      <c r="G7" s="384">
        <f t="shared" ca="1" si="1"/>
        <v>132</v>
      </c>
      <c r="H7" s="385">
        <v>2</v>
      </c>
      <c r="I7" s="385" t="s">
        <v>354</v>
      </c>
      <c r="J7" s="195"/>
      <c r="K7" s="196">
        <v>1</v>
      </c>
      <c r="L7" s="196"/>
      <c r="M7" s="196"/>
      <c r="N7" s="196"/>
      <c r="O7" s="197"/>
      <c r="P7" s="391">
        <f t="shared" si="4"/>
        <v>0</v>
      </c>
      <c r="Q7" s="392">
        <f t="shared" si="2"/>
        <v>336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0</v>
      </c>
      <c r="V7" s="394">
        <f t="shared" si="5"/>
        <v>336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-9.9999999999999534E-3</v>
      </c>
      <c r="AC7" s="194">
        <f>+AC6-AC5</f>
        <v>1.6666666666666663E-2</v>
      </c>
      <c r="AD7" s="194">
        <f>+AD6-AD5</f>
        <v>3.333333333333327E-3</v>
      </c>
      <c r="AE7" s="194">
        <f>+AE6-AE5</f>
        <v>0</v>
      </c>
      <c r="AF7" s="194">
        <f>+AF6-AF5</f>
        <v>-1.0000000000000009E-2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46174</v>
      </c>
      <c r="G8" s="384">
        <f t="shared" ca="1" si="1"/>
        <v>134</v>
      </c>
      <c r="H8" s="385">
        <v>1</v>
      </c>
      <c r="I8" s="385" t="s">
        <v>353</v>
      </c>
      <c r="J8" s="195"/>
      <c r="K8" s="196"/>
      <c r="L8" s="196"/>
      <c r="M8" s="196">
        <v>0.5</v>
      </c>
      <c r="N8" s="196"/>
      <c r="O8" s="197">
        <v>0.5</v>
      </c>
      <c r="P8" s="391">
        <f t="shared" si="4"/>
        <v>0</v>
      </c>
      <c r="Q8" s="392">
        <f t="shared" si="2"/>
        <v>0</v>
      </c>
      <c r="R8" s="392">
        <f t="shared" si="2"/>
        <v>0</v>
      </c>
      <c r="S8" s="392">
        <f t="shared" si="2"/>
        <v>196</v>
      </c>
      <c r="T8" s="392">
        <f t="shared" si="2"/>
        <v>0</v>
      </c>
      <c r="U8" s="393">
        <f t="shared" si="2"/>
        <v>196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3"/>
        <v>210</v>
      </c>
      <c r="F9" s="319">
        <v>46177</v>
      </c>
      <c r="G9" s="384">
        <f t="shared" ca="1" si="1"/>
        <v>131</v>
      </c>
      <c r="H9" s="385">
        <v>2</v>
      </c>
      <c r="I9" s="385" t="s">
        <v>355</v>
      </c>
      <c r="J9" s="195"/>
      <c r="K9" s="196">
        <v>0.5</v>
      </c>
      <c r="L9" s="196"/>
      <c r="M9" s="196">
        <v>0.5</v>
      </c>
      <c r="N9" s="196"/>
      <c r="O9" s="197"/>
      <c r="P9" s="391">
        <f t="shared" si="4"/>
        <v>0</v>
      </c>
      <c r="Q9" s="392">
        <f t="shared" si="2"/>
        <v>105</v>
      </c>
      <c r="R9" s="392">
        <f t="shared" si="2"/>
        <v>0</v>
      </c>
      <c r="S9" s="392">
        <f t="shared" si="2"/>
        <v>105</v>
      </c>
      <c r="T9" s="392">
        <f t="shared" si="2"/>
        <v>0</v>
      </c>
      <c r="U9" s="393">
        <f t="shared" si="2"/>
        <v>0</v>
      </c>
      <c r="V9" s="394">
        <f t="shared" si="5"/>
        <v>210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36</v>
      </c>
      <c r="E10" s="383">
        <f t="shared" si="3"/>
        <v>252</v>
      </c>
      <c r="F10" s="319">
        <v>46176</v>
      </c>
      <c r="G10" s="384">
        <f t="shared" ca="1" si="1"/>
        <v>132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126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126</v>
      </c>
      <c r="V10" s="394">
        <f t="shared" si="5"/>
        <v>252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34</v>
      </c>
      <c r="E11" s="383">
        <f t="shared" si="3"/>
        <v>238</v>
      </c>
      <c r="F11" s="319">
        <v>46175</v>
      </c>
      <c r="G11" s="384">
        <f t="shared" ca="1" si="1"/>
        <v>133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119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119</v>
      </c>
      <c r="V11" s="394">
        <f t="shared" si="5"/>
        <v>238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46176</v>
      </c>
      <c r="G12" s="384">
        <f t="shared" ca="1" si="1"/>
        <v>132</v>
      </c>
      <c r="H12" s="385">
        <v>2</v>
      </c>
      <c r="I12" s="385" t="s">
        <v>344</v>
      </c>
      <c r="J12" s="195">
        <v>1</v>
      </c>
      <c r="K12" s="196"/>
      <c r="L12" s="196"/>
      <c r="M12" s="196"/>
      <c r="N12" s="196"/>
      <c r="O12" s="197"/>
      <c r="P12" s="391">
        <f t="shared" si="4"/>
        <v>210</v>
      </c>
      <c r="Q12" s="392">
        <f t="shared" si="2"/>
        <v>0</v>
      </c>
      <c r="R12" s="392">
        <f t="shared" si="2"/>
        <v>0</v>
      </c>
      <c r="S12" s="392">
        <f t="shared" si="2"/>
        <v>0</v>
      </c>
      <c r="T12" s="392">
        <f t="shared" si="2"/>
        <v>0</v>
      </c>
      <c r="U12" s="393">
        <f t="shared" si="2"/>
        <v>0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42</v>
      </c>
      <c r="E13" s="383">
        <f t="shared" si="3"/>
        <v>294</v>
      </c>
      <c r="F13" s="319">
        <v>46175</v>
      </c>
      <c r="G13" s="384">
        <f t="shared" ca="1" si="1"/>
        <v>133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4"/>
        <v>147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147</v>
      </c>
      <c r="V13" s="394">
        <f t="shared" si="5"/>
        <v>294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50</v>
      </c>
      <c r="E14" s="383">
        <f t="shared" si="3"/>
        <v>350</v>
      </c>
      <c r="F14" s="319">
        <v>46176</v>
      </c>
      <c r="G14" s="384">
        <f t="shared" ca="1" si="1"/>
        <v>132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>
        <v>0.5</v>
      </c>
      <c r="N14" s="196"/>
      <c r="O14" s="197"/>
      <c r="P14" s="391">
        <f t="shared" si="4"/>
        <v>175</v>
      </c>
      <c r="Q14" s="392">
        <f t="shared" si="2"/>
        <v>0</v>
      </c>
      <c r="R14" s="392">
        <f t="shared" si="2"/>
        <v>0</v>
      </c>
      <c r="S14" s="392">
        <f t="shared" si="2"/>
        <v>175</v>
      </c>
      <c r="T14" s="392">
        <f t="shared" si="2"/>
        <v>0</v>
      </c>
      <c r="U14" s="393">
        <f t="shared" si="2"/>
        <v>0</v>
      </c>
      <c r="V14" s="394">
        <f t="shared" si="5"/>
        <v>350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3"/>
        <v>420</v>
      </c>
      <c r="F15" s="319">
        <v>46175</v>
      </c>
      <c r="G15" s="384">
        <f t="shared" ca="1" si="1"/>
        <v>133</v>
      </c>
      <c r="H15" s="385">
        <v>2</v>
      </c>
      <c r="I15" s="385" t="s">
        <v>354</v>
      </c>
      <c r="J15" s="195">
        <v>0.5</v>
      </c>
      <c r="K15" s="196"/>
      <c r="L15" s="196"/>
      <c r="M15" s="196"/>
      <c r="N15" s="196"/>
      <c r="O15" s="197">
        <v>0.5</v>
      </c>
      <c r="P15" s="391">
        <f t="shared" si="4"/>
        <v>210</v>
      </c>
      <c r="Q15" s="392">
        <f t="shared" si="2"/>
        <v>0</v>
      </c>
      <c r="R15" s="392">
        <f t="shared" si="2"/>
        <v>0</v>
      </c>
      <c r="S15" s="392">
        <f t="shared" si="2"/>
        <v>0</v>
      </c>
      <c r="T15" s="392">
        <f t="shared" si="2"/>
        <v>0</v>
      </c>
      <c r="U15" s="393">
        <f t="shared" si="2"/>
        <v>210</v>
      </c>
      <c r="V15" s="394">
        <f t="shared" si="5"/>
        <v>420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42</v>
      </c>
      <c r="E16" s="383">
        <f t="shared" si="3"/>
        <v>294</v>
      </c>
      <c r="F16" s="319">
        <v>46174</v>
      </c>
      <c r="G16" s="384">
        <f t="shared" ca="1" si="1"/>
        <v>134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4"/>
        <v>294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0</v>
      </c>
      <c r="V16" s="394">
        <f t="shared" si="5"/>
        <v>294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46178</v>
      </c>
      <c r="G17" s="384">
        <f t="shared" ca="1" si="1"/>
        <v>130</v>
      </c>
      <c r="H17" s="385">
        <v>1</v>
      </c>
      <c r="I17" s="385" t="s">
        <v>353</v>
      </c>
      <c r="J17" s="195">
        <v>0.5</v>
      </c>
      <c r="K17" s="196"/>
      <c r="L17" s="196"/>
      <c r="M17" s="196"/>
      <c r="N17" s="196">
        <v>0.5</v>
      </c>
      <c r="O17" s="197"/>
      <c r="P17" s="391">
        <f t="shared" si="4"/>
        <v>175</v>
      </c>
      <c r="Q17" s="392">
        <f t="shared" si="2"/>
        <v>0</v>
      </c>
      <c r="R17" s="392">
        <f t="shared" si="2"/>
        <v>0</v>
      </c>
      <c r="S17" s="392">
        <f t="shared" si="2"/>
        <v>0</v>
      </c>
      <c r="T17" s="392">
        <f t="shared" si="2"/>
        <v>175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46176</v>
      </c>
      <c r="G18" s="384">
        <f t="shared" ca="1" si="1"/>
        <v>132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0</v>
      </c>
      <c r="T18" s="392">
        <f t="shared" si="4"/>
        <v>0</v>
      </c>
      <c r="U18" s="393">
        <f t="shared" si="4"/>
        <v>126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26</v>
      </c>
      <c r="E19" s="383">
        <f t="shared" si="3"/>
        <v>182</v>
      </c>
      <c r="F19" s="319">
        <v>46176</v>
      </c>
      <c r="G19" s="384">
        <f t="shared" ca="1" si="1"/>
        <v>132</v>
      </c>
      <c r="H19" s="385">
        <v>1</v>
      </c>
      <c r="I19" s="385" t="s">
        <v>354</v>
      </c>
      <c r="J19" s="195">
        <v>0.5</v>
      </c>
      <c r="K19" s="196"/>
      <c r="L19" s="196"/>
      <c r="M19" s="196"/>
      <c r="N19" s="196"/>
      <c r="O19" s="197">
        <v>0.5</v>
      </c>
      <c r="P19" s="391">
        <f t="shared" si="4"/>
        <v>91</v>
      </c>
      <c r="Q19" s="392">
        <f t="shared" si="4"/>
        <v>0</v>
      </c>
      <c r="R19" s="392">
        <f t="shared" si="4"/>
        <v>0</v>
      </c>
      <c r="S19" s="392">
        <f t="shared" si="4"/>
        <v>0</v>
      </c>
      <c r="T19" s="392">
        <f t="shared" si="4"/>
        <v>0</v>
      </c>
      <c r="U19" s="393">
        <f t="shared" si="4"/>
        <v>91</v>
      </c>
      <c r="V19" s="394">
        <f t="shared" si="5"/>
        <v>182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40</v>
      </c>
      <c r="E20" s="383">
        <f t="shared" si="3"/>
        <v>280</v>
      </c>
      <c r="F20" s="319">
        <v>46178</v>
      </c>
      <c r="G20" s="384">
        <f t="shared" ca="1" si="1"/>
        <v>130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391">
        <f t="shared" si="4"/>
        <v>140</v>
      </c>
      <c r="Q20" s="392">
        <f t="shared" si="4"/>
        <v>0</v>
      </c>
      <c r="R20" s="392">
        <f t="shared" si="4"/>
        <v>0</v>
      </c>
      <c r="S20" s="392">
        <f t="shared" si="4"/>
        <v>0</v>
      </c>
      <c r="T20" s="392">
        <f t="shared" si="4"/>
        <v>0</v>
      </c>
      <c r="U20" s="393">
        <f t="shared" si="4"/>
        <v>140</v>
      </c>
      <c r="V20" s="394">
        <f t="shared" si="5"/>
        <v>280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40</v>
      </c>
      <c r="E21" s="383">
        <f t="shared" si="3"/>
        <v>280</v>
      </c>
      <c r="F21" s="319">
        <v>46175</v>
      </c>
      <c r="G21" s="384">
        <f t="shared" ca="1" si="1"/>
        <v>133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140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140</v>
      </c>
      <c r="V21" s="394">
        <f t="shared" si="5"/>
        <v>280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55</v>
      </c>
      <c r="E22" s="383">
        <f t="shared" si="3"/>
        <v>385</v>
      </c>
      <c r="F22" s="319">
        <v>46175</v>
      </c>
      <c r="G22" s="384">
        <f t="shared" ca="1" si="1"/>
        <v>133</v>
      </c>
      <c r="H22" s="385">
        <v>1</v>
      </c>
      <c r="I22" s="385" t="s">
        <v>353</v>
      </c>
      <c r="J22" s="195"/>
      <c r="K22" s="196"/>
      <c r="L22" s="196">
        <v>0.5</v>
      </c>
      <c r="M22" s="196"/>
      <c r="N22" s="196"/>
      <c r="O22" s="197">
        <v>0.5</v>
      </c>
      <c r="P22" s="391">
        <f t="shared" si="4"/>
        <v>0</v>
      </c>
      <c r="Q22" s="392">
        <f t="shared" si="4"/>
        <v>0</v>
      </c>
      <c r="R22" s="392">
        <f t="shared" si="4"/>
        <v>192.5</v>
      </c>
      <c r="S22" s="392">
        <f t="shared" si="4"/>
        <v>0</v>
      </c>
      <c r="T22" s="392">
        <f t="shared" si="4"/>
        <v>0</v>
      </c>
      <c r="U22" s="393">
        <f t="shared" si="4"/>
        <v>192.5</v>
      </c>
      <c r="V22" s="394">
        <f t="shared" si="5"/>
        <v>385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46177</v>
      </c>
      <c r="G23" s="384">
        <f t="shared" ca="1" si="1"/>
        <v>131</v>
      </c>
      <c r="H23" s="385">
        <v>2</v>
      </c>
      <c r="I23" s="385" t="s">
        <v>354</v>
      </c>
      <c r="J23" s="195">
        <v>0.25</v>
      </c>
      <c r="K23" s="196"/>
      <c r="L23" s="196">
        <v>0.25</v>
      </c>
      <c r="M23" s="196"/>
      <c r="N23" s="196"/>
      <c r="O23" s="197">
        <v>0.5</v>
      </c>
      <c r="P23" s="391">
        <f t="shared" si="4"/>
        <v>84</v>
      </c>
      <c r="Q23" s="392">
        <f t="shared" si="4"/>
        <v>0</v>
      </c>
      <c r="R23" s="392">
        <f t="shared" si="4"/>
        <v>84</v>
      </c>
      <c r="S23" s="392">
        <f t="shared" si="4"/>
        <v>0</v>
      </c>
      <c r="T23" s="392">
        <f t="shared" si="4"/>
        <v>0</v>
      </c>
      <c r="U23" s="393">
        <f t="shared" si="4"/>
        <v>168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46178</v>
      </c>
      <c r="G24" s="384">
        <f t="shared" ca="1" si="1"/>
        <v>130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46178</v>
      </c>
      <c r="G25" s="384">
        <f t="shared" ca="1" si="1"/>
        <v>130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/>
      <c r="O25" s="197">
        <v>0.5</v>
      </c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0</v>
      </c>
      <c r="U25" s="393">
        <f t="shared" si="4"/>
        <v>140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46178</v>
      </c>
      <c r="G26" s="384">
        <f t="shared" ca="1" si="1"/>
        <v>130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18200</v>
      </c>
      <c r="AD26" s="395">
        <v>18500</v>
      </c>
      <c r="AE26" s="395">
        <v>18300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 t="s">
        <v>312</v>
      </c>
      <c r="AB27" s="345">
        <v>19050</v>
      </c>
      <c r="AC27" s="395">
        <v>17500</v>
      </c>
      <c r="AD27" s="395"/>
      <c r="AE27" s="395"/>
      <c r="AF27" s="395">
        <v>18500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46176</v>
      </c>
      <c r="G28" s="384">
        <f t="shared" ca="1" si="1"/>
        <v>132</v>
      </c>
      <c r="H28" s="385">
        <v>1</v>
      </c>
      <c r="I28" s="385" t="s">
        <v>353</v>
      </c>
      <c r="J28" s="195">
        <v>1</v>
      </c>
      <c r="K28" s="196"/>
      <c r="L28" s="196"/>
      <c r="M28" s="196"/>
      <c r="N28" s="196"/>
      <c r="O28" s="197"/>
      <c r="P28" s="391">
        <f t="shared" si="4"/>
        <v>210</v>
      </c>
      <c r="Q28" s="392">
        <f t="shared" si="4"/>
        <v>0</v>
      </c>
      <c r="R28" s="392">
        <f t="shared" si="4"/>
        <v>0</v>
      </c>
      <c r="S28" s="392">
        <f t="shared" si="4"/>
        <v>0</v>
      </c>
      <c r="T28" s="392">
        <f t="shared" si="4"/>
        <v>0</v>
      </c>
      <c r="U28" s="393">
        <f t="shared" si="4"/>
        <v>0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313</v>
      </c>
      <c r="AB28" s="345">
        <v>18525</v>
      </c>
      <c r="AC28" s="347">
        <v>17600</v>
      </c>
      <c r="AD28" s="347"/>
      <c r="AE28" s="347"/>
      <c r="AF28" s="347">
        <v>18400</v>
      </c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42</v>
      </c>
      <c r="E29" s="383">
        <f t="shared" si="3"/>
        <v>294</v>
      </c>
      <c r="F29" s="319">
        <v>46178</v>
      </c>
      <c r="G29" s="384">
        <f t="shared" ca="1" si="1"/>
        <v>130</v>
      </c>
      <c r="H29" s="385">
        <v>3</v>
      </c>
      <c r="I29" s="385" t="str">
        <f>VLOOKUP(H29,Secteurs!$A$4:$C$6,3)</f>
        <v>Arnaud ITOUA</v>
      </c>
      <c r="J29" s="195">
        <v>0.5</v>
      </c>
      <c r="K29" s="196"/>
      <c r="L29" s="196"/>
      <c r="M29" s="196"/>
      <c r="N29" s="196">
        <v>0.25</v>
      </c>
      <c r="O29" s="197">
        <v>0.25</v>
      </c>
      <c r="P29" s="391">
        <f t="shared" si="4"/>
        <v>147</v>
      </c>
      <c r="Q29" s="392">
        <f t="shared" si="4"/>
        <v>0</v>
      </c>
      <c r="R29" s="392">
        <f t="shared" si="4"/>
        <v>0</v>
      </c>
      <c r="S29" s="392">
        <f t="shared" si="4"/>
        <v>0</v>
      </c>
      <c r="T29" s="392">
        <f t="shared" si="4"/>
        <v>73.5</v>
      </c>
      <c r="U29" s="393">
        <f t="shared" si="4"/>
        <v>73.5</v>
      </c>
      <c r="V29" s="394">
        <f t="shared" si="5"/>
        <v>294</v>
      </c>
      <c r="W29" s="144" t="s">
        <v>208</v>
      </c>
      <c r="X29" s="423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46176</v>
      </c>
      <c r="G31" s="291">
        <f t="shared" ca="1" si="1"/>
        <v>132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292">
        <v>140</v>
      </c>
      <c r="Q31" s="293">
        <f t="shared" si="4"/>
        <v>0</v>
      </c>
      <c r="R31" s="293">
        <f t="shared" si="4"/>
        <v>0</v>
      </c>
      <c r="S31" s="293">
        <f t="shared" si="4"/>
        <v>0</v>
      </c>
      <c r="T31" s="293">
        <f t="shared" si="4"/>
        <v>0</v>
      </c>
      <c r="U31" s="294">
        <f t="shared" si="4"/>
        <v>140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46174</v>
      </c>
      <c r="G32" s="384">
        <f t="shared" ca="1" si="1"/>
        <v>134</v>
      </c>
      <c r="H32" s="385">
        <v>3</v>
      </c>
      <c r="I32" s="385" t="str">
        <f>VLOOKUP(H32,Secteurs!$A$4:$C$6,3)</f>
        <v>Arnaud ITOUA</v>
      </c>
      <c r="J32" s="195">
        <v>0.5</v>
      </c>
      <c r="K32" s="196"/>
      <c r="L32" s="196"/>
      <c r="M32" s="196">
        <v>0.5</v>
      </c>
      <c r="N32" s="196"/>
      <c r="O32" s="197"/>
      <c r="P32" s="391">
        <f t="shared" si="4"/>
        <v>98</v>
      </c>
      <c r="Q32" s="392">
        <f t="shared" si="4"/>
        <v>0</v>
      </c>
      <c r="R32" s="392">
        <f t="shared" si="4"/>
        <v>0</v>
      </c>
      <c r="S32" s="392">
        <f t="shared" si="4"/>
        <v>98</v>
      </c>
      <c r="T32" s="392">
        <f t="shared" si="4"/>
        <v>0</v>
      </c>
      <c r="U32" s="393">
        <f t="shared" si="4"/>
        <v>0</v>
      </c>
      <c r="V32" s="394">
        <f t="shared" si="5"/>
        <v>196</v>
      </c>
      <c r="W32" s="144" t="s">
        <v>210</v>
      </c>
      <c r="X32" s="423">
        <f t="shared" si="6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28</v>
      </c>
      <c r="E33" s="383">
        <f t="shared" si="3"/>
        <v>196</v>
      </c>
      <c r="F33" s="319">
        <v>46176</v>
      </c>
      <c r="G33" s="384">
        <f t="shared" ca="1" si="1"/>
        <v>132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/>
      <c r="N33" s="196"/>
      <c r="O33" s="197">
        <v>0.5</v>
      </c>
      <c r="P33" s="391">
        <f t="shared" si="4"/>
        <v>98</v>
      </c>
      <c r="Q33" s="392">
        <f t="shared" si="4"/>
        <v>0</v>
      </c>
      <c r="R33" s="392">
        <f t="shared" si="4"/>
        <v>0</v>
      </c>
      <c r="S33" s="392">
        <f t="shared" si="4"/>
        <v>0</v>
      </c>
      <c r="T33" s="392">
        <f t="shared" si="4"/>
        <v>0</v>
      </c>
      <c r="U33" s="393">
        <f t="shared" si="4"/>
        <v>98</v>
      </c>
      <c r="V33" s="394">
        <f t="shared" si="5"/>
        <v>196</v>
      </c>
      <c r="W33" s="144" t="s">
        <v>212</v>
      </c>
      <c r="X33" s="423">
        <f t="shared" si="6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si="0"/>
        <v>1</v>
      </c>
      <c r="B34" s="150" t="s">
        <v>66</v>
      </c>
      <c r="C34" s="154" t="s">
        <v>29</v>
      </c>
      <c r="D34" s="200">
        <v>42</v>
      </c>
      <c r="E34" s="383">
        <f t="shared" si="3"/>
        <v>294</v>
      </c>
      <c r="F34" s="319">
        <v>46175</v>
      </c>
      <c r="G34" s="384">
        <f t="shared" ca="1" si="1"/>
        <v>133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/>
      <c r="N34" s="196">
        <v>0.5</v>
      </c>
      <c r="O34" s="197"/>
      <c r="P34" s="391">
        <f t="shared" si="4"/>
        <v>147</v>
      </c>
      <c r="Q34" s="392">
        <f t="shared" si="4"/>
        <v>0</v>
      </c>
      <c r="R34" s="392">
        <f t="shared" si="4"/>
        <v>0</v>
      </c>
      <c r="S34" s="392">
        <f t="shared" si="4"/>
        <v>0</v>
      </c>
      <c r="T34" s="392">
        <f t="shared" si="4"/>
        <v>147</v>
      </c>
      <c r="U34" s="393">
        <f t="shared" si="4"/>
        <v>0</v>
      </c>
      <c r="V34" s="394">
        <f t="shared" si="5"/>
        <v>294</v>
      </c>
      <c r="W34" s="144" t="s">
        <v>213</v>
      </c>
      <c r="X34" s="423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0"/>
        <v>1</v>
      </c>
      <c r="B35" s="142" t="s">
        <v>388</v>
      </c>
      <c r="C35" s="142"/>
      <c r="D35" s="198">
        <v>52</v>
      </c>
      <c r="E35" s="383">
        <f t="shared" si="3"/>
        <v>364</v>
      </c>
      <c r="F35" s="319">
        <v>46176</v>
      </c>
      <c r="G35" s="384">
        <f t="shared" ca="1" si="1"/>
        <v>132</v>
      </c>
      <c r="H35" s="385">
        <v>1</v>
      </c>
      <c r="I35" s="385" t="s">
        <v>353</v>
      </c>
      <c r="J35" s="195">
        <v>0.75</v>
      </c>
      <c r="K35" s="196"/>
      <c r="L35" s="196"/>
      <c r="M35" s="196"/>
      <c r="N35" s="196"/>
      <c r="O35" s="197">
        <v>0.25</v>
      </c>
      <c r="P35" s="391">
        <f t="shared" si="4"/>
        <v>273</v>
      </c>
      <c r="Q35" s="392">
        <f t="shared" si="4"/>
        <v>0</v>
      </c>
      <c r="R35" s="392">
        <f t="shared" si="4"/>
        <v>0</v>
      </c>
      <c r="S35" s="392">
        <f t="shared" si="4"/>
        <v>0</v>
      </c>
      <c r="T35" s="392">
        <f t="shared" si="4"/>
        <v>0</v>
      </c>
      <c r="U35" s="393">
        <f t="shared" si="4"/>
        <v>91</v>
      </c>
      <c r="V35" s="394">
        <f t="shared" si="5"/>
        <v>364</v>
      </c>
      <c r="W35" s="144" t="s">
        <v>205</v>
      </c>
      <c r="X35" s="423">
        <f t="shared" si="6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46178</v>
      </c>
      <c r="G36" s="384">
        <f t="shared" ca="1" si="1"/>
        <v>130</v>
      </c>
      <c r="H36" s="385">
        <v>2</v>
      </c>
      <c r="I36" s="385" t="s">
        <v>354</v>
      </c>
      <c r="J36" s="195">
        <v>0.25</v>
      </c>
      <c r="K36" s="196">
        <v>0.25</v>
      </c>
      <c r="L36" s="196"/>
      <c r="M36" s="196"/>
      <c r="N36" s="196"/>
      <c r="O36" s="197">
        <v>0.5</v>
      </c>
      <c r="P36" s="391">
        <f t="shared" si="4"/>
        <v>73.5</v>
      </c>
      <c r="Q36" s="392">
        <f t="shared" si="4"/>
        <v>73.5</v>
      </c>
      <c r="R36" s="392">
        <f t="shared" si="4"/>
        <v>0</v>
      </c>
      <c r="S36" s="392">
        <f t="shared" si="4"/>
        <v>0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0"/>
        <v>1</v>
      </c>
      <c r="B37" s="142" t="s">
        <v>69</v>
      </c>
      <c r="C37" s="142"/>
      <c r="D37" s="198">
        <v>30</v>
      </c>
      <c r="E37" s="383">
        <f t="shared" si="3"/>
        <v>210</v>
      </c>
      <c r="F37" s="319">
        <v>46178</v>
      </c>
      <c r="G37" s="384">
        <f t="shared" ca="1" si="1"/>
        <v>130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391">
        <f t="shared" si="4"/>
        <v>105</v>
      </c>
      <c r="Q37" s="392">
        <f t="shared" si="4"/>
        <v>0</v>
      </c>
      <c r="R37" s="392">
        <f t="shared" si="4"/>
        <v>0</v>
      </c>
      <c r="S37" s="392">
        <f t="shared" si="4"/>
        <v>0</v>
      </c>
      <c r="T37" s="392">
        <f t="shared" si="4"/>
        <v>0</v>
      </c>
      <c r="U37" s="393">
        <f t="shared" si="4"/>
        <v>105</v>
      </c>
      <c r="V37" s="394">
        <f t="shared" si="5"/>
        <v>210</v>
      </c>
      <c r="W37" s="144" t="s">
        <v>208</v>
      </c>
      <c r="X37" s="423">
        <f t="shared" si="6"/>
        <v>0</v>
      </c>
      <c r="Y37" s="2"/>
      <c r="Z37" s="2"/>
      <c r="AA37" s="344" t="s">
        <v>311</v>
      </c>
      <c r="AB37" s="345">
        <v>9450</v>
      </c>
      <c r="AC37" s="395">
        <v>8850</v>
      </c>
      <c r="AD37" s="395">
        <v>9700</v>
      </c>
      <c r="AE37" s="395">
        <v>9500</v>
      </c>
      <c r="AF37" s="395">
        <v>9400</v>
      </c>
      <c r="AG37" s="361">
        <v>9250</v>
      </c>
    </row>
    <row r="38" spans="1:33" ht="18.75">
      <c r="A38" s="157">
        <f t="shared" si="0"/>
        <v>1</v>
      </c>
      <c r="B38" s="142" t="s">
        <v>299</v>
      </c>
      <c r="C38" s="142"/>
      <c r="D38" s="198">
        <v>32</v>
      </c>
      <c r="E38" s="383">
        <f t="shared" si="3"/>
        <v>224</v>
      </c>
      <c r="F38" s="319">
        <v>46178</v>
      </c>
      <c r="G38" s="384">
        <f t="shared" ca="1" si="1"/>
        <v>130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224</v>
      </c>
      <c r="V38" s="394">
        <f t="shared" si="5"/>
        <v>224</v>
      </c>
      <c r="W38" s="144" t="s">
        <v>200</v>
      </c>
      <c r="X38" s="423">
        <f t="shared" si="6"/>
        <v>0</v>
      </c>
      <c r="Y38" s="2"/>
      <c r="Z38" s="2"/>
      <c r="AA38" s="344" t="s">
        <v>312</v>
      </c>
      <c r="AB38" s="345">
        <v>9350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46178</v>
      </c>
      <c r="G39" s="384">
        <f t="shared" ca="1" si="1"/>
        <v>130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344" t="s">
        <v>313</v>
      </c>
      <c r="AB39" s="345">
        <v>9200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0"/>
        <v>1</v>
      </c>
      <c r="B40" s="150" t="s">
        <v>72</v>
      </c>
      <c r="C40" s="150"/>
      <c r="D40" s="201">
        <v>28</v>
      </c>
      <c r="E40" s="383">
        <f t="shared" si="3"/>
        <v>196</v>
      </c>
      <c r="F40" s="319">
        <v>46178</v>
      </c>
      <c r="G40" s="384">
        <f t="shared" ca="1" si="1"/>
        <v>130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98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98</v>
      </c>
      <c r="V40" s="394">
        <f t="shared" si="5"/>
        <v>196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40</v>
      </c>
      <c r="E41" s="383">
        <f t="shared" si="3"/>
        <v>280</v>
      </c>
      <c r="F41" s="319">
        <v>46175</v>
      </c>
      <c r="G41" s="384">
        <f t="shared" ca="1" si="1"/>
        <v>133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140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140</v>
      </c>
      <c r="V41" s="394">
        <f t="shared" si="5"/>
        <v>280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46175</v>
      </c>
      <c r="G42" s="384">
        <f t="shared" ca="1" si="1"/>
        <v>133</v>
      </c>
      <c r="H42" s="385">
        <v>3</v>
      </c>
      <c r="I42" s="385" t="str">
        <f>VLOOKUP(H42,Secteurs!$A$4:$C$6,3)</f>
        <v>Arnaud ITOUA</v>
      </c>
      <c r="J42" s="195">
        <v>0.5</v>
      </c>
      <c r="K42" s="196"/>
      <c r="L42" s="196"/>
      <c r="M42" s="196"/>
      <c r="N42" s="196"/>
      <c r="O42" s="197">
        <v>0.5</v>
      </c>
      <c r="P42" s="391">
        <f t="shared" si="4"/>
        <v>91</v>
      </c>
      <c r="Q42" s="392">
        <f t="shared" si="4"/>
        <v>0</v>
      </c>
      <c r="R42" s="392">
        <f t="shared" si="4"/>
        <v>0</v>
      </c>
      <c r="S42" s="392">
        <f t="shared" si="4"/>
        <v>0</v>
      </c>
      <c r="T42" s="392">
        <f t="shared" si="4"/>
        <v>0</v>
      </c>
      <c r="U42" s="393">
        <f t="shared" si="4"/>
        <v>91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46178</v>
      </c>
      <c r="G43" s="384">
        <f t="shared" ca="1" si="1"/>
        <v>130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36</v>
      </c>
      <c r="E44" s="383">
        <f t="shared" si="3"/>
        <v>252</v>
      </c>
      <c r="F44" s="319">
        <v>46177</v>
      </c>
      <c r="G44" s="384">
        <f t="shared" ca="1" si="1"/>
        <v>131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/>
      <c r="N44" s="196"/>
      <c r="O44" s="197">
        <v>0.5</v>
      </c>
      <c r="P44" s="391">
        <f t="shared" si="4"/>
        <v>126</v>
      </c>
      <c r="Q44" s="392">
        <f t="shared" si="4"/>
        <v>0</v>
      </c>
      <c r="R44" s="392">
        <f t="shared" si="4"/>
        <v>0</v>
      </c>
      <c r="S44" s="392">
        <f t="shared" si="4"/>
        <v>0</v>
      </c>
      <c r="T44" s="392">
        <f t="shared" si="4"/>
        <v>0</v>
      </c>
      <c r="U44" s="393">
        <f t="shared" si="4"/>
        <v>126</v>
      </c>
      <c r="V44" s="394">
        <f t="shared" si="5"/>
        <v>252</v>
      </c>
      <c r="W44" s="144" t="s">
        <v>217</v>
      </c>
      <c r="X44" s="423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46178</v>
      </c>
      <c r="G45" s="384">
        <f t="shared" ca="1" si="1"/>
        <v>130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42</v>
      </c>
      <c r="E46" s="383">
        <f t="shared" si="3"/>
        <v>294</v>
      </c>
      <c r="F46" s="319">
        <v>46176</v>
      </c>
      <c r="G46" s="384">
        <f t="shared" ca="1" si="1"/>
        <v>132</v>
      </c>
      <c r="H46" s="385">
        <v>1</v>
      </c>
      <c r="I46" s="385" t="s">
        <v>353</v>
      </c>
      <c r="J46" s="195">
        <v>0.75</v>
      </c>
      <c r="K46" s="196"/>
      <c r="L46" s="196"/>
      <c r="M46" s="196"/>
      <c r="N46" s="196"/>
      <c r="O46" s="197">
        <v>0.25</v>
      </c>
      <c r="P46" s="391">
        <f t="shared" si="4"/>
        <v>220.5</v>
      </c>
      <c r="Q46" s="392">
        <f t="shared" si="4"/>
        <v>0</v>
      </c>
      <c r="R46" s="392">
        <f t="shared" si="4"/>
        <v>0</v>
      </c>
      <c r="S46" s="392">
        <f t="shared" si="4"/>
        <v>0</v>
      </c>
      <c r="T46" s="392">
        <f t="shared" si="4"/>
        <v>0</v>
      </c>
      <c r="U46" s="393">
        <f t="shared" si="4"/>
        <v>73.5</v>
      </c>
      <c r="V46" s="394">
        <v>294</v>
      </c>
      <c r="W46" s="144" t="s">
        <v>218</v>
      </c>
      <c r="X46" s="423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46176</v>
      </c>
      <c r="G47" s="384">
        <f t="shared" ca="1" si="1"/>
        <v>132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46178</v>
      </c>
      <c r="G48" s="384">
        <f t="shared" ca="1" si="1"/>
        <v>130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81</v>
      </c>
      <c r="C49" s="148" t="s">
        <v>29</v>
      </c>
      <c r="D49" s="198">
        <v>22</v>
      </c>
      <c r="E49" s="383">
        <f t="shared" si="3"/>
        <v>154</v>
      </c>
      <c r="F49" s="319">
        <v>46178</v>
      </c>
      <c r="G49" s="384">
        <f t="shared" ca="1" si="1"/>
        <v>130</v>
      </c>
      <c r="H49" s="385">
        <v>3</v>
      </c>
      <c r="I49" s="385" t="str">
        <f>VLOOKUP(H49,Secteurs!$A$4:$C$6,3)</f>
        <v>Arnaud ITOUA</v>
      </c>
      <c r="J49" s="195"/>
      <c r="K49" s="196"/>
      <c r="L49" s="196">
        <v>0.5</v>
      </c>
      <c r="M49" s="196">
        <v>0.5</v>
      </c>
      <c r="N49" s="196"/>
      <c r="O49" s="197"/>
      <c r="P49" s="391">
        <f t="shared" si="4"/>
        <v>0</v>
      </c>
      <c r="Q49" s="392">
        <f t="shared" si="4"/>
        <v>0</v>
      </c>
      <c r="R49" s="392">
        <f t="shared" si="4"/>
        <v>77</v>
      </c>
      <c r="S49" s="392">
        <f t="shared" si="4"/>
        <v>77</v>
      </c>
      <c r="T49" s="392">
        <f t="shared" si="4"/>
        <v>0</v>
      </c>
      <c r="U49" s="393">
        <f t="shared" si="4"/>
        <v>0</v>
      </c>
      <c r="V49" s="394">
        <f t="shared" si="5"/>
        <v>154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46177</v>
      </c>
      <c r="G50" s="384">
        <f t="shared" ca="1" si="1"/>
        <v>131</v>
      </c>
      <c r="H50" s="385">
        <v>2</v>
      </c>
      <c r="I50" s="385" t="s">
        <v>354</v>
      </c>
      <c r="J50" s="195">
        <v>0.25</v>
      </c>
      <c r="K50" s="196"/>
      <c r="L50" s="196"/>
      <c r="M50" s="196">
        <v>0.75</v>
      </c>
      <c r="N50" s="196"/>
      <c r="O50" s="197"/>
      <c r="P50" s="391">
        <f t="shared" si="4"/>
        <v>87.5</v>
      </c>
      <c r="Q50" s="392">
        <f t="shared" si="4"/>
        <v>0</v>
      </c>
      <c r="R50" s="392">
        <f t="shared" si="4"/>
        <v>0</v>
      </c>
      <c r="S50" s="392">
        <f t="shared" si="4"/>
        <v>262.5</v>
      </c>
      <c r="T50" s="392">
        <f t="shared" si="4"/>
        <v>0</v>
      </c>
      <c r="U50" s="393">
        <f t="shared" si="4"/>
        <v>0</v>
      </c>
      <c r="V50" s="394">
        <f t="shared" si="5"/>
        <v>350</v>
      </c>
      <c r="W50" s="144" t="s">
        <v>217</v>
      </c>
      <c r="X50" s="423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0"/>
        <v>1</v>
      </c>
      <c r="B51" s="156" t="s">
        <v>83</v>
      </c>
      <c r="C51" s="148" t="s">
        <v>29</v>
      </c>
      <c r="D51" s="202">
        <v>36</v>
      </c>
      <c r="E51" s="383">
        <f t="shared" si="3"/>
        <v>252</v>
      </c>
      <c r="F51" s="319">
        <v>46174</v>
      </c>
      <c r="G51" s="384">
        <f t="shared" ca="1" si="1"/>
        <v>134</v>
      </c>
      <c r="H51" s="385">
        <v>3</v>
      </c>
      <c r="I51" s="385" t="str">
        <f>VLOOKUP(H51,Secteurs!$A$4:$C$6,3)</f>
        <v>Arnaud ITOUA</v>
      </c>
      <c r="J51" s="195">
        <v>0.5</v>
      </c>
      <c r="K51" s="196"/>
      <c r="L51" s="196"/>
      <c r="M51" s="196">
        <v>0.25</v>
      </c>
      <c r="N51" s="196"/>
      <c r="O51" s="197">
        <v>0.25</v>
      </c>
      <c r="P51" s="391">
        <f t="shared" si="4"/>
        <v>126</v>
      </c>
      <c r="Q51" s="392">
        <f t="shared" si="4"/>
        <v>0</v>
      </c>
      <c r="R51" s="392">
        <f t="shared" si="4"/>
        <v>0</v>
      </c>
      <c r="S51" s="392">
        <f t="shared" si="4"/>
        <v>63</v>
      </c>
      <c r="T51" s="392">
        <f t="shared" si="4"/>
        <v>0</v>
      </c>
      <c r="U51" s="393">
        <f t="shared" si="4"/>
        <v>63</v>
      </c>
      <c r="V51" s="394">
        <f t="shared" si="5"/>
        <v>252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0"/>
        <v>1</v>
      </c>
      <c r="B52" s="142" t="s">
        <v>297</v>
      </c>
      <c r="C52" s="142"/>
      <c r="D52" s="198">
        <v>48</v>
      </c>
      <c r="E52" s="383">
        <f t="shared" si="3"/>
        <v>336</v>
      </c>
      <c r="F52" s="319">
        <v>46177</v>
      </c>
      <c r="G52" s="384">
        <f t="shared" ca="1" si="1"/>
        <v>131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4"/>
        <v>168</v>
      </c>
      <c r="Q52" s="392">
        <f t="shared" si="4"/>
        <v>0</v>
      </c>
      <c r="R52" s="392">
        <f t="shared" si="4"/>
        <v>0</v>
      </c>
      <c r="S52" s="392">
        <f t="shared" si="4"/>
        <v>0</v>
      </c>
      <c r="T52" s="392">
        <f t="shared" si="4"/>
        <v>0</v>
      </c>
      <c r="U52" s="393">
        <f t="shared" si="4"/>
        <v>168</v>
      </c>
      <c r="V52" s="394">
        <f t="shared" si="5"/>
        <v>336</v>
      </c>
      <c r="W52" s="144" t="s">
        <v>221</v>
      </c>
      <c r="X52" s="423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0"/>
        <v>1</v>
      </c>
      <c r="B53" s="142" t="s">
        <v>85</v>
      </c>
      <c r="C53" s="154" t="s">
        <v>29</v>
      </c>
      <c r="D53" s="200">
        <v>26</v>
      </c>
      <c r="E53" s="383">
        <f t="shared" si="3"/>
        <v>182</v>
      </c>
      <c r="F53" s="319">
        <v>46176</v>
      </c>
      <c r="G53" s="384">
        <f t="shared" ca="1" si="1"/>
        <v>132</v>
      </c>
      <c r="H53" s="385">
        <v>3</v>
      </c>
      <c r="I53" s="385" t="str">
        <f>VLOOKUP(H53,Secteurs!$A$4:$C$6,3)</f>
        <v>Arnaud ITOUA</v>
      </c>
      <c r="J53" s="195">
        <v>0.5</v>
      </c>
      <c r="K53" s="196">
        <v>0.5</v>
      </c>
      <c r="L53" s="196"/>
      <c r="M53" s="196"/>
      <c r="N53" s="196"/>
      <c r="O53" s="197"/>
      <c r="P53" s="391">
        <f t="shared" si="4"/>
        <v>91</v>
      </c>
      <c r="Q53" s="392">
        <f t="shared" si="4"/>
        <v>91</v>
      </c>
      <c r="R53" s="392">
        <f t="shared" si="4"/>
        <v>0</v>
      </c>
      <c r="S53" s="392">
        <f t="shared" si="4"/>
        <v>0</v>
      </c>
      <c r="T53" s="392">
        <f t="shared" si="4"/>
        <v>0</v>
      </c>
      <c r="U53" s="393">
        <f t="shared" si="4"/>
        <v>0</v>
      </c>
      <c r="V53" s="394">
        <f t="shared" si="5"/>
        <v>182</v>
      </c>
      <c r="W53" s="144" t="s">
        <v>222</v>
      </c>
      <c r="X53" s="423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0"/>
        <v>1</v>
      </c>
      <c r="B54" s="150" t="s">
        <v>86</v>
      </c>
      <c r="C54" s="148" t="s">
        <v>29</v>
      </c>
      <c r="D54" s="200">
        <v>22</v>
      </c>
      <c r="E54" s="383">
        <f t="shared" si="3"/>
        <v>154</v>
      </c>
      <c r="F54" s="319">
        <v>46176</v>
      </c>
      <c r="G54" s="384">
        <f t="shared" ca="1" si="1"/>
        <v>132</v>
      </c>
      <c r="H54" s="385">
        <v>3</v>
      </c>
      <c r="I54" s="385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391">
        <f t="shared" si="4"/>
        <v>77</v>
      </c>
      <c r="Q54" s="392">
        <f t="shared" si="4"/>
        <v>0</v>
      </c>
      <c r="R54" s="392">
        <f t="shared" si="4"/>
        <v>0</v>
      </c>
      <c r="S54" s="392">
        <f t="shared" si="4"/>
        <v>0</v>
      </c>
      <c r="T54" s="392">
        <f t="shared" si="4"/>
        <v>77</v>
      </c>
      <c r="U54" s="393">
        <f t="shared" si="4"/>
        <v>0</v>
      </c>
      <c r="V54" s="394">
        <f t="shared" si="5"/>
        <v>154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0"/>
        <v>1</v>
      </c>
      <c r="B55" s="142" t="s">
        <v>337</v>
      </c>
      <c r="D55" s="198">
        <v>38</v>
      </c>
      <c r="E55" s="383">
        <f t="shared" si="3"/>
        <v>266</v>
      </c>
      <c r="F55" s="319">
        <v>46174</v>
      </c>
      <c r="G55" s="384">
        <f t="shared" ca="1" si="1"/>
        <v>134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/>
      <c r="N55" s="196">
        <v>0.5</v>
      </c>
      <c r="O55" s="197"/>
      <c r="P55" s="391">
        <f t="shared" si="4"/>
        <v>133</v>
      </c>
      <c r="Q55" s="392">
        <f t="shared" si="4"/>
        <v>0</v>
      </c>
      <c r="R55" s="392">
        <f t="shared" si="4"/>
        <v>0</v>
      </c>
      <c r="S55" s="392">
        <f t="shared" si="4"/>
        <v>0</v>
      </c>
      <c r="T55" s="392">
        <f t="shared" si="4"/>
        <v>133</v>
      </c>
      <c r="U55" s="393">
        <f t="shared" si="4"/>
        <v>0</v>
      </c>
      <c r="V55" s="394">
        <f t="shared" si="5"/>
        <v>266</v>
      </c>
      <c r="W55" s="144" t="s">
        <v>224</v>
      </c>
      <c r="X55" s="423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32</v>
      </c>
      <c r="E56" s="383">
        <f t="shared" si="3"/>
        <v>224</v>
      </c>
      <c r="F56" s="319">
        <v>46175</v>
      </c>
      <c r="G56" s="384">
        <f t="shared" ca="1" si="1"/>
        <v>133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112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112</v>
      </c>
      <c r="V56" s="394">
        <f t="shared" si="5"/>
        <v>224</v>
      </c>
      <c r="W56" s="144" t="s">
        <v>205</v>
      </c>
      <c r="X56" s="423">
        <f t="shared" si="6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22</v>
      </c>
      <c r="E57" s="383">
        <f t="shared" si="3"/>
        <v>154</v>
      </c>
      <c r="F57" s="319">
        <v>46175</v>
      </c>
      <c r="G57" s="384">
        <f t="shared" ca="1" si="1"/>
        <v>133</v>
      </c>
      <c r="H57" s="385">
        <v>3</v>
      </c>
      <c r="I57" s="385" t="str">
        <f>VLOOKUP(H57,Secteurs!$A$4:$C$6,3)</f>
        <v>Arnaud ITOUA</v>
      </c>
      <c r="J57" s="195">
        <v>0.5</v>
      </c>
      <c r="K57" s="196"/>
      <c r="L57" s="196"/>
      <c r="M57" s="196">
        <v>0.25</v>
      </c>
      <c r="N57" s="196"/>
      <c r="O57" s="197">
        <v>0.25</v>
      </c>
      <c r="P57" s="391">
        <f t="shared" si="4"/>
        <v>77</v>
      </c>
      <c r="Q57" s="392">
        <f t="shared" si="4"/>
        <v>0</v>
      </c>
      <c r="R57" s="392">
        <f t="shared" si="4"/>
        <v>0</v>
      </c>
      <c r="S57" s="392">
        <f t="shared" si="4"/>
        <v>38.5</v>
      </c>
      <c r="T57" s="392">
        <f t="shared" si="4"/>
        <v>0</v>
      </c>
      <c r="U57" s="393">
        <f t="shared" si="4"/>
        <v>38.5</v>
      </c>
      <c r="V57" s="394">
        <f t="shared" si="5"/>
        <v>154</v>
      </c>
      <c r="W57" s="144" t="s">
        <v>223</v>
      </c>
      <c r="X57" s="423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36</v>
      </c>
      <c r="E58" s="383">
        <f t="shared" si="3"/>
        <v>252</v>
      </c>
      <c r="F58" s="319">
        <v>46176</v>
      </c>
      <c r="G58" s="384">
        <f t="shared" ca="1" si="1"/>
        <v>132</v>
      </c>
      <c r="H58" s="385">
        <v>2</v>
      </c>
      <c r="I58" s="385" t="s">
        <v>354</v>
      </c>
      <c r="J58" s="195">
        <v>0.5</v>
      </c>
      <c r="K58" s="196"/>
      <c r="L58" s="196"/>
      <c r="M58" s="196"/>
      <c r="N58" s="196">
        <v>0.25</v>
      </c>
      <c r="O58" s="197">
        <v>0.25</v>
      </c>
      <c r="P58" s="391">
        <f t="shared" si="4"/>
        <v>126</v>
      </c>
      <c r="Q58" s="392">
        <f t="shared" ref="Q58:U108" si="7">+$E58*K58</f>
        <v>0</v>
      </c>
      <c r="R58" s="392">
        <f t="shared" si="7"/>
        <v>0</v>
      </c>
      <c r="S58" s="392">
        <f t="shared" si="7"/>
        <v>0</v>
      </c>
      <c r="T58" s="392">
        <f t="shared" si="7"/>
        <v>63</v>
      </c>
      <c r="U58" s="393">
        <f t="shared" si="7"/>
        <v>63</v>
      </c>
      <c r="V58" s="394">
        <f t="shared" si="5"/>
        <v>252</v>
      </c>
      <c r="W58" s="144" t="s">
        <v>208</v>
      </c>
      <c r="X58" s="423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46174</v>
      </c>
      <c r="G59" s="384">
        <f t="shared" ca="1" si="1"/>
        <v>134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>
        <v>0.5</v>
      </c>
      <c r="M59" s="196"/>
      <c r="N59" s="196"/>
      <c r="O59" s="197"/>
      <c r="P59" s="391">
        <f t="shared" ref="P59:U122" si="8">+$E59*J59</f>
        <v>105</v>
      </c>
      <c r="Q59" s="392">
        <f t="shared" si="7"/>
        <v>0</v>
      </c>
      <c r="R59" s="392">
        <f t="shared" si="7"/>
        <v>105</v>
      </c>
      <c r="S59" s="392">
        <f t="shared" si="7"/>
        <v>0</v>
      </c>
      <c r="T59" s="392">
        <f t="shared" si="7"/>
        <v>0</v>
      </c>
      <c r="U59" s="393">
        <f t="shared" si="7"/>
        <v>0</v>
      </c>
      <c r="V59" s="394">
        <f t="shared" si="5"/>
        <v>210</v>
      </c>
      <c r="W59" s="144" t="s">
        <v>210</v>
      </c>
      <c r="X59" s="423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28</v>
      </c>
      <c r="E60" s="383">
        <f t="shared" si="3"/>
        <v>196</v>
      </c>
      <c r="F60" s="319">
        <v>46177</v>
      </c>
      <c r="G60" s="384">
        <f t="shared" ca="1" si="1"/>
        <v>131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8"/>
        <v>0</v>
      </c>
      <c r="Q60" s="392">
        <f t="shared" si="7"/>
        <v>0</v>
      </c>
      <c r="R60" s="392">
        <f t="shared" si="7"/>
        <v>98</v>
      </c>
      <c r="S60" s="392">
        <f t="shared" si="7"/>
        <v>0</v>
      </c>
      <c r="T60" s="392">
        <f t="shared" si="7"/>
        <v>0</v>
      </c>
      <c r="U60" s="393">
        <f t="shared" si="7"/>
        <v>98</v>
      </c>
      <c r="V60" s="394">
        <f t="shared" si="5"/>
        <v>196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42</v>
      </c>
      <c r="E61" s="383">
        <f t="shared" si="3"/>
        <v>294</v>
      </c>
      <c r="F61" s="319">
        <v>46176</v>
      </c>
      <c r="G61" s="384">
        <f t="shared" ca="1" si="1"/>
        <v>132</v>
      </c>
      <c r="H61" s="385">
        <v>2</v>
      </c>
      <c r="I61" s="385" t="s">
        <v>354</v>
      </c>
      <c r="J61" s="195"/>
      <c r="K61" s="196">
        <v>0.25</v>
      </c>
      <c r="L61" s="196">
        <v>0.25</v>
      </c>
      <c r="M61" s="196"/>
      <c r="N61" s="196"/>
      <c r="O61" s="197">
        <v>0.5</v>
      </c>
      <c r="P61" s="391">
        <f t="shared" si="8"/>
        <v>0</v>
      </c>
      <c r="Q61" s="392">
        <f t="shared" si="7"/>
        <v>73.5</v>
      </c>
      <c r="R61" s="392">
        <f t="shared" si="7"/>
        <v>73.5</v>
      </c>
      <c r="S61" s="392">
        <f t="shared" si="7"/>
        <v>0</v>
      </c>
      <c r="T61" s="392">
        <f t="shared" si="7"/>
        <v>0</v>
      </c>
      <c r="U61" s="393">
        <f t="shared" si="7"/>
        <v>147</v>
      </c>
      <c r="V61" s="394">
        <f t="shared" si="5"/>
        <v>294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46175</v>
      </c>
      <c r="G62" s="384">
        <f t="shared" ca="1" si="1"/>
        <v>133</v>
      </c>
      <c r="H62" s="254">
        <v>1</v>
      </c>
      <c r="I62" s="385" t="s">
        <v>353</v>
      </c>
      <c r="J62" s="195">
        <v>0.25</v>
      </c>
      <c r="K62" s="196"/>
      <c r="L62" s="196"/>
      <c r="M62" s="196"/>
      <c r="N62" s="196">
        <v>0.25</v>
      </c>
      <c r="O62" s="197">
        <v>0.5</v>
      </c>
      <c r="P62" s="391">
        <f t="shared" si="8"/>
        <v>49</v>
      </c>
      <c r="Q62" s="392">
        <f t="shared" si="7"/>
        <v>0</v>
      </c>
      <c r="R62" s="392">
        <f t="shared" si="7"/>
        <v>0</v>
      </c>
      <c r="S62" s="392">
        <f t="shared" si="7"/>
        <v>0</v>
      </c>
      <c r="T62" s="392">
        <f t="shared" si="7"/>
        <v>49</v>
      </c>
      <c r="U62" s="393">
        <f t="shared" si="7"/>
        <v>98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46177</v>
      </c>
      <c r="G63" s="384">
        <f t="shared" ca="1" si="1"/>
        <v>131</v>
      </c>
      <c r="H63" s="254">
        <v>1</v>
      </c>
      <c r="I63" s="385" t="s">
        <v>353</v>
      </c>
      <c r="J63" s="195"/>
      <c r="K63" s="196"/>
      <c r="L63" s="196">
        <v>1</v>
      </c>
      <c r="M63" s="196"/>
      <c r="N63" s="196"/>
      <c r="O63" s="197"/>
      <c r="P63" s="391">
        <f t="shared" si="8"/>
        <v>0</v>
      </c>
      <c r="Q63" s="392">
        <f t="shared" si="7"/>
        <v>0</v>
      </c>
      <c r="R63" s="392">
        <f t="shared" si="7"/>
        <v>210</v>
      </c>
      <c r="S63" s="392">
        <f t="shared" si="7"/>
        <v>0</v>
      </c>
      <c r="T63" s="392">
        <f t="shared" si="7"/>
        <v>0</v>
      </c>
      <c r="U63" s="393">
        <f t="shared" si="7"/>
        <v>0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26</v>
      </c>
      <c r="E64" s="383">
        <f t="shared" si="3"/>
        <v>182</v>
      </c>
      <c r="F64" s="319">
        <v>46177</v>
      </c>
      <c r="G64" s="384">
        <f t="shared" ca="1" si="1"/>
        <v>131</v>
      </c>
      <c r="H64" s="254">
        <v>1</v>
      </c>
      <c r="I64" s="385" t="s">
        <v>353</v>
      </c>
      <c r="J64" s="195"/>
      <c r="K64" s="196"/>
      <c r="L64" s="196">
        <v>0.5</v>
      </c>
      <c r="M64" s="196"/>
      <c r="N64" s="196"/>
      <c r="O64" s="197">
        <v>0.5</v>
      </c>
      <c r="P64" s="391">
        <f t="shared" si="8"/>
        <v>0</v>
      </c>
      <c r="Q64" s="392">
        <f t="shared" si="7"/>
        <v>0</v>
      </c>
      <c r="R64" s="392">
        <f t="shared" si="7"/>
        <v>91</v>
      </c>
      <c r="S64" s="392">
        <f t="shared" si="7"/>
        <v>0</v>
      </c>
      <c r="T64" s="392">
        <f t="shared" si="7"/>
        <v>0</v>
      </c>
      <c r="U64" s="393">
        <f t="shared" si="7"/>
        <v>91</v>
      </c>
      <c r="V64" s="394">
        <f t="shared" si="5"/>
        <v>182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40</v>
      </c>
      <c r="E65" s="383">
        <f t="shared" si="3"/>
        <v>280</v>
      </c>
      <c r="F65" s="319">
        <v>46178</v>
      </c>
      <c r="G65" s="384">
        <f t="shared" ca="1" si="1"/>
        <v>130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/>
      <c r="O65" s="197">
        <v>0.5</v>
      </c>
      <c r="P65" s="391">
        <f t="shared" si="8"/>
        <v>140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0</v>
      </c>
      <c r="U65" s="393">
        <f t="shared" si="7"/>
        <v>140</v>
      </c>
      <c r="V65" s="394">
        <f t="shared" si="5"/>
        <v>280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9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46175</v>
      </c>
      <c r="G66" s="384">
        <f t="shared" ref="G66:G70" ca="1" si="10">+IF(A66=1,(+TODAY())-F66,"Sans objet")</f>
        <v>133</v>
      </c>
      <c r="H66" s="254">
        <v>1</v>
      </c>
      <c r="I66" s="385" t="s">
        <v>353</v>
      </c>
      <c r="J66" s="195">
        <v>0.25</v>
      </c>
      <c r="K66" s="196"/>
      <c r="L66" s="196"/>
      <c r="M66" s="196">
        <v>0.25</v>
      </c>
      <c r="N66" s="196"/>
      <c r="O66" s="197">
        <v>0.5</v>
      </c>
      <c r="P66" s="391">
        <f t="shared" si="8"/>
        <v>31.5</v>
      </c>
      <c r="Q66" s="392">
        <f t="shared" si="7"/>
        <v>0</v>
      </c>
      <c r="R66" s="392">
        <f t="shared" si="7"/>
        <v>0</v>
      </c>
      <c r="S66" s="392">
        <f t="shared" si="7"/>
        <v>31.5</v>
      </c>
      <c r="T66" s="392">
        <f t="shared" si="7"/>
        <v>0</v>
      </c>
      <c r="U66" s="393">
        <f t="shared" si="7"/>
        <v>63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9"/>
        <v>1</v>
      </c>
      <c r="B67" s="169" t="s">
        <v>99</v>
      </c>
      <c r="C67" s="159" t="s">
        <v>29</v>
      </c>
      <c r="D67" s="200">
        <v>28</v>
      </c>
      <c r="E67" s="383">
        <f t="shared" ref="E67:E130" si="11">D67*7</f>
        <v>196</v>
      </c>
      <c r="F67" s="319">
        <v>46175</v>
      </c>
      <c r="G67" s="384">
        <f t="shared" ca="1" si="10"/>
        <v>133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8"/>
        <v>98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98</v>
      </c>
      <c r="V67" s="394">
        <f t="shared" ref="V67:V130" si="12">SUM(P67:U67)</f>
        <v>196</v>
      </c>
      <c r="W67" s="144" t="s">
        <v>220</v>
      </c>
      <c r="X67" s="423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9"/>
        <v>1</v>
      </c>
      <c r="B68" s="161" t="s">
        <v>100</v>
      </c>
      <c r="C68" s="160" t="s">
        <v>29</v>
      </c>
      <c r="D68" s="198">
        <v>26</v>
      </c>
      <c r="E68" s="383">
        <f t="shared" si="11"/>
        <v>182</v>
      </c>
      <c r="F68" s="319">
        <v>46177</v>
      </c>
      <c r="G68" s="384">
        <f t="shared" ca="1" si="10"/>
        <v>131</v>
      </c>
      <c r="H68" s="254">
        <v>1</v>
      </c>
      <c r="I68" s="385" t="s">
        <v>353</v>
      </c>
      <c r="J68" s="195">
        <v>0.5</v>
      </c>
      <c r="K68" s="196"/>
      <c r="L68" s="196">
        <v>0.5</v>
      </c>
      <c r="M68" s="196"/>
      <c r="N68" s="196"/>
      <c r="O68" s="197"/>
      <c r="P68" s="391">
        <f t="shared" si="8"/>
        <v>91</v>
      </c>
      <c r="Q68" s="392">
        <f t="shared" si="7"/>
        <v>0</v>
      </c>
      <c r="R68" s="392">
        <f t="shared" si="7"/>
        <v>91</v>
      </c>
      <c r="S68" s="392">
        <f t="shared" si="7"/>
        <v>0</v>
      </c>
      <c r="T68" s="392">
        <f t="shared" si="7"/>
        <v>0</v>
      </c>
      <c r="U68" s="393">
        <f t="shared" si="7"/>
        <v>0</v>
      </c>
      <c r="V68" s="394">
        <f t="shared" si="12"/>
        <v>182</v>
      </c>
      <c r="W68" s="144" t="s">
        <v>228</v>
      </c>
      <c r="X68" s="423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9"/>
        <v>1</v>
      </c>
      <c r="B69" s="153" t="s">
        <v>101</v>
      </c>
      <c r="C69" s="148" t="s">
        <v>29</v>
      </c>
      <c r="D69" s="198">
        <v>48</v>
      </c>
      <c r="E69" s="383">
        <f t="shared" si="11"/>
        <v>336</v>
      </c>
      <c r="F69" s="319">
        <v>46175</v>
      </c>
      <c r="G69" s="384">
        <f t="shared" ca="1" si="10"/>
        <v>133</v>
      </c>
      <c r="H69" s="385">
        <v>2</v>
      </c>
      <c r="I69" s="385" t="s">
        <v>355</v>
      </c>
      <c r="J69" s="195"/>
      <c r="K69" s="196">
        <v>0.5</v>
      </c>
      <c r="L69" s="196"/>
      <c r="M69" s="196">
        <v>0.25</v>
      </c>
      <c r="N69" s="196"/>
      <c r="O69" s="197">
        <v>0.25</v>
      </c>
      <c r="P69" s="391">
        <f t="shared" si="8"/>
        <v>0</v>
      </c>
      <c r="Q69" s="392">
        <f t="shared" si="7"/>
        <v>168</v>
      </c>
      <c r="R69" s="392">
        <f t="shared" si="7"/>
        <v>0</v>
      </c>
      <c r="S69" s="392">
        <f t="shared" si="7"/>
        <v>84</v>
      </c>
      <c r="T69" s="392">
        <f t="shared" si="7"/>
        <v>0</v>
      </c>
      <c r="U69" s="393">
        <f t="shared" si="7"/>
        <v>84</v>
      </c>
      <c r="V69" s="394">
        <f t="shared" si="12"/>
        <v>336</v>
      </c>
      <c r="W69" s="144" t="s">
        <v>219</v>
      </c>
      <c r="X69" s="423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9"/>
        <v>1</v>
      </c>
      <c r="B70" s="150" t="s">
        <v>103</v>
      </c>
      <c r="C70" s="288"/>
      <c r="D70" s="200">
        <v>20</v>
      </c>
      <c r="E70" s="383">
        <f t="shared" si="11"/>
        <v>140</v>
      </c>
      <c r="F70" s="319">
        <v>46176</v>
      </c>
      <c r="G70" s="384">
        <f t="shared" ca="1" si="10"/>
        <v>132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8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2"/>
        <v>140</v>
      </c>
      <c r="W70" s="144" t="s">
        <v>229</v>
      </c>
      <c r="X70" s="423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9"/>
        <v>1</v>
      </c>
      <c r="B71" s="153" t="s">
        <v>105</v>
      </c>
      <c r="D71" s="198">
        <v>28</v>
      </c>
      <c r="E71" s="383">
        <f t="shared" si="11"/>
        <v>196</v>
      </c>
      <c r="F71" s="319">
        <v>46178</v>
      </c>
      <c r="G71" s="424" t="s">
        <v>389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8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2"/>
        <v>196</v>
      </c>
      <c r="W71" s="144" t="s">
        <v>230</v>
      </c>
      <c r="X71" s="423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9"/>
        <v>1</v>
      </c>
      <c r="B72" s="142" t="s">
        <v>106</v>
      </c>
      <c r="C72" s="142"/>
      <c r="D72" s="199">
        <v>12</v>
      </c>
      <c r="E72" s="383">
        <f t="shared" si="11"/>
        <v>84</v>
      </c>
      <c r="F72" s="319">
        <v>46175</v>
      </c>
      <c r="G72" s="384">
        <f t="shared" ref="G72:G135" ca="1" si="14">+IF(A72=1,(+TODAY())-F72,"Sans objet")</f>
        <v>133</v>
      </c>
      <c r="H72" s="254">
        <v>1</v>
      </c>
      <c r="I72" s="385" t="s">
        <v>353</v>
      </c>
      <c r="J72" s="195">
        <v>0.5</v>
      </c>
      <c r="K72" s="196"/>
      <c r="L72" s="196"/>
      <c r="M72" s="196">
        <v>0.25</v>
      </c>
      <c r="N72" s="196"/>
      <c r="O72" s="197">
        <v>0.25</v>
      </c>
      <c r="P72" s="391">
        <f t="shared" si="8"/>
        <v>42</v>
      </c>
      <c r="Q72" s="392">
        <f t="shared" si="7"/>
        <v>0</v>
      </c>
      <c r="R72" s="392">
        <f t="shared" si="7"/>
        <v>0</v>
      </c>
      <c r="S72" s="392">
        <f t="shared" si="7"/>
        <v>21</v>
      </c>
      <c r="T72" s="392">
        <f t="shared" si="7"/>
        <v>0</v>
      </c>
      <c r="U72" s="393">
        <f t="shared" si="7"/>
        <v>21</v>
      </c>
      <c r="V72" s="394">
        <f t="shared" si="12"/>
        <v>84</v>
      </c>
      <c r="W72" s="144" t="s">
        <v>226</v>
      </c>
      <c r="X72" s="423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9"/>
        <v>1</v>
      </c>
      <c r="B73" s="142" t="s">
        <v>107</v>
      </c>
      <c r="C73" s="142"/>
      <c r="D73" s="198">
        <v>28</v>
      </c>
      <c r="E73" s="383">
        <f t="shared" si="11"/>
        <v>196</v>
      </c>
      <c r="F73" s="319">
        <v>46177</v>
      </c>
      <c r="G73" s="384">
        <f t="shared" ca="1" si="14"/>
        <v>131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8"/>
        <v>98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98</v>
      </c>
      <c r="V73" s="394">
        <f t="shared" si="12"/>
        <v>196</v>
      </c>
      <c r="W73" s="144" t="s">
        <v>208</v>
      </c>
      <c r="X73" s="423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9"/>
        <v>1</v>
      </c>
      <c r="B74" s="153" t="s">
        <v>108</v>
      </c>
      <c r="C74" s="149" t="s">
        <v>34</v>
      </c>
      <c r="D74" s="198">
        <v>30</v>
      </c>
      <c r="E74" s="383">
        <f t="shared" si="11"/>
        <v>210</v>
      </c>
      <c r="F74" s="352">
        <v>46175</v>
      </c>
      <c r="G74" s="384">
        <f t="shared" ca="1" si="14"/>
        <v>133</v>
      </c>
      <c r="H74" s="255">
        <v>1</v>
      </c>
      <c r="I74" s="255" t="s">
        <v>353</v>
      </c>
      <c r="J74" s="195">
        <v>0.75</v>
      </c>
      <c r="K74" s="196"/>
      <c r="L74" s="196"/>
      <c r="M74" s="196">
        <v>0.25</v>
      </c>
      <c r="N74" s="196"/>
      <c r="O74" s="197"/>
      <c r="P74" s="391">
        <f t="shared" si="8"/>
        <v>157.5</v>
      </c>
      <c r="Q74" s="392">
        <f t="shared" si="7"/>
        <v>0</v>
      </c>
      <c r="R74" s="392">
        <f t="shared" si="7"/>
        <v>0</v>
      </c>
      <c r="S74" s="392">
        <f t="shared" si="7"/>
        <v>52.5</v>
      </c>
      <c r="T74" s="392">
        <f t="shared" si="7"/>
        <v>0</v>
      </c>
      <c r="U74" s="393">
        <f t="shared" si="7"/>
        <v>0</v>
      </c>
      <c r="V74" s="394">
        <f t="shared" si="12"/>
        <v>210</v>
      </c>
      <c r="W74" s="144" t="s">
        <v>231</v>
      </c>
      <c r="X74" s="423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9"/>
        <v>1</v>
      </c>
      <c r="B75" s="153" t="s">
        <v>109</v>
      </c>
      <c r="C75" s="153"/>
      <c r="D75" s="198">
        <v>26</v>
      </c>
      <c r="E75" s="383">
        <f t="shared" si="11"/>
        <v>182</v>
      </c>
      <c r="F75" s="319">
        <v>46175</v>
      </c>
      <c r="G75" s="384">
        <f t="shared" ca="1" si="14"/>
        <v>133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0.5</v>
      </c>
      <c r="N75" s="196"/>
      <c r="O75" s="197"/>
      <c r="P75" s="391">
        <f t="shared" si="8"/>
        <v>91</v>
      </c>
      <c r="Q75" s="392">
        <f t="shared" si="7"/>
        <v>0</v>
      </c>
      <c r="R75" s="392">
        <f t="shared" si="7"/>
        <v>0</v>
      </c>
      <c r="S75" s="392">
        <f t="shared" si="7"/>
        <v>91</v>
      </c>
      <c r="T75" s="392">
        <f t="shared" si="7"/>
        <v>0</v>
      </c>
      <c r="U75" s="393">
        <f t="shared" si="7"/>
        <v>0</v>
      </c>
      <c r="V75" s="394">
        <f t="shared" si="12"/>
        <v>182</v>
      </c>
      <c r="W75" s="144" t="s">
        <v>231</v>
      </c>
      <c r="X75" s="423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9"/>
        <v>1</v>
      </c>
      <c r="B76" s="142" t="s">
        <v>110</v>
      </c>
      <c r="C76" s="148" t="s">
        <v>29</v>
      </c>
      <c r="D76" s="198">
        <v>26</v>
      </c>
      <c r="E76" s="383">
        <f t="shared" si="11"/>
        <v>182</v>
      </c>
      <c r="F76" s="319">
        <v>46174</v>
      </c>
      <c r="G76" s="384">
        <f t="shared" ca="1" si="14"/>
        <v>134</v>
      </c>
      <c r="H76" s="385">
        <v>3</v>
      </c>
      <c r="I76" s="385" t="str">
        <f>VLOOKUP(H76,Secteurs!$A$4:$C$6,3)</f>
        <v>Arnaud ITOUA</v>
      </c>
      <c r="J76" s="195">
        <v>0.5</v>
      </c>
      <c r="K76" s="196"/>
      <c r="L76" s="196"/>
      <c r="M76" s="196"/>
      <c r="N76" s="196">
        <v>0.5</v>
      </c>
      <c r="O76" s="197"/>
      <c r="P76" s="391">
        <f t="shared" si="8"/>
        <v>91</v>
      </c>
      <c r="Q76" s="392">
        <f t="shared" si="7"/>
        <v>0</v>
      </c>
      <c r="R76" s="392">
        <f t="shared" si="7"/>
        <v>0</v>
      </c>
      <c r="S76" s="392">
        <f t="shared" si="7"/>
        <v>0</v>
      </c>
      <c r="T76" s="392">
        <f t="shared" si="7"/>
        <v>91</v>
      </c>
      <c r="U76" s="393">
        <f t="shared" si="7"/>
        <v>0</v>
      </c>
      <c r="V76" s="394">
        <f t="shared" si="12"/>
        <v>182</v>
      </c>
      <c r="W76" s="144" t="s">
        <v>232</v>
      </c>
      <c r="X76" s="423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9"/>
        <v>1</v>
      </c>
      <c r="B77" s="142" t="s">
        <v>111</v>
      </c>
      <c r="C77" s="142"/>
      <c r="D77" s="198">
        <v>28</v>
      </c>
      <c r="E77" s="383">
        <f t="shared" si="11"/>
        <v>196</v>
      </c>
      <c r="F77" s="319">
        <v>46175</v>
      </c>
      <c r="G77" s="384">
        <f t="shared" ca="1" si="14"/>
        <v>133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>
        <f t="shared" si="8"/>
        <v>98</v>
      </c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f t="shared" si="12"/>
        <v>196</v>
      </c>
      <c r="W77" s="144" t="s">
        <v>233</v>
      </c>
      <c r="X77" s="423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9"/>
        <v>1</v>
      </c>
      <c r="B78" s="142" t="s">
        <v>112</v>
      </c>
      <c r="C78" s="148" t="s">
        <v>52</v>
      </c>
      <c r="D78" s="198">
        <v>40</v>
      </c>
      <c r="E78" s="383">
        <f t="shared" si="11"/>
        <v>280</v>
      </c>
      <c r="F78" s="319">
        <v>46175</v>
      </c>
      <c r="G78" s="384">
        <f t="shared" ca="1" si="14"/>
        <v>133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/>
      <c r="M78" s="196"/>
      <c r="N78" s="196">
        <v>0.5</v>
      </c>
      <c r="O78" s="197"/>
      <c r="P78" s="391">
        <f t="shared" si="8"/>
        <v>140</v>
      </c>
      <c r="Q78" s="392">
        <f t="shared" si="7"/>
        <v>0</v>
      </c>
      <c r="R78" s="392">
        <f t="shared" si="7"/>
        <v>0</v>
      </c>
      <c r="S78" s="392">
        <f t="shared" si="7"/>
        <v>0</v>
      </c>
      <c r="T78" s="392">
        <f t="shared" si="7"/>
        <v>140</v>
      </c>
      <c r="U78" s="393">
        <f t="shared" si="7"/>
        <v>0</v>
      </c>
      <c r="V78" s="394">
        <f t="shared" si="12"/>
        <v>280</v>
      </c>
      <c r="W78" s="144" t="s">
        <v>234</v>
      </c>
      <c r="X78" s="423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9"/>
        <v>1</v>
      </c>
      <c r="B79" s="153" t="s">
        <v>327</v>
      </c>
      <c r="C79" s="149"/>
      <c r="D79" s="198">
        <v>25</v>
      </c>
      <c r="E79" s="383">
        <f t="shared" si="11"/>
        <v>175</v>
      </c>
      <c r="F79" s="319">
        <v>46178</v>
      </c>
      <c r="G79" s="384">
        <f t="shared" ca="1" si="14"/>
        <v>130</v>
      </c>
      <c r="H79" s="254">
        <v>1</v>
      </c>
      <c r="I79" s="385" t="s">
        <v>353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391">
        <f t="shared" si="8"/>
        <v>87.5</v>
      </c>
      <c r="Q79" s="392">
        <f t="shared" si="7"/>
        <v>0</v>
      </c>
      <c r="R79" s="392">
        <f t="shared" si="7"/>
        <v>0</v>
      </c>
      <c r="S79" s="392">
        <f t="shared" si="7"/>
        <v>43.75</v>
      </c>
      <c r="T79" s="392">
        <f t="shared" si="7"/>
        <v>0</v>
      </c>
      <c r="U79" s="393">
        <f t="shared" si="7"/>
        <v>43.75</v>
      </c>
      <c r="V79" s="394">
        <f t="shared" si="12"/>
        <v>175</v>
      </c>
      <c r="W79" s="144" t="s">
        <v>235</v>
      </c>
      <c r="X79" s="423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9"/>
        <v>1</v>
      </c>
      <c r="B80" s="142" t="s">
        <v>114</v>
      </c>
      <c r="C80" s="148" t="s">
        <v>29</v>
      </c>
      <c r="D80" s="198">
        <v>32</v>
      </c>
      <c r="E80" s="383">
        <f t="shared" si="11"/>
        <v>224</v>
      </c>
      <c r="F80" s="319">
        <v>46178</v>
      </c>
      <c r="G80" s="384">
        <f t="shared" ca="1" si="14"/>
        <v>130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8"/>
        <v>112</v>
      </c>
      <c r="Q80" s="392">
        <f t="shared" si="7"/>
        <v>0</v>
      </c>
      <c r="R80" s="392">
        <f t="shared" si="7"/>
        <v>0</v>
      </c>
      <c r="S80" s="392">
        <f t="shared" si="7"/>
        <v>56</v>
      </c>
      <c r="T80" s="392">
        <f t="shared" si="7"/>
        <v>0</v>
      </c>
      <c r="U80" s="393">
        <f t="shared" si="7"/>
        <v>56</v>
      </c>
      <c r="V80" s="394">
        <f t="shared" si="12"/>
        <v>224</v>
      </c>
      <c r="W80" s="144" t="s">
        <v>236</v>
      </c>
      <c r="X80" s="423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9"/>
        <v>1</v>
      </c>
      <c r="B81" s="161" t="s">
        <v>237</v>
      </c>
      <c r="C81" s="161"/>
      <c r="D81" s="198">
        <v>52</v>
      </c>
      <c r="E81" s="383">
        <f t="shared" si="11"/>
        <v>364</v>
      </c>
      <c r="F81" s="319">
        <v>46174</v>
      </c>
      <c r="G81" s="384">
        <f t="shared" ca="1" si="14"/>
        <v>134</v>
      </c>
      <c r="H81" s="385">
        <v>1</v>
      </c>
      <c r="I81" s="385" t="s">
        <v>353</v>
      </c>
      <c r="J81" s="195">
        <v>0.5</v>
      </c>
      <c r="K81" s="196"/>
      <c r="L81" s="196"/>
      <c r="M81" s="196"/>
      <c r="N81" s="196"/>
      <c r="O81" s="197">
        <v>0.5</v>
      </c>
      <c r="P81" s="391">
        <f t="shared" si="8"/>
        <v>182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0</v>
      </c>
      <c r="U81" s="393">
        <f t="shared" si="7"/>
        <v>182</v>
      </c>
      <c r="V81" s="394">
        <f t="shared" si="12"/>
        <v>364</v>
      </c>
      <c r="W81" s="144" t="s">
        <v>218</v>
      </c>
      <c r="X81" s="423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9"/>
        <v>1</v>
      </c>
      <c r="B82" s="153" t="s">
        <v>377</v>
      </c>
      <c r="C82" s="149" t="s">
        <v>52</v>
      </c>
      <c r="D82" s="198">
        <v>32</v>
      </c>
      <c r="E82" s="383">
        <f t="shared" si="11"/>
        <v>224</v>
      </c>
      <c r="F82" s="319">
        <v>46174</v>
      </c>
      <c r="G82" s="384">
        <f t="shared" ca="1" si="14"/>
        <v>134</v>
      </c>
      <c r="H82" s="385">
        <v>1</v>
      </c>
      <c r="I82" s="385" t="s">
        <v>353</v>
      </c>
      <c r="J82" s="195">
        <v>0.5</v>
      </c>
      <c r="K82" s="196"/>
      <c r="L82" s="196"/>
      <c r="M82" s="196">
        <v>0.25</v>
      </c>
      <c r="N82" s="196"/>
      <c r="O82" s="197">
        <v>0.25</v>
      </c>
      <c r="P82" s="391">
        <f t="shared" si="8"/>
        <v>112</v>
      </c>
      <c r="Q82" s="392">
        <f t="shared" si="7"/>
        <v>0</v>
      </c>
      <c r="R82" s="392">
        <f t="shared" si="7"/>
        <v>0</v>
      </c>
      <c r="S82" s="392">
        <f t="shared" si="7"/>
        <v>56</v>
      </c>
      <c r="T82" s="392">
        <f t="shared" si="7"/>
        <v>0</v>
      </c>
      <c r="U82" s="393">
        <f t="shared" si="7"/>
        <v>56</v>
      </c>
      <c r="V82" s="394">
        <f t="shared" si="12"/>
        <v>224</v>
      </c>
      <c r="W82" s="144" t="s">
        <v>238</v>
      </c>
      <c r="X82" s="423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9"/>
        <v>1</v>
      </c>
      <c r="B83" s="142" t="s">
        <v>386</v>
      </c>
      <c r="C83" s="142"/>
      <c r="D83" s="198">
        <v>34</v>
      </c>
      <c r="E83" s="383">
        <f t="shared" si="11"/>
        <v>238</v>
      </c>
      <c r="F83" s="319">
        <v>46178</v>
      </c>
      <c r="G83" s="384">
        <f t="shared" ca="1" si="14"/>
        <v>130</v>
      </c>
      <c r="H83" s="254">
        <v>1</v>
      </c>
      <c r="I83" s="385" t="s">
        <v>353</v>
      </c>
      <c r="J83" s="195">
        <v>0.5</v>
      </c>
      <c r="K83" s="196"/>
      <c r="L83" s="196"/>
      <c r="M83" s="196"/>
      <c r="N83" s="196"/>
      <c r="O83" s="197">
        <v>0.5</v>
      </c>
      <c r="P83" s="391">
        <f t="shared" si="8"/>
        <v>119</v>
      </c>
      <c r="Q83" s="392">
        <f t="shared" si="7"/>
        <v>0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119</v>
      </c>
      <c r="V83" s="394">
        <f t="shared" si="12"/>
        <v>238</v>
      </c>
      <c r="W83" s="144" t="s">
        <v>204</v>
      </c>
      <c r="X83" s="423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9"/>
        <v>1</v>
      </c>
      <c r="B84" s="142" t="s">
        <v>119</v>
      </c>
      <c r="C84" s="142"/>
      <c r="D84" s="198">
        <v>26</v>
      </c>
      <c r="E84" s="383">
        <f t="shared" si="11"/>
        <v>182</v>
      </c>
      <c r="F84" s="319">
        <v>46175</v>
      </c>
      <c r="G84" s="384">
        <f t="shared" ca="1" si="14"/>
        <v>133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8"/>
        <v>91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91</v>
      </c>
      <c r="V84" s="394">
        <f t="shared" si="12"/>
        <v>182</v>
      </c>
      <c r="W84" s="144" t="s">
        <v>239</v>
      </c>
      <c r="X84" s="423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9"/>
        <v>1</v>
      </c>
      <c r="B85" s="153" t="s">
        <v>378</v>
      </c>
      <c r="C85" s="153"/>
      <c r="D85" s="198">
        <v>30</v>
      </c>
      <c r="E85" s="383">
        <f t="shared" si="11"/>
        <v>210</v>
      </c>
      <c r="F85" s="319">
        <v>46177</v>
      </c>
      <c r="G85" s="384">
        <f t="shared" ca="1" si="14"/>
        <v>131</v>
      </c>
      <c r="H85" s="254">
        <v>1</v>
      </c>
      <c r="I85" s="385" t="s">
        <v>353</v>
      </c>
      <c r="J85" s="195">
        <v>0.5</v>
      </c>
      <c r="K85" s="196"/>
      <c r="L85" s="196">
        <v>0.5</v>
      </c>
      <c r="M85" s="196"/>
      <c r="N85" s="196"/>
      <c r="O85" s="197"/>
      <c r="P85" s="391">
        <f t="shared" si="8"/>
        <v>105</v>
      </c>
      <c r="Q85" s="392">
        <f t="shared" si="7"/>
        <v>0</v>
      </c>
      <c r="R85" s="392">
        <f t="shared" si="7"/>
        <v>105</v>
      </c>
      <c r="S85" s="392">
        <f t="shared" si="7"/>
        <v>0</v>
      </c>
      <c r="T85" s="392">
        <f t="shared" si="7"/>
        <v>0</v>
      </c>
      <c r="U85" s="393">
        <f t="shared" si="7"/>
        <v>0</v>
      </c>
      <c r="V85" s="394">
        <f t="shared" si="12"/>
        <v>210</v>
      </c>
      <c r="W85" s="144" t="s">
        <v>223</v>
      </c>
      <c r="X85" s="423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9"/>
        <v>1</v>
      </c>
      <c r="B86" s="153" t="s">
        <v>379</v>
      </c>
      <c r="C86" s="153"/>
      <c r="D86" s="198">
        <v>30</v>
      </c>
      <c r="E86" s="383">
        <f t="shared" si="11"/>
        <v>210</v>
      </c>
      <c r="F86" s="319">
        <v>46174</v>
      </c>
      <c r="G86" s="384">
        <f t="shared" ca="1" si="14"/>
        <v>134</v>
      </c>
      <c r="H86" s="385">
        <v>1</v>
      </c>
      <c r="I86" s="385" t="s">
        <v>353</v>
      </c>
      <c r="J86" s="195">
        <v>0.5</v>
      </c>
      <c r="K86" s="196"/>
      <c r="L86" s="196">
        <v>0.5</v>
      </c>
      <c r="M86" s="196"/>
      <c r="N86" s="196"/>
      <c r="O86" s="197"/>
      <c r="P86" s="391">
        <f t="shared" si="8"/>
        <v>105</v>
      </c>
      <c r="Q86" s="392">
        <f t="shared" si="7"/>
        <v>0</v>
      </c>
      <c r="R86" s="392">
        <f t="shared" si="7"/>
        <v>105</v>
      </c>
      <c r="S86" s="392">
        <f t="shared" si="7"/>
        <v>0</v>
      </c>
      <c r="T86" s="392">
        <f t="shared" si="7"/>
        <v>0</v>
      </c>
      <c r="U86" s="393">
        <f t="shared" si="7"/>
        <v>0</v>
      </c>
      <c r="V86" s="394">
        <f t="shared" si="12"/>
        <v>210</v>
      </c>
      <c r="W86" s="144" t="s">
        <v>223</v>
      </c>
      <c r="X86" s="423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9"/>
        <v>1</v>
      </c>
      <c r="B87" s="153" t="s">
        <v>122</v>
      </c>
      <c r="C87" s="149" t="s">
        <v>52</v>
      </c>
      <c r="D87" s="198">
        <v>36</v>
      </c>
      <c r="E87" s="383">
        <f t="shared" si="11"/>
        <v>252</v>
      </c>
      <c r="F87" s="319">
        <v>46174</v>
      </c>
      <c r="G87" s="384">
        <f t="shared" ca="1" si="14"/>
        <v>134</v>
      </c>
      <c r="H87" s="385">
        <v>1</v>
      </c>
      <c r="I87" s="385" t="s">
        <v>353</v>
      </c>
      <c r="J87" s="195">
        <v>0.5</v>
      </c>
      <c r="K87" s="196"/>
      <c r="L87" s="196">
        <v>0.25</v>
      </c>
      <c r="M87" s="196"/>
      <c r="N87" s="196"/>
      <c r="O87" s="197">
        <v>0.25</v>
      </c>
      <c r="P87" s="391">
        <f t="shared" si="8"/>
        <v>126</v>
      </c>
      <c r="Q87" s="392">
        <f t="shared" si="7"/>
        <v>0</v>
      </c>
      <c r="R87" s="392">
        <f t="shared" si="7"/>
        <v>63</v>
      </c>
      <c r="S87" s="392">
        <f t="shared" si="7"/>
        <v>0</v>
      </c>
      <c r="T87" s="392">
        <f t="shared" si="7"/>
        <v>0</v>
      </c>
      <c r="U87" s="393">
        <f t="shared" si="7"/>
        <v>63</v>
      </c>
      <c r="V87" s="394">
        <f t="shared" si="12"/>
        <v>252</v>
      </c>
      <c r="W87" s="144" t="s">
        <v>240</v>
      </c>
      <c r="X87" s="423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9"/>
        <v>1</v>
      </c>
      <c r="B88" s="142" t="s">
        <v>123</v>
      </c>
      <c r="C88" s="148"/>
      <c r="D88" s="199">
        <v>34</v>
      </c>
      <c r="E88" s="383">
        <f t="shared" si="11"/>
        <v>238</v>
      </c>
      <c r="F88" s="319">
        <v>46177</v>
      </c>
      <c r="G88" s="384">
        <f t="shared" ca="1" si="14"/>
        <v>131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8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2"/>
        <v>238</v>
      </c>
      <c r="W88" s="144" t="s">
        <v>205</v>
      </c>
      <c r="X88" s="423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9"/>
        <v>1</v>
      </c>
      <c r="B89" s="142" t="s">
        <v>124</v>
      </c>
      <c r="C89" s="142"/>
      <c r="D89" s="198">
        <v>24</v>
      </c>
      <c r="E89" s="383">
        <f t="shared" si="11"/>
        <v>168</v>
      </c>
      <c r="F89" s="319">
        <v>46176</v>
      </c>
      <c r="G89" s="384">
        <f t="shared" ca="1" si="14"/>
        <v>132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8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2"/>
        <v>168</v>
      </c>
      <c r="W89" s="144" t="s">
        <v>208</v>
      </c>
      <c r="X89" s="423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9"/>
        <v>1</v>
      </c>
      <c r="B90" s="142" t="s">
        <v>380</v>
      </c>
      <c r="C90" s="142"/>
      <c r="D90" s="198">
        <v>30</v>
      </c>
      <c r="E90" s="383">
        <f t="shared" si="11"/>
        <v>210</v>
      </c>
      <c r="F90" s="319">
        <v>46176</v>
      </c>
      <c r="G90" s="384">
        <f t="shared" ca="1" si="14"/>
        <v>132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0.5</v>
      </c>
      <c r="N90" s="196"/>
      <c r="O90" s="197"/>
      <c r="P90" s="391">
        <f t="shared" si="8"/>
        <v>105</v>
      </c>
      <c r="Q90" s="392">
        <f t="shared" si="7"/>
        <v>0</v>
      </c>
      <c r="R90" s="392">
        <f t="shared" si="7"/>
        <v>0</v>
      </c>
      <c r="S90" s="392">
        <f t="shared" si="7"/>
        <v>105</v>
      </c>
      <c r="T90" s="392">
        <f t="shared" si="7"/>
        <v>0</v>
      </c>
      <c r="U90" s="393">
        <f t="shared" si="7"/>
        <v>0</v>
      </c>
      <c r="V90" s="394">
        <f t="shared" si="12"/>
        <v>210</v>
      </c>
      <c r="W90" s="144" t="s">
        <v>208</v>
      </c>
      <c r="X90" s="423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9"/>
        <v>1</v>
      </c>
      <c r="B91" s="142" t="s">
        <v>126</v>
      </c>
      <c r="C91" s="148" t="s">
        <v>34</v>
      </c>
      <c r="D91" s="198">
        <v>36</v>
      </c>
      <c r="E91" s="383">
        <f t="shared" si="11"/>
        <v>252</v>
      </c>
      <c r="F91" s="319">
        <v>46178</v>
      </c>
      <c r="G91" s="384">
        <f t="shared" ca="1" si="14"/>
        <v>130</v>
      </c>
      <c r="H91" s="385">
        <v>3</v>
      </c>
      <c r="I91" s="385" t="str">
        <f>VLOOKUP(H91,Secteurs!$A$4:$C$6,3)</f>
        <v>Arnaud ITOUA</v>
      </c>
      <c r="J91" s="195">
        <v>0.5</v>
      </c>
      <c r="K91" s="196"/>
      <c r="L91" s="196"/>
      <c r="M91" s="196"/>
      <c r="N91" s="196"/>
      <c r="O91" s="197">
        <v>0.5</v>
      </c>
      <c r="P91" s="391">
        <f t="shared" si="8"/>
        <v>126</v>
      </c>
      <c r="Q91" s="392">
        <f t="shared" si="7"/>
        <v>0</v>
      </c>
      <c r="R91" s="392">
        <f t="shared" si="7"/>
        <v>0</v>
      </c>
      <c r="S91" s="392">
        <f t="shared" si="7"/>
        <v>0</v>
      </c>
      <c r="T91" s="392">
        <f t="shared" si="7"/>
        <v>0</v>
      </c>
      <c r="U91" s="393">
        <f t="shared" si="7"/>
        <v>126</v>
      </c>
      <c r="V91" s="394">
        <f t="shared" si="12"/>
        <v>252</v>
      </c>
      <c r="W91" s="144" t="s">
        <v>241</v>
      </c>
      <c r="X91" s="423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9"/>
        <v>1</v>
      </c>
      <c r="B92" s="142" t="s">
        <v>127</v>
      </c>
      <c r="C92" s="142"/>
      <c r="D92" s="198">
        <v>38</v>
      </c>
      <c r="E92" s="383">
        <f t="shared" si="11"/>
        <v>266</v>
      </c>
      <c r="F92" s="319">
        <v>46178</v>
      </c>
      <c r="G92" s="384">
        <f t="shared" ca="1" si="14"/>
        <v>130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8"/>
        <v>133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133</v>
      </c>
      <c r="V92" s="394">
        <f t="shared" si="12"/>
        <v>266</v>
      </c>
      <c r="W92" s="144" t="s">
        <v>208</v>
      </c>
      <c r="X92" s="423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9"/>
        <v>1</v>
      </c>
      <c r="B93" s="150" t="s">
        <v>128</v>
      </c>
      <c r="C93" s="150"/>
      <c r="D93" s="200">
        <v>16</v>
      </c>
      <c r="E93" s="383">
        <f t="shared" si="11"/>
        <v>112</v>
      </c>
      <c r="F93" s="319">
        <v>46176</v>
      </c>
      <c r="G93" s="384">
        <f t="shared" ca="1" si="14"/>
        <v>132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8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2"/>
        <v>112</v>
      </c>
      <c r="W93" s="144" t="s">
        <v>205</v>
      </c>
      <c r="X93" s="423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9"/>
        <v>1</v>
      </c>
      <c r="B94" s="153" t="s">
        <v>331</v>
      </c>
      <c r="C94" s="149" t="s">
        <v>29</v>
      </c>
      <c r="D94" s="198">
        <v>24</v>
      </c>
      <c r="E94" s="383">
        <f t="shared" si="11"/>
        <v>168</v>
      </c>
      <c r="F94" s="319">
        <v>46174</v>
      </c>
      <c r="G94" s="384">
        <f t="shared" ca="1" si="14"/>
        <v>134</v>
      </c>
      <c r="H94" s="385">
        <v>1</v>
      </c>
      <c r="I94" s="385" t="s">
        <v>353</v>
      </c>
      <c r="J94" s="195">
        <v>1</v>
      </c>
      <c r="K94" s="196"/>
      <c r="L94" s="196"/>
      <c r="M94" s="196"/>
      <c r="N94" s="196"/>
      <c r="O94" s="197"/>
      <c r="P94" s="391">
        <f t="shared" si="8"/>
        <v>168</v>
      </c>
      <c r="Q94" s="392">
        <f t="shared" si="7"/>
        <v>0</v>
      </c>
      <c r="R94" s="392">
        <f t="shared" si="7"/>
        <v>0</v>
      </c>
      <c r="S94" s="392">
        <f t="shared" si="7"/>
        <v>0</v>
      </c>
      <c r="T94" s="392">
        <f t="shared" si="7"/>
        <v>0</v>
      </c>
      <c r="U94" s="393">
        <f t="shared" si="7"/>
        <v>0</v>
      </c>
      <c r="V94" s="394">
        <f t="shared" si="12"/>
        <v>168</v>
      </c>
      <c r="W94" s="144" t="s">
        <v>242</v>
      </c>
      <c r="X94" s="423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9"/>
        <v>1</v>
      </c>
      <c r="B95" s="142" t="s">
        <v>130</v>
      </c>
      <c r="C95" s="142"/>
      <c r="D95" s="198">
        <v>22</v>
      </c>
      <c r="E95" s="383">
        <f t="shared" si="11"/>
        <v>154</v>
      </c>
      <c r="F95" s="319">
        <v>46174</v>
      </c>
      <c r="G95" s="384">
        <f t="shared" ca="1" si="14"/>
        <v>134</v>
      </c>
      <c r="H95" s="385">
        <v>3</v>
      </c>
      <c r="I95" s="385" t="str">
        <f>VLOOKUP(H95,Secteurs!$A$4:$C$6,3)</f>
        <v>Arnaud ITOUA</v>
      </c>
      <c r="J95" s="195">
        <v>0.5</v>
      </c>
      <c r="K95" s="196"/>
      <c r="L95" s="196"/>
      <c r="M95" s="196"/>
      <c r="N95" s="196"/>
      <c r="O95" s="197">
        <v>0.5</v>
      </c>
      <c r="P95" s="391">
        <f t="shared" si="8"/>
        <v>77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77</v>
      </c>
      <c r="V95" s="394">
        <f t="shared" si="12"/>
        <v>154</v>
      </c>
      <c r="W95" s="144" t="s">
        <v>243</v>
      </c>
      <c r="X95" s="423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9"/>
        <v>1</v>
      </c>
      <c r="B96" s="142" t="s">
        <v>131</v>
      </c>
      <c r="C96" s="148" t="s">
        <v>34</v>
      </c>
      <c r="D96" s="198">
        <v>16</v>
      </c>
      <c r="E96" s="383">
        <f t="shared" si="11"/>
        <v>112</v>
      </c>
      <c r="F96" s="319">
        <v>46176</v>
      </c>
      <c r="G96" s="384">
        <f t="shared" ca="1" si="14"/>
        <v>132</v>
      </c>
      <c r="H96" s="385">
        <v>2</v>
      </c>
      <c r="I96" s="385" t="s">
        <v>354</v>
      </c>
      <c r="J96" s="195">
        <v>0.5</v>
      </c>
      <c r="K96" s="196"/>
      <c r="L96" s="196"/>
      <c r="M96" s="196">
        <v>0.5</v>
      </c>
      <c r="N96" s="196"/>
      <c r="O96" s="197"/>
      <c r="P96" s="391">
        <f t="shared" si="8"/>
        <v>56</v>
      </c>
      <c r="Q96" s="392">
        <f t="shared" si="7"/>
        <v>0</v>
      </c>
      <c r="R96" s="392">
        <f t="shared" si="7"/>
        <v>0</v>
      </c>
      <c r="S96" s="392">
        <f t="shared" si="7"/>
        <v>56</v>
      </c>
      <c r="T96" s="392">
        <f t="shared" si="7"/>
        <v>0</v>
      </c>
      <c r="U96" s="393">
        <f t="shared" si="7"/>
        <v>0</v>
      </c>
      <c r="V96" s="394">
        <f t="shared" si="12"/>
        <v>112</v>
      </c>
      <c r="W96" s="144" t="s">
        <v>244</v>
      </c>
      <c r="X96" s="423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9"/>
        <v>1</v>
      </c>
      <c r="B97" s="153" t="s">
        <v>98</v>
      </c>
      <c r="C97" s="149"/>
      <c r="D97" s="198">
        <v>18</v>
      </c>
      <c r="E97" s="383">
        <f t="shared" si="11"/>
        <v>126</v>
      </c>
      <c r="F97" s="319">
        <v>46178</v>
      </c>
      <c r="G97" s="384">
        <f t="shared" ca="1" si="14"/>
        <v>130</v>
      </c>
      <c r="H97" s="254">
        <v>1</v>
      </c>
      <c r="I97" s="385" t="s">
        <v>353</v>
      </c>
      <c r="J97" s="195">
        <v>0.25</v>
      </c>
      <c r="K97" s="196"/>
      <c r="L97" s="196"/>
      <c r="M97" s="196">
        <v>0.25</v>
      </c>
      <c r="N97" s="196"/>
      <c r="O97" s="197">
        <v>0.5</v>
      </c>
      <c r="P97" s="391">
        <f t="shared" si="8"/>
        <v>31.5</v>
      </c>
      <c r="Q97" s="392">
        <f t="shared" si="7"/>
        <v>0</v>
      </c>
      <c r="R97" s="392">
        <f t="shared" si="7"/>
        <v>0</v>
      </c>
      <c r="S97" s="392">
        <f t="shared" si="7"/>
        <v>31.5</v>
      </c>
      <c r="T97" s="392">
        <f t="shared" si="7"/>
        <v>0</v>
      </c>
      <c r="U97" s="393">
        <f t="shared" si="7"/>
        <v>63</v>
      </c>
      <c r="V97" s="394">
        <f t="shared" si="12"/>
        <v>126</v>
      </c>
      <c r="W97" s="144" t="s">
        <v>245</v>
      </c>
      <c r="X97" s="423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9"/>
        <v>1</v>
      </c>
      <c r="B98" s="150" t="s">
        <v>133</v>
      </c>
      <c r="C98" s="148" t="s">
        <v>52</v>
      </c>
      <c r="D98" s="198">
        <v>28</v>
      </c>
      <c r="E98" s="383">
        <f t="shared" si="11"/>
        <v>196</v>
      </c>
      <c r="F98" s="319">
        <v>46178</v>
      </c>
      <c r="G98" s="384">
        <f t="shared" ca="1" si="14"/>
        <v>130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/>
      <c r="N98" s="196">
        <v>0.25</v>
      </c>
      <c r="O98" s="197">
        <v>0.25</v>
      </c>
      <c r="P98" s="391">
        <f t="shared" si="8"/>
        <v>98</v>
      </c>
      <c r="Q98" s="392">
        <f t="shared" si="7"/>
        <v>0</v>
      </c>
      <c r="R98" s="392">
        <f t="shared" si="7"/>
        <v>0</v>
      </c>
      <c r="S98" s="392">
        <f t="shared" si="7"/>
        <v>0</v>
      </c>
      <c r="T98" s="392">
        <f t="shared" si="7"/>
        <v>49</v>
      </c>
      <c r="U98" s="393">
        <f t="shared" si="7"/>
        <v>49</v>
      </c>
      <c r="V98" s="394">
        <f t="shared" si="12"/>
        <v>196</v>
      </c>
      <c r="W98" s="144" t="s">
        <v>246</v>
      </c>
      <c r="X98" s="423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9"/>
        <v>1</v>
      </c>
      <c r="B99" s="142" t="s">
        <v>134</v>
      </c>
      <c r="C99" s="142"/>
      <c r="D99" s="198">
        <v>36</v>
      </c>
      <c r="E99" s="383">
        <f t="shared" si="11"/>
        <v>252</v>
      </c>
      <c r="F99" s="319">
        <v>46175</v>
      </c>
      <c r="G99" s="384">
        <f t="shared" ca="1" si="14"/>
        <v>133</v>
      </c>
      <c r="H99" s="385">
        <v>3</v>
      </c>
      <c r="I99" s="385" t="str">
        <f>VLOOKUP(H99,Secteurs!$A$4:$C$6,3)</f>
        <v>Arnaud ITOUA</v>
      </c>
      <c r="J99" s="195">
        <v>0.5</v>
      </c>
      <c r="K99" s="196"/>
      <c r="L99" s="196"/>
      <c r="M99" s="196"/>
      <c r="N99" s="196">
        <v>0.25</v>
      </c>
      <c r="O99" s="197">
        <v>0.25</v>
      </c>
      <c r="P99" s="391">
        <f t="shared" si="8"/>
        <v>126</v>
      </c>
      <c r="Q99" s="392">
        <f t="shared" si="7"/>
        <v>0</v>
      </c>
      <c r="R99" s="392">
        <f t="shared" si="7"/>
        <v>0</v>
      </c>
      <c r="S99" s="392">
        <f t="shared" si="7"/>
        <v>0</v>
      </c>
      <c r="T99" s="392">
        <f t="shared" si="7"/>
        <v>63</v>
      </c>
      <c r="U99" s="393">
        <f t="shared" si="7"/>
        <v>63</v>
      </c>
      <c r="V99" s="394">
        <f t="shared" si="12"/>
        <v>252</v>
      </c>
      <c r="W99" s="144" t="s">
        <v>247</v>
      </c>
      <c r="X99" s="423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9"/>
        <v>1</v>
      </c>
      <c r="B100" s="153" t="s">
        <v>135</v>
      </c>
      <c r="C100" s="153"/>
      <c r="D100" s="198">
        <v>36</v>
      </c>
      <c r="E100" s="383">
        <f t="shared" si="11"/>
        <v>252</v>
      </c>
      <c r="F100" s="319">
        <v>46177</v>
      </c>
      <c r="G100" s="384">
        <f t="shared" ca="1" si="14"/>
        <v>131</v>
      </c>
      <c r="H100" s="385">
        <v>1</v>
      </c>
      <c r="I100" s="385" t="s">
        <v>353</v>
      </c>
      <c r="J100" s="195"/>
      <c r="K100" s="196"/>
      <c r="L100" s="196">
        <v>0.5</v>
      </c>
      <c r="M100" s="196"/>
      <c r="N100" s="196"/>
      <c r="O100" s="197">
        <v>0.5</v>
      </c>
      <c r="P100" s="391">
        <f t="shared" si="8"/>
        <v>0</v>
      </c>
      <c r="Q100" s="392">
        <f t="shared" si="7"/>
        <v>0</v>
      </c>
      <c r="R100" s="392">
        <f t="shared" si="7"/>
        <v>126</v>
      </c>
      <c r="S100" s="392">
        <f t="shared" si="7"/>
        <v>0</v>
      </c>
      <c r="T100" s="392">
        <f t="shared" si="7"/>
        <v>0</v>
      </c>
      <c r="U100" s="393">
        <f t="shared" si="7"/>
        <v>126</v>
      </c>
      <c r="V100" s="394">
        <f t="shared" si="12"/>
        <v>252</v>
      </c>
      <c r="W100" s="144" t="s">
        <v>248</v>
      </c>
      <c r="X100" s="423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9"/>
        <v>1</v>
      </c>
      <c r="B101" s="142" t="s">
        <v>370</v>
      </c>
      <c r="C101" s="148"/>
      <c r="D101" s="199">
        <v>8</v>
      </c>
      <c r="E101" s="383">
        <f t="shared" si="11"/>
        <v>56</v>
      </c>
      <c r="F101" s="319">
        <v>46174</v>
      </c>
      <c r="G101" s="384">
        <f t="shared" ca="1" si="14"/>
        <v>134</v>
      </c>
      <c r="H101" s="385">
        <v>3</v>
      </c>
      <c r="I101" s="385" t="str">
        <f>VLOOKUP(H101,Secteurs!$A$4:$C$6,3)</f>
        <v>Arnaud ITOUA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8"/>
        <v>28</v>
      </c>
      <c r="Q101" s="392">
        <f t="shared" si="7"/>
        <v>0</v>
      </c>
      <c r="R101" s="392">
        <f t="shared" si="7"/>
        <v>0</v>
      </c>
      <c r="S101" s="392">
        <f t="shared" si="7"/>
        <v>0</v>
      </c>
      <c r="T101" s="392">
        <f t="shared" si="7"/>
        <v>0</v>
      </c>
      <c r="U101" s="393">
        <f t="shared" si="7"/>
        <v>28</v>
      </c>
      <c r="V101" s="394">
        <f t="shared" si="12"/>
        <v>56</v>
      </c>
      <c r="W101" s="144" t="s">
        <v>249</v>
      </c>
      <c r="X101" s="423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9"/>
        <v>1</v>
      </c>
      <c r="B102" s="142" t="s">
        <v>137</v>
      </c>
      <c r="C102" s="142"/>
      <c r="D102" s="198">
        <v>34</v>
      </c>
      <c r="E102" s="383">
        <f t="shared" si="11"/>
        <v>238</v>
      </c>
      <c r="F102" s="319">
        <v>46178</v>
      </c>
      <c r="G102" s="384">
        <f t="shared" ca="1" si="14"/>
        <v>130</v>
      </c>
      <c r="H102" s="385">
        <v>2</v>
      </c>
      <c r="I102" s="385" t="s">
        <v>354</v>
      </c>
      <c r="J102" s="195"/>
      <c r="K102" s="196"/>
      <c r="L102" s="196"/>
      <c r="M102" s="196"/>
      <c r="N102" s="196"/>
      <c r="O102" s="197">
        <v>1</v>
      </c>
      <c r="P102" s="391">
        <f t="shared" si="8"/>
        <v>0</v>
      </c>
      <c r="Q102" s="392">
        <f t="shared" si="7"/>
        <v>0</v>
      </c>
      <c r="R102" s="392">
        <f t="shared" si="7"/>
        <v>0</v>
      </c>
      <c r="S102" s="392">
        <f t="shared" si="7"/>
        <v>0</v>
      </c>
      <c r="T102" s="392">
        <f t="shared" si="7"/>
        <v>0</v>
      </c>
      <c r="U102" s="393">
        <f t="shared" si="7"/>
        <v>238</v>
      </c>
      <c r="V102" s="394">
        <f t="shared" si="12"/>
        <v>238</v>
      </c>
      <c r="W102" s="144" t="s">
        <v>250</v>
      </c>
      <c r="X102" s="423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9"/>
        <v>1</v>
      </c>
      <c r="B103" s="142" t="s">
        <v>338</v>
      </c>
      <c r="C103" s="142"/>
      <c r="D103" s="198">
        <v>16</v>
      </c>
      <c r="E103" s="383">
        <f t="shared" si="11"/>
        <v>112</v>
      </c>
      <c r="F103" s="319">
        <v>46177</v>
      </c>
      <c r="G103" s="384">
        <f t="shared" ca="1" si="14"/>
        <v>131</v>
      </c>
      <c r="H103" s="385">
        <v>2</v>
      </c>
      <c r="I103" s="385" t="s">
        <v>354</v>
      </c>
      <c r="J103" s="195">
        <v>0.5</v>
      </c>
      <c r="K103" s="196"/>
      <c r="L103" s="196"/>
      <c r="M103" s="196">
        <v>0.25</v>
      </c>
      <c r="N103" s="196">
        <v>0.25</v>
      </c>
      <c r="O103" s="197"/>
      <c r="P103" s="391">
        <f t="shared" si="8"/>
        <v>56</v>
      </c>
      <c r="Q103" s="392">
        <f t="shared" si="7"/>
        <v>0</v>
      </c>
      <c r="R103" s="392">
        <f t="shared" si="7"/>
        <v>0</v>
      </c>
      <c r="S103" s="392">
        <f t="shared" si="7"/>
        <v>28</v>
      </c>
      <c r="T103" s="392">
        <f t="shared" si="7"/>
        <v>28</v>
      </c>
      <c r="U103" s="393">
        <f t="shared" si="7"/>
        <v>0</v>
      </c>
      <c r="V103" s="394">
        <f t="shared" si="12"/>
        <v>112</v>
      </c>
      <c r="W103" s="144" t="s">
        <v>251</v>
      </c>
      <c r="X103" s="423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9"/>
        <v>0</v>
      </c>
      <c r="B104" s="163" t="s">
        <v>139</v>
      </c>
      <c r="C104" s="155" t="s">
        <v>281</v>
      </c>
      <c r="D104" s="198"/>
      <c r="E104" s="383">
        <f t="shared" si="11"/>
        <v>0</v>
      </c>
      <c r="F104" s="319"/>
      <c r="G104" s="384" t="str">
        <f t="shared" ca="1" si="14"/>
        <v>Sans objet</v>
      </c>
      <c r="H104" s="397">
        <v>2</v>
      </c>
      <c r="I104" s="397"/>
      <c r="J104" s="195"/>
      <c r="K104" s="196"/>
      <c r="L104" s="196"/>
      <c r="M104" s="196"/>
      <c r="N104" s="196"/>
      <c r="O104" s="197"/>
      <c r="P104" s="391">
        <f t="shared" si="8"/>
        <v>0</v>
      </c>
      <c r="Q104" s="392">
        <f t="shared" si="7"/>
        <v>0</v>
      </c>
      <c r="R104" s="392">
        <f t="shared" si="7"/>
        <v>0</v>
      </c>
      <c r="S104" s="392">
        <f t="shared" si="7"/>
        <v>0</v>
      </c>
      <c r="T104" s="392">
        <f t="shared" si="7"/>
        <v>0</v>
      </c>
      <c r="U104" s="393">
        <f t="shared" si="7"/>
        <v>0</v>
      </c>
      <c r="V104" s="394">
        <f t="shared" si="12"/>
        <v>0</v>
      </c>
      <c r="W104" s="144" t="s">
        <v>252</v>
      </c>
      <c r="X104" s="423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9"/>
        <v>1</v>
      </c>
      <c r="B105" s="142" t="s">
        <v>140</v>
      </c>
      <c r="C105" s="142"/>
      <c r="D105" s="198">
        <v>26</v>
      </c>
      <c r="E105" s="383">
        <f t="shared" si="11"/>
        <v>182</v>
      </c>
      <c r="F105" s="319">
        <v>46176</v>
      </c>
      <c r="G105" s="384">
        <f t="shared" ca="1" si="14"/>
        <v>132</v>
      </c>
      <c r="H105" s="385">
        <v>3</v>
      </c>
      <c r="I105" s="385" t="str">
        <f>VLOOKUP(H105,Secteurs!$A$4:$C$6,3)</f>
        <v>Arnaud ITOUA</v>
      </c>
      <c r="J105" s="195">
        <v>0.5</v>
      </c>
      <c r="K105" s="196"/>
      <c r="L105" s="196"/>
      <c r="M105" s="196"/>
      <c r="N105" s="196"/>
      <c r="O105" s="197">
        <v>0.5</v>
      </c>
      <c r="P105" s="391">
        <f t="shared" si="8"/>
        <v>91</v>
      </c>
      <c r="Q105" s="392">
        <f t="shared" si="7"/>
        <v>0</v>
      </c>
      <c r="R105" s="392">
        <f t="shared" si="7"/>
        <v>0</v>
      </c>
      <c r="S105" s="392">
        <f t="shared" si="7"/>
        <v>0</v>
      </c>
      <c r="T105" s="392">
        <f t="shared" si="7"/>
        <v>0</v>
      </c>
      <c r="U105" s="393">
        <f t="shared" si="7"/>
        <v>91</v>
      </c>
      <c r="V105" s="394">
        <f t="shared" si="12"/>
        <v>182</v>
      </c>
      <c r="W105" s="144" t="s">
        <v>207</v>
      </c>
      <c r="X105" s="423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9"/>
        <v>1</v>
      </c>
      <c r="B106" s="142" t="s">
        <v>333</v>
      </c>
      <c r="C106" s="142"/>
      <c r="D106" s="198">
        <v>22</v>
      </c>
      <c r="E106" s="383">
        <f t="shared" si="11"/>
        <v>154</v>
      </c>
      <c r="F106" s="319">
        <v>46178</v>
      </c>
      <c r="G106" s="384">
        <f t="shared" ca="1" si="14"/>
        <v>130</v>
      </c>
      <c r="H106" s="254">
        <v>1</v>
      </c>
      <c r="I106" s="385" t="s">
        <v>353</v>
      </c>
      <c r="J106" s="195"/>
      <c r="K106" s="196"/>
      <c r="L106" s="196">
        <v>0.5</v>
      </c>
      <c r="M106" s="196"/>
      <c r="N106" s="196">
        <v>0.5</v>
      </c>
      <c r="O106" s="197"/>
      <c r="P106" s="391">
        <f t="shared" si="8"/>
        <v>0</v>
      </c>
      <c r="Q106" s="392">
        <f t="shared" si="7"/>
        <v>0</v>
      </c>
      <c r="R106" s="392">
        <f t="shared" si="7"/>
        <v>77</v>
      </c>
      <c r="S106" s="392">
        <f t="shared" si="7"/>
        <v>0</v>
      </c>
      <c r="T106" s="392">
        <f t="shared" si="7"/>
        <v>77</v>
      </c>
      <c r="U106" s="393">
        <f t="shared" si="7"/>
        <v>0</v>
      </c>
      <c r="V106" s="394">
        <f t="shared" si="12"/>
        <v>154</v>
      </c>
      <c r="W106" s="144" t="s">
        <v>253</v>
      </c>
      <c r="X106" s="423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9"/>
        <v>1</v>
      </c>
      <c r="B107" s="142" t="s">
        <v>142</v>
      </c>
      <c r="C107" s="142"/>
      <c r="D107" s="198">
        <v>26</v>
      </c>
      <c r="E107" s="383">
        <v>182</v>
      </c>
      <c r="F107" s="319">
        <v>46175</v>
      </c>
      <c r="G107" s="384">
        <f t="shared" ca="1" si="14"/>
        <v>133</v>
      </c>
      <c r="H107" s="385">
        <v>2</v>
      </c>
      <c r="I107" s="385" t="s">
        <v>354</v>
      </c>
      <c r="J107" s="195">
        <v>1</v>
      </c>
      <c r="K107" s="196"/>
      <c r="L107" s="196"/>
      <c r="M107" s="196"/>
      <c r="N107" s="196"/>
      <c r="O107" s="197"/>
      <c r="P107" s="391">
        <f t="shared" si="8"/>
        <v>182</v>
      </c>
      <c r="Q107" s="392">
        <f t="shared" si="7"/>
        <v>0</v>
      </c>
      <c r="R107" s="392">
        <f t="shared" si="7"/>
        <v>0</v>
      </c>
      <c r="S107" s="392">
        <f t="shared" si="7"/>
        <v>0</v>
      </c>
      <c r="T107" s="392">
        <f t="shared" si="7"/>
        <v>0</v>
      </c>
      <c r="U107" s="393">
        <f t="shared" si="7"/>
        <v>0</v>
      </c>
      <c r="V107" s="394">
        <f t="shared" si="12"/>
        <v>182</v>
      </c>
      <c r="W107" s="144" t="s">
        <v>254</v>
      </c>
      <c r="X107" s="423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9"/>
        <v>1</v>
      </c>
      <c r="B108" s="142" t="s">
        <v>143</v>
      </c>
      <c r="C108" s="148" t="s">
        <v>34</v>
      </c>
      <c r="D108" s="198">
        <v>20</v>
      </c>
      <c r="E108" s="383">
        <f t="shared" si="11"/>
        <v>140</v>
      </c>
      <c r="F108" s="319">
        <v>46178</v>
      </c>
      <c r="G108" s="384">
        <f t="shared" ca="1" si="14"/>
        <v>130</v>
      </c>
      <c r="H108" s="385">
        <v>3</v>
      </c>
      <c r="I108" s="385" t="str">
        <f>VLOOKUP(H108,Secteurs!$A$4:$C$6,3)</f>
        <v>Arnaud ITOUA</v>
      </c>
      <c r="J108" s="195">
        <v>0.5</v>
      </c>
      <c r="K108" s="196"/>
      <c r="L108" s="196"/>
      <c r="M108" s="196"/>
      <c r="N108" s="196"/>
      <c r="O108" s="197">
        <v>0.5</v>
      </c>
      <c r="P108" s="391">
        <f t="shared" si="8"/>
        <v>70</v>
      </c>
      <c r="Q108" s="392">
        <f t="shared" si="7"/>
        <v>0</v>
      </c>
      <c r="R108" s="392">
        <f t="shared" si="7"/>
        <v>0</v>
      </c>
      <c r="S108" s="392">
        <f t="shared" si="7"/>
        <v>0</v>
      </c>
      <c r="T108" s="392">
        <f t="shared" si="7"/>
        <v>0</v>
      </c>
      <c r="U108" s="393">
        <f t="shared" si="7"/>
        <v>70</v>
      </c>
      <c r="V108" s="394">
        <f t="shared" si="12"/>
        <v>140</v>
      </c>
      <c r="W108" s="144" t="s">
        <v>226</v>
      </c>
      <c r="X108" s="423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9"/>
        <v>1</v>
      </c>
      <c r="B109" s="142" t="s">
        <v>144</v>
      </c>
      <c r="C109" s="148" t="s">
        <v>29</v>
      </c>
      <c r="D109" s="198">
        <v>18</v>
      </c>
      <c r="E109" s="383">
        <f t="shared" si="11"/>
        <v>126</v>
      </c>
      <c r="F109" s="319">
        <v>46177</v>
      </c>
      <c r="G109" s="384">
        <f t="shared" ca="1" si="14"/>
        <v>131</v>
      </c>
      <c r="H109" s="385">
        <v>2</v>
      </c>
      <c r="I109" s="385" t="s">
        <v>354</v>
      </c>
      <c r="J109" s="353">
        <v>0.25</v>
      </c>
      <c r="K109" s="196"/>
      <c r="L109" s="196">
        <v>0.5</v>
      </c>
      <c r="M109" s="196">
        <v>0.25</v>
      </c>
      <c r="N109" s="196"/>
      <c r="O109" s="197"/>
      <c r="P109" s="391">
        <f t="shared" si="8"/>
        <v>31.5</v>
      </c>
      <c r="Q109" s="392">
        <f t="shared" si="8"/>
        <v>0</v>
      </c>
      <c r="R109" s="392">
        <f t="shared" si="8"/>
        <v>63</v>
      </c>
      <c r="S109" s="392">
        <f t="shared" si="8"/>
        <v>31.5</v>
      </c>
      <c r="T109" s="392">
        <f t="shared" si="8"/>
        <v>0</v>
      </c>
      <c r="U109" s="393">
        <f t="shared" si="8"/>
        <v>0</v>
      </c>
      <c r="V109" s="394">
        <f t="shared" si="12"/>
        <v>126</v>
      </c>
      <c r="W109" s="144" t="s">
        <v>255</v>
      </c>
      <c r="X109" s="423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9"/>
        <v>1</v>
      </c>
      <c r="B110" s="142" t="s">
        <v>381</v>
      </c>
      <c r="C110" s="142"/>
      <c r="D110" s="198">
        <v>22</v>
      </c>
      <c r="E110" s="383">
        <f t="shared" si="11"/>
        <v>154</v>
      </c>
      <c r="F110" s="319">
        <v>46176</v>
      </c>
      <c r="G110" s="384">
        <f t="shared" ca="1" si="14"/>
        <v>132</v>
      </c>
      <c r="H110" s="385">
        <v>1</v>
      </c>
      <c r="I110" s="385" t="s">
        <v>353</v>
      </c>
      <c r="J110" s="195"/>
      <c r="K110" s="196"/>
      <c r="L110" s="196">
        <v>0.5</v>
      </c>
      <c r="M110" s="196"/>
      <c r="N110" s="196"/>
      <c r="O110" s="197">
        <v>0.5</v>
      </c>
      <c r="P110" s="391">
        <f t="shared" si="8"/>
        <v>0</v>
      </c>
      <c r="Q110" s="392">
        <f t="shared" si="8"/>
        <v>0</v>
      </c>
      <c r="R110" s="392">
        <f t="shared" si="8"/>
        <v>77</v>
      </c>
      <c r="S110" s="392">
        <f t="shared" si="8"/>
        <v>0</v>
      </c>
      <c r="T110" s="392">
        <f t="shared" si="8"/>
        <v>0</v>
      </c>
      <c r="U110" s="393">
        <f t="shared" si="8"/>
        <v>77</v>
      </c>
      <c r="V110" s="394">
        <f t="shared" si="12"/>
        <v>154</v>
      </c>
      <c r="W110" s="144" t="s">
        <v>204</v>
      </c>
      <c r="X110" s="423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9"/>
        <v>1</v>
      </c>
      <c r="B111" s="142" t="s">
        <v>339</v>
      </c>
      <c r="C111" s="142"/>
      <c r="D111" s="199">
        <v>14</v>
      </c>
      <c r="E111" s="383">
        <f t="shared" si="11"/>
        <v>98</v>
      </c>
      <c r="F111" s="319">
        <v>46177</v>
      </c>
      <c r="G111" s="384">
        <f t="shared" ca="1" si="14"/>
        <v>131</v>
      </c>
      <c r="H111" s="385">
        <v>3</v>
      </c>
      <c r="I111" s="385" t="str">
        <f>VLOOKUP(H111,Secteurs!$A$4:$C$6,3)</f>
        <v>Arnaud ITOUA</v>
      </c>
      <c r="J111" s="195">
        <v>1</v>
      </c>
      <c r="K111" s="196"/>
      <c r="L111" s="196"/>
      <c r="M111" s="196"/>
      <c r="N111" s="196"/>
      <c r="O111" s="197"/>
      <c r="P111" s="391">
        <f t="shared" si="8"/>
        <v>98</v>
      </c>
      <c r="Q111" s="392">
        <f t="shared" si="8"/>
        <v>0</v>
      </c>
      <c r="R111" s="392">
        <f t="shared" si="8"/>
        <v>0</v>
      </c>
      <c r="S111" s="392">
        <f t="shared" si="8"/>
        <v>0</v>
      </c>
      <c r="T111" s="392">
        <f t="shared" si="8"/>
        <v>0</v>
      </c>
      <c r="U111" s="393">
        <f t="shared" si="8"/>
        <v>0</v>
      </c>
      <c r="V111" s="394">
        <f t="shared" si="12"/>
        <v>98</v>
      </c>
      <c r="W111" s="144" t="s">
        <v>256</v>
      </c>
      <c r="X111" s="423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9"/>
        <v>1</v>
      </c>
      <c r="B112" s="142" t="s">
        <v>147</v>
      </c>
      <c r="C112" s="142"/>
      <c r="D112" s="198">
        <v>16</v>
      </c>
      <c r="E112" s="383">
        <f t="shared" si="11"/>
        <v>112</v>
      </c>
      <c r="F112" s="319">
        <v>46174</v>
      </c>
      <c r="G112" s="384">
        <f t="shared" ca="1" si="14"/>
        <v>134</v>
      </c>
      <c r="H112" s="385">
        <v>1</v>
      </c>
      <c r="I112" s="385" t="s">
        <v>353</v>
      </c>
      <c r="J112" s="195"/>
      <c r="K112" s="196"/>
      <c r="L112" s="196">
        <v>0.25</v>
      </c>
      <c r="M112" s="196"/>
      <c r="N112" s="196">
        <v>0.25</v>
      </c>
      <c r="O112" s="197">
        <v>0.5</v>
      </c>
      <c r="P112" s="391">
        <f t="shared" si="8"/>
        <v>0</v>
      </c>
      <c r="Q112" s="392">
        <f t="shared" si="8"/>
        <v>0</v>
      </c>
      <c r="R112" s="392">
        <f t="shared" si="8"/>
        <v>28</v>
      </c>
      <c r="S112" s="392">
        <f t="shared" si="8"/>
        <v>0</v>
      </c>
      <c r="T112" s="392">
        <f t="shared" si="8"/>
        <v>28</v>
      </c>
      <c r="U112" s="393">
        <f t="shared" si="8"/>
        <v>56</v>
      </c>
      <c r="V112" s="394">
        <f t="shared" si="12"/>
        <v>112</v>
      </c>
      <c r="W112" s="144" t="s">
        <v>219</v>
      </c>
      <c r="X112" s="423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9"/>
        <v>1</v>
      </c>
      <c r="B113" s="142" t="s">
        <v>382</v>
      </c>
      <c r="C113" s="142"/>
      <c r="D113" s="198">
        <v>12</v>
      </c>
      <c r="E113" s="383">
        <f t="shared" si="11"/>
        <v>84</v>
      </c>
      <c r="F113" s="319">
        <v>46177</v>
      </c>
      <c r="G113" s="384">
        <f t="shared" ca="1" si="14"/>
        <v>131</v>
      </c>
      <c r="H113" s="254">
        <v>1</v>
      </c>
      <c r="I113" s="385" t="s">
        <v>353</v>
      </c>
      <c r="J113" s="195">
        <v>1</v>
      </c>
      <c r="K113" s="196"/>
      <c r="L113" s="196"/>
      <c r="M113" s="196"/>
      <c r="N113" s="196"/>
      <c r="O113" s="197"/>
      <c r="P113" s="391">
        <f t="shared" si="8"/>
        <v>84</v>
      </c>
      <c r="Q113" s="392">
        <f t="shared" si="8"/>
        <v>0</v>
      </c>
      <c r="R113" s="392">
        <f t="shared" si="8"/>
        <v>0</v>
      </c>
      <c r="S113" s="392">
        <f t="shared" si="8"/>
        <v>0</v>
      </c>
      <c r="T113" s="392">
        <f t="shared" si="8"/>
        <v>0</v>
      </c>
      <c r="U113" s="393">
        <f t="shared" si="8"/>
        <v>0</v>
      </c>
      <c r="V113" s="394">
        <f t="shared" si="12"/>
        <v>84</v>
      </c>
      <c r="W113" s="144" t="s">
        <v>257</v>
      </c>
      <c r="X113" s="423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9"/>
        <v>1</v>
      </c>
      <c r="B114" s="142" t="s">
        <v>149</v>
      </c>
      <c r="C114" s="142"/>
      <c r="D114" s="199">
        <v>20</v>
      </c>
      <c r="E114" s="383">
        <f t="shared" si="11"/>
        <v>140</v>
      </c>
      <c r="F114" s="319">
        <v>46177</v>
      </c>
      <c r="G114" s="384">
        <f t="shared" ca="1" si="14"/>
        <v>131</v>
      </c>
      <c r="H114" s="385">
        <v>3</v>
      </c>
      <c r="I114" s="385" t="str">
        <f>VLOOKUP(H114,Secteurs!$A$4:$C$6,3)</f>
        <v>Arnaud ITOUA</v>
      </c>
      <c r="J114" s="195">
        <v>0.5</v>
      </c>
      <c r="K114" s="196"/>
      <c r="L114" s="196"/>
      <c r="M114" s="196"/>
      <c r="N114" s="196">
        <v>0.5</v>
      </c>
      <c r="O114" s="197"/>
      <c r="P114" s="391">
        <f t="shared" si="8"/>
        <v>70</v>
      </c>
      <c r="Q114" s="392">
        <f t="shared" si="8"/>
        <v>0</v>
      </c>
      <c r="R114" s="392">
        <f t="shared" si="8"/>
        <v>0</v>
      </c>
      <c r="S114" s="392">
        <f t="shared" si="8"/>
        <v>0</v>
      </c>
      <c r="T114" s="392">
        <f t="shared" si="8"/>
        <v>70</v>
      </c>
      <c r="U114" s="393">
        <f t="shared" si="8"/>
        <v>0</v>
      </c>
      <c r="V114" s="394">
        <f t="shared" si="12"/>
        <v>140</v>
      </c>
      <c r="W114" s="144" t="s">
        <v>207</v>
      </c>
      <c r="X114" s="423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9"/>
        <v>1</v>
      </c>
      <c r="B115" s="142" t="s">
        <v>150</v>
      </c>
      <c r="C115" s="142"/>
      <c r="D115" s="198">
        <v>16</v>
      </c>
      <c r="E115" s="383">
        <f t="shared" si="11"/>
        <v>112</v>
      </c>
      <c r="F115" s="319">
        <v>46174</v>
      </c>
      <c r="G115" s="384">
        <f t="shared" ca="1" si="14"/>
        <v>134</v>
      </c>
      <c r="H115" s="385">
        <v>2</v>
      </c>
      <c r="I115" s="385" t="s">
        <v>354</v>
      </c>
      <c r="J115" s="195"/>
      <c r="K115" s="196"/>
      <c r="L115" s="196">
        <v>0.5</v>
      </c>
      <c r="M115" s="196"/>
      <c r="N115" s="196"/>
      <c r="O115" s="197">
        <v>0.5</v>
      </c>
      <c r="P115" s="391">
        <f t="shared" si="8"/>
        <v>0</v>
      </c>
      <c r="Q115" s="392">
        <f t="shared" si="8"/>
        <v>0</v>
      </c>
      <c r="R115" s="392">
        <f t="shared" si="8"/>
        <v>56</v>
      </c>
      <c r="S115" s="392">
        <f t="shared" si="8"/>
        <v>0</v>
      </c>
      <c r="T115" s="392">
        <f t="shared" si="8"/>
        <v>0</v>
      </c>
      <c r="U115" s="393">
        <f t="shared" si="8"/>
        <v>56</v>
      </c>
      <c r="V115" s="394">
        <f t="shared" si="12"/>
        <v>112</v>
      </c>
      <c r="W115" s="144" t="s">
        <v>254</v>
      </c>
      <c r="X115" s="423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9"/>
        <v>1</v>
      </c>
      <c r="B116" s="153" t="s">
        <v>151</v>
      </c>
      <c r="C116" s="153"/>
      <c r="D116" s="198">
        <v>30</v>
      </c>
      <c r="E116" s="383">
        <f t="shared" si="11"/>
        <v>210</v>
      </c>
      <c r="F116" s="319">
        <v>46178</v>
      </c>
      <c r="G116" s="384">
        <f t="shared" ca="1" si="14"/>
        <v>130</v>
      </c>
      <c r="H116" s="385">
        <v>1</v>
      </c>
      <c r="I116" s="385" t="s">
        <v>353</v>
      </c>
      <c r="J116" s="195"/>
      <c r="K116" s="196"/>
      <c r="L116" s="196">
        <v>0.5</v>
      </c>
      <c r="M116" s="196"/>
      <c r="N116" s="196"/>
      <c r="O116" s="197">
        <v>0.5</v>
      </c>
      <c r="P116" s="391">
        <f t="shared" si="8"/>
        <v>0</v>
      </c>
      <c r="Q116" s="392">
        <f t="shared" si="8"/>
        <v>0</v>
      </c>
      <c r="R116" s="392">
        <f t="shared" si="8"/>
        <v>105</v>
      </c>
      <c r="S116" s="392">
        <f t="shared" si="8"/>
        <v>0</v>
      </c>
      <c r="T116" s="392">
        <f t="shared" si="8"/>
        <v>0</v>
      </c>
      <c r="U116" s="393">
        <f t="shared" si="8"/>
        <v>105</v>
      </c>
      <c r="V116" s="394">
        <f t="shared" si="12"/>
        <v>210</v>
      </c>
      <c r="W116" s="144" t="s">
        <v>255</v>
      </c>
      <c r="X116" s="423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9"/>
        <v>1</v>
      </c>
      <c r="B117" s="150" t="s">
        <v>153</v>
      </c>
      <c r="C117" s="148" t="s">
        <v>29</v>
      </c>
      <c r="D117" s="200">
        <v>22</v>
      </c>
      <c r="E117" s="383">
        <f t="shared" si="11"/>
        <v>154</v>
      </c>
      <c r="F117" s="319">
        <v>46175</v>
      </c>
      <c r="G117" s="384">
        <f t="shared" ca="1" si="14"/>
        <v>133</v>
      </c>
      <c r="H117" s="385">
        <v>3</v>
      </c>
      <c r="I117" s="385" t="str">
        <f>VLOOKUP(H117,Secteurs!$A$4:$C$6,3)</f>
        <v>Arnaud ITOUA</v>
      </c>
      <c r="J117" s="195"/>
      <c r="K117" s="196">
        <v>1</v>
      </c>
      <c r="L117" s="196"/>
      <c r="M117" s="196"/>
      <c r="N117" s="196"/>
      <c r="O117" s="197"/>
      <c r="P117" s="391">
        <f t="shared" si="8"/>
        <v>0</v>
      </c>
      <c r="Q117" s="392">
        <f t="shared" si="8"/>
        <v>154</v>
      </c>
      <c r="R117" s="392">
        <f t="shared" si="8"/>
        <v>0</v>
      </c>
      <c r="S117" s="392">
        <f t="shared" si="8"/>
        <v>0</v>
      </c>
      <c r="T117" s="392">
        <f t="shared" si="8"/>
        <v>0</v>
      </c>
      <c r="U117" s="393">
        <f t="shared" si="8"/>
        <v>0</v>
      </c>
      <c r="V117" s="394">
        <f t="shared" si="12"/>
        <v>154</v>
      </c>
      <c r="W117" s="144" t="s">
        <v>226</v>
      </c>
      <c r="X117" s="423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9"/>
        <v>1</v>
      </c>
      <c r="B118" s="150" t="s">
        <v>154</v>
      </c>
      <c r="C118" s="150"/>
      <c r="D118" s="200">
        <v>16</v>
      </c>
      <c r="E118" s="383">
        <f t="shared" si="11"/>
        <v>112</v>
      </c>
      <c r="F118" s="319">
        <v>46177</v>
      </c>
      <c r="G118" s="384">
        <f t="shared" ca="1" si="14"/>
        <v>131</v>
      </c>
      <c r="H118" s="385">
        <v>3</v>
      </c>
      <c r="I118" s="385" t="str">
        <f>VLOOKUP(H118,Secteurs!$A$4:$C$6,3)</f>
        <v>Arnaud ITOUA</v>
      </c>
      <c r="J118" s="195">
        <v>0.5</v>
      </c>
      <c r="K118" s="196"/>
      <c r="L118" s="196"/>
      <c r="M118" s="196"/>
      <c r="N118" s="196"/>
      <c r="O118" s="197">
        <v>0.5</v>
      </c>
      <c r="P118" s="391">
        <f t="shared" si="8"/>
        <v>56</v>
      </c>
      <c r="Q118" s="392">
        <f t="shared" si="8"/>
        <v>0</v>
      </c>
      <c r="R118" s="392">
        <f t="shared" si="8"/>
        <v>0</v>
      </c>
      <c r="S118" s="392">
        <f t="shared" si="8"/>
        <v>0</v>
      </c>
      <c r="T118" s="392">
        <f t="shared" si="8"/>
        <v>0</v>
      </c>
      <c r="U118" s="393">
        <f t="shared" si="8"/>
        <v>56</v>
      </c>
      <c r="V118" s="394">
        <f t="shared" si="12"/>
        <v>112</v>
      </c>
      <c r="W118" s="144" t="s">
        <v>258</v>
      </c>
      <c r="X118" s="423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9"/>
        <v>1</v>
      </c>
      <c r="B119" s="348" t="s">
        <v>328</v>
      </c>
      <c r="C119" s="142"/>
      <c r="D119" s="198">
        <v>16</v>
      </c>
      <c r="E119" s="383">
        <f t="shared" si="11"/>
        <v>112</v>
      </c>
      <c r="F119" s="319">
        <v>46178</v>
      </c>
      <c r="G119" s="384">
        <f t="shared" ca="1" si="14"/>
        <v>130</v>
      </c>
      <c r="H119" s="385">
        <v>2</v>
      </c>
      <c r="I119" s="385" t="s">
        <v>354</v>
      </c>
      <c r="J119" s="195">
        <v>0.5</v>
      </c>
      <c r="K119" s="196"/>
      <c r="L119" s="196"/>
      <c r="M119" s="196"/>
      <c r="N119" s="196"/>
      <c r="O119" s="197">
        <v>0.5</v>
      </c>
      <c r="P119" s="391">
        <f t="shared" si="8"/>
        <v>56</v>
      </c>
      <c r="Q119" s="392">
        <f t="shared" si="8"/>
        <v>0</v>
      </c>
      <c r="R119" s="392">
        <f t="shared" si="8"/>
        <v>0</v>
      </c>
      <c r="S119" s="392">
        <f t="shared" si="8"/>
        <v>0</v>
      </c>
      <c r="T119" s="392">
        <f t="shared" si="8"/>
        <v>0</v>
      </c>
      <c r="U119" s="393">
        <f t="shared" si="8"/>
        <v>56</v>
      </c>
      <c r="V119" s="394">
        <f t="shared" si="12"/>
        <v>112</v>
      </c>
      <c r="W119" s="144" t="s">
        <v>210</v>
      </c>
      <c r="X119" s="423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9"/>
        <v>1</v>
      </c>
      <c r="B120" s="150" t="s">
        <v>156</v>
      </c>
      <c r="C120" s="150"/>
      <c r="D120" s="200">
        <v>14</v>
      </c>
      <c r="E120" s="383">
        <f t="shared" si="11"/>
        <v>98</v>
      </c>
      <c r="F120" s="320">
        <v>46176</v>
      </c>
      <c r="G120" s="384">
        <f t="shared" ca="1" si="14"/>
        <v>132</v>
      </c>
      <c r="H120" s="255">
        <v>3</v>
      </c>
      <c r="I120" s="152" t="str">
        <f>VLOOKUP(H120,Secteurs!$A$4:$C$6,3)</f>
        <v>Arnaud ITOUA</v>
      </c>
      <c r="J120" s="195">
        <v>0.5</v>
      </c>
      <c r="K120" s="196"/>
      <c r="L120" s="196"/>
      <c r="M120" s="196"/>
      <c r="N120" s="196"/>
      <c r="O120" s="197">
        <v>0.5</v>
      </c>
      <c r="P120" s="391">
        <f t="shared" si="8"/>
        <v>49</v>
      </c>
      <c r="Q120" s="392">
        <f t="shared" si="8"/>
        <v>0</v>
      </c>
      <c r="R120" s="392">
        <f t="shared" si="8"/>
        <v>0</v>
      </c>
      <c r="S120" s="392">
        <f t="shared" si="8"/>
        <v>0</v>
      </c>
      <c r="T120" s="392">
        <f t="shared" si="8"/>
        <v>0</v>
      </c>
      <c r="U120" s="393">
        <f t="shared" si="8"/>
        <v>49</v>
      </c>
      <c r="V120" s="394">
        <f t="shared" si="12"/>
        <v>98</v>
      </c>
      <c r="W120" s="144" t="s">
        <v>259</v>
      </c>
      <c r="X120" s="423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9"/>
        <v>1</v>
      </c>
      <c r="B121" s="150" t="s">
        <v>157</v>
      </c>
      <c r="C121" s="148" t="s">
        <v>29</v>
      </c>
      <c r="D121" s="200">
        <v>22</v>
      </c>
      <c r="E121" s="383">
        <f t="shared" si="11"/>
        <v>154</v>
      </c>
      <c r="F121" s="319">
        <v>46177</v>
      </c>
      <c r="G121" s="384">
        <f t="shared" ca="1" si="14"/>
        <v>131</v>
      </c>
      <c r="H121" s="385">
        <v>2</v>
      </c>
      <c r="I121" s="385" t="s">
        <v>355</v>
      </c>
      <c r="J121" s="195">
        <v>0.25</v>
      </c>
      <c r="K121" s="196"/>
      <c r="L121" s="196">
        <v>0.5</v>
      </c>
      <c r="M121" s="196">
        <v>0.25</v>
      </c>
      <c r="N121" s="196"/>
      <c r="O121" s="197"/>
      <c r="P121" s="391">
        <f t="shared" si="8"/>
        <v>38.5</v>
      </c>
      <c r="Q121" s="392">
        <f t="shared" si="8"/>
        <v>0</v>
      </c>
      <c r="R121" s="392">
        <f t="shared" si="8"/>
        <v>77</v>
      </c>
      <c r="S121" s="392">
        <f t="shared" si="8"/>
        <v>38.5</v>
      </c>
      <c r="T121" s="392">
        <f t="shared" si="8"/>
        <v>0</v>
      </c>
      <c r="U121" s="393">
        <f t="shared" si="8"/>
        <v>0</v>
      </c>
      <c r="V121" s="394">
        <f t="shared" si="12"/>
        <v>154</v>
      </c>
      <c r="W121" s="144" t="s">
        <v>255</v>
      </c>
      <c r="X121" s="423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9"/>
        <v>1</v>
      </c>
      <c r="B122" s="150" t="s">
        <v>158</v>
      </c>
      <c r="C122" s="150"/>
      <c r="D122" s="200">
        <v>40</v>
      </c>
      <c r="E122" s="383">
        <f t="shared" si="11"/>
        <v>280</v>
      </c>
      <c r="F122" s="319">
        <v>46175</v>
      </c>
      <c r="G122" s="384">
        <f t="shared" ca="1" si="14"/>
        <v>133</v>
      </c>
      <c r="H122" s="385">
        <v>2</v>
      </c>
      <c r="I122" s="385" t="s">
        <v>354</v>
      </c>
      <c r="J122" s="195">
        <v>0.5</v>
      </c>
      <c r="K122" s="196"/>
      <c r="L122" s="196"/>
      <c r="M122" s="196">
        <v>0.5</v>
      </c>
      <c r="N122" s="196"/>
      <c r="O122" s="197"/>
      <c r="P122" s="391">
        <f t="shared" si="8"/>
        <v>140</v>
      </c>
      <c r="Q122" s="392">
        <f t="shared" si="8"/>
        <v>0</v>
      </c>
      <c r="R122" s="392">
        <f t="shared" si="8"/>
        <v>0</v>
      </c>
      <c r="S122" s="392">
        <f t="shared" si="8"/>
        <v>140</v>
      </c>
      <c r="T122" s="392">
        <f t="shared" si="8"/>
        <v>0</v>
      </c>
      <c r="U122" s="393">
        <f t="shared" si="8"/>
        <v>0</v>
      </c>
      <c r="V122" s="394">
        <f t="shared" si="12"/>
        <v>280</v>
      </c>
      <c r="W122" s="144" t="s">
        <v>260</v>
      </c>
      <c r="X122" s="423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9"/>
        <v>1</v>
      </c>
      <c r="B123" s="150" t="s">
        <v>159</v>
      </c>
      <c r="C123" s="154" t="s">
        <v>29</v>
      </c>
      <c r="D123" s="200">
        <v>16</v>
      </c>
      <c r="E123" s="383">
        <f t="shared" si="11"/>
        <v>112</v>
      </c>
      <c r="F123" s="319">
        <v>46178</v>
      </c>
      <c r="G123" s="384">
        <f t="shared" ca="1" si="14"/>
        <v>130</v>
      </c>
      <c r="H123" s="385">
        <v>2</v>
      </c>
      <c r="I123" s="385" t="s">
        <v>354</v>
      </c>
      <c r="J123" s="195">
        <v>1</v>
      </c>
      <c r="K123" s="196"/>
      <c r="L123" s="196"/>
      <c r="M123" s="196"/>
      <c r="N123" s="196"/>
      <c r="O123" s="296"/>
      <c r="P123" s="391">
        <f t="shared" ref="P123:U155" si="15">+$E123*J123</f>
        <v>112</v>
      </c>
      <c r="Q123" s="392">
        <f t="shared" si="15"/>
        <v>0</v>
      </c>
      <c r="R123" s="392">
        <f t="shared" si="15"/>
        <v>0</v>
      </c>
      <c r="S123" s="392">
        <f t="shared" si="15"/>
        <v>0</v>
      </c>
      <c r="T123" s="392">
        <f t="shared" si="15"/>
        <v>0</v>
      </c>
      <c r="U123" s="393">
        <f t="shared" si="15"/>
        <v>0</v>
      </c>
      <c r="V123" s="394">
        <f t="shared" si="12"/>
        <v>112</v>
      </c>
      <c r="W123" s="144" t="s">
        <v>226</v>
      </c>
      <c r="X123" s="423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9"/>
        <v>1</v>
      </c>
      <c r="B124" s="150" t="s">
        <v>324</v>
      </c>
      <c r="C124" s="150"/>
      <c r="D124" s="200">
        <v>8</v>
      </c>
      <c r="E124" s="383">
        <f t="shared" si="11"/>
        <v>56</v>
      </c>
      <c r="F124" s="319">
        <v>46176</v>
      </c>
      <c r="G124" s="384">
        <f t="shared" ca="1" si="14"/>
        <v>132</v>
      </c>
      <c r="H124" s="385">
        <v>3</v>
      </c>
      <c r="I124" s="385" t="str">
        <f>VLOOKUP(H124,Secteurs!$A$4:$C$6,3)</f>
        <v>Arnaud ITOUA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15"/>
        <v>28</v>
      </c>
      <c r="Q124" s="392">
        <f t="shared" si="15"/>
        <v>0</v>
      </c>
      <c r="R124" s="392">
        <f t="shared" si="15"/>
        <v>0</v>
      </c>
      <c r="S124" s="392">
        <f t="shared" si="15"/>
        <v>0</v>
      </c>
      <c r="T124" s="392">
        <f t="shared" si="15"/>
        <v>0</v>
      </c>
      <c r="U124" s="393">
        <f t="shared" si="15"/>
        <v>28</v>
      </c>
      <c r="V124" s="394">
        <f t="shared" si="12"/>
        <v>56</v>
      </c>
      <c r="W124" s="144" t="s">
        <v>226</v>
      </c>
      <c r="X124" s="423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9"/>
        <v>1</v>
      </c>
      <c r="B125" s="150" t="s">
        <v>292</v>
      </c>
      <c r="C125" s="321"/>
      <c r="D125" s="200">
        <v>16</v>
      </c>
      <c r="E125" s="383">
        <f t="shared" si="11"/>
        <v>112</v>
      </c>
      <c r="F125" s="319">
        <v>46177</v>
      </c>
      <c r="G125" s="384">
        <f t="shared" ca="1" si="14"/>
        <v>131</v>
      </c>
      <c r="H125" s="385">
        <v>2</v>
      </c>
      <c r="I125" s="385" t="s">
        <v>354</v>
      </c>
      <c r="J125" s="195">
        <v>0.5</v>
      </c>
      <c r="K125" s="196"/>
      <c r="L125" s="196"/>
      <c r="M125" s="196"/>
      <c r="N125" s="196"/>
      <c r="O125" s="197">
        <v>0.5</v>
      </c>
      <c r="P125" s="391">
        <f t="shared" si="15"/>
        <v>56</v>
      </c>
      <c r="Q125" s="392">
        <f t="shared" si="15"/>
        <v>0</v>
      </c>
      <c r="R125" s="392">
        <f t="shared" si="15"/>
        <v>0</v>
      </c>
      <c r="S125" s="392">
        <f t="shared" si="15"/>
        <v>0</v>
      </c>
      <c r="T125" s="392">
        <f t="shared" si="15"/>
        <v>0</v>
      </c>
      <c r="U125" s="393">
        <f t="shared" si="15"/>
        <v>56</v>
      </c>
      <c r="V125" s="394">
        <f t="shared" si="12"/>
        <v>112</v>
      </c>
      <c r="W125" s="144" t="s">
        <v>261</v>
      </c>
      <c r="X125" s="423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9"/>
        <v>1</v>
      </c>
      <c r="B126" s="150" t="s">
        <v>161</v>
      </c>
      <c r="C126" s="150"/>
      <c r="D126" s="200">
        <v>20</v>
      </c>
      <c r="E126" s="383">
        <f t="shared" si="11"/>
        <v>140</v>
      </c>
      <c r="F126" s="319">
        <v>46176</v>
      </c>
      <c r="G126" s="384">
        <f t="shared" ca="1" si="14"/>
        <v>132</v>
      </c>
      <c r="H126" s="385">
        <v>2</v>
      </c>
      <c r="I126" s="385" t="s">
        <v>354</v>
      </c>
      <c r="J126" s="195">
        <v>0.5</v>
      </c>
      <c r="K126" s="196"/>
      <c r="L126" s="196"/>
      <c r="M126" s="196">
        <v>0.5</v>
      </c>
      <c r="N126" s="196"/>
      <c r="O126" s="197"/>
      <c r="P126" s="391">
        <f t="shared" si="15"/>
        <v>70</v>
      </c>
      <c r="Q126" s="392">
        <f t="shared" si="15"/>
        <v>0</v>
      </c>
      <c r="R126" s="392">
        <f t="shared" si="15"/>
        <v>0</v>
      </c>
      <c r="S126" s="392">
        <f t="shared" si="15"/>
        <v>70</v>
      </c>
      <c r="T126" s="392">
        <f t="shared" si="15"/>
        <v>0</v>
      </c>
      <c r="U126" s="393">
        <f t="shared" si="15"/>
        <v>0</v>
      </c>
      <c r="V126" s="394">
        <f t="shared" si="12"/>
        <v>140</v>
      </c>
      <c r="W126" s="144" t="s">
        <v>262</v>
      </c>
      <c r="X126" s="423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9"/>
        <v>1</v>
      </c>
      <c r="B127" s="150" t="s">
        <v>162</v>
      </c>
      <c r="C127" s="150"/>
      <c r="D127" s="200">
        <v>42</v>
      </c>
      <c r="E127" s="383">
        <f t="shared" si="11"/>
        <v>294</v>
      </c>
      <c r="F127" s="319">
        <v>46176</v>
      </c>
      <c r="G127" s="384">
        <f t="shared" ca="1" si="14"/>
        <v>132</v>
      </c>
      <c r="H127" s="254">
        <v>2</v>
      </c>
      <c r="I127" s="385" t="s">
        <v>354</v>
      </c>
      <c r="J127" s="195">
        <v>0.5</v>
      </c>
      <c r="K127" s="196"/>
      <c r="L127" s="196"/>
      <c r="M127" s="196"/>
      <c r="N127" s="196"/>
      <c r="O127" s="197">
        <v>0.5</v>
      </c>
      <c r="P127" s="391">
        <f t="shared" si="15"/>
        <v>147</v>
      </c>
      <c r="Q127" s="392">
        <f t="shared" si="15"/>
        <v>0</v>
      </c>
      <c r="R127" s="392">
        <f t="shared" si="15"/>
        <v>0</v>
      </c>
      <c r="S127" s="392">
        <f t="shared" si="15"/>
        <v>0</v>
      </c>
      <c r="T127" s="392">
        <f t="shared" si="15"/>
        <v>0</v>
      </c>
      <c r="U127" s="393">
        <f t="shared" si="15"/>
        <v>147</v>
      </c>
      <c r="V127" s="394">
        <f t="shared" si="12"/>
        <v>294</v>
      </c>
      <c r="W127" s="144" t="s">
        <v>205</v>
      </c>
      <c r="X127" s="423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9"/>
        <v>1</v>
      </c>
      <c r="B128" s="150" t="s">
        <v>387</v>
      </c>
      <c r="C128" s="154"/>
      <c r="D128" s="200">
        <v>2</v>
      </c>
      <c r="E128" s="383">
        <f t="shared" si="11"/>
        <v>14</v>
      </c>
      <c r="F128" s="319">
        <v>46177</v>
      </c>
      <c r="G128" s="384">
        <f t="shared" ca="1" si="14"/>
        <v>131</v>
      </c>
      <c r="H128" s="254">
        <v>1</v>
      </c>
      <c r="I128" s="385" t="s">
        <v>353</v>
      </c>
      <c r="J128" s="195">
        <v>1</v>
      </c>
      <c r="K128" s="196"/>
      <c r="L128" s="196"/>
      <c r="M128" s="196"/>
      <c r="N128" s="196"/>
      <c r="O128" s="197"/>
      <c r="P128" s="391">
        <f t="shared" si="15"/>
        <v>14</v>
      </c>
      <c r="Q128" s="392">
        <f t="shared" si="15"/>
        <v>0</v>
      </c>
      <c r="R128" s="392">
        <f t="shared" si="15"/>
        <v>0</v>
      </c>
      <c r="S128" s="392">
        <f t="shared" si="15"/>
        <v>0</v>
      </c>
      <c r="T128" s="392">
        <f t="shared" si="15"/>
        <v>0</v>
      </c>
      <c r="U128" s="393">
        <f t="shared" si="15"/>
        <v>0</v>
      </c>
      <c r="V128" s="394">
        <f t="shared" si="12"/>
        <v>14</v>
      </c>
      <c r="W128" s="144" t="s">
        <v>263</v>
      </c>
      <c r="X128" s="423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9"/>
        <v>1</v>
      </c>
      <c r="B129" s="150" t="s">
        <v>164</v>
      </c>
      <c r="C129" s="154" t="s">
        <v>34</v>
      </c>
      <c r="D129" s="201">
        <v>16</v>
      </c>
      <c r="E129" s="383">
        <f t="shared" si="11"/>
        <v>112</v>
      </c>
      <c r="F129" s="319">
        <v>46175</v>
      </c>
      <c r="G129" s="384">
        <f t="shared" ca="1" si="14"/>
        <v>133</v>
      </c>
      <c r="H129" s="254">
        <v>1</v>
      </c>
      <c r="I129" s="385" t="s">
        <v>354</v>
      </c>
      <c r="J129" s="195"/>
      <c r="K129" s="196"/>
      <c r="L129" s="196"/>
      <c r="M129" s="196"/>
      <c r="N129" s="196">
        <v>1</v>
      </c>
      <c r="O129" s="197"/>
      <c r="P129" s="391">
        <f t="shared" si="15"/>
        <v>0</v>
      </c>
      <c r="Q129" s="392">
        <f t="shared" si="15"/>
        <v>0</v>
      </c>
      <c r="R129" s="392">
        <f t="shared" si="15"/>
        <v>0</v>
      </c>
      <c r="S129" s="392">
        <f t="shared" si="15"/>
        <v>0</v>
      </c>
      <c r="T129" s="392">
        <f t="shared" si="15"/>
        <v>112</v>
      </c>
      <c r="U129" s="393">
        <f t="shared" si="15"/>
        <v>0</v>
      </c>
      <c r="V129" s="394">
        <f t="shared" si="12"/>
        <v>112</v>
      </c>
      <c r="W129" s="144" t="s">
        <v>255</v>
      </c>
      <c r="X129" s="423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5" si="16">+IF(D130&gt;0,1,0)</f>
        <v>1</v>
      </c>
      <c r="B130" s="150" t="s">
        <v>390</v>
      </c>
      <c r="C130" s="154" t="s">
        <v>34</v>
      </c>
      <c r="D130" s="200">
        <v>7</v>
      </c>
      <c r="E130" s="383">
        <f t="shared" si="11"/>
        <v>49</v>
      </c>
      <c r="F130" s="319">
        <v>46175</v>
      </c>
      <c r="G130" s="384">
        <f t="shared" ca="1" si="14"/>
        <v>133</v>
      </c>
      <c r="H130" s="254">
        <v>2</v>
      </c>
      <c r="I130" s="385" t="s">
        <v>354</v>
      </c>
      <c r="J130" s="195">
        <v>1</v>
      </c>
      <c r="K130" s="196"/>
      <c r="L130" s="196"/>
      <c r="M130" s="196"/>
      <c r="N130" s="196"/>
      <c r="O130" s="197"/>
      <c r="P130" s="391">
        <f t="shared" si="15"/>
        <v>49</v>
      </c>
      <c r="Q130" s="392">
        <f t="shared" si="15"/>
        <v>0</v>
      </c>
      <c r="R130" s="392">
        <f t="shared" si="15"/>
        <v>0</v>
      </c>
      <c r="S130" s="392">
        <f t="shared" si="15"/>
        <v>0</v>
      </c>
      <c r="T130" s="392">
        <f t="shared" si="15"/>
        <v>0</v>
      </c>
      <c r="U130" s="393">
        <f t="shared" si="15"/>
        <v>0</v>
      </c>
      <c r="V130" s="394">
        <f t="shared" si="12"/>
        <v>49</v>
      </c>
      <c r="W130" s="144" t="s">
        <v>226</v>
      </c>
      <c r="X130" s="423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50" t="s">
        <v>167</v>
      </c>
      <c r="C131" s="148" t="s">
        <v>29</v>
      </c>
      <c r="D131" s="200">
        <v>24</v>
      </c>
      <c r="E131" s="383">
        <f t="shared" ref="E131:E156" si="17">D131*7</f>
        <v>168</v>
      </c>
      <c r="F131" s="319">
        <v>46176</v>
      </c>
      <c r="G131" s="384">
        <f t="shared" ca="1" si="14"/>
        <v>132</v>
      </c>
      <c r="H131" s="254">
        <v>2</v>
      </c>
      <c r="I131" s="385" t="s">
        <v>354</v>
      </c>
      <c r="J131" s="195">
        <v>0.5</v>
      </c>
      <c r="K131" s="196"/>
      <c r="L131" s="196"/>
      <c r="M131" s="196">
        <v>0.25</v>
      </c>
      <c r="N131" s="196">
        <v>0.25</v>
      </c>
      <c r="O131" s="197"/>
      <c r="P131" s="391">
        <f t="shared" si="15"/>
        <v>84</v>
      </c>
      <c r="Q131" s="392">
        <f t="shared" si="15"/>
        <v>0</v>
      </c>
      <c r="R131" s="392">
        <f t="shared" si="15"/>
        <v>0</v>
      </c>
      <c r="S131" s="392">
        <f t="shared" si="15"/>
        <v>42</v>
      </c>
      <c r="T131" s="392">
        <f t="shared" si="15"/>
        <v>42</v>
      </c>
      <c r="U131" s="393">
        <f t="shared" si="15"/>
        <v>0</v>
      </c>
      <c r="V131" s="394">
        <f t="shared" ref="V131:V156" si="18">SUM(P131:U131)</f>
        <v>168</v>
      </c>
      <c r="W131" s="144" t="s">
        <v>226</v>
      </c>
      <c r="X131" s="423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142" t="s">
        <v>350</v>
      </c>
      <c r="C132" s="209"/>
      <c r="D132" s="201">
        <v>15</v>
      </c>
      <c r="E132" s="383">
        <f t="shared" si="17"/>
        <v>105</v>
      </c>
      <c r="F132" s="319">
        <v>46177</v>
      </c>
      <c r="G132" s="384">
        <f t="shared" ca="1" si="14"/>
        <v>131</v>
      </c>
      <c r="H132" s="254">
        <v>1</v>
      </c>
      <c r="I132" s="385" t="s">
        <v>353</v>
      </c>
      <c r="J132" s="195">
        <v>0.75</v>
      </c>
      <c r="K132" s="196">
        <v>0.25</v>
      </c>
      <c r="L132" s="196"/>
      <c r="M132" s="196"/>
      <c r="N132" s="196"/>
      <c r="O132" s="197"/>
      <c r="P132" s="391">
        <f t="shared" si="15"/>
        <v>78.75</v>
      </c>
      <c r="Q132" s="392">
        <f t="shared" si="15"/>
        <v>26.25</v>
      </c>
      <c r="R132" s="392">
        <f t="shared" si="15"/>
        <v>0</v>
      </c>
      <c r="S132" s="392">
        <f t="shared" si="15"/>
        <v>0</v>
      </c>
      <c r="T132" s="392">
        <f t="shared" si="15"/>
        <v>0</v>
      </c>
      <c r="U132" s="393">
        <f t="shared" si="15"/>
        <v>0</v>
      </c>
      <c r="V132" s="394">
        <f t="shared" si="18"/>
        <v>105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355" t="s">
        <v>307</v>
      </c>
      <c r="C133" s="154"/>
      <c r="D133" s="201">
        <v>8</v>
      </c>
      <c r="E133" s="383">
        <f t="shared" si="17"/>
        <v>56</v>
      </c>
      <c r="F133" s="319">
        <v>46178</v>
      </c>
      <c r="G133" s="384">
        <f t="shared" ca="1" si="14"/>
        <v>130</v>
      </c>
      <c r="H133" s="254">
        <v>2</v>
      </c>
      <c r="I133" s="385" t="s">
        <v>354</v>
      </c>
      <c r="J133" s="195"/>
      <c r="K133" s="196"/>
      <c r="L133" s="196"/>
      <c r="M133" s="196"/>
      <c r="N133" s="196"/>
      <c r="O133" s="197">
        <v>1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5"/>
        <v>0</v>
      </c>
      <c r="T133" s="392">
        <f t="shared" si="15"/>
        <v>0</v>
      </c>
      <c r="U133" s="393">
        <f t="shared" si="15"/>
        <v>56</v>
      </c>
      <c r="V133" s="394">
        <f t="shared" si="18"/>
        <v>56</v>
      </c>
      <c r="W133" s="144" t="s">
        <v>226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170</v>
      </c>
      <c r="C134" s="149"/>
      <c r="D134" s="198">
        <v>10</v>
      </c>
      <c r="E134" s="383">
        <f t="shared" si="17"/>
        <v>70</v>
      </c>
      <c r="F134" s="319">
        <v>46178</v>
      </c>
      <c r="G134" s="384">
        <f t="shared" ca="1" si="14"/>
        <v>130</v>
      </c>
      <c r="H134" s="254">
        <v>1</v>
      </c>
      <c r="I134" s="385" t="s">
        <v>353</v>
      </c>
      <c r="J134" s="195"/>
      <c r="K134" s="196"/>
      <c r="L134" s="196"/>
      <c r="M134" s="196">
        <v>0.5</v>
      </c>
      <c r="N134" s="196"/>
      <c r="O134" s="197">
        <v>0.5</v>
      </c>
      <c r="P134" s="391">
        <f t="shared" si="15"/>
        <v>0</v>
      </c>
      <c r="Q134" s="392">
        <f t="shared" si="15"/>
        <v>0</v>
      </c>
      <c r="R134" s="392">
        <f t="shared" si="15"/>
        <v>0</v>
      </c>
      <c r="S134" s="392">
        <f t="shared" si="15"/>
        <v>35</v>
      </c>
      <c r="T134" s="392">
        <f t="shared" si="15"/>
        <v>0</v>
      </c>
      <c r="U134" s="393">
        <f t="shared" si="15"/>
        <v>35</v>
      </c>
      <c r="V134" s="394">
        <f t="shared" si="18"/>
        <v>70</v>
      </c>
      <c r="W134" s="144" t="s">
        <v>219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172</v>
      </c>
      <c r="C135" s="149"/>
      <c r="D135" s="198">
        <v>20</v>
      </c>
      <c r="E135" s="383">
        <f t="shared" si="17"/>
        <v>140</v>
      </c>
      <c r="F135" s="319">
        <v>46178</v>
      </c>
      <c r="G135" s="384">
        <f t="shared" ca="1" si="14"/>
        <v>130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15"/>
        <v>140</v>
      </c>
      <c r="Q135" s="392">
        <f t="shared" si="15"/>
        <v>0</v>
      </c>
      <c r="R135" s="392">
        <f t="shared" si="15"/>
        <v>0</v>
      </c>
      <c r="S135" s="392">
        <f t="shared" si="15"/>
        <v>0</v>
      </c>
      <c r="T135" s="392">
        <f t="shared" si="15"/>
        <v>0</v>
      </c>
      <c r="U135" s="393">
        <f t="shared" si="15"/>
        <v>0</v>
      </c>
      <c r="V135" s="394">
        <f t="shared" si="18"/>
        <v>140</v>
      </c>
      <c r="W135" s="144" t="s">
        <v>264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53" t="s">
        <v>173</v>
      </c>
      <c r="C136" s="149" t="s">
        <v>34</v>
      </c>
      <c r="D136" s="198">
        <v>10</v>
      </c>
      <c r="E136" s="383">
        <f t="shared" si="17"/>
        <v>70</v>
      </c>
      <c r="F136" s="319">
        <v>46177</v>
      </c>
      <c r="G136" s="384">
        <f t="shared" ref="G136:G155" ca="1" si="20">+IF(A136=1,(+TODAY())-F136,"Sans objet")</f>
        <v>131</v>
      </c>
      <c r="H136" s="254">
        <v>1</v>
      </c>
      <c r="I136" s="385" t="s">
        <v>353</v>
      </c>
      <c r="J136" s="195"/>
      <c r="K136" s="196"/>
      <c r="L136" s="196">
        <v>1</v>
      </c>
      <c r="M136" s="196"/>
      <c r="N136" s="196"/>
      <c r="O136" s="197"/>
      <c r="P136" s="391">
        <f t="shared" si="15"/>
        <v>0</v>
      </c>
      <c r="Q136" s="392">
        <f t="shared" si="15"/>
        <v>0</v>
      </c>
      <c r="R136" s="392">
        <f t="shared" si="15"/>
        <v>70</v>
      </c>
      <c r="S136" s="392">
        <f t="shared" si="15"/>
        <v>0</v>
      </c>
      <c r="T136" s="392">
        <f t="shared" si="15"/>
        <v>0</v>
      </c>
      <c r="U136" s="393">
        <f t="shared" si="15"/>
        <v>0</v>
      </c>
      <c r="V136" s="394">
        <f t="shared" si="18"/>
        <v>70</v>
      </c>
      <c r="W136" s="144" t="s">
        <v>223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174</v>
      </c>
      <c r="C137" s="148" t="s">
        <v>29</v>
      </c>
      <c r="D137" s="198">
        <v>9</v>
      </c>
      <c r="E137" s="383">
        <f t="shared" si="17"/>
        <v>63</v>
      </c>
      <c r="F137" s="319">
        <v>46175</v>
      </c>
      <c r="G137" s="384">
        <f t="shared" ca="1" si="20"/>
        <v>133</v>
      </c>
      <c r="H137" s="385">
        <v>2</v>
      </c>
      <c r="I137" s="385" t="s">
        <v>354</v>
      </c>
      <c r="J137" s="195"/>
      <c r="K137" s="196"/>
      <c r="L137" s="196"/>
      <c r="M137" s="196">
        <v>0.5</v>
      </c>
      <c r="N137" s="196"/>
      <c r="O137" s="197">
        <v>0.5</v>
      </c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5"/>
        <v>31.5</v>
      </c>
      <c r="T137" s="392">
        <f t="shared" si="15"/>
        <v>0</v>
      </c>
      <c r="U137" s="393">
        <f t="shared" si="15"/>
        <v>31.5</v>
      </c>
      <c r="V137" s="394">
        <f t="shared" si="18"/>
        <v>63</v>
      </c>
      <c r="W137" s="144" t="s">
        <v>265</v>
      </c>
      <c r="X137" s="423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142" t="s">
        <v>175</v>
      </c>
      <c r="C138" s="142"/>
      <c r="D138" s="198">
        <v>22</v>
      </c>
      <c r="E138" s="383">
        <f t="shared" si="17"/>
        <v>154</v>
      </c>
      <c r="F138" s="319">
        <v>46175</v>
      </c>
      <c r="G138" s="384">
        <f t="shared" ca="1" si="20"/>
        <v>133</v>
      </c>
      <c r="H138" s="385">
        <v>2</v>
      </c>
      <c r="I138" s="385" t="s">
        <v>354</v>
      </c>
      <c r="J138" s="195"/>
      <c r="K138" s="196"/>
      <c r="L138" s="196"/>
      <c r="M138" s="196"/>
      <c r="N138" s="196"/>
      <c r="O138" s="197">
        <v>1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5"/>
        <v>0</v>
      </c>
      <c r="T138" s="392">
        <f t="shared" si="15"/>
        <v>0</v>
      </c>
      <c r="U138" s="393">
        <f t="shared" si="15"/>
        <v>154</v>
      </c>
      <c r="V138" s="394">
        <f t="shared" si="18"/>
        <v>154</v>
      </c>
      <c r="W138" s="144" t="s">
        <v>266</v>
      </c>
      <c r="X138" s="423">
        <f t="shared" si="19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350" t="s">
        <v>176</v>
      </c>
      <c r="C139" s="210"/>
      <c r="D139" s="198">
        <v>8</v>
      </c>
      <c r="E139" s="383">
        <f t="shared" si="17"/>
        <v>56</v>
      </c>
      <c r="F139" s="319">
        <v>46178</v>
      </c>
      <c r="G139" s="384">
        <f t="shared" ca="1" si="20"/>
        <v>130</v>
      </c>
      <c r="H139" s="398">
        <v>2</v>
      </c>
      <c r="I139" s="398" t="s">
        <v>354</v>
      </c>
      <c r="J139" s="195"/>
      <c r="K139" s="196"/>
      <c r="L139" s="196"/>
      <c r="M139" s="196"/>
      <c r="N139" s="196">
        <v>0.5</v>
      </c>
      <c r="O139" s="197">
        <v>0.5</v>
      </c>
      <c r="P139" s="391">
        <f t="shared" si="15"/>
        <v>0</v>
      </c>
      <c r="Q139" s="392">
        <f t="shared" si="15"/>
        <v>0</v>
      </c>
      <c r="R139" s="392">
        <f t="shared" si="15"/>
        <v>0</v>
      </c>
      <c r="S139" s="392">
        <f t="shared" si="15"/>
        <v>0</v>
      </c>
      <c r="T139" s="392">
        <f t="shared" si="15"/>
        <v>28</v>
      </c>
      <c r="U139" s="393">
        <f t="shared" si="15"/>
        <v>28</v>
      </c>
      <c r="V139" s="394">
        <f t="shared" si="18"/>
        <v>56</v>
      </c>
      <c r="W139" s="144" t="s">
        <v>255</v>
      </c>
      <c r="X139" s="423">
        <f t="shared" si="19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18.75">
      <c r="A140" s="157">
        <f t="shared" si="16"/>
        <v>1</v>
      </c>
      <c r="B140" s="161" t="s">
        <v>177</v>
      </c>
      <c r="C140" s="161"/>
      <c r="D140" s="198">
        <v>18</v>
      </c>
      <c r="E140" s="383">
        <f t="shared" si="17"/>
        <v>126</v>
      </c>
      <c r="F140" s="319">
        <v>46178</v>
      </c>
      <c r="G140" s="384">
        <f t="shared" ca="1" si="20"/>
        <v>130</v>
      </c>
      <c r="H140" s="385">
        <v>3</v>
      </c>
      <c r="I140" s="385" t="str">
        <f>VLOOKUP(H140,Secteurs!$A$4:$C$6,3)</f>
        <v>Arnaud ITOUA</v>
      </c>
      <c r="J140" s="195">
        <v>0.5</v>
      </c>
      <c r="K140" s="196"/>
      <c r="L140" s="196"/>
      <c r="M140" s="196">
        <v>0.5</v>
      </c>
      <c r="N140" s="196"/>
      <c r="O140" s="197"/>
      <c r="P140" s="391">
        <f t="shared" si="15"/>
        <v>63</v>
      </c>
      <c r="Q140" s="392">
        <f t="shared" si="15"/>
        <v>0</v>
      </c>
      <c r="R140" s="392">
        <f t="shared" si="15"/>
        <v>0</v>
      </c>
      <c r="S140" s="392">
        <f t="shared" si="15"/>
        <v>63</v>
      </c>
      <c r="T140" s="392">
        <f t="shared" si="15"/>
        <v>0</v>
      </c>
      <c r="U140" s="393">
        <f t="shared" si="15"/>
        <v>0</v>
      </c>
      <c r="V140" s="394">
        <f t="shared" si="18"/>
        <v>126</v>
      </c>
      <c r="W140" s="144" t="s">
        <v>218</v>
      </c>
      <c r="X140" s="423">
        <f t="shared" si="19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21">
      <c r="A141" s="157">
        <f t="shared" si="16"/>
        <v>1</v>
      </c>
      <c r="B141" s="142" t="s">
        <v>178</v>
      </c>
      <c r="C141" s="162"/>
      <c r="D141" s="199">
        <v>7</v>
      </c>
      <c r="E141" s="383">
        <f t="shared" si="17"/>
        <v>49</v>
      </c>
      <c r="F141" s="319">
        <v>46176</v>
      </c>
      <c r="G141" s="384">
        <f t="shared" ca="1" si="20"/>
        <v>132</v>
      </c>
      <c r="H141" s="385">
        <v>1</v>
      </c>
      <c r="I141" s="385" t="s">
        <v>353</v>
      </c>
      <c r="J141" s="195"/>
      <c r="K141" s="196"/>
      <c r="L141" s="196">
        <v>0.5</v>
      </c>
      <c r="M141" s="196"/>
      <c r="N141" s="196">
        <v>0.5</v>
      </c>
      <c r="O141" s="197"/>
      <c r="P141" s="391">
        <f t="shared" si="15"/>
        <v>0</v>
      </c>
      <c r="Q141" s="392">
        <f t="shared" si="15"/>
        <v>0</v>
      </c>
      <c r="R141" s="392">
        <f t="shared" si="15"/>
        <v>24.5</v>
      </c>
      <c r="S141" s="392">
        <f t="shared" si="15"/>
        <v>0</v>
      </c>
      <c r="T141" s="392">
        <f t="shared" si="15"/>
        <v>24.5</v>
      </c>
      <c r="U141" s="393">
        <f t="shared" si="15"/>
        <v>0</v>
      </c>
      <c r="V141" s="394">
        <f t="shared" si="18"/>
        <v>49</v>
      </c>
      <c r="W141" s="144" t="s">
        <v>219</v>
      </c>
      <c r="X141" s="423">
        <f t="shared" si="19"/>
        <v>0</v>
      </c>
      <c r="Y141" s="165"/>
      <c r="Z141" s="165"/>
      <c r="AA141" s="2"/>
      <c r="AB141" s="2"/>
      <c r="AC141" s="2"/>
      <c r="AD141" s="2"/>
      <c r="AE141" s="2"/>
      <c r="AF141" s="2"/>
    </row>
    <row r="142" spans="1:32" ht="18.75" customHeight="1">
      <c r="A142" s="157">
        <f t="shared" si="16"/>
        <v>1</v>
      </c>
      <c r="B142" s="142" t="s">
        <v>267</v>
      </c>
      <c r="C142" s="162" t="s">
        <v>29</v>
      </c>
      <c r="D142" s="199">
        <v>8</v>
      </c>
      <c r="E142" s="383">
        <f t="shared" si="17"/>
        <v>56</v>
      </c>
      <c r="F142" s="319">
        <v>46178</v>
      </c>
      <c r="G142" s="384">
        <f t="shared" ca="1" si="20"/>
        <v>130</v>
      </c>
      <c r="H142" s="385">
        <v>1</v>
      </c>
      <c r="I142" s="385" t="s">
        <v>353</v>
      </c>
      <c r="J142" s="195">
        <v>0.75</v>
      </c>
      <c r="K142" s="196"/>
      <c r="L142" s="196"/>
      <c r="M142" s="196"/>
      <c r="N142" s="196">
        <v>0.25</v>
      </c>
      <c r="O142" s="197"/>
      <c r="P142" s="391">
        <f t="shared" si="15"/>
        <v>42</v>
      </c>
      <c r="Q142" s="392">
        <f t="shared" si="15"/>
        <v>0</v>
      </c>
      <c r="R142" s="392">
        <f t="shared" si="15"/>
        <v>0</v>
      </c>
      <c r="S142" s="392">
        <f t="shared" si="15"/>
        <v>0</v>
      </c>
      <c r="T142" s="392">
        <f t="shared" si="15"/>
        <v>14</v>
      </c>
      <c r="U142" s="393">
        <f t="shared" si="15"/>
        <v>0</v>
      </c>
      <c r="V142" s="394">
        <f t="shared" si="18"/>
        <v>56</v>
      </c>
      <c r="W142" s="144" t="s">
        <v>226</v>
      </c>
      <c r="X142" s="423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16"/>
        <v>0</v>
      </c>
      <c r="B143" s="163" t="s">
        <v>329</v>
      </c>
      <c r="C143" s="155"/>
      <c r="D143" s="198"/>
      <c r="E143" s="383">
        <f t="shared" si="17"/>
        <v>0</v>
      </c>
      <c r="F143" s="319">
        <v>46091</v>
      </c>
      <c r="G143" s="384" t="str">
        <f t="shared" ca="1" si="20"/>
        <v>Sans objet</v>
      </c>
      <c r="H143" s="385">
        <v>2</v>
      </c>
      <c r="I143" s="385"/>
      <c r="J143" s="195"/>
      <c r="K143" s="196"/>
      <c r="L143" s="196"/>
      <c r="M143" s="196"/>
      <c r="N143" s="196"/>
      <c r="O143" s="197"/>
      <c r="P143" s="391">
        <f t="shared" si="15"/>
        <v>0</v>
      </c>
      <c r="Q143" s="392">
        <f t="shared" si="15"/>
        <v>0</v>
      </c>
      <c r="R143" s="392">
        <f t="shared" si="15"/>
        <v>0</v>
      </c>
      <c r="S143" s="392">
        <f t="shared" si="15"/>
        <v>0</v>
      </c>
      <c r="T143" s="392">
        <f t="shared" si="15"/>
        <v>0</v>
      </c>
      <c r="U143" s="393">
        <f t="shared" si="15"/>
        <v>0</v>
      </c>
      <c r="V143" s="394">
        <f t="shared" si="18"/>
        <v>0</v>
      </c>
      <c r="W143" s="144" t="s">
        <v>226</v>
      </c>
      <c r="X143" s="423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180</v>
      </c>
      <c r="C144" s="163"/>
      <c r="D144" s="198">
        <v>24</v>
      </c>
      <c r="E144" s="383">
        <f t="shared" si="17"/>
        <v>168</v>
      </c>
      <c r="F144" s="319">
        <v>46175</v>
      </c>
      <c r="G144" s="384">
        <f t="shared" ca="1" si="20"/>
        <v>133</v>
      </c>
      <c r="H144" s="385">
        <v>1</v>
      </c>
      <c r="I144" s="385" t="s">
        <v>353</v>
      </c>
      <c r="J144" s="195"/>
      <c r="K144" s="196"/>
      <c r="L144" s="196">
        <v>0.25</v>
      </c>
      <c r="M144" s="196"/>
      <c r="N144" s="196"/>
      <c r="O144" s="197">
        <v>0.75</v>
      </c>
      <c r="P144" s="391">
        <f t="shared" si="15"/>
        <v>0</v>
      </c>
      <c r="Q144" s="392">
        <f t="shared" si="15"/>
        <v>0</v>
      </c>
      <c r="R144" s="392">
        <f t="shared" si="15"/>
        <v>42</v>
      </c>
      <c r="S144" s="392">
        <f t="shared" si="15"/>
        <v>0</v>
      </c>
      <c r="T144" s="392">
        <f t="shared" si="15"/>
        <v>0</v>
      </c>
      <c r="U144" s="393">
        <f t="shared" si="15"/>
        <v>126</v>
      </c>
      <c r="V144" s="394">
        <f t="shared" si="18"/>
        <v>168</v>
      </c>
      <c r="W144" s="144" t="s">
        <v>268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16"/>
        <v>1</v>
      </c>
      <c r="B145" s="142" t="s">
        <v>181</v>
      </c>
      <c r="C145" s="148"/>
      <c r="D145" s="198">
        <v>40</v>
      </c>
      <c r="E145" s="383">
        <f t="shared" si="17"/>
        <v>280</v>
      </c>
      <c r="F145" s="319">
        <v>46174</v>
      </c>
      <c r="G145" s="384">
        <f t="shared" ca="1" si="20"/>
        <v>134</v>
      </c>
      <c r="H145" s="385">
        <v>2</v>
      </c>
      <c r="I145" s="385" t="s">
        <v>280</v>
      </c>
      <c r="J145" s="195">
        <v>0.5</v>
      </c>
      <c r="K145" s="196"/>
      <c r="L145" s="196"/>
      <c r="M145" s="196">
        <v>0.25</v>
      </c>
      <c r="N145" s="196"/>
      <c r="O145" s="197">
        <v>0.25</v>
      </c>
      <c r="P145" s="391">
        <f t="shared" si="15"/>
        <v>140</v>
      </c>
      <c r="Q145" s="392">
        <f t="shared" si="15"/>
        <v>0</v>
      </c>
      <c r="R145" s="392">
        <f t="shared" si="15"/>
        <v>0</v>
      </c>
      <c r="S145" s="392">
        <f t="shared" si="15"/>
        <v>70</v>
      </c>
      <c r="T145" s="392">
        <f t="shared" si="15"/>
        <v>0</v>
      </c>
      <c r="U145" s="393">
        <f t="shared" si="15"/>
        <v>70</v>
      </c>
      <c r="V145" s="394">
        <f t="shared" si="18"/>
        <v>280</v>
      </c>
      <c r="W145" s="144" t="s">
        <v>269</v>
      </c>
      <c r="X145" s="423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16"/>
        <v>1</v>
      </c>
      <c r="B146" s="142" t="s">
        <v>182</v>
      </c>
      <c r="C146" s="142"/>
      <c r="D146" s="198">
        <v>16</v>
      </c>
      <c r="E146" s="383">
        <f t="shared" si="17"/>
        <v>112</v>
      </c>
      <c r="F146" s="319">
        <v>46178</v>
      </c>
      <c r="G146" s="384">
        <f t="shared" ca="1" si="20"/>
        <v>130</v>
      </c>
      <c r="H146" s="385">
        <v>2</v>
      </c>
      <c r="I146" s="385" t="s">
        <v>280</v>
      </c>
      <c r="J146" s="195"/>
      <c r="K146" s="196">
        <v>0.5</v>
      </c>
      <c r="L146" s="196"/>
      <c r="M146" s="196"/>
      <c r="N146" s="196"/>
      <c r="O146" s="197">
        <v>0.5</v>
      </c>
      <c r="P146" s="391">
        <f t="shared" si="15"/>
        <v>0</v>
      </c>
      <c r="Q146" s="392">
        <f t="shared" si="15"/>
        <v>56</v>
      </c>
      <c r="R146" s="392">
        <f t="shared" si="15"/>
        <v>0</v>
      </c>
      <c r="S146" s="392">
        <f t="shared" si="15"/>
        <v>0</v>
      </c>
      <c r="T146" s="392">
        <f t="shared" si="15"/>
        <v>0</v>
      </c>
      <c r="U146" s="393">
        <f t="shared" si="15"/>
        <v>56</v>
      </c>
      <c r="V146" s="394">
        <f t="shared" si="18"/>
        <v>112</v>
      </c>
      <c r="W146" s="144"/>
      <c r="X146" s="423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16"/>
        <v>1</v>
      </c>
      <c r="B147" s="142" t="s">
        <v>351</v>
      </c>
      <c r="C147" s="142"/>
      <c r="D147" s="198">
        <v>22</v>
      </c>
      <c r="E147" s="383">
        <f t="shared" si="17"/>
        <v>154</v>
      </c>
      <c r="F147" s="319">
        <v>46178</v>
      </c>
      <c r="G147" s="384">
        <f t="shared" ca="1" si="20"/>
        <v>130</v>
      </c>
      <c r="H147" s="254">
        <v>1</v>
      </c>
      <c r="I147" s="385" t="s">
        <v>353</v>
      </c>
      <c r="J147" s="195">
        <v>0.5</v>
      </c>
      <c r="K147" s="196"/>
      <c r="L147" s="196"/>
      <c r="M147" s="196">
        <v>0.25</v>
      </c>
      <c r="N147" s="196"/>
      <c r="O147" s="197">
        <v>0.25</v>
      </c>
      <c r="P147" s="391">
        <f t="shared" si="15"/>
        <v>77</v>
      </c>
      <c r="Q147" s="392">
        <f t="shared" si="15"/>
        <v>0</v>
      </c>
      <c r="R147" s="392">
        <f t="shared" si="15"/>
        <v>0</v>
      </c>
      <c r="S147" s="392">
        <f t="shared" si="15"/>
        <v>38.5</v>
      </c>
      <c r="T147" s="392">
        <f t="shared" si="15"/>
        <v>0</v>
      </c>
      <c r="U147" s="393">
        <f t="shared" si="15"/>
        <v>38.5</v>
      </c>
      <c r="V147" s="394">
        <f t="shared" si="18"/>
        <v>154</v>
      </c>
      <c r="W147" s="144" t="s">
        <v>226</v>
      </c>
      <c r="X147" s="423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16"/>
        <v>1</v>
      </c>
      <c r="B148" s="142" t="s">
        <v>335</v>
      </c>
      <c r="C148" s="163"/>
      <c r="D148" s="198">
        <v>12</v>
      </c>
      <c r="E148" s="383">
        <f t="shared" si="17"/>
        <v>84</v>
      </c>
      <c r="F148" s="319">
        <v>46178</v>
      </c>
      <c r="G148" s="384">
        <f t="shared" ca="1" si="20"/>
        <v>130</v>
      </c>
      <c r="H148" s="385">
        <v>3</v>
      </c>
      <c r="I148" s="385" t="str">
        <f>VLOOKUP(H148,Secteurs!$A$4:$C$6,3)</f>
        <v>Arnaud ITOUA</v>
      </c>
      <c r="J148" s="195">
        <v>0.5</v>
      </c>
      <c r="K148" s="196"/>
      <c r="L148" s="196"/>
      <c r="M148" s="196"/>
      <c r="N148" s="196"/>
      <c r="O148" s="197">
        <v>0.5</v>
      </c>
      <c r="P148" s="391">
        <f t="shared" si="15"/>
        <v>42</v>
      </c>
      <c r="Q148" s="392">
        <f t="shared" si="15"/>
        <v>0</v>
      </c>
      <c r="R148" s="392">
        <f t="shared" si="15"/>
        <v>0</v>
      </c>
      <c r="S148" s="392">
        <f t="shared" si="15"/>
        <v>0</v>
      </c>
      <c r="T148" s="392">
        <f t="shared" si="15"/>
        <v>0</v>
      </c>
      <c r="U148" s="393">
        <f t="shared" si="15"/>
        <v>42</v>
      </c>
      <c r="V148" s="394">
        <f t="shared" si="18"/>
        <v>84</v>
      </c>
      <c r="W148" s="144" t="s">
        <v>271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16"/>
        <v>1</v>
      </c>
      <c r="B149" s="142" t="s">
        <v>304</v>
      </c>
      <c r="C149" s="148"/>
      <c r="D149" s="198">
        <v>6</v>
      </c>
      <c r="E149" s="383">
        <f t="shared" si="17"/>
        <v>42</v>
      </c>
      <c r="F149" s="319">
        <v>46174</v>
      </c>
      <c r="G149" s="384">
        <f t="shared" ca="1" si="20"/>
        <v>134</v>
      </c>
      <c r="H149" s="385">
        <v>2</v>
      </c>
      <c r="I149" s="385" t="s">
        <v>280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42</v>
      </c>
      <c r="Q149" s="399">
        <f t="shared" si="15"/>
        <v>0</v>
      </c>
      <c r="R149" s="399">
        <f t="shared" si="15"/>
        <v>0</v>
      </c>
      <c r="S149" s="399">
        <f t="shared" si="15"/>
        <v>0</v>
      </c>
      <c r="T149" s="399">
        <f t="shared" si="15"/>
        <v>0</v>
      </c>
      <c r="U149" s="400">
        <f t="shared" si="15"/>
        <v>0</v>
      </c>
      <c r="V149" s="394">
        <f t="shared" si="18"/>
        <v>42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16"/>
        <v>1</v>
      </c>
      <c r="B150" s="142" t="s">
        <v>306</v>
      </c>
      <c r="C150" s="148"/>
      <c r="D150" s="198">
        <v>7</v>
      </c>
      <c r="E150" s="383">
        <f t="shared" si="17"/>
        <v>49</v>
      </c>
      <c r="F150" s="319">
        <v>46176</v>
      </c>
      <c r="G150" s="384">
        <f t="shared" ca="1" si="20"/>
        <v>132</v>
      </c>
      <c r="H150" s="385">
        <v>1</v>
      </c>
      <c r="I150" s="385" t="s">
        <v>353</v>
      </c>
      <c r="J150" s="195">
        <v>1</v>
      </c>
      <c r="K150" s="196"/>
      <c r="L150" s="196"/>
      <c r="M150" s="196"/>
      <c r="N150" s="196"/>
      <c r="O150" s="197"/>
      <c r="P150" s="391">
        <f t="shared" si="15"/>
        <v>49</v>
      </c>
      <c r="Q150" s="399">
        <f t="shared" si="15"/>
        <v>0</v>
      </c>
      <c r="R150" s="399">
        <f t="shared" si="15"/>
        <v>0</v>
      </c>
      <c r="S150" s="399">
        <f t="shared" si="15"/>
        <v>0</v>
      </c>
      <c r="T150" s="399">
        <f t="shared" si="15"/>
        <v>0</v>
      </c>
      <c r="U150" s="400">
        <f t="shared" si="15"/>
        <v>0</v>
      </c>
      <c r="V150" s="394">
        <f t="shared" si="18"/>
        <v>49</v>
      </c>
      <c r="W150" s="144" t="s">
        <v>305</v>
      </c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16"/>
        <v>1</v>
      </c>
      <c r="B151" s="142" t="s">
        <v>336</v>
      </c>
      <c r="C151" s="148"/>
      <c r="D151" s="198">
        <v>4</v>
      </c>
      <c r="E151" s="383">
        <f t="shared" si="17"/>
        <v>28</v>
      </c>
      <c r="F151" s="319">
        <v>46176</v>
      </c>
      <c r="G151" s="384">
        <f t="shared" ca="1" si="20"/>
        <v>132</v>
      </c>
      <c r="H151" s="385">
        <v>2</v>
      </c>
      <c r="I151" s="385" t="s">
        <v>354</v>
      </c>
      <c r="J151" s="195"/>
      <c r="K151" s="196"/>
      <c r="L151" s="196"/>
      <c r="M151" s="196">
        <v>1</v>
      </c>
      <c r="N151" s="196"/>
      <c r="O151" s="197"/>
      <c r="P151" s="391">
        <f t="shared" si="15"/>
        <v>0</v>
      </c>
      <c r="Q151" s="399">
        <f t="shared" si="15"/>
        <v>0</v>
      </c>
      <c r="R151" s="399">
        <f t="shared" si="15"/>
        <v>0</v>
      </c>
      <c r="S151" s="399">
        <f t="shared" si="15"/>
        <v>28</v>
      </c>
      <c r="T151" s="399">
        <f t="shared" si="15"/>
        <v>0</v>
      </c>
      <c r="U151" s="400">
        <f t="shared" si="15"/>
        <v>0</v>
      </c>
      <c r="V151" s="394">
        <f t="shared" si="18"/>
        <v>28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16"/>
        <v>1</v>
      </c>
      <c r="B152" s="142" t="s">
        <v>307</v>
      </c>
      <c r="C152" s="142"/>
      <c r="D152" s="198">
        <v>8</v>
      </c>
      <c r="E152" s="383">
        <f t="shared" si="17"/>
        <v>56</v>
      </c>
      <c r="F152" s="319">
        <v>46178</v>
      </c>
      <c r="G152" s="384">
        <f t="shared" ca="1" si="20"/>
        <v>130</v>
      </c>
      <c r="H152" s="385">
        <v>2</v>
      </c>
      <c r="I152" s="385" t="s">
        <v>354</v>
      </c>
      <c r="J152" s="195"/>
      <c r="K152" s="196"/>
      <c r="L152" s="196"/>
      <c r="M152" s="196"/>
      <c r="N152" s="196"/>
      <c r="O152" s="197">
        <v>1</v>
      </c>
      <c r="P152" s="391">
        <f t="shared" si="15"/>
        <v>0</v>
      </c>
      <c r="Q152" s="399">
        <f t="shared" si="15"/>
        <v>0</v>
      </c>
      <c r="R152" s="399">
        <f t="shared" si="15"/>
        <v>0</v>
      </c>
      <c r="S152" s="399">
        <f t="shared" si="15"/>
        <v>0</v>
      </c>
      <c r="T152" s="399">
        <f t="shared" si="15"/>
        <v>0</v>
      </c>
      <c r="U152" s="400">
        <f t="shared" si="15"/>
        <v>56</v>
      </c>
      <c r="V152" s="394">
        <f t="shared" si="18"/>
        <v>56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16"/>
        <v>1</v>
      </c>
      <c r="B153" s="142" t="s">
        <v>340</v>
      </c>
      <c r="C153" s="142"/>
      <c r="D153" s="198">
        <v>18</v>
      </c>
      <c r="E153" s="383">
        <f t="shared" si="17"/>
        <v>126</v>
      </c>
      <c r="F153" s="319">
        <v>46178</v>
      </c>
      <c r="G153" s="384">
        <f t="shared" ca="1" si="20"/>
        <v>130</v>
      </c>
      <c r="H153" s="385"/>
      <c r="I153" s="385" t="s">
        <v>354</v>
      </c>
      <c r="J153" s="195"/>
      <c r="K153" s="196"/>
      <c r="L153" s="196"/>
      <c r="M153" s="196">
        <v>0.5</v>
      </c>
      <c r="N153" s="196"/>
      <c r="O153" s="197">
        <v>0.5</v>
      </c>
      <c r="P153" s="391">
        <f t="shared" si="15"/>
        <v>0</v>
      </c>
      <c r="Q153" s="399">
        <f t="shared" si="15"/>
        <v>0</v>
      </c>
      <c r="R153" s="399">
        <f t="shared" si="15"/>
        <v>0</v>
      </c>
      <c r="S153" s="399">
        <f t="shared" si="15"/>
        <v>63</v>
      </c>
      <c r="T153" s="399">
        <f t="shared" si="15"/>
        <v>0</v>
      </c>
      <c r="U153" s="400">
        <f t="shared" si="15"/>
        <v>63</v>
      </c>
      <c r="V153" s="394">
        <f t="shared" si="18"/>
        <v>126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57">
        <f t="shared" si="16"/>
        <v>1</v>
      </c>
      <c r="B154" s="348" t="s">
        <v>352</v>
      </c>
      <c r="C154" s="163"/>
      <c r="D154" s="198">
        <v>20</v>
      </c>
      <c r="E154" s="383">
        <f t="shared" si="17"/>
        <v>140</v>
      </c>
      <c r="F154" s="319">
        <v>46176</v>
      </c>
      <c r="G154" s="384">
        <f t="shared" ca="1" si="20"/>
        <v>132</v>
      </c>
      <c r="H154" s="385">
        <v>1</v>
      </c>
      <c r="I154" s="385" t="s">
        <v>280</v>
      </c>
      <c r="J154" s="195">
        <v>0.5</v>
      </c>
      <c r="K154" s="196"/>
      <c r="L154" s="196"/>
      <c r="M154" s="196"/>
      <c r="N154" s="196">
        <v>0.5</v>
      </c>
      <c r="O154" s="197"/>
      <c r="P154" s="391">
        <f t="shared" si="15"/>
        <v>70</v>
      </c>
      <c r="Q154" s="399">
        <f t="shared" si="15"/>
        <v>0</v>
      </c>
      <c r="R154" s="399">
        <f t="shared" si="15"/>
        <v>0</v>
      </c>
      <c r="S154" s="399">
        <f t="shared" si="15"/>
        <v>0</v>
      </c>
      <c r="T154" s="399">
        <f t="shared" si="15"/>
        <v>70</v>
      </c>
      <c r="U154" s="400">
        <f t="shared" si="15"/>
        <v>0</v>
      </c>
      <c r="V154" s="394">
        <f t="shared" si="18"/>
        <v>140</v>
      </c>
      <c r="W154" s="144"/>
      <c r="X154" s="423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57">
        <f t="shared" si="16"/>
        <v>1</v>
      </c>
      <c r="B155" s="348" t="s">
        <v>315</v>
      </c>
      <c r="C155" s="163"/>
      <c r="D155" s="198">
        <v>12</v>
      </c>
      <c r="E155" s="383">
        <f t="shared" si="17"/>
        <v>84</v>
      </c>
      <c r="F155" s="319">
        <v>46177</v>
      </c>
      <c r="G155" s="384">
        <f t="shared" ca="1" si="20"/>
        <v>131</v>
      </c>
      <c r="H155" s="385">
        <v>1</v>
      </c>
      <c r="I155" s="385" t="s">
        <v>353</v>
      </c>
      <c r="J155" s="195"/>
      <c r="K155" s="196"/>
      <c r="L155" s="196"/>
      <c r="M155" s="196">
        <v>1</v>
      </c>
      <c r="N155" s="196"/>
      <c r="O155" s="197"/>
      <c r="P155" s="391">
        <f t="shared" si="15"/>
        <v>0</v>
      </c>
      <c r="Q155" s="399">
        <f t="shared" si="15"/>
        <v>0</v>
      </c>
      <c r="R155" s="399">
        <f t="shared" si="15"/>
        <v>0</v>
      </c>
      <c r="S155" s="399">
        <f t="shared" si="15"/>
        <v>84</v>
      </c>
      <c r="T155" s="399">
        <f t="shared" si="15"/>
        <v>0</v>
      </c>
      <c r="U155" s="400">
        <f t="shared" si="15"/>
        <v>0</v>
      </c>
      <c r="V155" s="394">
        <f t="shared" si="18"/>
        <v>84</v>
      </c>
      <c r="W155" s="144"/>
      <c r="X155" s="423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258"/>
      <c r="B156" s="259"/>
      <c r="C156" s="260"/>
      <c r="D156" s="261"/>
      <c r="E156" s="262">
        <f t="shared" si="17"/>
        <v>0</v>
      </c>
      <c r="F156" s="263"/>
      <c r="G156" s="263"/>
      <c r="H156" s="264"/>
      <c r="I156" s="264"/>
      <c r="J156" s="265"/>
      <c r="K156" s="266"/>
      <c r="L156" s="266"/>
      <c r="M156" s="266"/>
      <c r="N156" s="266"/>
      <c r="O156" s="267"/>
      <c r="P156" s="268"/>
      <c r="Q156" s="269"/>
      <c r="R156" s="269"/>
      <c r="S156" s="269"/>
      <c r="T156" s="269"/>
      <c r="U156" s="270"/>
      <c r="V156" s="271">
        <f t="shared" si="18"/>
        <v>0</v>
      </c>
      <c r="W156" s="272"/>
      <c r="X156" s="371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181">
        <f>SUBTOTAL(9,A2:A156)</f>
        <v>150</v>
      </c>
      <c r="B157" s="181"/>
      <c r="C157" s="326">
        <f>+D157/A157</f>
        <v>28.526666666666667</v>
      </c>
      <c r="D157" s="182">
        <f>SUBTOTAL(9,D2:D156)</f>
        <v>4279</v>
      </c>
      <c r="E157" s="356">
        <f>D157*7</f>
        <v>29953</v>
      </c>
      <c r="F157" s="327">
        <f>+E157/A157</f>
        <v>199.68666666666667</v>
      </c>
      <c r="G157" s="384">
        <f ca="1">(SUBTOTAL(9,G2:G156))/A157</f>
        <v>130.86666666666667</v>
      </c>
      <c r="H157" s="256"/>
      <c r="I157" s="256"/>
      <c r="J157" s="273">
        <f>(SUBTOTAL(9,J2:J156))/O$166</f>
        <v>0.56140350877192979</v>
      </c>
      <c r="K157" s="274">
        <f>(SUBTOTAL(9,K2:K156))/P$166</f>
        <v>0.52777777777777779</v>
      </c>
      <c r="L157" s="274">
        <f>(SUBTOTAL(9,L2:L156))/R$166</f>
        <v>0.48</v>
      </c>
      <c r="M157" s="274">
        <f>(SUBTOTAL(9,M2:M156))/S$166</f>
        <v>0.41447368421052633</v>
      </c>
      <c r="N157" s="274">
        <f>(SUBTOTAL(9,N2:N156))/T$166</f>
        <v>0.40217391304347827</v>
      </c>
      <c r="O157" s="275">
        <f>(SUBTOTAL(9,O2:O156))/U$166</f>
        <v>0.48097826086956524</v>
      </c>
      <c r="P157" s="184">
        <f>SUBTOTAL(9,P2:P156)</f>
        <v>12918.5</v>
      </c>
      <c r="Q157" s="184">
        <f t="shared" ref="Q157:V157" si="21">SUBTOTAL(9,Q2:Q156)</f>
        <v>1083.25</v>
      </c>
      <c r="R157" s="184">
        <f t="shared" si="21"/>
        <v>2278.5</v>
      </c>
      <c r="S157" s="184">
        <f t="shared" si="21"/>
        <v>2980.25</v>
      </c>
      <c r="T157" s="184">
        <f t="shared" si="21"/>
        <v>1694</v>
      </c>
      <c r="U157" s="184">
        <f t="shared" si="21"/>
        <v>8998.5</v>
      </c>
      <c r="V157" s="184">
        <f t="shared" si="21"/>
        <v>29953</v>
      </c>
      <c r="W157" s="182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185</v>
      </c>
      <c r="B159" s="173" t="s">
        <v>186</v>
      </c>
      <c r="C159" s="173"/>
      <c r="D159" s="173" t="s">
        <v>383</v>
      </c>
      <c r="E159" s="24"/>
      <c r="F159" s="24"/>
      <c r="G159" s="24"/>
      <c r="H159" s="24"/>
      <c r="I159" s="24"/>
      <c r="N159" s="222" t="s">
        <v>188</v>
      </c>
      <c r="O159" s="279" t="s">
        <v>289</v>
      </c>
      <c r="P159" s="220" t="s">
        <v>192</v>
      </c>
      <c r="Q159" s="24" t="s">
        <v>2</v>
      </c>
      <c r="R159" s="24" t="s">
        <v>3</v>
      </c>
      <c r="S159" s="24" t="s">
        <v>4</v>
      </c>
      <c r="T159" s="401" t="s">
        <v>6</v>
      </c>
      <c r="U159" s="401" t="s">
        <v>5</v>
      </c>
      <c r="X159" s="402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1" t="s">
        <v>287</v>
      </c>
      <c r="B160" s="311">
        <v>6790</v>
      </c>
      <c r="C160" s="213"/>
      <c r="D160" s="425">
        <f>B160/B$167</f>
        <v>0.2266865865974477</v>
      </c>
      <c r="E160" s="2"/>
      <c r="F160" s="2"/>
      <c r="G160" s="2"/>
      <c r="H160" s="2"/>
      <c r="I160" s="2"/>
      <c r="N160" s="223">
        <v>0.25</v>
      </c>
      <c r="O160" s="300">
        <f t="shared" ref="O160:P163" si="22">+SUMIF(J$2:J$156,$N160,$A$2:$A$156)</f>
        <v>8</v>
      </c>
      <c r="P160" s="301">
        <f t="shared" si="22"/>
        <v>3</v>
      </c>
      <c r="Q160" s="302">
        <f>+O160+P160</f>
        <v>11</v>
      </c>
      <c r="R160" s="302">
        <f t="shared" ref="R160:U163" si="23">+SUMIF(L$2:L$156,$N160,$A$2:$A$156)</f>
        <v>6</v>
      </c>
      <c r="S160" s="302">
        <f t="shared" si="23"/>
        <v>18</v>
      </c>
      <c r="T160" s="302">
        <f t="shared" si="23"/>
        <v>11</v>
      </c>
      <c r="U160" s="302">
        <f t="shared" si="23"/>
        <v>22</v>
      </c>
      <c r="V160" s="403"/>
      <c r="X160" s="404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215" t="s">
        <v>192</v>
      </c>
      <c r="B161" s="312">
        <v>1800</v>
      </c>
      <c r="C161" s="217"/>
      <c r="D161" s="426">
        <f t="shared" ref="D161:D166" si="24">B161/B$167</f>
        <v>6.0093645931576706E-2</v>
      </c>
      <c r="E161" s="2"/>
      <c r="F161" s="2"/>
      <c r="G161" s="2"/>
      <c r="H161" s="2"/>
      <c r="I161" s="2"/>
      <c r="N161" s="223">
        <v>0.5</v>
      </c>
      <c r="O161" s="300">
        <f t="shared" si="22"/>
        <v>84</v>
      </c>
      <c r="P161" s="301">
        <f t="shared" si="22"/>
        <v>4</v>
      </c>
      <c r="Q161" s="302">
        <f>+O161+P161</f>
        <v>88</v>
      </c>
      <c r="R161" s="302">
        <f t="shared" si="23"/>
        <v>17</v>
      </c>
      <c r="S161" s="302">
        <f t="shared" si="23"/>
        <v>17</v>
      </c>
      <c r="T161" s="302">
        <f t="shared" si="23"/>
        <v>11</v>
      </c>
      <c r="U161" s="302">
        <f t="shared" si="23"/>
        <v>62</v>
      </c>
      <c r="V161" s="403"/>
      <c r="X161" s="405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363" t="s">
        <v>2</v>
      </c>
      <c r="B162" s="420">
        <v>14002</v>
      </c>
      <c r="C162" s="421"/>
      <c r="D162" s="366">
        <f t="shared" si="24"/>
        <v>0.46746179462996501</v>
      </c>
      <c r="E162" s="316">
        <f>+D162-Q167</f>
        <v>9.1284612966316403E-3</v>
      </c>
      <c r="F162" s="225"/>
      <c r="G162" s="225"/>
      <c r="H162" s="257"/>
      <c r="I162" s="257"/>
      <c r="N162" s="223">
        <v>0.75</v>
      </c>
      <c r="O162" s="300">
        <f t="shared" si="22"/>
        <v>8</v>
      </c>
      <c r="P162" s="301">
        <f t="shared" si="22"/>
        <v>0</v>
      </c>
      <c r="Q162" s="302">
        <f>+O162+P162</f>
        <v>8</v>
      </c>
      <c r="R162" s="302">
        <f t="shared" si="23"/>
        <v>0</v>
      </c>
      <c r="S162" s="302">
        <f t="shared" si="23"/>
        <v>1</v>
      </c>
      <c r="T162" s="302">
        <f t="shared" si="23"/>
        <v>0</v>
      </c>
      <c r="U162" s="302">
        <f t="shared" si="23"/>
        <v>1</v>
      </c>
      <c r="V162" s="403"/>
      <c r="X162" s="40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3</v>
      </c>
      <c r="B163" s="422">
        <f>+R157</f>
        <v>2278.5</v>
      </c>
      <c r="C163" s="48"/>
      <c r="D163" s="286">
        <f t="shared" si="24"/>
        <v>7.6068540141720847E-2</v>
      </c>
      <c r="E163" s="316">
        <f>+D163-R167</f>
        <v>-3.9314598582791543E-3</v>
      </c>
      <c r="F163" s="225"/>
      <c r="G163" s="225"/>
      <c r="H163" s="257"/>
      <c r="I163" s="257"/>
      <c r="N163" s="223">
        <v>1</v>
      </c>
      <c r="O163" s="300">
        <f t="shared" si="22"/>
        <v>14</v>
      </c>
      <c r="P163" s="301">
        <f t="shared" si="22"/>
        <v>2</v>
      </c>
      <c r="Q163" s="302">
        <f>+O163+P163</f>
        <v>16</v>
      </c>
      <c r="R163" s="302">
        <f t="shared" si="23"/>
        <v>2</v>
      </c>
      <c r="S163" s="302">
        <f t="shared" si="23"/>
        <v>2</v>
      </c>
      <c r="T163" s="302">
        <f t="shared" si="23"/>
        <v>1</v>
      </c>
      <c r="U163" s="302">
        <f t="shared" si="23"/>
        <v>7</v>
      </c>
      <c r="V163" s="403"/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4</v>
      </c>
      <c r="B164" s="422">
        <f>+S157</f>
        <v>2980.25</v>
      </c>
      <c r="C164" s="48"/>
      <c r="D164" s="286">
        <f t="shared" si="24"/>
        <v>9.949671571532305E-2</v>
      </c>
      <c r="E164" s="316">
        <f>+D164-S167</f>
        <v>-5.5032842846769459E-3</v>
      </c>
      <c r="F164" s="225"/>
      <c r="G164" s="225"/>
      <c r="H164" s="257"/>
      <c r="I164" s="257"/>
      <c r="N164" s="406" t="s">
        <v>294</v>
      </c>
      <c r="O164" s="303">
        <f t="shared" ref="O164:U164" si="25">+SUMPRODUCT($N$160:$N$163,O160:O163)/O166</f>
        <v>0.56140350877192979</v>
      </c>
      <c r="P164" s="304">
        <f t="shared" si="25"/>
        <v>0.52777777777777779</v>
      </c>
      <c r="Q164" s="305">
        <f>+SUMPRODUCT($N$160:$N$163,Q160:Q163)/Q166</f>
        <v>0.55894308943089432</v>
      </c>
      <c r="R164" s="305">
        <f t="shared" si="25"/>
        <v>0.48</v>
      </c>
      <c r="S164" s="305">
        <f t="shared" si="25"/>
        <v>0.41447368421052633</v>
      </c>
      <c r="T164" s="305">
        <f t="shared" si="25"/>
        <v>0.40217391304347827</v>
      </c>
      <c r="U164" s="305">
        <f t="shared" si="25"/>
        <v>0.48097826086956524</v>
      </c>
      <c r="V164" s="186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6</v>
      </c>
      <c r="B165" s="422">
        <f>+T157</f>
        <v>1694</v>
      </c>
      <c r="C165" s="48"/>
      <c r="D165" s="286">
        <f t="shared" si="24"/>
        <v>5.6554797893383857E-2</v>
      </c>
      <c r="E165" s="316">
        <f>+D165-T167</f>
        <v>-5.1118687732828114E-3</v>
      </c>
      <c r="F165" s="225"/>
      <c r="G165" s="225"/>
      <c r="H165" s="257"/>
      <c r="I165" s="257"/>
      <c r="N165" s="406"/>
      <c r="O165" s="306">
        <f>+J157</f>
        <v>0.56140350877192979</v>
      </c>
      <c r="P165" s="307">
        <f>+K157</f>
        <v>0.52777777777777779</v>
      </c>
      <c r="Q165" s="308">
        <f>+(O165*O166+P165*P166)/Q166</f>
        <v>0.55894308943089432</v>
      </c>
      <c r="R165" s="308">
        <f>+L157</f>
        <v>0.48</v>
      </c>
      <c r="S165" s="308">
        <f>+M157</f>
        <v>0.41447368421052633</v>
      </c>
      <c r="T165" s="308">
        <f>+N157</f>
        <v>0.40217391304347827</v>
      </c>
      <c r="U165" s="308">
        <f>+O157</f>
        <v>0.48097826086956524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5</v>
      </c>
      <c r="B166" s="422">
        <f>+U157</f>
        <v>8998.5</v>
      </c>
      <c r="C166" s="48"/>
      <c r="D166" s="286">
        <f t="shared" si="24"/>
        <v>0.30041815161960722</v>
      </c>
      <c r="E166" s="316">
        <f>+D166-U167</f>
        <v>5.4181516196072366E-3</v>
      </c>
      <c r="F166" s="225"/>
      <c r="G166" s="225"/>
      <c r="H166" s="257"/>
      <c r="I166" s="257"/>
      <c r="M166" s="278">
        <f>+A157</f>
        <v>150</v>
      </c>
      <c r="N166" s="407" t="s">
        <v>191</v>
      </c>
      <c r="O166" s="309">
        <f t="shared" ref="O166:U166" si="26">SUM(O160:O163)</f>
        <v>114</v>
      </c>
      <c r="P166" s="309">
        <f t="shared" si="26"/>
        <v>9</v>
      </c>
      <c r="Q166" s="310">
        <f t="shared" si="26"/>
        <v>123</v>
      </c>
      <c r="R166" s="309">
        <f t="shared" si="26"/>
        <v>25</v>
      </c>
      <c r="S166" s="309">
        <f t="shared" si="26"/>
        <v>38</v>
      </c>
      <c r="T166" s="309">
        <f t="shared" si="26"/>
        <v>23</v>
      </c>
      <c r="U166" s="309">
        <f t="shared" si="26"/>
        <v>92</v>
      </c>
      <c r="V166" s="408"/>
      <c r="X166" s="164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16</v>
      </c>
      <c r="B167" s="314">
        <f>SUM(B162:B166)</f>
        <v>29953.25</v>
      </c>
      <c r="C167" s="192"/>
      <c r="D167" s="315">
        <f>SUM(D162:D166)</f>
        <v>1</v>
      </c>
      <c r="E167" s="2"/>
      <c r="F167" s="2"/>
      <c r="G167" s="2"/>
      <c r="H167" s="2"/>
      <c r="I167" s="2"/>
      <c r="M167" s="282"/>
      <c r="N167" s="283" t="s">
        <v>272</v>
      </c>
      <c r="O167" s="284">
        <f>+(O165*O166)/$M$166</f>
        <v>0.42666666666666669</v>
      </c>
      <c r="P167" s="285">
        <f>+(P165*P166)/$M$166</f>
        <v>3.1666666666666669E-2</v>
      </c>
      <c r="Q167" s="286">
        <f>+P167+O167</f>
        <v>0.45833333333333337</v>
      </c>
      <c r="R167" s="286">
        <f>+(R165*R166)/$M$166</f>
        <v>0.08</v>
      </c>
      <c r="S167" s="286">
        <f>+(S165*S166)/$M$166</f>
        <v>0.105</v>
      </c>
      <c r="T167" s="286">
        <f>+(T165*T166)/$M$166</f>
        <v>6.1666666666666668E-2</v>
      </c>
      <c r="U167" s="286">
        <f>+(U165*U166)/$M$166</f>
        <v>0.29499999999999998</v>
      </c>
      <c r="V167" s="409">
        <f>SUBTOTAL(9,Q167:U167)</f>
        <v>1</v>
      </c>
      <c r="X167" s="164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227"/>
      <c r="D168" s="2"/>
      <c r="E168" s="2"/>
      <c r="F168" s="2"/>
      <c r="G168" s="2"/>
      <c r="H168" s="2"/>
      <c r="I168" s="2"/>
      <c r="N168" s="419" t="s">
        <v>384</v>
      </c>
      <c r="Q168" s="418">
        <f>+Q166/$M$166</f>
        <v>0.82</v>
      </c>
      <c r="R168" s="418">
        <f t="shared" ref="R168:U168" si="27">+R166/$M$166</f>
        <v>0.16666666666666666</v>
      </c>
      <c r="S168" s="418">
        <f t="shared" si="27"/>
        <v>0.25333333333333335</v>
      </c>
      <c r="T168" s="418">
        <f t="shared" si="27"/>
        <v>0.15333333333333332</v>
      </c>
      <c r="U168" s="418">
        <f t="shared" si="27"/>
        <v>0.61333333333333329</v>
      </c>
      <c r="X168" s="164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51" priority="6" operator="lessThan">
      <formula>7</formula>
    </cfRule>
    <cfRule type="cellIs" dxfId="150" priority="7" operator="between">
      <formula>14</formula>
      <formula>7</formula>
    </cfRule>
    <cfRule type="cellIs" dxfId="149" priority="8" operator="greaterThan">
      <formula>14</formula>
    </cfRule>
  </conditionalFormatting>
  <conditionalFormatting sqref="G157">
    <cfRule type="cellIs" dxfId="148" priority="3" operator="lessThan">
      <formula>7</formula>
    </cfRule>
    <cfRule type="cellIs" dxfId="147" priority="4" operator="between">
      <formula>14</formula>
      <formula>7</formula>
    </cfRule>
    <cfRule type="cellIs" dxfId="146" priority="5" operator="greaterThan">
      <formula>14</formula>
    </cfRule>
  </conditionalFormatting>
  <conditionalFormatting sqref="AB7:AF7">
    <cfRule type="cellIs" dxfId="145" priority="1" operator="greaterThan">
      <formula>0</formula>
    </cfRule>
    <cfRule type="cellIs" dxfId="144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A98D7-EEED-44D0-B4DF-DE4D7FFE4057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45</v>
      </c>
      <c r="E2" s="383">
        <f>D2*7</f>
        <v>315</v>
      </c>
      <c r="F2" s="319">
        <v>46181</v>
      </c>
      <c r="G2" s="384">
        <f t="shared" ref="G2:G65" ca="1" si="1">+IF(A2=1,(+TODAY())-F2,"Sans objet")</f>
        <v>127</v>
      </c>
      <c r="H2" s="385">
        <v>1</v>
      </c>
      <c r="I2" s="385" t="s">
        <v>353</v>
      </c>
      <c r="J2" s="203">
        <v>1</v>
      </c>
      <c r="K2" s="204"/>
      <c r="L2" s="204"/>
      <c r="M2" s="204"/>
      <c r="N2" s="204"/>
      <c r="O2" s="205"/>
      <c r="P2" s="386">
        <f>+$E2*J2</f>
        <v>315</v>
      </c>
      <c r="Q2" s="387">
        <f t="shared" ref="Q2:U17" si="2">+$E2*K2</f>
        <v>0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0</v>
      </c>
      <c r="V2" s="389">
        <f>SUM(P2:U2)</f>
        <v>315</v>
      </c>
      <c r="W2" s="383" t="s">
        <v>200</v>
      </c>
      <c r="X2" s="423">
        <f>+V2-E2</f>
        <v>0</v>
      </c>
      <c r="Y2" s="322">
        <v>20</v>
      </c>
      <c r="Z2" s="434">
        <v>0.42833333333333334</v>
      </c>
      <c r="AA2" s="434">
        <v>3.833333333333333E-2</v>
      </c>
      <c r="AB2" s="323">
        <v>0.46666666666666667</v>
      </c>
      <c r="AC2" s="323">
        <v>5.6666666666666664E-2</v>
      </c>
      <c r="AD2" s="323">
        <v>0.1</v>
      </c>
      <c r="AE2" s="323">
        <v>7.3333333333333334E-2</v>
      </c>
      <c r="AF2" s="323">
        <v>0.30333333333333334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ref="E3:E66" si="3">D3*7</f>
        <v>448</v>
      </c>
      <c r="F3" s="319">
        <v>46175</v>
      </c>
      <c r="G3" s="384">
        <f t="shared" ca="1" si="1"/>
        <v>133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>
        <v>0.25</v>
      </c>
      <c r="O3" s="197">
        <v>0.25</v>
      </c>
      <c r="P3" s="391">
        <f t="shared" ref="P3:U58" si="4">+$E3*J3</f>
        <v>224</v>
      </c>
      <c r="Q3" s="392">
        <f t="shared" si="2"/>
        <v>0</v>
      </c>
      <c r="R3" s="392">
        <f t="shared" si="2"/>
        <v>0</v>
      </c>
      <c r="S3" s="392">
        <f t="shared" si="2"/>
        <v>0</v>
      </c>
      <c r="T3" s="392">
        <f t="shared" si="2"/>
        <v>112</v>
      </c>
      <c r="U3" s="393">
        <f t="shared" si="2"/>
        <v>112</v>
      </c>
      <c r="V3" s="394">
        <f t="shared" ref="V3:V66" si="5">SUM(P3:U3)</f>
        <v>448</v>
      </c>
      <c r="W3" s="144" t="s">
        <v>201</v>
      </c>
      <c r="X3" s="423">
        <f t="shared" ref="X3:X66" si="6">+V3-E3</f>
        <v>0</v>
      </c>
      <c r="Y3" s="322">
        <v>21</v>
      </c>
      <c r="Z3" s="434">
        <v>0.41</v>
      </c>
      <c r="AA3" s="434">
        <v>4.1666666666666671E-2</v>
      </c>
      <c r="AB3" s="323">
        <v>0.45166666666666666</v>
      </c>
      <c r="AC3" s="323">
        <v>5.8333333333333334E-2</v>
      </c>
      <c r="AD3" s="323">
        <v>0.1</v>
      </c>
      <c r="AE3" s="323">
        <v>6.8333333333333329E-2</v>
      </c>
      <c r="AF3" s="323">
        <v>0.32166666666666666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46177</v>
      </c>
      <c r="G4" s="384">
        <f t="shared" ca="1" si="1"/>
        <v>131</v>
      </c>
      <c r="H4" s="385">
        <v>2</v>
      </c>
      <c r="I4" s="385" t="s">
        <v>354</v>
      </c>
      <c r="J4" s="195">
        <v>0.5</v>
      </c>
      <c r="K4" s="196"/>
      <c r="L4" s="196"/>
      <c r="M4" s="196">
        <v>0.5</v>
      </c>
      <c r="N4" s="196"/>
      <c r="O4" s="197"/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168</v>
      </c>
      <c r="T4" s="392">
        <f t="shared" si="2"/>
        <v>0</v>
      </c>
      <c r="U4" s="393">
        <f t="shared" si="2"/>
        <v>0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22</v>
      </c>
      <c r="Z4" s="434">
        <v>0.435</v>
      </c>
      <c r="AA4" s="434">
        <v>3.3333333333333333E-2</v>
      </c>
      <c r="AB4" s="323">
        <v>0.46833333333333332</v>
      </c>
      <c r="AC4" s="323">
        <v>6.3333333333333339E-2</v>
      </c>
      <c r="AD4" s="323">
        <v>0.10166666666666667</v>
      </c>
      <c r="AE4" s="323">
        <v>6.1666666666666668E-2</v>
      </c>
      <c r="AF4" s="323">
        <v>0.30499999999999999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3"/>
        <v>315</v>
      </c>
      <c r="F5" s="319">
        <v>46184</v>
      </c>
      <c r="G5" s="384">
        <f t="shared" ca="1" si="1"/>
        <v>124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315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315</v>
      </c>
      <c r="W5" s="144" t="s">
        <v>201</v>
      </c>
      <c r="X5" s="423">
        <f t="shared" si="6"/>
        <v>0</v>
      </c>
      <c r="Y5" s="322">
        <v>23</v>
      </c>
      <c r="Z5" s="434">
        <v>0.42666666666666669</v>
      </c>
      <c r="AA5" s="434">
        <v>3.1666666666666669E-2</v>
      </c>
      <c r="AB5" s="323">
        <v>0.45833333333333337</v>
      </c>
      <c r="AC5" s="323">
        <v>0.08</v>
      </c>
      <c r="AD5" s="323">
        <v>0.105</v>
      </c>
      <c r="AE5" s="323">
        <v>6.1666666666666668E-2</v>
      </c>
      <c r="AF5" s="323">
        <v>0.29499999999999998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52</v>
      </c>
      <c r="E6" s="383">
        <f t="shared" si="3"/>
        <v>364</v>
      </c>
      <c r="F6" s="319">
        <v>46184</v>
      </c>
      <c r="G6" s="384">
        <f t="shared" ca="1" si="1"/>
        <v>124</v>
      </c>
      <c r="H6" s="385">
        <v>3</v>
      </c>
      <c r="I6" s="385" t="str">
        <f>VLOOKUP(H6,Secteurs!$A$4:$C$6,3)</f>
        <v>Arnaud ITOUA</v>
      </c>
      <c r="J6" s="195">
        <v>0.5</v>
      </c>
      <c r="K6" s="196"/>
      <c r="L6" s="196">
        <v>0.25</v>
      </c>
      <c r="M6" s="196">
        <v>0.25</v>
      </c>
      <c r="N6" s="196"/>
      <c r="O6" s="197"/>
      <c r="P6" s="391">
        <f t="shared" si="4"/>
        <v>182</v>
      </c>
      <c r="Q6" s="392">
        <f t="shared" si="2"/>
        <v>0</v>
      </c>
      <c r="R6" s="392">
        <f t="shared" si="2"/>
        <v>91</v>
      </c>
      <c r="S6" s="392">
        <f t="shared" si="2"/>
        <v>91</v>
      </c>
      <c r="T6" s="392">
        <f t="shared" si="2"/>
        <v>0</v>
      </c>
      <c r="U6" s="393">
        <f t="shared" si="2"/>
        <v>0</v>
      </c>
      <c r="V6" s="394">
        <f t="shared" si="5"/>
        <v>364</v>
      </c>
      <c r="W6" s="144" t="s">
        <v>201</v>
      </c>
      <c r="X6" s="423">
        <f t="shared" si="6"/>
        <v>0</v>
      </c>
      <c r="Y6" s="322">
        <v>24</v>
      </c>
      <c r="Z6" s="434">
        <v>0.42499999999999999</v>
      </c>
      <c r="AA6" s="434">
        <v>3.833333333333333E-2</v>
      </c>
      <c r="AB6" s="323">
        <v>0.46333333333333332</v>
      </c>
      <c r="AC6" s="323">
        <v>8.1666666666666665E-2</v>
      </c>
      <c r="AD6" s="323">
        <v>0.12666666666666668</v>
      </c>
      <c r="AE6" s="323">
        <v>6.1666666666666668E-2</v>
      </c>
      <c r="AF6" s="323">
        <v>0.26666666666666666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48</v>
      </c>
      <c r="E7" s="383">
        <f t="shared" si="3"/>
        <v>336</v>
      </c>
      <c r="F7" s="319">
        <v>46176</v>
      </c>
      <c r="G7" s="384">
        <f t="shared" ca="1" si="1"/>
        <v>132</v>
      </c>
      <c r="H7" s="385">
        <v>2</v>
      </c>
      <c r="I7" s="385" t="s">
        <v>354</v>
      </c>
      <c r="J7" s="195"/>
      <c r="K7" s="196">
        <v>1</v>
      </c>
      <c r="L7" s="196"/>
      <c r="M7" s="196"/>
      <c r="N7" s="196"/>
      <c r="O7" s="197"/>
      <c r="P7" s="391">
        <f t="shared" si="4"/>
        <v>0</v>
      </c>
      <c r="Q7" s="392">
        <f t="shared" si="2"/>
        <v>336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0</v>
      </c>
      <c r="V7" s="394">
        <f t="shared" si="5"/>
        <v>336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4.9999999999999489E-3</v>
      </c>
      <c r="AC7" s="194">
        <f>+AC6-AC5</f>
        <v>1.6666666666666635E-3</v>
      </c>
      <c r="AD7" s="194">
        <f>+AD6-AD5</f>
        <v>2.1666666666666681E-2</v>
      </c>
      <c r="AE7" s="194">
        <f>+AE6-AE5</f>
        <v>0</v>
      </c>
      <c r="AF7" s="194">
        <f>+AF6-AF5</f>
        <v>-2.8333333333333321E-2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46182</v>
      </c>
      <c r="G8" s="384">
        <f t="shared" ca="1" si="1"/>
        <v>126</v>
      </c>
      <c r="H8" s="385">
        <v>1</v>
      </c>
      <c r="I8" s="385" t="s">
        <v>353</v>
      </c>
      <c r="J8" s="195"/>
      <c r="K8" s="196"/>
      <c r="L8" s="196"/>
      <c r="M8" s="196">
        <v>0.5</v>
      </c>
      <c r="N8" s="196"/>
      <c r="O8" s="197">
        <v>0.5</v>
      </c>
      <c r="P8" s="391">
        <f t="shared" si="4"/>
        <v>0</v>
      </c>
      <c r="Q8" s="392">
        <f t="shared" si="2"/>
        <v>0</v>
      </c>
      <c r="R8" s="392">
        <f t="shared" si="2"/>
        <v>0</v>
      </c>
      <c r="S8" s="392">
        <f t="shared" si="2"/>
        <v>196</v>
      </c>
      <c r="T8" s="392">
        <f t="shared" si="2"/>
        <v>0</v>
      </c>
      <c r="U8" s="393">
        <f t="shared" si="2"/>
        <v>196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3"/>
        <v>210</v>
      </c>
      <c r="F9" s="319">
        <v>46177</v>
      </c>
      <c r="G9" s="384">
        <f t="shared" ca="1" si="1"/>
        <v>131</v>
      </c>
      <c r="H9" s="385">
        <v>2</v>
      </c>
      <c r="I9" s="385" t="s">
        <v>355</v>
      </c>
      <c r="J9" s="195"/>
      <c r="K9" s="196">
        <v>0.5</v>
      </c>
      <c r="L9" s="196"/>
      <c r="M9" s="196">
        <v>0.5</v>
      </c>
      <c r="N9" s="196"/>
      <c r="O9" s="197"/>
      <c r="P9" s="391">
        <f t="shared" si="4"/>
        <v>0</v>
      </c>
      <c r="Q9" s="392">
        <f t="shared" si="2"/>
        <v>105</v>
      </c>
      <c r="R9" s="392">
        <f t="shared" si="2"/>
        <v>0</v>
      </c>
      <c r="S9" s="392">
        <f t="shared" si="2"/>
        <v>105</v>
      </c>
      <c r="T9" s="392">
        <f t="shared" si="2"/>
        <v>0</v>
      </c>
      <c r="U9" s="393">
        <f t="shared" si="2"/>
        <v>0</v>
      </c>
      <c r="V9" s="394">
        <f t="shared" si="5"/>
        <v>210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36</v>
      </c>
      <c r="E10" s="383">
        <f t="shared" si="3"/>
        <v>252</v>
      </c>
      <c r="F10" s="319">
        <v>46176</v>
      </c>
      <c r="G10" s="384">
        <f t="shared" ca="1" si="1"/>
        <v>132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126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126</v>
      </c>
      <c r="V10" s="394">
        <f t="shared" si="5"/>
        <v>252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34</v>
      </c>
      <c r="E11" s="383">
        <f t="shared" si="3"/>
        <v>238</v>
      </c>
      <c r="F11" s="319">
        <v>46184</v>
      </c>
      <c r="G11" s="384">
        <f t="shared" ca="1" si="1"/>
        <v>124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119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119</v>
      </c>
      <c r="V11" s="394">
        <f t="shared" si="5"/>
        <v>238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46181</v>
      </c>
      <c r="G12" s="384">
        <v>3</v>
      </c>
      <c r="H12" s="385">
        <v>2</v>
      </c>
      <c r="I12" s="385" t="s">
        <v>344</v>
      </c>
      <c r="J12" s="195">
        <v>1</v>
      </c>
      <c r="K12" s="196"/>
      <c r="L12" s="196"/>
      <c r="M12" s="196"/>
      <c r="N12" s="196"/>
      <c r="O12" s="197"/>
      <c r="P12" s="391">
        <f t="shared" si="4"/>
        <v>210</v>
      </c>
      <c r="Q12" s="392">
        <f t="shared" si="2"/>
        <v>0</v>
      </c>
      <c r="R12" s="392">
        <f t="shared" si="2"/>
        <v>0</v>
      </c>
      <c r="S12" s="392">
        <f t="shared" si="2"/>
        <v>0</v>
      </c>
      <c r="T12" s="392">
        <f t="shared" si="2"/>
        <v>0</v>
      </c>
      <c r="U12" s="393">
        <f t="shared" si="2"/>
        <v>0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42</v>
      </c>
      <c r="E13" s="383">
        <f t="shared" si="3"/>
        <v>294</v>
      </c>
      <c r="F13" s="319">
        <v>46175</v>
      </c>
      <c r="G13" s="384">
        <f t="shared" ca="1" si="1"/>
        <v>133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4"/>
        <v>147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147</v>
      </c>
      <c r="V13" s="394">
        <f t="shared" si="5"/>
        <v>294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50</v>
      </c>
      <c r="E14" s="383">
        <f t="shared" si="3"/>
        <v>350</v>
      </c>
      <c r="F14" s="319">
        <v>46184</v>
      </c>
      <c r="G14" s="384">
        <f t="shared" ca="1" si="1"/>
        <v>124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>
        <v>0.5</v>
      </c>
      <c r="N14" s="196"/>
      <c r="O14" s="197"/>
      <c r="P14" s="391">
        <f t="shared" si="4"/>
        <v>175</v>
      </c>
      <c r="Q14" s="392">
        <f t="shared" si="2"/>
        <v>0</v>
      </c>
      <c r="R14" s="392">
        <f t="shared" si="2"/>
        <v>0</v>
      </c>
      <c r="S14" s="392">
        <f t="shared" si="2"/>
        <v>175</v>
      </c>
      <c r="T14" s="392">
        <f t="shared" si="2"/>
        <v>0</v>
      </c>
      <c r="U14" s="393">
        <f t="shared" si="2"/>
        <v>0</v>
      </c>
      <c r="V14" s="394">
        <f t="shared" si="5"/>
        <v>350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3"/>
        <v>420</v>
      </c>
      <c r="F15" s="319">
        <v>46175</v>
      </c>
      <c r="G15" s="384">
        <f t="shared" ca="1" si="1"/>
        <v>133</v>
      </c>
      <c r="H15" s="385">
        <v>2</v>
      </c>
      <c r="I15" s="385" t="s">
        <v>354</v>
      </c>
      <c r="J15" s="195">
        <v>0.5</v>
      </c>
      <c r="K15" s="196"/>
      <c r="L15" s="196"/>
      <c r="M15" s="196"/>
      <c r="N15" s="196"/>
      <c r="O15" s="197">
        <v>0.5</v>
      </c>
      <c r="P15" s="391">
        <f t="shared" si="4"/>
        <v>210</v>
      </c>
      <c r="Q15" s="392">
        <f t="shared" si="2"/>
        <v>0</v>
      </c>
      <c r="R15" s="392">
        <f t="shared" si="2"/>
        <v>0</v>
      </c>
      <c r="S15" s="392">
        <f t="shared" si="2"/>
        <v>0</v>
      </c>
      <c r="T15" s="392">
        <f t="shared" si="2"/>
        <v>0</v>
      </c>
      <c r="U15" s="393">
        <f t="shared" si="2"/>
        <v>210</v>
      </c>
      <c r="V15" s="394">
        <f t="shared" si="5"/>
        <v>420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42</v>
      </c>
      <c r="E16" s="383">
        <f t="shared" si="3"/>
        <v>294</v>
      </c>
      <c r="F16" s="319">
        <v>46184</v>
      </c>
      <c r="G16" s="384">
        <f t="shared" ca="1" si="1"/>
        <v>124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4"/>
        <v>294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0</v>
      </c>
      <c r="V16" s="394">
        <f t="shared" si="5"/>
        <v>294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46184</v>
      </c>
      <c r="G17" s="384">
        <f t="shared" ca="1" si="1"/>
        <v>124</v>
      </c>
      <c r="H17" s="385">
        <v>1</v>
      </c>
      <c r="I17" s="385" t="s">
        <v>353</v>
      </c>
      <c r="J17" s="195">
        <v>0.5</v>
      </c>
      <c r="K17" s="196"/>
      <c r="L17" s="196">
        <v>0.25</v>
      </c>
      <c r="M17" s="196"/>
      <c r="N17" s="196">
        <v>0.25</v>
      </c>
      <c r="O17" s="197"/>
      <c r="P17" s="391">
        <f t="shared" si="4"/>
        <v>175</v>
      </c>
      <c r="Q17" s="392">
        <f t="shared" si="2"/>
        <v>0</v>
      </c>
      <c r="R17" s="392">
        <f t="shared" si="2"/>
        <v>87.5</v>
      </c>
      <c r="S17" s="392">
        <f t="shared" si="2"/>
        <v>0</v>
      </c>
      <c r="T17" s="392">
        <f t="shared" si="2"/>
        <v>87.5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46185</v>
      </c>
      <c r="G18" s="384">
        <f t="shared" ca="1" si="1"/>
        <v>123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>
        <v>0.25</v>
      </c>
      <c r="N18" s="196"/>
      <c r="O18" s="197">
        <v>0.25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63</v>
      </c>
      <c r="T18" s="392">
        <f t="shared" si="4"/>
        <v>0</v>
      </c>
      <c r="U18" s="393">
        <f t="shared" si="4"/>
        <v>63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26</v>
      </c>
      <c r="E19" s="383">
        <f t="shared" si="3"/>
        <v>182</v>
      </c>
      <c r="F19" s="319">
        <v>46176</v>
      </c>
      <c r="G19" s="384">
        <f t="shared" ca="1" si="1"/>
        <v>132</v>
      </c>
      <c r="H19" s="385">
        <v>1</v>
      </c>
      <c r="I19" s="385" t="s">
        <v>354</v>
      </c>
      <c r="J19" s="195">
        <v>0.5</v>
      </c>
      <c r="K19" s="196"/>
      <c r="L19" s="196"/>
      <c r="M19" s="196"/>
      <c r="N19" s="196"/>
      <c r="O19" s="197">
        <v>0.5</v>
      </c>
      <c r="P19" s="391">
        <f t="shared" si="4"/>
        <v>91</v>
      </c>
      <c r="Q19" s="392">
        <f t="shared" si="4"/>
        <v>0</v>
      </c>
      <c r="R19" s="392">
        <f t="shared" si="4"/>
        <v>0</v>
      </c>
      <c r="S19" s="392">
        <f t="shared" si="4"/>
        <v>0</v>
      </c>
      <c r="T19" s="392">
        <f t="shared" si="4"/>
        <v>0</v>
      </c>
      <c r="U19" s="393">
        <f t="shared" si="4"/>
        <v>91</v>
      </c>
      <c r="V19" s="394">
        <f t="shared" si="5"/>
        <v>182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40</v>
      </c>
      <c r="E20" s="383">
        <f t="shared" si="3"/>
        <v>280</v>
      </c>
      <c r="F20" s="319">
        <v>46178</v>
      </c>
      <c r="G20" s="384">
        <f t="shared" ca="1" si="1"/>
        <v>130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391">
        <f t="shared" si="4"/>
        <v>140</v>
      </c>
      <c r="Q20" s="392">
        <f t="shared" si="4"/>
        <v>0</v>
      </c>
      <c r="R20" s="392">
        <f t="shared" si="4"/>
        <v>0</v>
      </c>
      <c r="S20" s="392">
        <f t="shared" si="4"/>
        <v>0</v>
      </c>
      <c r="T20" s="392">
        <f t="shared" si="4"/>
        <v>0</v>
      </c>
      <c r="U20" s="393">
        <f t="shared" si="4"/>
        <v>140</v>
      </c>
      <c r="V20" s="394">
        <f t="shared" si="5"/>
        <v>280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40</v>
      </c>
      <c r="E21" s="383">
        <f t="shared" si="3"/>
        <v>280</v>
      </c>
      <c r="F21" s="319">
        <v>46175</v>
      </c>
      <c r="G21" s="384">
        <f t="shared" ca="1" si="1"/>
        <v>133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140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140</v>
      </c>
      <c r="V21" s="394">
        <f t="shared" si="5"/>
        <v>280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55</v>
      </c>
      <c r="E22" s="383">
        <f t="shared" si="3"/>
        <v>385</v>
      </c>
      <c r="F22" s="319">
        <v>46184</v>
      </c>
      <c r="G22" s="384">
        <f t="shared" ca="1" si="1"/>
        <v>124</v>
      </c>
      <c r="H22" s="385">
        <v>1</v>
      </c>
      <c r="I22" s="385" t="s">
        <v>353</v>
      </c>
      <c r="J22" s="195"/>
      <c r="K22" s="196"/>
      <c r="L22" s="196">
        <v>0.5</v>
      </c>
      <c r="M22" s="196"/>
      <c r="N22" s="196"/>
      <c r="O22" s="197">
        <v>0.5</v>
      </c>
      <c r="P22" s="391">
        <f t="shared" si="4"/>
        <v>0</v>
      </c>
      <c r="Q22" s="392">
        <f t="shared" si="4"/>
        <v>0</v>
      </c>
      <c r="R22" s="392">
        <f t="shared" si="4"/>
        <v>192.5</v>
      </c>
      <c r="S22" s="392">
        <f t="shared" si="4"/>
        <v>0</v>
      </c>
      <c r="T22" s="392">
        <f t="shared" si="4"/>
        <v>0</v>
      </c>
      <c r="U22" s="393">
        <f t="shared" si="4"/>
        <v>192.5</v>
      </c>
      <c r="V22" s="394">
        <f t="shared" si="5"/>
        <v>385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46185</v>
      </c>
      <c r="G23" s="384">
        <f t="shared" ca="1" si="1"/>
        <v>123</v>
      </c>
      <c r="H23" s="385">
        <v>2</v>
      </c>
      <c r="I23" s="385" t="s">
        <v>354</v>
      </c>
      <c r="J23" s="195">
        <v>0.25</v>
      </c>
      <c r="K23" s="196"/>
      <c r="L23" s="196">
        <v>0.25</v>
      </c>
      <c r="M23" s="196">
        <v>0.5</v>
      </c>
      <c r="N23" s="196"/>
      <c r="O23" s="197"/>
      <c r="P23" s="391">
        <f t="shared" si="4"/>
        <v>84</v>
      </c>
      <c r="Q23" s="392">
        <f t="shared" si="4"/>
        <v>0</v>
      </c>
      <c r="R23" s="392">
        <f t="shared" si="4"/>
        <v>84</v>
      </c>
      <c r="S23" s="392">
        <f t="shared" si="4"/>
        <v>168</v>
      </c>
      <c r="T23" s="392">
        <f t="shared" si="4"/>
        <v>0</v>
      </c>
      <c r="U23" s="393">
        <f t="shared" si="4"/>
        <v>0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46184</v>
      </c>
      <c r="G24" s="384">
        <f t="shared" ca="1" si="1"/>
        <v>124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46184</v>
      </c>
      <c r="G25" s="384">
        <f t="shared" ca="1" si="1"/>
        <v>124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>
        <v>0.5</v>
      </c>
      <c r="O25" s="197"/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140</v>
      </c>
      <c r="U25" s="393">
        <f t="shared" si="4"/>
        <v>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46184</v>
      </c>
      <c r="G26" s="384">
        <f t="shared" ca="1" si="1"/>
        <v>124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18200</v>
      </c>
      <c r="AD26" s="395">
        <v>18500</v>
      </c>
      <c r="AE26" s="395">
        <v>18300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 t="s">
        <v>312</v>
      </c>
      <c r="AB27" s="345">
        <v>18670</v>
      </c>
      <c r="AC27" s="395">
        <v>17500</v>
      </c>
      <c r="AD27" s="395"/>
      <c r="AE27" s="395"/>
      <c r="AF27" s="395">
        <v>18500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46181</v>
      </c>
      <c r="G28" s="384">
        <f t="shared" ca="1" si="1"/>
        <v>127</v>
      </c>
      <c r="H28" s="385">
        <v>1</v>
      </c>
      <c r="I28" s="385" t="s">
        <v>353</v>
      </c>
      <c r="J28" s="195">
        <v>1</v>
      </c>
      <c r="K28" s="196"/>
      <c r="L28" s="196"/>
      <c r="M28" s="196"/>
      <c r="N28" s="196"/>
      <c r="O28" s="197"/>
      <c r="P28" s="391">
        <f t="shared" si="4"/>
        <v>210</v>
      </c>
      <c r="Q28" s="392">
        <f t="shared" si="4"/>
        <v>0</v>
      </c>
      <c r="R28" s="392">
        <f t="shared" si="4"/>
        <v>0</v>
      </c>
      <c r="S28" s="392">
        <f t="shared" si="4"/>
        <v>0</v>
      </c>
      <c r="T28" s="392">
        <f t="shared" si="4"/>
        <v>0</v>
      </c>
      <c r="U28" s="393">
        <f t="shared" si="4"/>
        <v>0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313</v>
      </c>
      <c r="AB28" s="345">
        <v>18345</v>
      </c>
      <c r="AC28" s="347">
        <v>17600</v>
      </c>
      <c r="AD28" s="347"/>
      <c r="AE28" s="347"/>
      <c r="AF28" s="347">
        <v>18400</v>
      </c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42</v>
      </c>
      <c r="E29" s="383">
        <f t="shared" si="3"/>
        <v>294</v>
      </c>
      <c r="F29" s="319">
        <v>46178</v>
      </c>
      <c r="G29" s="384">
        <f t="shared" ca="1" si="1"/>
        <v>130</v>
      </c>
      <c r="H29" s="385">
        <v>3</v>
      </c>
      <c r="I29" s="385" t="str">
        <f>VLOOKUP(H29,Secteurs!$A$4:$C$6,3)</f>
        <v>Arnaud ITOUA</v>
      </c>
      <c r="J29" s="195">
        <v>0.5</v>
      </c>
      <c r="K29" s="196"/>
      <c r="L29" s="196"/>
      <c r="M29" s="196"/>
      <c r="N29" s="196">
        <v>0.25</v>
      </c>
      <c r="O29" s="197">
        <v>0.25</v>
      </c>
      <c r="P29" s="391">
        <f t="shared" si="4"/>
        <v>147</v>
      </c>
      <c r="Q29" s="392">
        <f t="shared" si="4"/>
        <v>0</v>
      </c>
      <c r="R29" s="392">
        <f t="shared" si="4"/>
        <v>0</v>
      </c>
      <c r="S29" s="392">
        <f t="shared" si="4"/>
        <v>0</v>
      </c>
      <c r="T29" s="392">
        <f t="shared" si="4"/>
        <v>73.5</v>
      </c>
      <c r="U29" s="393">
        <f t="shared" si="4"/>
        <v>73.5</v>
      </c>
      <c r="V29" s="394">
        <f t="shared" si="5"/>
        <v>294</v>
      </c>
      <c r="W29" s="144" t="s">
        <v>208</v>
      </c>
      <c r="X29" s="423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46176</v>
      </c>
      <c r="G31" s="291">
        <f t="shared" ca="1" si="1"/>
        <v>132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292">
        <v>140</v>
      </c>
      <c r="Q31" s="293">
        <f t="shared" si="4"/>
        <v>0</v>
      </c>
      <c r="R31" s="293">
        <f t="shared" si="4"/>
        <v>0</v>
      </c>
      <c r="S31" s="293">
        <f t="shared" si="4"/>
        <v>0</v>
      </c>
      <c r="T31" s="293">
        <f t="shared" si="4"/>
        <v>0</v>
      </c>
      <c r="U31" s="294">
        <f t="shared" si="4"/>
        <v>140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46174</v>
      </c>
      <c r="G32" s="384">
        <f t="shared" ca="1" si="1"/>
        <v>134</v>
      </c>
      <c r="H32" s="385">
        <v>3</v>
      </c>
      <c r="I32" s="385" t="str">
        <f>VLOOKUP(H32,Secteurs!$A$4:$C$6,3)</f>
        <v>Arnaud ITOUA</v>
      </c>
      <c r="J32" s="195">
        <v>0.5</v>
      </c>
      <c r="K32" s="196"/>
      <c r="L32" s="196"/>
      <c r="M32" s="196">
        <v>0.5</v>
      </c>
      <c r="N32" s="196"/>
      <c r="O32" s="197"/>
      <c r="P32" s="391">
        <f t="shared" si="4"/>
        <v>98</v>
      </c>
      <c r="Q32" s="392">
        <f t="shared" si="4"/>
        <v>0</v>
      </c>
      <c r="R32" s="392">
        <f t="shared" si="4"/>
        <v>0</v>
      </c>
      <c r="S32" s="392">
        <f t="shared" si="4"/>
        <v>98</v>
      </c>
      <c r="T32" s="392">
        <f t="shared" si="4"/>
        <v>0</v>
      </c>
      <c r="U32" s="393">
        <f t="shared" si="4"/>
        <v>0</v>
      </c>
      <c r="V32" s="394">
        <f t="shared" si="5"/>
        <v>196</v>
      </c>
      <c r="W32" s="144" t="s">
        <v>210</v>
      </c>
      <c r="X32" s="423">
        <f t="shared" si="6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26</v>
      </c>
      <c r="E33" s="383">
        <f t="shared" si="3"/>
        <v>182</v>
      </c>
      <c r="F33" s="319">
        <v>46181</v>
      </c>
      <c r="G33" s="384">
        <f t="shared" ca="1" si="1"/>
        <v>127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>
        <v>0.25</v>
      </c>
      <c r="N33" s="196">
        <v>0.25</v>
      </c>
      <c r="O33" s="197"/>
      <c r="P33" s="391">
        <f t="shared" si="4"/>
        <v>91</v>
      </c>
      <c r="Q33" s="392">
        <f t="shared" si="4"/>
        <v>0</v>
      </c>
      <c r="R33" s="392">
        <f t="shared" si="4"/>
        <v>0</v>
      </c>
      <c r="S33" s="392">
        <f t="shared" si="4"/>
        <v>45.5</v>
      </c>
      <c r="T33" s="392">
        <f t="shared" si="4"/>
        <v>45.5</v>
      </c>
      <c r="U33" s="393">
        <f t="shared" si="4"/>
        <v>0</v>
      </c>
      <c r="V33" s="394">
        <f t="shared" si="5"/>
        <v>182</v>
      </c>
      <c r="W33" s="144" t="s">
        <v>212</v>
      </c>
      <c r="X33" s="423">
        <f t="shared" si="6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si="0"/>
        <v>1</v>
      </c>
      <c r="B34" s="150" t="s">
        <v>66</v>
      </c>
      <c r="C34" s="154" t="s">
        <v>29</v>
      </c>
      <c r="D34" s="200">
        <v>42</v>
      </c>
      <c r="E34" s="383">
        <f t="shared" si="3"/>
        <v>294</v>
      </c>
      <c r="F34" s="319">
        <v>46185</v>
      </c>
      <c r="G34" s="384">
        <f t="shared" ca="1" si="1"/>
        <v>123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>
        <v>0.25</v>
      </c>
      <c r="N34" s="196">
        <v>0.25</v>
      </c>
      <c r="O34" s="197"/>
      <c r="P34" s="391">
        <f t="shared" si="4"/>
        <v>147</v>
      </c>
      <c r="Q34" s="392">
        <f t="shared" si="4"/>
        <v>0</v>
      </c>
      <c r="R34" s="392">
        <f t="shared" si="4"/>
        <v>0</v>
      </c>
      <c r="S34" s="392">
        <f t="shared" si="4"/>
        <v>73.5</v>
      </c>
      <c r="T34" s="392">
        <f t="shared" si="4"/>
        <v>73.5</v>
      </c>
      <c r="U34" s="393">
        <f t="shared" si="4"/>
        <v>0</v>
      </c>
      <c r="V34" s="394">
        <f t="shared" si="5"/>
        <v>294</v>
      </c>
      <c r="W34" s="144" t="s">
        <v>213</v>
      </c>
      <c r="X34" s="423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0"/>
        <v>1</v>
      </c>
      <c r="B35" s="142" t="s">
        <v>388</v>
      </c>
      <c r="C35" s="142"/>
      <c r="D35" s="198">
        <v>52</v>
      </c>
      <c r="E35" s="383">
        <f t="shared" si="3"/>
        <v>364</v>
      </c>
      <c r="F35" s="319">
        <v>46181</v>
      </c>
      <c r="G35" s="384">
        <f t="shared" ca="1" si="1"/>
        <v>127</v>
      </c>
      <c r="H35" s="385">
        <v>1</v>
      </c>
      <c r="I35" s="385" t="s">
        <v>353</v>
      </c>
      <c r="J35" s="195">
        <v>0.75</v>
      </c>
      <c r="K35" s="196"/>
      <c r="L35" s="196"/>
      <c r="M35" s="196"/>
      <c r="N35" s="196"/>
      <c r="O35" s="197">
        <v>0.25</v>
      </c>
      <c r="P35" s="391">
        <f t="shared" si="4"/>
        <v>273</v>
      </c>
      <c r="Q35" s="392">
        <f t="shared" si="4"/>
        <v>0</v>
      </c>
      <c r="R35" s="392">
        <f t="shared" si="4"/>
        <v>0</v>
      </c>
      <c r="S35" s="392">
        <f t="shared" si="4"/>
        <v>0</v>
      </c>
      <c r="T35" s="392">
        <f t="shared" si="4"/>
        <v>0</v>
      </c>
      <c r="U35" s="393">
        <f t="shared" si="4"/>
        <v>91</v>
      </c>
      <c r="V35" s="394">
        <f t="shared" si="5"/>
        <v>364</v>
      </c>
      <c r="W35" s="144" t="s">
        <v>205</v>
      </c>
      <c r="X35" s="423">
        <f t="shared" si="6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46184</v>
      </c>
      <c r="G36" s="384">
        <f t="shared" ca="1" si="1"/>
        <v>124</v>
      </c>
      <c r="H36" s="385">
        <v>2</v>
      </c>
      <c r="I36" s="385" t="s">
        <v>354</v>
      </c>
      <c r="J36" s="195">
        <v>0.25</v>
      </c>
      <c r="K36" s="196">
        <v>0.25</v>
      </c>
      <c r="L36" s="196"/>
      <c r="M36" s="196"/>
      <c r="N36" s="196"/>
      <c r="O36" s="197">
        <v>0.5</v>
      </c>
      <c r="P36" s="391">
        <f t="shared" si="4"/>
        <v>73.5</v>
      </c>
      <c r="Q36" s="392">
        <f t="shared" si="4"/>
        <v>73.5</v>
      </c>
      <c r="R36" s="392">
        <f t="shared" si="4"/>
        <v>0</v>
      </c>
      <c r="S36" s="392">
        <f t="shared" si="4"/>
        <v>0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0"/>
        <v>1</v>
      </c>
      <c r="B37" s="142" t="s">
        <v>69</v>
      </c>
      <c r="C37" s="142"/>
      <c r="D37" s="198">
        <v>28</v>
      </c>
      <c r="E37" s="383">
        <f t="shared" si="3"/>
        <v>196</v>
      </c>
      <c r="F37" s="319">
        <v>46184</v>
      </c>
      <c r="G37" s="384">
        <f t="shared" ca="1" si="1"/>
        <v>124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391">
        <f t="shared" si="4"/>
        <v>98</v>
      </c>
      <c r="Q37" s="392">
        <f t="shared" si="4"/>
        <v>0</v>
      </c>
      <c r="R37" s="392">
        <f t="shared" si="4"/>
        <v>0</v>
      </c>
      <c r="S37" s="392">
        <f t="shared" si="4"/>
        <v>0</v>
      </c>
      <c r="T37" s="392">
        <f t="shared" si="4"/>
        <v>0</v>
      </c>
      <c r="U37" s="393">
        <f t="shared" si="4"/>
        <v>98</v>
      </c>
      <c r="V37" s="394">
        <f t="shared" si="5"/>
        <v>196</v>
      </c>
      <c r="W37" s="144" t="s">
        <v>208</v>
      </c>
      <c r="X37" s="423">
        <f t="shared" si="6"/>
        <v>0</v>
      </c>
      <c r="Y37" s="2"/>
      <c r="Z37" s="2"/>
      <c r="AA37" s="344" t="s">
        <v>311</v>
      </c>
      <c r="AB37" s="345">
        <v>9450</v>
      </c>
      <c r="AC37" s="395">
        <v>8850</v>
      </c>
      <c r="AD37" s="395">
        <v>9700</v>
      </c>
      <c r="AE37" s="395">
        <v>9500</v>
      </c>
      <c r="AF37" s="395">
        <v>9400</v>
      </c>
      <c r="AG37" s="361">
        <v>9250</v>
      </c>
    </row>
    <row r="38" spans="1:33" ht="18.75">
      <c r="A38" s="157">
        <f t="shared" si="0"/>
        <v>1</v>
      </c>
      <c r="B38" s="142" t="s">
        <v>299</v>
      </c>
      <c r="C38" s="142"/>
      <c r="D38" s="198">
        <v>32</v>
      </c>
      <c r="E38" s="383">
        <f t="shared" si="3"/>
        <v>224</v>
      </c>
      <c r="F38" s="319">
        <v>46178</v>
      </c>
      <c r="G38" s="384">
        <f t="shared" ca="1" si="1"/>
        <v>130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224</v>
      </c>
      <c r="V38" s="394">
        <f t="shared" si="5"/>
        <v>224</v>
      </c>
      <c r="W38" s="144" t="s">
        <v>200</v>
      </c>
      <c r="X38" s="423">
        <f t="shared" si="6"/>
        <v>0</v>
      </c>
      <c r="Y38" s="2"/>
      <c r="Z38" s="2"/>
      <c r="AA38" s="344" t="s">
        <v>312</v>
      </c>
      <c r="AB38" s="345">
        <v>9163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46178</v>
      </c>
      <c r="G39" s="384">
        <f t="shared" ca="1" si="1"/>
        <v>130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344" t="s">
        <v>313</v>
      </c>
      <c r="AB39" s="345">
        <v>9013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0"/>
        <v>1</v>
      </c>
      <c r="B40" s="150" t="s">
        <v>72</v>
      </c>
      <c r="C40" s="150"/>
      <c r="D40" s="201">
        <v>28</v>
      </c>
      <c r="E40" s="383">
        <f t="shared" si="3"/>
        <v>196</v>
      </c>
      <c r="F40" s="319">
        <v>46178</v>
      </c>
      <c r="G40" s="384">
        <f t="shared" ca="1" si="1"/>
        <v>130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98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98</v>
      </c>
      <c r="V40" s="394">
        <f t="shared" si="5"/>
        <v>196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40</v>
      </c>
      <c r="E41" s="383">
        <f t="shared" si="3"/>
        <v>280</v>
      </c>
      <c r="F41" s="319">
        <v>46175</v>
      </c>
      <c r="G41" s="384">
        <f t="shared" ca="1" si="1"/>
        <v>133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140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140</v>
      </c>
      <c r="V41" s="394">
        <f t="shared" si="5"/>
        <v>280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46181</v>
      </c>
      <c r="G42" s="384">
        <f t="shared" ca="1" si="1"/>
        <v>127</v>
      </c>
      <c r="H42" s="385">
        <v>3</v>
      </c>
      <c r="I42" s="385" t="str">
        <f>VLOOKUP(H42,Secteurs!$A$4:$C$6,3)</f>
        <v>Arnaud ITOUA</v>
      </c>
      <c r="J42" s="195">
        <v>0.5</v>
      </c>
      <c r="K42" s="196"/>
      <c r="L42" s="196"/>
      <c r="M42" s="196">
        <v>0.5</v>
      </c>
      <c r="N42" s="196"/>
      <c r="O42" s="197"/>
      <c r="P42" s="391">
        <f t="shared" si="4"/>
        <v>91</v>
      </c>
      <c r="Q42" s="392">
        <f t="shared" si="4"/>
        <v>0</v>
      </c>
      <c r="R42" s="392">
        <f t="shared" si="4"/>
        <v>0</v>
      </c>
      <c r="S42" s="392">
        <f t="shared" si="4"/>
        <v>91</v>
      </c>
      <c r="T42" s="392">
        <f t="shared" si="4"/>
        <v>0</v>
      </c>
      <c r="U42" s="393">
        <f t="shared" si="4"/>
        <v>0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46184</v>
      </c>
      <c r="G43" s="384">
        <f t="shared" ca="1" si="1"/>
        <v>124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36</v>
      </c>
      <c r="E44" s="383">
        <f t="shared" si="3"/>
        <v>252</v>
      </c>
      <c r="F44" s="319">
        <v>46181</v>
      </c>
      <c r="G44" s="384">
        <f t="shared" ca="1" si="1"/>
        <v>127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>
        <v>0.25</v>
      </c>
      <c r="N44" s="196"/>
      <c r="O44" s="197">
        <v>0.25</v>
      </c>
      <c r="P44" s="391">
        <f t="shared" si="4"/>
        <v>126</v>
      </c>
      <c r="Q44" s="392">
        <f t="shared" si="4"/>
        <v>0</v>
      </c>
      <c r="R44" s="392">
        <f t="shared" si="4"/>
        <v>0</v>
      </c>
      <c r="S44" s="392">
        <f t="shared" si="4"/>
        <v>63</v>
      </c>
      <c r="T44" s="392">
        <f t="shared" si="4"/>
        <v>0</v>
      </c>
      <c r="U44" s="393">
        <f t="shared" si="4"/>
        <v>63</v>
      </c>
      <c r="V44" s="394">
        <f t="shared" si="5"/>
        <v>252</v>
      </c>
      <c r="W44" s="144" t="s">
        <v>217</v>
      </c>
      <c r="X44" s="423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46184</v>
      </c>
      <c r="G45" s="384">
        <f t="shared" ca="1" si="1"/>
        <v>124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42</v>
      </c>
      <c r="E46" s="383">
        <f t="shared" si="3"/>
        <v>294</v>
      </c>
      <c r="F46" s="319">
        <v>46181</v>
      </c>
      <c r="G46" s="384">
        <f t="shared" ca="1" si="1"/>
        <v>127</v>
      </c>
      <c r="H46" s="385">
        <v>1</v>
      </c>
      <c r="I46" s="385" t="s">
        <v>353</v>
      </c>
      <c r="J46" s="195">
        <v>0.75</v>
      </c>
      <c r="K46" s="196"/>
      <c r="L46" s="196"/>
      <c r="M46" s="196"/>
      <c r="N46" s="196"/>
      <c r="O46" s="197">
        <v>0.25</v>
      </c>
      <c r="P46" s="391">
        <f t="shared" si="4"/>
        <v>220.5</v>
      </c>
      <c r="Q46" s="392">
        <f t="shared" si="4"/>
        <v>0</v>
      </c>
      <c r="R46" s="392">
        <f t="shared" si="4"/>
        <v>0</v>
      </c>
      <c r="S46" s="392">
        <f t="shared" si="4"/>
        <v>0</v>
      </c>
      <c r="T46" s="392">
        <f t="shared" si="4"/>
        <v>0</v>
      </c>
      <c r="U46" s="393">
        <f t="shared" si="4"/>
        <v>73.5</v>
      </c>
      <c r="V46" s="394">
        <v>294</v>
      </c>
      <c r="W46" s="144" t="s">
        <v>218</v>
      </c>
      <c r="X46" s="423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46181</v>
      </c>
      <c r="G47" s="384">
        <f t="shared" ca="1" si="1"/>
        <v>127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46178</v>
      </c>
      <c r="G48" s="384">
        <f t="shared" ca="1" si="1"/>
        <v>130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81</v>
      </c>
      <c r="C49" s="148" t="s">
        <v>29</v>
      </c>
      <c r="D49" s="198">
        <v>22</v>
      </c>
      <c r="E49" s="383">
        <f t="shared" si="3"/>
        <v>154</v>
      </c>
      <c r="F49" s="319">
        <v>46178</v>
      </c>
      <c r="G49" s="384">
        <f t="shared" ca="1" si="1"/>
        <v>130</v>
      </c>
      <c r="H49" s="385">
        <v>3</v>
      </c>
      <c r="I49" s="385" t="str">
        <f>VLOOKUP(H49,Secteurs!$A$4:$C$6,3)</f>
        <v>Arnaud ITOUA</v>
      </c>
      <c r="J49" s="195"/>
      <c r="K49" s="196"/>
      <c r="L49" s="196">
        <v>0.5</v>
      </c>
      <c r="M49" s="196">
        <v>0.5</v>
      </c>
      <c r="N49" s="196"/>
      <c r="O49" s="197"/>
      <c r="P49" s="391">
        <f t="shared" si="4"/>
        <v>0</v>
      </c>
      <c r="Q49" s="392">
        <f t="shared" si="4"/>
        <v>0</v>
      </c>
      <c r="R49" s="392">
        <f t="shared" si="4"/>
        <v>77</v>
      </c>
      <c r="S49" s="392">
        <f t="shared" si="4"/>
        <v>77</v>
      </c>
      <c r="T49" s="392">
        <f t="shared" si="4"/>
        <v>0</v>
      </c>
      <c r="U49" s="393">
        <f t="shared" si="4"/>
        <v>0</v>
      </c>
      <c r="V49" s="394">
        <f t="shared" si="5"/>
        <v>154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46185</v>
      </c>
      <c r="G50" s="384">
        <f t="shared" ca="1" si="1"/>
        <v>123</v>
      </c>
      <c r="H50" s="385">
        <v>2</v>
      </c>
      <c r="I50" s="385" t="s">
        <v>354</v>
      </c>
      <c r="J50" s="195">
        <v>0.5</v>
      </c>
      <c r="K50" s="196"/>
      <c r="L50" s="196"/>
      <c r="M50" s="196">
        <v>0.5</v>
      </c>
      <c r="N50" s="196"/>
      <c r="O50" s="197"/>
      <c r="P50" s="391">
        <f t="shared" si="4"/>
        <v>175</v>
      </c>
      <c r="Q50" s="392">
        <f t="shared" si="4"/>
        <v>0</v>
      </c>
      <c r="R50" s="392">
        <f t="shared" si="4"/>
        <v>0</v>
      </c>
      <c r="S50" s="392">
        <f t="shared" si="4"/>
        <v>175</v>
      </c>
      <c r="T50" s="392">
        <f t="shared" si="4"/>
        <v>0</v>
      </c>
      <c r="U50" s="393">
        <f t="shared" si="4"/>
        <v>0</v>
      </c>
      <c r="V50" s="394">
        <f t="shared" si="5"/>
        <v>350</v>
      </c>
      <c r="W50" s="144" t="s">
        <v>217</v>
      </c>
      <c r="X50" s="423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0"/>
        <v>1</v>
      </c>
      <c r="B51" s="156" t="s">
        <v>83</v>
      </c>
      <c r="C51" s="148" t="s">
        <v>29</v>
      </c>
      <c r="D51" s="202">
        <v>36</v>
      </c>
      <c r="E51" s="383">
        <f t="shared" si="3"/>
        <v>252</v>
      </c>
      <c r="F51" s="319">
        <v>46174</v>
      </c>
      <c r="G51" s="384">
        <f t="shared" ca="1" si="1"/>
        <v>134</v>
      </c>
      <c r="H51" s="385">
        <v>3</v>
      </c>
      <c r="I51" s="385" t="str">
        <f>VLOOKUP(H51,Secteurs!$A$4:$C$6,3)</f>
        <v>Arnaud ITOUA</v>
      </c>
      <c r="J51" s="195">
        <v>0.5</v>
      </c>
      <c r="K51" s="196"/>
      <c r="L51" s="196"/>
      <c r="M51" s="196">
        <v>0.25</v>
      </c>
      <c r="N51" s="196"/>
      <c r="O51" s="197">
        <v>0.25</v>
      </c>
      <c r="P51" s="391">
        <f t="shared" si="4"/>
        <v>126</v>
      </c>
      <c r="Q51" s="392">
        <f t="shared" si="4"/>
        <v>0</v>
      </c>
      <c r="R51" s="392">
        <f t="shared" si="4"/>
        <v>0</v>
      </c>
      <c r="S51" s="392">
        <f t="shared" si="4"/>
        <v>63</v>
      </c>
      <c r="T51" s="392">
        <f t="shared" si="4"/>
        <v>0</v>
      </c>
      <c r="U51" s="393">
        <f t="shared" si="4"/>
        <v>63</v>
      </c>
      <c r="V51" s="394">
        <f t="shared" si="5"/>
        <v>252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0"/>
        <v>1</v>
      </c>
      <c r="B52" s="142" t="s">
        <v>297</v>
      </c>
      <c r="C52" s="142"/>
      <c r="D52" s="198">
        <v>40</v>
      </c>
      <c r="E52" s="383">
        <f t="shared" si="3"/>
        <v>280</v>
      </c>
      <c r="F52" s="319">
        <v>46185</v>
      </c>
      <c r="G52" s="384">
        <f t="shared" ca="1" si="1"/>
        <v>123</v>
      </c>
      <c r="H52" s="385">
        <v>2</v>
      </c>
      <c r="I52" s="385" t="s">
        <v>354</v>
      </c>
      <c r="J52" s="195">
        <v>0.5</v>
      </c>
      <c r="K52" s="196"/>
      <c r="L52" s="196"/>
      <c r="M52" s="196">
        <v>0.5</v>
      </c>
      <c r="N52" s="196"/>
      <c r="O52" s="197"/>
      <c r="P52" s="391">
        <f t="shared" si="4"/>
        <v>140</v>
      </c>
      <c r="Q52" s="392">
        <f t="shared" si="4"/>
        <v>0</v>
      </c>
      <c r="R52" s="392">
        <f t="shared" si="4"/>
        <v>0</v>
      </c>
      <c r="S52" s="392">
        <f t="shared" si="4"/>
        <v>140</v>
      </c>
      <c r="T52" s="392">
        <f t="shared" si="4"/>
        <v>0</v>
      </c>
      <c r="U52" s="393">
        <f t="shared" si="4"/>
        <v>0</v>
      </c>
      <c r="V52" s="394">
        <f t="shared" si="5"/>
        <v>280</v>
      </c>
      <c r="W52" s="144" t="s">
        <v>221</v>
      </c>
      <c r="X52" s="423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0"/>
        <v>1</v>
      </c>
      <c r="B53" s="142" t="s">
        <v>85</v>
      </c>
      <c r="C53" s="154" t="s">
        <v>29</v>
      </c>
      <c r="D53" s="200">
        <v>26</v>
      </c>
      <c r="E53" s="383">
        <f t="shared" si="3"/>
        <v>182</v>
      </c>
      <c r="F53" s="319">
        <v>46176</v>
      </c>
      <c r="G53" s="384">
        <f t="shared" ca="1" si="1"/>
        <v>132</v>
      </c>
      <c r="H53" s="385">
        <v>3</v>
      </c>
      <c r="I53" s="385" t="str">
        <f>VLOOKUP(H53,Secteurs!$A$4:$C$6,3)</f>
        <v>Arnaud ITOUA</v>
      </c>
      <c r="J53" s="195">
        <v>0.5</v>
      </c>
      <c r="K53" s="196">
        <v>0.5</v>
      </c>
      <c r="L53" s="196"/>
      <c r="M53" s="196"/>
      <c r="N53" s="196"/>
      <c r="O53" s="197"/>
      <c r="P53" s="391">
        <f t="shared" si="4"/>
        <v>91</v>
      </c>
      <c r="Q53" s="392">
        <f t="shared" si="4"/>
        <v>91</v>
      </c>
      <c r="R53" s="392">
        <f t="shared" si="4"/>
        <v>0</v>
      </c>
      <c r="S53" s="392">
        <f t="shared" si="4"/>
        <v>0</v>
      </c>
      <c r="T53" s="392">
        <f t="shared" si="4"/>
        <v>0</v>
      </c>
      <c r="U53" s="393">
        <f t="shared" si="4"/>
        <v>0</v>
      </c>
      <c r="V53" s="394">
        <f t="shared" si="5"/>
        <v>182</v>
      </c>
      <c r="W53" s="144" t="s">
        <v>222</v>
      </c>
      <c r="X53" s="423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0"/>
        <v>1</v>
      </c>
      <c r="B54" s="150" t="s">
        <v>86</v>
      </c>
      <c r="C54" s="148" t="s">
        <v>29</v>
      </c>
      <c r="D54" s="200">
        <v>22</v>
      </c>
      <c r="E54" s="383">
        <f t="shared" si="3"/>
        <v>154</v>
      </c>
      <c r="F54" s="319">
        <v>46176</v>
      </c>
      <c r="G54" s="384">
        <f t="shared" ca="1" si="1"/>
        <v>132</v>
      </c>
      <c r="H54" s="385">
        <v>3</v>
      </c>
      <c r="I54" s="385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391">
        <f t="shared" si="4"/>
        <v>77</v>
      </c>
      <c r="Q54" s="392">
        <f t="shared" si="4"/>
        <v>0</v>
      </c>
      <c r="R54" s="392">
        <f t="shared" si="4"/>
        <v>0</v>
      </c>
      <c r="S54" s="392">
        <f t="shared" si="4"/>
        <v>0</v>
      </c>
      <c r="T54" s="392">
        <f t="shared" si="4"/>
        <v>77</v>
      </c>
      <c r="U54" s="393">
        <f t="shared" si="4"/>
        <v>0</v>
      </c>
      <c r="V54" s="394">
        <f t="shared" si="5"/>
        <v>154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0"/>
        <v>1</v>
      </c>
      <c r="B55" s="142" t="s">
        <v>337</v>
      </c>
      <c r="D55" s="198">
        <v>38</v>
      </c>
      <c r="E55" s="383">
        <f t="shared" si="3"/>
        <v>266</v>
      </c>
      <c r="F55" s="319">
        <v>46174</v>
      </c>
      <c r="G55" s="384">
        <f t="shared" ca="1" si="1"/>
        <v>134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/>
      <c r="N55" s="196">
        <v>0.5</v>
      </c>
      <c r="O55" s="197"/>
      <c r="P55" s="391">
        <f t="shared" si="4"/>
        <v>133</v>
      </c>
      <c r="Q55" s="392">
        <f t="shared" si="4"/>
        <v>0</v>
      </c>
      <c r="R55" s="392">
        <f t="shared" si="4"/>
        <v>0</v>
      </c>
      <c r="S55" s="392">
        <f t="shared" si="4"/>
        <v>0</v>
      </c>
      <c r="T55" s="392">
        <f t="shared" si="4"/>
        <v>133</v>
      </c>
      <c r="U55" s="393">
        <f t="shared" si="4"/>
        <v>0</v>
      </c>
      <c r="V55" s="394">
        <f t="shared" si="5"/>
        <v>266</v>
      </c>
      <c r="W55" s="144" t="s">
        <v>224</v>
      </c>
      <c r="X55" s="423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32</v>
      </c>
      <c r="E56" s="383">
        <f t="shared" si="3"/>
        <v>224</v>
      </c>
      <c r="F56" s="319">
        <v>46184</v>
      </c>
      <c r="G56" s="384">
        <f t="shared" ca="1" si="1"/>
        <v>124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112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112</v>
      </c>
      <c r="V56" s="394">
        <f t="shared" si="5"/>
        <v>224</v>
      </c>
      <c r="W56" s="144" t="s">
        <v>205</v>
      </c>
      <c r="X56" s="423">
        <f t="shared" si="6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22</v>
      </c>
      <c r="E57" s="383">
        <f t="shared" si="3"/>
        <v>154</v>
      </c>
      <c r="F57" s="319">
        <v>46175</v>
      </c>
      <c r="G57" s="384">
        <f t="shared" ca="1" si="1"/>
        <v>133</v>
      </c>
      <c r="H57" s="385">
        <v>3</v>
      </c>
      <c r="I57" s="385" t="str">
        <f>VLOOKUP(H57,Secteurs!$A$4:$C$6,3)</f>
        <v>Arnaud ITOUA</v>
      </c>
      <c r="J57" s="195">
        <v>0.5</v>
      </c>
      <c r="K57" s="196"/>
      <c r="L57" s="196"/>
      <c r="M57" s="196">
        <v>0.25</v>
      </c>
      <c r="N57" s="196"/>
      <c r="O57" s="197">
        <v>0.25</v>
      </c>
      <c r="P57" s="391">
        <f t="shared" si="4"/>
        <v>77</v>
      </c>
      <c r="Q57" s="392">
        <f t="shared" si="4"/>
        <v>0</v>
      </c>
      <c r="R57" s="392">
        <f t="shared" si="4"/>
        <v>0</v>
      </c>
      <c r="S57" s="392">
        <f t="shared" si="4"/>
        <v>38.5</v>
      </c>
      <c r="T57" s="392">
        <f t="shared" si="4"/>
        <v>0</v>
      </c>
      <c r="U57" s="393">
        <f t="shared" si="4"/>
        <v>38.5</v>
      </c>
      <c r="V57" s="394">
        <f t="shared" si="5"/>
        <v>154</v>
      </c>
      <c r="W57" s="144" t="s">
        <v>223</v>
      </c>
      <c r="X57" s="423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36</v>
      </c>
      <c r="E58" s="383">
        <f t="shared" si="3"/>
        <v>252</v>
      </c>
      <c r="F58" s="319">
        <v>46176</v>
      </c>
      <c r="G58" s="384">
        <f t="shared" ca="1" si="1"/>
        <v>132</v>
      </c>
      <c r="H58" s="385">
        <v>2</v>
      </c>
      <c r="I58" s="385" t="s">
        <v>354</v>
      </c>
      <c r="J58" s="195">
        <v>0.5</v>
      </c>
      <c r="K58" s="196"/>
      <c r="L58" s="196"/>
      <c r="M58" s="196"/>
      <c r="N58" s="196">
        <v>0.25</v>
      </c>
      <c r="O58" s="197">
        <v>0.25</v>
      </c>
      <c r="P58" s="391">
        <f t="shared" si="4"/>
        <v>126</v>
      </c>
      <c r="Q58" s="392">
        <f t="shared" ref="Q58:U108" si="7">+$E58*K58</f>
        <v>0</v>
      </c>
      <c r="R58" s="392">
        <f t="shared" si="7"/>
        <v>0</v>
      </c>
      <c r="S58" s="392">
        <f t="shared" si="7"/>
        <v>0</v>
      </c>
      <c r="T58" s="392">
        <f t="shared" si="7"/>
        <v>63</v>
      </c>
      <c r="U58" s="393">
        <f t="shared" si="7"/>
        <v>63</v>
      </c>
      <c r="V58" s="394">
        <f t="shared" si="5"/>
        <v>252</v>
      </c>
      <c r="W58" s="144" t="s">
        <v>208</v>
      </c>
      <c r="X58" s="423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46181</v>
      </c>
      <c r="G59" s="384">
        <f t="shared" ca="1" si="1"/>
        <v>127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/>
      <c r="M59" s="196">
        <v>0.5</v>
      </c>
      <c r="N59" s="196"/>
      <c r="O59" s="197"/>
      <c r="P59" s="391">
        <f t="shared" ref="P59:U122" si="8">+$E59*J59</f>
        <v>105</v>
      </c>
      <c r="Q59" s="392">
        <f t="shared" si="7"/>
        <v>0</v>
      </c>
      <c r="R59" s="392">
        <f t="shared" si="7"/>
        <v>0</v>
      </c>
      <c r="S59" s="392">
        <f t="shared" si="7"/>
        <v>105</v>
      </c>
      <c r="T59" s="392">
        <f t="shared" si="7"/>
        <v>0</v>
      </c>
      <c r="U59" s="393">
        <f t="shared" si="7"/>
        <v>0</v>
      </c>
      <c r="V59" s="394">
        <f t="shared" si="5"/>
        <v>210</v>
      </c>
      <c r="W59" s="144" t="s">
        <v>210</v>
      </c>
      <c r="X59" s="423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28</v>
      </c>
      <c r="E60" s="383">
        <f t="shared" si="3"/>
        <v>196</v>
      </c>
      <c r="F60" s="319">
        <v>46177</v>
      </c>
      <c r="G60" s="384">
        <f t="shared" ca="1" si="1"/>
        <v>131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8"/>
        <v>0</v>
      </c>
      <c r="Q60" s="392">
        <f t="shared" si="7"/>
        <v>0</v>
      </c>
      <c r="R60" s="392">
        <f t="shared" si="7"/>
        <v>98</v>
      </c>
      <c r="S60" s="392">
        <f t="shared" si="7"/>
        <v>0</v>
      </c>
      <c r="T60" s="392">
        <f t="shared" si="7"/>
        <v>0</v>
      </c>
      <c r="U60" s="393">
        <f t="shared" si="7"/>
        <v>98</v>
      </c>
      <c r="V60" s="394">
        <f t="shared" si="5"/>
        <v>196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42</v>
      </c>
      <c r="E61" s="383">
        <f t="shared" si="3"/>
        <v>294</v>
      </c>
      <c r="F61" s="319">
        <v>46176</v>
      </c>
      <c r="G61" s="384">
        <f t="shared" ca="1" si="1"/>
        <v>132</v>
      </c>
      <c r="H61" s="385">
        <v>2</v>
      </c>
      <c r="I61" s="385" t="s">
        <v>354</v>
      </c>
      <c r="J61" s="195"/>
      <c r="K61" s="196">
        <v>0.25</v>
      </c>
      <c r="L61" s="196">
        <v>0.25</v>
      </c>
      <c r="M61" s="196"/>
      <c r="N61" s="196"/>
      <c r="O61" s="197">
        <v>0.5</v>
      </c>
      <c r="P61" s="391">
        <f t="shared" si="8"/>
        <v>0</v>
      </c>
      <c r="Q61" s="392">
        <f t="shared" si="7"/>
        <v>73.5</v>
      </c>
      <c r="R61" s="392">
        <f t="shared" si="7"/>
        <v>73.5</v>
      </c>
      <c r="S61" s="392">
        <f t="shared" si="7"/>
        <v>0</v>
      </c>
      <c r="T61" s="392">
        <f t="shared" si="7"/>
        <v>0</v>
      </c>
      <c r="U61" s="393">
        <f t="shared" si="7"/>
        <v>147</v>
      </c>
      <c r="V61" s="394">
        <f t="shared" si="5"/>
        <v>294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46184</v>
      </c>
      <c r="G62" s="384">
        <f t="shared" ca="1" si="1"/>
        <v>124</v>
      </c>
      <c r="H62" s="254">
        <v>1</v>
      </c>
      <c r="I62" s="385" t="s">
        <v>353</v>
      </c>
      <c r="J62" s="195"/>
      <c r="K62" s="196"/>
      <c r="L62" s="196">
        <v>0.25</v>
      </c>
      <c r="M62" s="196"/>
      <c r="N62" s="196">
        <v>0.25</v>
      </c>
      <c r="O62" s="197">
        <v>0.5</v>
      </c>
      <c r="P62" s="391">
        <f t="shared" si="8"/>
        <v>0</v>
      </c>
      <c r="Q62" s="392">
        <f t="shared" si="7"/>
        <v>0</v>
      </c>
      <c r="R62" s="392">
        <f t="shared" si="7"/>
        <v>49</v>
      </c>
      <c r="S62" s="392">
        <f t="shared" si="7"/>
        <v>0</v>
      </c>
      <c r="T62" s="392">
        <f t="shared" si="7"/>
        <v>49</v>
      </c>
      <c r="U62" s="393">
        <f t="shared" si="7"/>
        <v>98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46177</v>
      </c>
      <c r="G63" s="384">
        <f t="shared" ca="1" si="1"/>
        <v>131</v>
      </c>
      <c r="H63" s="254">
        <v>1</v>
      </c>
      <c r="I63" s="385" t="s">
        <v>353</v>
      </c>
      <c r="J63" s="195"/>
      <c r="K63" s="196"/>
      <c r="L63" s="196">
        <v>1</v>
      </c>
      <c r="M63" s="196"/>
      <c r="N63" s="196"/>
      <c r="O63" s="197"/>
      <c r="P63" s="391">
        <f t="shared" si="8"/>
        <v>0</v>
      </c>
      <c r="Q63" s="392">
        <f t="shared" si="7"/>
        <v>0</v>
      </c>
      <c r="R63" s="392">
        <f t="shared" si="7"/>
        <v>210</v>
      </c>
      <c r="S63" s="392">
        <f t="shared" si="7"/>
        <v>0</v>
      </c>
      <c r="T63" s="392">
        <f t="shared" si="7"/>
        <v>0</v>
      </c>
      <c r="U63" s="393">
        <f t="shared" si="7"/>
        <v>0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26</v>
      </c>
      <c r="E64" s="383">
        <f t="shared" si="3"/>
        <v>182</v>
      </c>
      <c r="F64" s="319">
        <v>46177</v>
      </c>
      <c r="G64" s="384">
        <f t="shared" ca="1" si="1"/>
        <v>131</v>
      </c>
      <c r="H64" s="254">
        <v>1</v>
      </c>
      <c r="I64" s="385" t="s">
        <v>353</v>
      </c>
      <c r="J64" s="195"/>
      <c r="K64" s="196"/>
      <c r="L64" s="196">
        <v>0.5</v>
      </c>
      <c r="M64" s="196"/>
      <c r="N64" s="196"/>
      <c r="O64" s="197">
        <v>0.5</v>
      </c>
      <c r="P64" s="391">
        <f t="shared" si="8"/>
        <v>0</v>
      </c>
      <c r="Q64" s="392">
        <f t="shared" si="7"/>
        <v>0</v>
      </c>
      <c r="R64" s="392">
        <f t="shared" si="7"/>
        <v>91</v>
      </c>
      <c r="S64" s="392">
        <f t="shared" si="7"/>
        <v>0</v>
      </c>
      <c r="T64" s="392">
        <f t="shared" si="7"/>
        <v>0</v>
      </c>
      <c r="U64" s="393">
        <f t="shared" si="7"/>
        <v>91</v>
      </c>
      <c r="V64" s="394">
        <f t="shared" si="5"/>
        <v>182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40</v>
      </c>
      <c r="E65" s="383">
        <f t="shared" si="3"/>
        <v>280</v>
      </c>
      <c r="F65" s="319">
        <v>46178</v>
      </c>
      <c r="G65" s="384">
        <f t="shared" ca="1" si="1"/>
        <v>130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/>
      <c r="O65" s="197">
        <v>0.5</v>
      </c>
      <c r="P65" s="391">
        <f t="shared" si="8"/>
        <v>140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0</v>
      </c>
      <c r="U65" s="393">
        <f t="shared" si="7"/>
        <v>140</v>
      </c>
      <c r="V65" s="394">
        <f t="shared" si="5"/>
        <v>280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9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46184</v>
      </c>
      <c r="G66" s="384">
        <f t="shared" ref="G66:G70" ca="1" si="10">+IF(A66=1,(+TODAY())-F66,"Sans objet")</f>
        <v>124</v>
      </c>
      <c r="H66" s="254">
        <v>1</v>
      </c>
      <c r="I66" s="385" t="s">
        <v>353</v>
      </c>
      <c r="J66" s="195">
        <v>0.25</v>
      </c>
      <c r="K66" s="196"/>
      <c r="L66" s="196"/>
      <c r="M66" s="196">
        <v>0.25</v>
      </c>
      <c r="N66" s="196"/>
      <c r="O66" s="197">
        <v>0.5</v>
      </c>
      <c r="P66" s="391">
        <f t="shared" si="8"/>
        <v>31.5</v>
      </c>
      <c r="Q66" s="392">
        <f t="shared" si="7"/>
        <v>0</v>
      </c>
      <c r="R66" s="392">
        <f t="shared" si="7"/>
        <v>0</v>
      </c>
      <c r="S66" s="392">
        <f t="shared" si="7"/>
        <v>31.5</v>
      </c>
      <c r="T66" s="392">
        <f t="shared" si="7"/>
        <v>0</v>
      </c>
      <c r="U66" s="393">
        <f t="shared" si="7"/>
        <v>63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9"/>
        <v>1</v>
      </c>
      <c r="B67" s="169" t="s">
        <v>99</v>
      </c>
      <c r="C67" s="159" t="s">
        <v>29</v>
      </c>
      <c r="D67" s="200">
        <v>28</v>
      </c>
      <c r="E67" s="383">
        <f t="shared" ref="E67:E130" si="11">D67*7</f>
        <v>196</v>
      </c>
      <c r="F67" s="319">
        <v>46184</v>
      </c>
      <c r="G67" s="384">
        <f t="shared" ca="1" si="10"/>
        <v>124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8"/>
        <v>98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98</v>
      </c>
      <c r="V67" s="394">
        <f t="shared" ref="V67:V130" si="12">SUM(P67:U67)</f>
        <v>196</v>
      </c>
      <c r="W67" s="144" t="s">
        <v>220</v>
      </c>
      <c r="X67" s="423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9"/>
        <v>1</v>
      </c>
      <c r="B68" s="161" t="s">
        <v>100</v>
      </c>
      <c r="C68" s="160" t="s">
        <v>29</v>
      </c>
      <c r="D68" s="198">
        <v>26</v>
      </c>
      <c r="E68" s="383">
        <f t="shared" si="11"/>
        <v>182</v>
      </c>
      <c r="F68" s="319">
        <v>46177</v>
      </c>
      <c r="G68" s="384">
        <f t="shared" ca="1" si="10"/>
        <v>131</v>
      </c>
      <c r="H68" s="254">
        <v>1</v>
      </c>
      <c r="I68" s="385" t="s">
        <v>353</v>
      </c>
      <c r="J68" s="195">
        <v>0.5</v>
      </c>
      <c r="K68" s="196"/>
      <c r="L68" s="196">
        <v>0.5</v>
      </c>
      <c r="M68" s="196"/>
      <c r="N68" s="196"/>
      <c r="O68" s="197"/>
      <c r="P68" s="391">
        <f t="shared" si="8"/>
        <v>91</v>
      </c>
      <c r="Q68" s="392">
        <f t="shared" si="7"/>
        <v>0</v>
      </c>
      <c r="R68" s="392">
        <f t="shared" si="7"/>
        <v>91</v>
      </c>
      <c r="S68" s="392">
        <f t="shared" si="7"/>
        <v>0</v>
      </c>
      <c r="T68" s="392">
        <f t="shared" si="7"/>
        <v>0</v>
      </c>
      <c r="U68" s="393">
        <f t="shared" si="7"/>
        <v>0</v>
      </c>
      <c r="V68" s="394">
        <f t="shared" si="12"/>
        <v>182</v>
      </c>
      <c r="W68" s="144" t="s">
        <v>228</v>
      </c>
      <c r="X68" s="423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9"/>
        <v>1</v>
      </c>
      <c r="B69" s="153" t="s">
        <v>101</v>
      </c>
      <c r="C69" s="148" t="s">
        <v>29</v>
      </c>
      <c r="D69" s="198">
        <v>48</v>
      </c>
      <c r="E69" s="383">
        <f t="shared" si="11"/>
        <v>336</v>
      </c>
      <c r="F69" s="319">
        <v>46175</v>
      </c>
      <c r="G69" s="384">
        <f t="shared" ca="1" si="10"/>
        <v>133</v>
      </c>
      <c r="H69" s="385">
        <v>2</v>
      </c>
      <c r="I69" s="385" t="s">
        <v>355</v>
      </c>
      <c r="J69" s="195"/>
      <c r="K69" s="196">
        <v>0.5</v>
      </c>
      <c r="L69" s="196"/>
      <c r="M69" s="196">
        <v>0.25</v>
      </c>
      <c r="N69" s="196"/>
      <c r="O69" s="197">
        <v>0.25</v>
      </c>
      <c r="P69" s="391">
        <f t="shared" si="8"/>
        <v>0</v>
      </c>
      <c r="Q69" s="392">
        <f t="shared" si="7"/>
        <v>168</v>
      </c>
      <c r="R69" s="392">
        <f t="shared" si="7"/>
        <v>0</v>
      </c>
      <c r="S69" s="392">
        <f t="shared" si="7"/>
        <v>84</v>
      </c>
      <c r="T69" s="392">
        <f t="shared" si="7"/>
        <v>0</v>
      </c>
      <c r="U69" s="393">
        <f t="shared" si="7"/>
        <v>84</v>
      </c>
      <c r="V69" s="394">
        <f t="shared" si="12"/>
        <v>336</v>
      </c>
      <c r="W69" s="144" t="s">
        <v>219</v>
      </c>
      <c r="X69" s="423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9"/>
        <v>1</v>
      </c>
      <c r="B70" s="150" t="s">
        <v>103</v>
      </c>
      <c r="C70" s="288"/>
      <c r="D70" s="200">
        <v>20</v>
      </c>
      <c r="E70" s="383">
        <f t="shared" si="11"/>
        <v>140</v>
      </c>
      <c r="F70" s="319">
        <v>46176</v>
      </c>
      <c r="G70" s="384">
        <f t="shared" ca="1" si="10"/>
        <v>132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8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2"/>
        <v>140</v>
      </c>
      <c r="W70" s="144" t="s">
        <v>229</v>
      </c>
      <c r="X70" s="423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9"/>
        <v>1</v>
      </c>
      <c r="B71" s="153" t="s">
        <v>105</v>
      </c>
      <c r="D71" s="198">
        <v>28</v>
      </c>
      <c r="E71" s="383">
        <f t="shared" si="11"/>
        <v>196</v>
      </c>
      <c r="F71" s="319">
        <v>46178</v>
      </c>
      <c r="G71" s="424" t="s">
        <v>389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8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2"/>
        <v>196</v>
      </c>
      <c r="W71" s="144" t="s">
        <v>230</v>
      </c>
      <c r="X71" s="423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9"/>
        <v>1</v>
      </c>
      <c r="B72" s="142" t="s">
        <v>106</v>
      </c>
      <c r="C72" s="142"/>
      <c r="D72" s="199">
        <v>12</v>
      </c>
      <c r="E72" s="383">
        <f t="shared" si="11"/>
        <v>84</v>
      </c>
      <c r="F72" s="319">
        <v>46184</v>
      </c>
      <c r="G72" s="384">
        <f t="shared" ref="G72:G135" ca="1" si="14">+IF(A72=1,(+TODAY())-F72,"Sans objet")</f>
        <v>124</v>
      </c>
      <c r="H72" s="254">
        <v>1</v>
      </c>
      <c r="I72" s="385" t="s">
        <v>353</v>
      </c>
      <c r="J72" s="195">
        <v>0.5</v>
      </c>
      <c r="K72" s="196"/>
      <c r="L72" s="196"/>
      <c r="M72" s="196">
        <v>0.25</v>
      </c>
      <c r="N72" s="196"/>
      <c r="O72" s="197">
        <v>0.25</v>
      </c>
      <c r="P72" s="391">
        <f t="shared" si="8"/>
        <v>42</v>
      </c>
      <c r="Q72" s="392">
        <f t="shared" si="7"/>
        <v>0</v>
      </c>
      <c r="R72" s="392">
        <f t="shared" si="7"/>
        <v>0</v>
      </c>
      <c r="S72" s="392">
        <f t="shared" si="7"/>
        <v>21</v>
      </c>
      <c r="T72" s="392">
        <f t="shared" si="7"/>
        <v>0</v>
      </c>
      <c r="U72" s="393">
        <f t="shared" si="7"/>
        <v>21</v>
      </c>
      <c r="V72" s="394">
        <f t="shared" si="12"/>
        <v>84</v>
      </c>
      <c r="W72" s="144" t="s">
        <v>226</v>
      </c>
      <c r="X72" s="423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9"/>
        <v>1</v>
      </c>
      <c r="B73" s="142" t="s">
        <v>107</v>
      </c>
      <c r="C73" s="142"/>
      <c r="D73" s="198">
        <v>28</v>
      </c>
      <c r="E73" s="383">
        <f t="shared" si="11"/>
        <v>196</v>
      </c>
      <c r="F73" s="319">
        <v>46185</v>
      </c>
      <c r="G73" s="384">
        <f t="shared" ca="1" si="14"/>
        <v>123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8"/>
        <v>98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98</v>
      </c>
      <c r="V73" s="394">
        <f t="shared" si="12"/>
        <v>196</v>
      </c>
      <c r="W73" s="144" t="s">
        <v>208</v>
      </c>
      <c r="X73" s="423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9"/>
        <v>1</v>
      </c>
      <c r="B74" s="153" t="s">
        <v>108</v>
      </c>
      <c r="C74" s="149" t="s">
        <v>34</v>
      </c>
      <c r="D74" s="198">
        <v>30</v>
      </c>
      <c r="E74" s="383">
        <f t="shared" si="11"/>
        <v>210</v>
      </c>
      <c r="F74" s="352">
        <v>46184</v>
      </c>
      <c r="G74" s="384">
        <f t="shared" ca="1" si="14"/>
        <v>124</v>
      </c>
      <c r="H74" s="255">
        <v>1</v>
      </c>
      <c r="I74" s="255" t="s">
        <v>353</v>
      </c>
      <c r="J74" s="195"/>
      <c r="K74" s="196"/>
      <c r="L74" s="196"/>
      <c r="M74" s="196">
        <v>0.5</v>
      </c>
      <c r="N74" s="196">
        <v>0.5</v>
      </c>
      <c r="O74" s="197"/>
      <c r="P74" s="391">
        <f t="shared" si="8"/>
        <v>0</v>
      </c>
      <c r="Q74" s="392">
        <f t="shared" si="7"/>
        <v>0</v>
      </c>
      <c r="R74" s="392">
        <f t="shared" si="7"/>
        <v>0</v>
      </c>
      <c r="S74" s="392">
        <f t="shared" si="7"/>
        <v>105</v>
      </c>
      <c r="T74" s="392">
        <f t="shared" si="7"/>
        <v>105</v>
      </c>
      <c r="U74" s="393">
        <f t="shared" si="7"/>
        <v>0</v>
      </c>
      <c r="V74" s="394">
        <f t="shared" si="12"/>
        <v>210</v>
      </c>
      <c r="W74" s="144" t="s">
        <v>231</v>
      </c>
      <c r="X74" s="423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9"/>
        <v>1</v>
      </c>
      <c r="B75" s="153" t="s">
        <v>109</v>
      </c>
      <c r="C75" s="153"/>
      <c r="D75" s="198">
        <v>26</v>
      </c>
      <c r="E75" s="383">
        <f t="shared" si="11"/>
        <v>182</v>
      </c>
      <c r="F75" s="319">
        <v>46184</v>
      </c>
      <c r="G75" s="384">
        <f t="shared" ca="1" si="14"/>
        <v>124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0.25</v>
      </c>
      <c r="N75" s="196">
        <v>0.25</v>
      </c>
      <c r="O75" s="197"/>
      <c r="P75" s="391">
        <f t="shared" si="8"/>
        <v>91</v>
      </c>
      <c r="Q75" s="392">
        <f t="shared" si="7"/>
        <v>0</v>
      </c>
      <c r="R75" s="392">
        <f t="shared" si="7"/>
        <v>0</v>
      </c>
      <c r="S75" s="392">
        <f t="shared" si="7"/>
        <v>45.5</v>
      </c>
      <c r="T75" s="392">
        <f t="shared" si="7"/>
        <v>45.5</v>
      </c>
      <c r="U75" s="393">
        <f t="shared" si="7"/>
        <v>0</v>
      </c>
      <c r="V75" s="394">
        <f t="shared" si="12"/>
        <v>182</v>
      </c>
      <c r="W75" s="144" t="s">
        <v>231</v>
      </c>
      <c r="X75" s="423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9"/>
        <v>1</v>
      </c>
      <c r="B76" s="142" t="s">
        <v>110</v>
      </c>
      <c r="C76" s="148" t="s">
        <v>29</v>
      </c>
      <c r="D76" s="198">
        <v>26</v>
      </c>
      <c r="E76" s="383">
        <f t="shared" si="11"/>
        <v>182</v>
      </c>
      <c r="F76" s="319">
        <v>46174</v>
      </c>
      <c r="G76" s="384">
        <f t="shared" ca="1" si="14"/>
        <v>134</v>
      </c>
      <c r="H76" s="385">
        <v>3</v>
      </c>
      <c r="I76" s="385" t="str">
        <f>VLOOKUP(H76,Secteurs!$A$4:$C$6,3)</f>
        <v>Arnaud ITOUA</v>
      </c>
      <c r="J76" s="195">
        <v>0.5</v>
      </c>
      <c r="K76" s="196"/>
      <c r="L76" s="196"/>
      <c r="M76" s="196"/>
      <c r="N76" s="196">
        <v>0.5</v>
      </c>
      <c r="O76" s="197"/>
      <c r="P76" s="391">
        <f t="shared" si="8"/>
        <v>91</v>
      </c>
      <c r="Q76" s="392">
        <f t="shared" si="7"/>
        <v>0</v>
      </c>
      <c r="R76" s="392">
        <f t="shared" si="7"/>
        <v>0</v>
      </c>
      <c r="S76" s="392">
        <f t="shared" si="7"/>
        <v>0</v>
      </c>
      <c r="T76" s="392">
        <f t="shared" si="7"/>
        <v>91</v>
      </c>
      <c r="U76" s="393">
        <f t="shared" si="7"/>
        <v>0</v>
      </c>
      <c r="V76" s="394">
        <f t="shared" si="12"/>
        <v>182</v>
      </c>
      <c r="W76" s="144" t="s">
        <v>232</v>
      </c>
      <c r="X76" s="423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9"/>
        <v>1</v>
      </c>
      <c r="B77" s="142" t="s">
        <v>111</v>
      </c>
      <c r="C77" s="142"/>
      <c r="D77" s="198">
        <v>28</v>
      </c>
      <c r="E77" s="383">
        <f t="shared" si="11"/>
        <v>196</v>
      </c>
      <c r="F77" s="319">
        <v>46175</v>
      </c>
      <c r="G77" s="384">
        <f t="shared" ca="1" si="14"/>
        <v>133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>
        <f t="shared" si="8"/>
        <v>98</v>
      </c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f t="shared" si="12"/>
        <v>196</v>
      </c>
      <c r="W77" s="144" t="s">
        <v>233</v>
      </c>
      <c r="X77" s="423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9"/>
        <v>1</v>
      </c>
      <c r="B78" s="142" t="s">
        <v>112</v>
      </c>
      <c r="C78" s="148" t="s">
        <v>52</v>
      </c>
      <c r="D78" s="198">
        <v>38</v>
      </c>
      <c r="E78" s="383">
        <f t="shared" si="11"/>
        <v>266</v>
      </c>
      <c r="F78" s="319">
        <v>46181</v>
      </c>
      <c r="G78" s="384">
        <f t="shared" ca="1" si="14"/>
        <v>127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/>
      <c r="M78" s="196"/>
      <c r="N78" s="196"/>
      <c r="O78" s="197">
        <v>0.5</v>
      </c>
      <c r="P78" s="391">
        <f t="shared" si="8"/>
        <v>133</v>
      </c>
      <c r="Q78" s="392">
        <f t="shared" si="7"/>
        <v>0</v>
      </c>
      <c r="R78" s="392">
        <f t="shared" si="7"/>
        <v>0</v>
      </c>
      <c r="S78" s="392">
        <f t="shared" si="7"/>
        <v>0</v>
      </c>
      <c r="T78" s="392">
        <f t="shared" si="7"/>
        <v>0</v>
      </c>
      <c r="U78" s="393">
        <f t="shared" si="7"/>
        <v>133</v>
      </c>
      <c r="V78" s="394">
        <f t="shared" si="12"/>
        <v>266</v>
      </c>
      <c r="W78" s="144" t="s">
        <v>234</v>
      </c>
      <c r="X78" s="423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9"/>
        <v>1</v>
      </c>
      <c r="B79" s="153" t="s">
        <v>327</v>
      </c>
      <c r="C79" s="149"/>
      <c r="D79" s="198">
        <v>25</v>
      </c>
      <c r="E79" s="383">
        <f t="shared" si="11"/>
        <v>175</v>
      </c>
      <c r="F79" s="319">
        <v>46178</v>
      </c>
      <c r="G79" s="384">
        <f t="shared" ca="1" si="14"/>
        <v>130</v>
      </c>
      <c r="H79" s="254">
        <v>1</v>
      </c>
      <c r="I79" s="385" t="s">
        <v>353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391">
        <f t="shared" si="8"/>
        <v>87.5</v>
      </c>
      <c r="Q79" s="392">
        <f t="shared" si="7"/>
        <v>0</v>
      </c>
      <c r="R79" s="392">
        <f t="shared" si="7"/>
        <v>0</v>
      </c>
      <c r="S79" s="392">
        <f t="shared" si="7"/>
        <v>43.75</v>
      </c>
      <c r="T79" s="392">
        <f t="shared" si="7"/>
        <v>0</v>
      </c>
      <c r="U79" s="393">
        <f t="shared" si="7"/>
        <v>43.75</v>
      </c>
      <c r="V79" s="394">
        <f t="shared" si="12"/>
        <v>175</v>
      </c>
      <c r="W79" s="144" t="s">
        <v>235</v>
      </c>
      <c r="X79" s="423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9"/>
        <v>1</v>
      </c>
      <c r="B80" s="142" t="s">
        <v>114</v>
      </c>
      <c r="C80" s="148" t="s">
        <v>29</v>
      </c>
      <c r="D80" s="198">
        <v>32</v>
      </c>
      <c r="E80" s="383">
        <f t="shared" si="11"/>
        <v>224</v>
      </c>
      <c r="F80" s="319">
        <v>46178</v>
      </c>
      <c r="G80" s="384">
        <f t="shared" ca="1" si="14"/>
        <v>130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8"/>
        <v>112</v>
      </c>
      <c r="Q80" s="392">
        <f t="shared" si="7"/>
        <v>0</v>
      </c>
      <c r="R80" s="392">
        <f t="shared" si="7"/>
        <v>0</v>
      </c>
      <c r="S80" s="392">
        <f t="shared" si="7"/>
        <v>56</v>
      </c>
      <c r="T80" s="392">
        <f t="shared" si="7"/>
        <v>0</v>
      </c>
      <c r="U80" s="393">
        <f t="shared" si="7"/>
        <v>56</v>
      </c>
      <c r="V80" s="394">
        <f t="shared" si="12"/>
        <v>224</v>
      </c>
      <c r="W80" s="144" t="s">
        <v>236</v>
      </c>
      <c r="X80" s="423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9"/>
        <v>1</v>
      </c>
      <c r="B81" s="161" t="s">
        <v>237</v>
      </c>
      <c r="C81" s="161"/>
      <c r="D81" s="198">
        <v>52</v>
      </c>
      <c r="E81" s="383">
        <f t="shared" si="11"/>
        <v>364</v>
      </c>
      <c r="F81" s="319">
        <v>46182</v>
      </c>
      <c r="G81" s="384">
        <f t="shared" ca="1" si="14"/>
        <v>126</v>
      </c>
      <c r="H81" s="385">
        <v>1</v>
      </c>
      <c r="I81" s="385" t="s">
        <v>353</v>
      </c>
      <c r="J81" s="195">
        <v>0.75</v>
      </c>
      <c r="K81" s="196"/>
      <c r="L81" s="196"/>
      <c r="M81" s="196"/>
      <c r="N81" s="196"/>
      <c r="O81" s="197">
        <v>0.25</v>
      </c>
      <c r="P81" s="391">
        <f t="shared" si="8"/>
        <v>273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0</v>
      </c>
      <c r="U81" s="393">
        <f t="shared" si="7"/>
        <v>91</v>
      </c>
      <c r="V81" s="394">
        <f t="shared" si="12"/>
        <v>364</v>
      </c>
      <c r="W81" s="144" t="s">
        <v>218</v>
      </c>
      <c r="X81" s="423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9"/>
        <v>1</v>
      </c>
      <c r="B82" s="153" t="s">
        <v>377</v>
      </c>
      <c r="C82" s="149" t="s">
        <v>52</v>
      </c>
      <c r="D82" s="198">
        <v>32</v>
      </c>
      <c r="E82" s="383">
        <f t="shared" si="11"/>
        <v>224</v>
      </c>
      <c r="F82" s="319">
        <v>46182</v>
      </c>
      <c r="G82" s="384">
        <f t="shared" ca="1" si="14"/>
        <v>126</v>
      </c>
      <c r="H82" s="385">
        <v>1</v>
      </c>
      <c r="I82" s="385" t="s">
        <v>353</v>
      </c>
      <c r="J82" s="195">
        <v>0.5</v>
      </c>
      <c r="K82" s="196"/>
      <c r="L82" s="196"/>
      <c r="M82" s="196">
        <v>0.25</v>
      </c>
      <c r="N82" s="196"/>
      <c r="O82" s="197">
        <v>0.25</v>
      </c>
      <c r="P82" s="391">
        <f t="shared" si="8"/>
        <v>112</v>
      </c>
      <c r="Q82" s="392">
        <f t="shared" si="7"/>
        <v>0</v>
      </c>
      <c r="R82" s="392">
        <f t="shared" si="7"/>
        <v>0</v>
      </c>
      <c r="S82" s="392">
        <f t="shared" si="7"/>
        <v>56</v>
      </c>
      <c r="T82" s="392">
        <f t="shared" si="7"/>
        <v>0</v>
      </c>
      <c r="U82" s="393">
        <f t="shared" si="7"/>
        <v>56</v>
      </c>
      <c r="V82" s="394">
        <f t="shared" si="12"/>
        <v>224</v>
      </c>
      <c r="W82" s="144" t="s">
        <v>238</v>
      </c>
      <c r="X82" s="423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9"/>
        <v>1</v>
      </c>
      <c r="B83" s="142" t="s">
        <v>386</v>
      </c>
      <c r="C83" s="142"/>
      <c r="D83" s="198">
        <v>34</v>
      </c>
      <c r="E83" s="383">
        <f t="shared" si="11"/>
        <v>238</v>
      </c>
      <c r="F83" s="319">
        <v>46181</v>
      </c>
      <c r="G83" s="384">
        <f t="shared" ca="1" si="14"/>
        <v>127</v>
      </c>
      <c r="H83" s="254">
        <v>1</v>
      </c>
      <c r="I83" s="385" t="s">
        <v>353</v>
      </c>
      <c r="J83" s="195">
        <v>0.5</v>
      </c>
      <c r="K83" s="196">
        <v>0.5</v>
      </c>
      <c r="L83" s="196"/>
      <c r="M83" s="196"/>
      <c r="N83" s="196"/>
      <c r="O83" s="197"/>
      <c r="P83" s="391">
        <f t="shared" si="8"/>
        <v>119</v>
      </c>
      <c r="Q83" s="392">
        <f t="shared" si="7"/>
        <v>119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0</v>
      </c>
      <c r="V83" s="394">
        <f t="shared" si="12"/>
        <v>238</v>
      </c>
      <c r="W83" s="144" t="s">
        <v>204</v>
      </c>
      <c r="X83" s="423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9"/>
        <v>1</v>
      </c>
      <c r="B84" s="142" t="s">
        <v>119</v>
      </c>
      <c r="C84" s="142"/>
      <c r="D84" s="198">
        <v>26</v>
      </c>
      <c r="E84" s="383">
        <v>182</v>
      </c>
      <c r="F84" s="319">
        <v>46185</v>
      </c>
      <c r="G84" s="384">
        <f t="shared" ca="1" si="14"/>
        <v>123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8"/>
        <v>91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91</v>
      </c>
      <c r="V84" s="394">
        <f t="shared" si="12"/>
        <v>182</v>
      </c>
      <c r="W84" s="144" t="s">
        <v>239</v>
      </c>
      <c r="X84" s="423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9"/>
        <v>1</v>
      </c>
      <c r="B85" s="153" t="s">
        <v>378</v>
      </c>
      <c r="C85" s="153"/>
      <c r="D85" s="198">
        <v>30</v>
      </c>
      <c r="E85" s="383">
        <f t="shared" si="11"/>
        <v>210</v>
      </c>
      <c r="F85" s="319">
        <v>46177</v>
      </c>
      <c r="G85" s="384">
        <f t="shared" ca="1" si="14"/>
        <v>131</v>
      </c>
      <c r="H85" s="254">
        <v>1</v>
      </c>
      <c r="I85" s="385" t="s">
        <v>353</v>
      </c>
      <c r="J85" s="195">
        <v>0.5</v>
      </c>
      <c r="K85" s="196"/>
      <c r="L85" s="196">
        <v>0.5</v>
      </c>
      <c r="M85" s="196"/>
      <c r="N85" s="196"/>
      <c r="O85" s="197"/>
      <c r="P85" s="391">
        <f t="shared" si="8"/>
        <v>105</v>
      </c>
      <c r="Q85" s="392">
        <f t="shared" si="7"/>
        <v>0</v>
      </c>
      <c r="R85" s="392">
        <f t="shared" si="7"/>
        <v>105</v>
      </c>
      <c r="S85" s="392">
        <f t="shared" si="7"/>
        <v>0</v>
      </c>
      <c r="T85" s="392">
        <f t="shared" si="7"/>
        <v>0</v>
      </c>
      <c r="U85" s="393">
        <f t="shared" si="7"/>
        <v>0</v>
      </c>
      <c r="V85" s="394">
        <f t="shared" si="12"/>
        <v>210</v>
      </c>
      <c r="W85" s="144" t="s">
        <v>223</v>
      </c>
      <c r="X85" s="423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9"/>
        <v>1</v>
      </c>
      <c r="B86" s="153" t="s">
        <v>379</v>
      </c>
      <c r="C86" s="153"/>
      <c r="D86" s="198">
        <v>30</v>
      </c>
      <c r="E86" s="383">
        <f t="shared" si="11"/>
        <v>210</v>
      </c>
      <c r="F86" s="319">
        <v>46182</v>
      </c>
      <c r="G86" s="384">
        <f t="shared" ca="1" si="14"/>
        <v>126</v>
      </c>
      <c r="H86" s="385">
        <v>1</v>
      </c>
      <c r="I86" s="385" t="s">
        <v>353</v>
      </c>
      <c r="J86" s="195">
        <v>0.5</v>
      </c>
      <c r="K86" s="196"/>
      <c r="L86" s="196">
        <v>0.5</v>
      </c>
      <c r="M86" s="196"/>
      <c r="N86" s="196"/>
      <c r="O86" s="197"/>
      <c r="P86" s="391">
        <f t="shared" si="8"/>
        <v>105</v>
      </c>
      <c r="Q86" s="392">
        <f t="shared" si="7"/>
        <v>0</v>
      </c>
      <c r="R86" s="392">
        <f t="shared" si="7"/>
        <v>105</v>
      </c>
      <c r="S86" s="392">
        <f t="shared" si="7"/>
        <v>0</v>
      </c>
      <c r="T86" s="392">
        <f t="shared" si="7"/>
        <v>0</v>
      </c>
      <c r="U86" s="393">
        <f t="shared" si="7"/>
        <v>0</v>
      </c>
      <c r="V86" s="394">
        <f t="shared" si="12"/>
        <v>210</v>
      </c>
      <c r="W86" s="144" t="s">
        <v>223</v>
      </c>
      <c r="X86" s="423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9"/>
        <v>1</v>
      </c>
      <c r="B87" s="153" t="s">
        <v>122</v>
      </c>
      <c r="C87" s="149" t="s">
        <v>52</v>
      </c>
      <c r="D87" s="198">
        <v>36</v>
      </c>
      <c r="E87" s="383">
        <f t="shared" si="11"/>
        <v>252</v>
      </c>
      <c r="F87" s="319">
        <v>46182</v>
      </c>
      <c r="G87" s="384">
        <f t="shared" ca="1" si="14"/>
        <v>126</v>
      </c>
      <c r="H87" s="385">
        <v>1</v>
      </c>
      <c r="I87" s="385" t="s">
        <v>353</v>
      </c>
      <c r="J87" s="195">
        <v>0.5</v>
      </c>
      <c r="K87" s="196"/>
      <c r="L87" s="196">
        <v>0.5</v>
      </c>
      <c r="M87" s="196"/>
      <c r="N87" s="196"/>
      <c r="O87" s="197"/>
      <c r="P87" s="391">
        <f t="shared" si="8"/>
        <v>126</v>
      </c>
      <c r="Q87" s="392">
        <f t="shared" si="7"/>
        <v>0</v>
      </c>
      <c r="R87" s="392">
        <f t="shared" si="7"/>
        <v>126</v>
      </c>
      <c r="S87" s="392">
        <f t="shared" si="7"/>
        <v>0</v>
      </c>
      <c r="T87" s="392">
        <f t="shared" si="7"/>
        <v>0</v>
      </c>
      <c r="U87" s="393">
        <f t="shared" si="7"/>
        <v>0</v>
      </c>
      <c r="V87" s="394">
        <f t="shared" si="12"/>
        <v>252</v>
      </c>
      <c r="W87" s="144" t="s">
        <v>240</v>
      </c>
      <c r="X87" s="423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9"/>
        <v>1</v>
      </c>
      <c r="B88" s="142" t="s">
        <v>123</v>
      </c>
      <c r="C88" s="148"/>
      <c r="D88" s="199">
        <v>34</v>
      </c>
      <c r="E88" s="383">
        <f t="shared" si="11"/>
        <v>238</v>
      </c>
      <c r="F88" s="319">
        <v>46181</v>
      </c>
      <c r="G88" s="384">
        <f t="shared" ca="1" si="14"/>
        <v>127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8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2"/>
        <v>238</v>
      </c>
      <c r="W88" s="144" t="s">
        <v>205</v>
      </c>
      <c r="X88" s="423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9"/>
        <v>1</v>
      </c>
      <c r="B89" s="142" t="s">
        <v>124</v>
      </c>
      <c r="C89" s="142"/>
      <c r="D89" s="198">
        <v>24</v>
      </c>
      <c r="E89" s="383">
        <f t="shared" si="11"/>
        <v>168</v>
      </c>
      <c r="F89" s="319">
        <v>46176</v>
      </c>
      <c r="G89" s="384">
        <f t="shared" ca="1" si="14"/>
        <v>132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8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2"/>
        <v>168</v>
      </c>
      <c r="W89" s="144" t="s">
        <v>208</v>
      </c>
      <c r="X89" s="423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9"/>
        <v>1</v>
      </c>
      <c r="B90" s="142" t="s">
        <v>380</v>
      </c>
      <c r="C90" s="142"/>
      <c r="D90" s="198">
        <v>30</v>
      </c>
      <c r="E90" s="383">
        <f t="shared" si="11"/>
        <v>210</v>
      </c>
      <c r="F90" s="319">
        <v>46181</v>
      </c>
      <c r="G90" s="384">
        <f t="shared" ca="1" si="14"/>
        <v>127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0.5</v>
      </c>
      <c r="N90" s="196"/>
      <c r="O90" s="197"/>
      <c r="P90" s="391">
        <f t="shared" si="8"/>
        <v>105</v>
      </c>
      <c r="Q90" s="392">
        <f t="shared" si="7"/>
        <v>0</v>
      </c>
      <c r="R90" s="392">
        <f t="shared" si="7"/>
        <v>0</v>
      </c>
      <c r="S90" s="392">
        <f t="shared" si="7"/>
        <v>105</v>
      </c>
      <c r="T90" s="392">
        <f t="shared" si="7"/>
        <v>0</v>
      </c>
      <c r="U90" s="393">
        <f t="shared" si="7"/>
        <v>0</v>
      </c>
      <c r="V90" s="394">
        <f t="shared" si="12"/>
        <v>210</v>
      </c>
      <c r="W90" s="144" t="s">
        <v>208</v>
      </c>
      <c r="X90" s="423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9"/>
        <v>1</v>
      </c>
      <c r="B91" s="142" t="s">
        <v>126</v>
      </c>
      <c r="C91" s="148" t="s">
        <v>34</v>
      </c>
      <c r="D91" s="198">
        <v>36</v>
      </c>
      <c r="E91" s="383">
        <f t="shared" si="11"/>
        <v>252</v>
      </c>
      <c r="F91" s="319">
        <v>46178</v>
      </c>
      <c r="G91" s="384">
        <f t="shared" ca="1" si="14"/>
        <v>130</v>
      </c>
      <c r="H91" s="385">
        <v>3</v>
      </c>
      <c r="I91" s="385" t="str">
        <f>VLOOKUP(H91,Secteurs!$A$4:$C$6,3)</f>
        <v>Arnaud ITOUA</v>
      </c>
      <c r="J91" s="195">
        <v>0.5</v>
      </c>
      <c r="K91" s="196"/>
      <c r="L91" s="196"/>
      <c r="M91" s="196"/>
      <c r="N91" s="196"/>
      <c r="O91" s="197">
        <v>0.5</v>
      </c>
      <c r="P91" s="391">
        <f t="shared" si="8"/>
        <v>126</v>
      </c>
      <c r="Q91" s="392">
        <f t="shared" si="7"/>
        <v>0</v>
      </c>
      <c r="R91" s="392">
        <f t="shared" si="7"/>
        <v>0</v>
      </c>
      <c r="S91" s="392">
        <f t="shared" si="7"/>
        <v>0</v>
      </c>
      <c r="T91" s="392">
        <f t="shared" si="7"/>
        <v>0</v>
      </c>
      <c r="U91" s="393">
        <f t="shared" si="7"/>
        <v>126</v>
      </c>
      <c r="V91" s="394">
        <f t="shared" si="12"/>
        <v>252</v>
      </c>
      <c r="W91" s="144" t="s">
        <v>241</v>
      </c>
      <c r="X91" s="423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9"/>
        <v>1</v>
      </c>
      <c r="B92" s="142" t="s">
        <v>127</v>
      </c>
      <c r="C92" s="142"/>
      <c r="D92" s="198">
        <v>38</v>
      </c>
      <c r="E92" s="383">
        <f t="shared" si="11"/>
        <v>266</v>
      </c>
      <c r="F92" s="319">
        <v>46184</v>
      </c>
      <c r="G92" s="384">
        <f t="shared" ca="1" si="14"/>
        <v>124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8"/>
        <v>133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133</v>
      </c>
      <c r="V92" s="394">
        <f t="shared" si="12"/>
        <v>266</v>
      </c>
      <c r="W92" s="144" t="s">
        <v>208</v>
      </c>
      <c r="X92" s="423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9"/>
        <v>1</v>
      </c>
      <c r="B93" s="150" t="s">
        <v>128</v>
      </c>
      <c r="C93" s="150"/>
      <c r="D93" s="200">
        <v>16</v>
      </c>
      <c r="E93" s="383">
        <f t="shared" si="11"/>
        <v>112</v>
      </c>
      <c r="F93" s="319">
        <v>46176</v>
      </c>
      <c r="G93" s="384">
        <f t="shared" ca="1" si="14"/>
        <v>132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8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2"/>
        <v>112</v>
      </c>
      <c r="W93" s="144" t="s">
        <v>205</v>
      </c>
      <c r="X93" s="423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9"/>
        <v>1</v>
      </c>
      <c r="B94" s="153" t="s">
        <v>331</v>
      </c>
      <c r="C94" s="149" t="s">
        <v>29</v>
      </c>
      <c r="D94" s="198">
        <v>20</v>
      </c>
      <c r="E94" s="383">
        <f t="shared" si="11"/>
        <v>140</v>
      </c>
      <c r="F94" s="319">
        <v>46182</v>
      </c>
      <c r="G94" s="384">
        <f t="shared" ca="1" si="14"/>
        <v>126</v>
      </c>
      <c r="H94" s="385">
        <v>1</v>
      </c>
      <c r="I94" s="385" t="s">
        <v>353</v>
      </c>
      <c r="J94" s="195">
        <v>1</v>
      </c>
      <c r="K94" s="196"/>
      <c r="L94" s="196"/>
      <c r="M94" s="196"/>
      <c r="N94" s="196"/>
      <c r="O94" s="197"/>
      <c r="P94" s="391">
        <f t="shared" si="8"/>
        <v>140</v>
      </c>
      <c r="Q94" s="392">
        <f t="shared" si="7"/>
        <v>0</v>
      </c>
      <c r="R94" s="392">
        <f t="shared" si="7"/>
        <v>0</v>
      </c>
      <c r="S94" s="392">
        <f t="shared" si="7"/>
        <v>0</v>
      </c>
      <c r="T94" s="392">
        <f t="shared" si="7"/>
        <v>0</v>
      </c>
      <c r="U94" s="393">
        <f t="shared" si="7"/>
        <v>0</v>
      </c>
      <c r="V94" s="394">
        <f t="shared" si="12"/>
        <v>140</v>
      </c>
      <c r="W94" s="144" t="s">
        <v>242</v>
      </c>
      <c r="X94" s="423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9"/>
        <v>1</v>
      </c>
      <c r="B95" s="142" t="s">
        <v>130</v>
      </c>
      <c r="C95" s="142"/>
      <c r="D95" s="198">
        <v>22</v>
      </c>
      <c r="E95" s="383">
        <f t="shared" si="11"/>
        <v>154</v>
      </c>
      <c r="F95" s="319">
        <v>46174</v>
      </c>
      <c r="G95" s="384">
        <f t="shared" ca="1" si="14"/>
        <v>134</v>
      </c>
      <c r="H95" s="385">
        <v>3</v>
      </c>
      <c r="I95" s="385" t="str">
        <f>VLOOKUP(H95,Secteurs!$A$4:$C$6,3)</f>
        <v>Arnaud ITOUA</v>
      </c>
      <c r="J95" s="195">
        <v>0.5</v>
      </c>
      <c r="K95" s="196"/>
      <c r="L95" s="196"/>
      <c r="M95" s="196"/>
      <c r="N95" s="196"/>
      <c r="O95" s="197">
        <v>0.5</v>
      </c>
      <c r="P95" s="391">
        <f t="shared" si="8"/>
        <v>77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77</v>
      </c>
      <c r="V95" s="394">
        <f t="shared" si="12"/>
        <v>154</v>
      </c>
      <c r="W95" s="144" t="s">
        <v>243</v>
      </c>
      <c r="X95" s="423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9"/>
        <v>1</v>
      </c>
      <c r="B96" s="142" t="s">
        <v>131</v>
      </c>
      <c r="C96" s="148" t="s">
        <v>34</v>
      </c>
      <c r="D96" s="198">
        <v>16</v>
      </c>
      <c r="E96" s="383">
        <f t="shared" si="11"/>
        <v>112</v>
      </c>
      <c r="F96" s="319">
        <v>46176</v>
      </c>
      <c r="G96" s="384">
        <f t="shared" ca="1" si="14"/>
        <v>132</v>
      </c>
      <c r="H96" s="385">
        <v>2</v>
      </c>
      <c r="I96" s="385" t="s">
        <v>354</v>
      </c>
      <c r="J96" s="195">
        <v>0.5</v>
      </c>
      <c r="K96" s="196"/>
      <c r="L96" s="196"/>
      <c r="M96" s="196">
        <v>0.5</v>
      </c>
      <c r="N96" s="196"/>
      <c r="O96" s="197"/>
      <c r="P96" s="391">
        <f t="shared" si="8"/>
        <v>56</v>
      </c>
      <c r="Q96" s="392">
        <f t="shared" si="7"/>
        <v>0</v>
      </c>
      <c r="R96" s="392">
        <f t="shared" si="7"/>
        <v>0</v>
      </c>
      <c r="S96" s="392">
        <f t="shared" si="7"/>
        <v>56</v>
      </c>
      <c r="T96" s="392">
        <f t="shared" si="7"/>
        <v>0</v>
      </c>
      <c r="U96" s="393">
        <f t="shared" si="7"/>
        <v>0</v>
      </c>
      <c r="V96" s="394">
        <f t="shared" si="12"/>
        <v>112</v>
      </c>
      <c r="W96" s="144" t="s">
        <v>244</v>
      </c>
      <c r="X96" s="423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9"/>
        <v>1</v>
      </c>
      <c r="B97" s="153" t="s">
        <v>98</v>
      </c>
      <c r="C97" s="149"/>
      <c r="D97" s="198">
        <v>18</v>
      </c>
      <c r="E97" s="383">
        <f t="shared" si="11"/>
        <v>126</v>
      </c>
      <c r="F97" s="319">
        <v>46178</v>
      </c>
      <c r="G97" s="384">
        <f t="shared" ca="1" si="14"/>
        <v>130</v>
      </c>
      <c r="H97" s="254">
        <v>1</v>
      </c>
      <c r="I97" s="385" t="s">
        <v>353</v>
      </c>
      <c r="J97" s="195">
        <v>0.25</v>
      </c>
      <c r="K97" s="196"/>
      <c r="L97" s="196"/>
      <c r="M97" s="196">
        <v>0.25</v>
      </c>
      <c r="N97" s="196"/>
      <c r="O97" s="197">
        <v>0.5</v>
      </c>
      <c r="P97" s="391">
        <f t="shared" si="8"/>
        <v>31.5</v>
      </c>
      <c r="Q97" s="392">
        <f t="shared" si="7"/>
        <v>0</v>
      </c>
      <c r="R97" s="392">
        <f t="shared" si="7"/>
        <v>0</v>
      </c>
      <c r="S97" s="392">
        <f t="shared" si="7"/>
        <v>31.5</v>
      </c>
      <c r="T97" s="392">
        <f t="shared" si="7"/>
        <v>0</v>
      </c>
      <c r="U97" s="393">
        <f t="shared" si="7"/>
        <v>63</v>
      </c>
      <c r="V97" s="394">
        <f t="shared" si="12"/>
        <v>126</v>
      </c>
      <c r="W97" s="144" t="s">
        <v>245</v>
      </c>
      <c r="X97" s="423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9"/>
        <v>1</v>
      </c>
      <c r="B98" s="150" t="s">
        <v>133</v>
      </c>
      <c r="C98" s="148" t="s">
        <v>52</v>
      </c>
      <c r="D98" s="198">
        <v>26</v>
      </c>
      <c r="E98" s="383">
        <f t="shared" si="11"/>
        <v>182</v>
      </c>
      <c r="F98" s="319">
        <v>46184</v>
      </c>
      <c r="G98" s="384">
        <f t="shared" ca="1" si="14"/>
        <v>124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/>
      <c r="N98" s="196">
        <v>0.25</v>
      </c>
      <c r="O98" s="197">
        <v>0.25</v>
      </c>
      <c r="P98" s="391">
        <f t="shared" si="8"/>
        <v>91</v>
      </c>
      <c r="Q98" s="392">
        <f t="shared" si="7"/>
        <v>0</v>
      </c>
      <c r="R98" s="392">
        <f t="shared" si="7"/>
        <v>0</v>
      </c>
      <c r="S98" s="392">
        <f t="shared" si="7"/>
        <v>0</v>
      </c>
      <c r="T98" s="392">
        <f t="shared" si="7"/>
        <v>45.5</v>
      </c>
      <c r="U98" s="393">
        <f t="shared" si="7"/>
        <v>45.5</v>
      </c>
      <c r="V98" s="394">
        <f t="shared" si="12"/>
        <v>182</v>
      </c>
      <c r="W98" s="144" t="s">
        <v>246</v>
      </c>
      <c r="X98" s="423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9"/>
        <v>1</v>
      </c>
      <c r="B99" s="142" t="s">
        <v>134</v>
      </c>
      <c r="C99" s="142"/>
      <c r="D99" s="198">
        <v>36</v>
      </c>
      <c r="E99" s="383">
        <f t="shared" si="11"/>
        <v>252</v>
      </c>
      <c r="F99" s="319">
        <v>46175</v>
      </c>
      <c r="G99" s="384">
        <f t="shared" ca="1" si="14"/>
        <v>133</v>
      </c>
      <c r="H99" s="385">
        <v>3</v>
      </c>
      <c r="I99" s="385" t="str">
        <f>VLOOKUP(H99,Secteurs!$A$4:$C$6,3)</f>
        <v>Arnaud ITOUA</v>
      </c>
      <c r="J99" s="195">
        <v>0.5</v>
      </c>
      <c r="K99" s="196"/>
      <c r="L99" s="196"/>
      <c r="M99" s="196"/>
      <c r="N99" s="196">
        <v>0.25</v>
      </c>
      <c r="O99" s="197">
        <v>0.25</v>
      </c>
      <c r="P99" s="391">
        <f t="shared" si="8"/>
        <v>126</v>
      </c>
      <c r="Q99" s="392">
        <f t="shared" si="7"/>
        <v>0</v>
      </c>
      <c r="R99" s="392">
        <f t="shared" si="7"/>
        <v>0</v>
      </c>
      <c r="S99" s="392">
        <f t="shared" si="7"/>
        <v>0</v>
      </c>
      <c r="T99" s="392">
        <f t="shared" si="7"/>
        <v>63</v>
      </c>
      <c r="U99" s="393">
        <f t="shared" si="7"/>
        <v>63</v>
      </c>
      <c r="V99" s="394">
        <f t="shared" si="12"/>
        <v>252</v>
      </c>
      <c r="W99" s="144" t="s">
        <v>247</v>
      </c>
      <c r="X99" s="423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9"/>
        <v>1</v>
      </c>
      <c r="B100" s="153" t="s">
        <v>135</v>
      </c>
      <c r="C100" s="153"/>
      <c r="D100" s="198">
        <v>36</v>
      </c>
      <c r="E100" s="383">
        <f t="shared" si="11"/>
        <v>252</v>
      </c>
      <c r="F100" s="319">
        <v>46177</v>
      </c>
      <c r="G100" s="384">
        <f t="shared" ca="1" si="14"/>
        <v>131</v>
      </c>
      <c r="H100" s="385">
        <v>1</v>
      </c>
      <c r="I100" s="385" t="s">
        <v>353</v>
      </c>
      <c r="J100" s="195"/>
      <c r="K100" s="196"/>
      <c r="L100" s="196">
        <v>0.5</v>
      </c>
      <c r="M100" s="196"/>
      <c r="N100" s="196"/>
      <c r="O100" s="197">
        <v>0.5</v>
      </c>
      <c r="P100" s="391">
        <f t="shared" si="8"/>
        <v>0</v>
      </c>
      <c r="Q100" s="392">
        <f t="shared" si="7"/>
        <v>0</v>
      </c>
      <c r="R100" s="392">
        <f t="shared" si="7"/>
        <v>126</v>
      </c>
      <c r="S100" s="392">
        <f t="shared" si="7"/>
        <v>0</v>
      </c>
      <c r="T100" s="392">
        <f t="shared" si="7"/>
        <v>0</v>
      </c>
      <c r="U100" s="393">
        <f t="shared" si="7"/>
        <v>126</v>
      </c>
      <c r="V100" s="394">
        <f t="shared" si="12"/>
        <v>252</v>
      </c>
      <c r="W100" s="144" t="s">
        <v>248</v>
      </c>
      <c r="X100" s="423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9"/>
        <v>1</v>
      </c>
      <c r="B101" s="142" t="s">
        <v>370</v>
      </c>
      <c r="C101" s="148"/>
      <c r="D101" s="199">
        <v>8</v>
      </c>
      <c r="E101" s="383">
        <f t="shared" si="11"/>
        <v>56</v>
      </c>
      <c r="F101" s="319">
        <v>46174</v>
      </c>
      <c r="G101" s="384">
        <f t="shared" ca="1" si="14"/>
        <v>134</v>
      </c>
      <c r="H101" s="385">
        <v>3</v>
      </c>
      <c r="I101" s="385" t="str">
        <f>VLOOKUP(H101,Secteurs!$A$4:$C$6,3)</f>
        <v>Arnaud ITOUA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8"/>
        <v>28</v>
      </c>
      <c r="Q101" s="392">
        <f t="shared" si="7"/>
        <v>0</v>
      </c>
      <c r="R101" s="392">
        <f t="shared" si="7"/>
        <v>0</v>
      </c>
      <c r="S101" s="392">
        <f t="shared" si="7"/>
        <v>0</v>
      </c>
      <c r="T101" s="392">
        <f t="shared" si="7"/>
        <v>0</v>
      </c>
      <c r="U101" s="393">
        <f t="shared" si="7"/>
        <v>28</v>
      </c>
      <c r="V101" s="394">
        <f t="shared" si="12"/>
        <v>56</v>
      </c>
      <c r="W101" s="144" t="s">
        <v>249</v>
      </c>
      <c r="X101" s="423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9"/>
        <v>1</v>
      </c>
      <c r="B102" s="142" t="s">
        <v>137</v>
      </c>
      <c r="C102" s="142"/>
      <c r="D102" s="198">
        <v>38</v>
      </c>
      <c r="E102" s="383">
        <v>266</v>
      </c>
      <c r="F102" s="319">
        <v>46185</v>
      </c>
      <c r="G102" s="384">
        <f t="shared" ca="1" si="14"/>
        <v>123</v>
      </c>
      <c r="H102" s="385">
        <v>2</v>
      </c>
      <c r="I102" s="385" t="s">
        <v>354</v>
      </c>
      <c r="J102" s="195"/>
      <c r="K102" s="196">
        <v>0.5</v>
      </c>
      <c r="L102" s="196"/>
      <c r="M102" s="196"/>
      <c r="N102" s="196"/>
      <c r="O102" s="197">
        <v>0.5</v>
      </c>
      <c r="P102" s="391">
        <f t="shared" si="8"/>
        <v>0</v>
      </c>
      <c r="Q102" s="392">
        <f t="shared" si="7"/>
        <v>133</v>
      </c>
      <c r="R102" s="392">
        <f t="shared" si="7"/>
        <v>0</v>
      </c>
      <c r="S102" s="392">
        <f t="shared" si="7"/>
        <v>0</v>
      </c>
      <c r="T102" s="392">
        <f t="shared" si="7"/>
        <v>0</v>
      </c>
      <c r="U102" s="393">
        <f t="shared" si="7"/>
        <v>133</v>
      </c>
      <c r="V102" s="394">
        <f t="shared" si="12"/>
        <v>266</v>
      </c>
      <c r="W102" s="144" t="s">
        <v>250</v>
      </c>
      <c r="X102" s="423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9"/>
        <v>1</v>
      </c>
      <c r="B103" s="142" t="s">
        <v>338</v>
      </c>
      <c r="C103" s="142"/>
      <c r="D103" s="198">
        <v>16</v>
      </c>
      <c r="E103" s="383">
        <f t="shared" si="11"/>
        <v>112</v>
      </c>
      <c r="F103" s="319">
        <v>46177</v>
      </c>
      <c r="G103" s="384">
        <f t="shared" ca="1" si="14"/>
        <v>131</v>
      </c>
      <c r="H103" s="385">
        <v>2</v>
      </c>
      <c r="I103" s="385" t="s">
        <v>354</v>
      </c>
      <c r="J103" s="195">
        <v>0.5</v>
      </c>
      <c r="K103" s="196"/>
      <c r="L103" s="196"/>
      <c r="M103" s="196">
        <v>0.25</v>
      </c>
      <c r="N103" s="196">
        <v>0.25</v>
      </c>
      <c r="O103" s="197"/>
      <c r="P103" s="391">
        <f t="shared" si="8"/>
        <v>56</v>
      </c>
      <c r="Q103" s="392">
        <f t="shared" si="7"/>
        <v>0</v>
      </c>
      <c r="R103" s="392">
        <f t="shared" si="7"/>
        <v>0</v>
      </c>
      <c r="S103" s="392">
        <f t="shared" si="7"/>
        <v>28</v>
      </c>
      <c r="T103" s="392">
        <f t="shared" si="7"/>
        <v>28</v>
      </c>
      <c r="U103" s="393">
        <f t="shared" si="7"/>
        <v>0</v>
      </c>
      <c r="V103" s="394">
        <f t="shared" si="12"/>
        <v>112</v>
      </c>
      <c r="W103" s="144" t="s">
        <v>251</v>
      </c>
      <c r="X103" s="423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9"/>
        <v>0</v>
      </c>
      <c r="B104" s="163" t="s">
        <v>139</v>
      </c>
      <c r="C104" s="155" t="s">
        <v>281</v>
      </c>
      <c r="D104" s="198"/>
      <c r="E104" s="383">
        <f t="shared" si="11"/>
        <v>0</v>
      </c>
      <c r="F104" s="319"/>
      <c r="G104" s="384" t="str">
        <f t="shared" ca="1" si="14"/>
        <v>Sans objet</v>
      </c>
      <c r="H104" s="397">
        <v>2</v>
      </c>
      <c r="I104" s="397"/>
      <c r="J104" s="195"/>
      <c r="K104" s="196"/>
      <c r="L104" s="196"/>
      <c r="M104" s="196"/>
      <c r="N104" s="196"/>
      <c r="O104" s="197"/>
      <c r="P104" s="391">
        <f t="shared" si="8"/>
        <v>0</v>
      </c>
      <c r="Q104" s="392">
        <f t="shared" si="7"/>
        <v>0</v>
      </c>
      <c r="R104" s="392">
        <f t="shared" si="7"/>
        <v>0</v>
      </c>
      <c r="S104" s="392">
        <f t="shared" si="7"/>
        <v>0</v>
      </c>
      <c r="T104" s="392">
        <f t="shared" si="7"/>
        <v>0</v>
      </c>
      <c r="U104" s="393">
        <f t="shared" si="7"/>
        <v>0</v>
      </c>
      <c r="V104" s="394">
        <f t="shared" si="12"/>
        <v>0</v>
      </c>
      <c r="W104" s="144" t="s">
        <v>252</v>
      </c>
      <c r="X104" s="423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9"/>
        <v>1</v>
      </c>
      <c r="B105" s="142" t="s">
        <v>140</v>
      </c>
      <c r="C105" s="142"/>
      <c r="D105" s="198">
        <v>26</v>
      </c>
      <c r="E105" s="383">
        <f t="shared" si="11"/>
        <v>182</v>
      </c>
      <c r="F105" s="319">
        <v>46176</v>
      </c>
      <c r="G105" s="384">
        <f t="shared" ca="1" si="14"/>
        <v>132</v>
      </c>
      <c r="H105" s="385">
        <v>3</v>
      </c>
      <c r="I105" s="385" t="str">
        <f>VLOOKUP(H105,Secteurs!$A$4:$C$6,3)</f>
        <v>Arnaud ITOUA</v>
      </c>
      <c r="J105" s="195">
        <v>0.5</v>
      </c>
      <c r="K105" s="196"/>
      <c r="L105" s="196"/>
      <c r="M105" s="196"/>
      <c r="N105" s="196"/>
      <c r="O105" s="197">
        <v>0.5</v>
      </c>
      <c r="P105" s="391">
        <f t="shared" si="8"/>
        <v>91</v>
      </c>
      <c r="Q105" s="392">
        <f t="shared" si="7"/>
        <v>0</v>
      </c>
      <c r="R105" s="392">
        <f t="shared" si="7"/>
        <v>0</v>
      </c>
      <c r="S105" s="392">
        <f t="shared" si="7"/>
        <v>0</v>
      </c>
      <c r="T105" s="392">
        <f t="shared" si="7"/>
        <v>0</v>
      </c>
      <c r="U105" s="393">
        <f t="shared" si="7"/>
        <v>91</v>
      </c>
      <c r="V105" s="394">
        <f t="shared" si="12"/>
        <v>182</v>
      </c>
      <c r="W105" s="144" t="s">
        <v>207</v>
      </c>
      <c r="X105" s="423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9"/>
        <v>1</v>
      </c>
      <c r="B106" s="142" t="s">
        <v>333</v>
      </c>
      <c r="C106" s="142"/>
      <c r="D106" s="198">
        <v>22</v>
      </c>
      <c r="E106" s="383">
        <f t="shared" si="11"/>
        <v>154</v>
      </c>
      <c r="F106" s="319">
        <v>46178</v>
      </c>
      <c r="G106" s="384">
        <f t="shared" ca="1" si="14"/>
        <v>130</v>
      </c>
      <c r="H106" s="254">
        <v>1</v>
      </c>
      <c r="I106" s="385" t="s">
        <v>353</v>
      </c>
      <c r="J106" s="195"/>
      <c r="K106" s="196"/>
      <c r="L106" s="196">
        <v>0.5</v>
      </c>
      <c r="M106" s="196"/>
      <c r="N106" s="196">
        <v>0.5</v>
      </c>
      <c r="O106" s="197"/>
      <c r="P106" s="391">
        <f t="shared" si="8"/>
        <v>0</v>
      </c>
      <c r="Q106" s="392">
        <f t="shared" si="7"/>
        <v>0</v>
      </c>
      <c r="R106" s="392">
        <f t="shared" si="7"/>
        <v>77</v>
      </c>
      <c r="S106" s="392">
        <f t="shared" si="7"/>
        <v>0</v>
      </c>
      <c r="T106" s="392">
        <f t="shared" si="7"/>
        <v>77</v>
      </c>
      <c r="U106" s="393">
        <f t="shared" si="7"/>
        <v>0</v>
      </c>
      <c r="V106" s="394">
        <f t="shared" si="12"/>
        <v>154</v>
      </c>
      <c r="W106" s="144" t="s">
        <v>253</v>
      </c>
      <c r="X106" s="423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9"/>
        <v>1</v>
      </c>
      <c r="B107" s="142" t="s">
        <v>142</v>
      </c>
      <c r="C107" s="142"/>
      <c r="D107" s="198">
        <v>26</v>
      </c>
      <c r="E107" s="383">
        <v>182</v>
      </c>
      <c r="F107" s="319">
        <v>46185</v>
      </c>
      <c r="G107" s="384">
        <f t="shared" ca="1" si="14"/>
        <v>123</v>
      </c>
      <c r="H107" s="385">
        <v>2</v>
      </c>
      <c r="I107" s="385" t="s">
        <v>354</v>
      </c>
      <c r="J107" s="195">
        <v>1</v>
      </c>
      <c r="K107" s="196"/>
      <c r="L107" s="196"/>
      <c r="M107" s="196"/>
      <c r="N107" s="196"/>
      <c r="O107" s="197"/>
      <c r="P107" s="391">
        <f t="shared" si="8"/>
        <v>182</v>
      </c>
      <c r="Q107" s="392">
        <f t="shared" si="7"/>
        <v>0</v>
      </c>
      <c r="R107" s="392">
        <f t="shared" si="7"/>
        <v>0</v>
      </c>
      <c r="S107" s="392">
        <f t="shared" si="7"/>
        <v>0</v>
      </c>
      <c r="T107" s="392">
        <f t="shared" si="7"/>
        <v>0</v>
      </c>
      <c r="U107" s="393">
        <f t="shared" si="7"/>
        <v>0</v>
      </c>
      <c r="V107" s="394">
        <f t="shared" si="12"/>
        <v>182</v>
      </c>
      <c r="W107" s="144" t="s">
        <v>254</v>
      </c>
      <c r="X107" s="423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9"/>
        <v>1</v>
      </c>
      <c r="B108" s="142" t="s">
        <v>143</v>
      </c>
      <c r="C108" s="148" t="s">
        <v>34</v>
      </c>
      <c r="D108" s="198">
        <v>20</v>
      </c>
      <c r="E108" s="383">
        <f t="shared" si="11"/>
        <v>140</v>
      </c>
      <c r="F108" s="319">
        <v>46178</v>
      </c>
      <c r="G108" s="384">
        <f t="shared" ca="1" si="14"/>
        <v>130</v>
      </c>
      <c r="H108" s="385">
        <v>3</v>
      </c>
      <c r="I108" s="385" t="str">
        <f>VLOOKUP(H108,Secteurs!$A$4:$C$6,3)</f>
        <v>Arnaud ITOUA</v>
      </c>
      <c r="J108" s="195">
        <v>0.5</v>
      </c>
      <c r="K108" s="196"/>
      <c r="L108" s="196"/>
      <c r="M108" s="196"/>
      <c r="N108" s="196"/>
      <c r="O108" s="197">
        <v>0.5</v>
      </c>
      <c r="P108" s="391">
        <f t="shared" si="8"/>
        <v>70</v>
      </c>
      <c r="Q108" s="392">
        <f t="shared" si="7"/>
        <v>0</v>
      </c>
      <c r="R108" s="392">
        <f t="shared" si="7"/>
        <v>0</v>
      </c>
      <c r="S108" s="392">
        <f t="shared" si="7"/>
        <v>0</v>
      </c>
      <c r="T108" s="392">
        <f t="shared" si="7"/>
        <v>0</v>
      </c>
      <c r="U108" s="393">
        <f t="shared" si="7"/>
        <v>70</v>
      </c>
      <c r="V108" s="394">
        <f t="shared" si="12"/>
        <v>140</v>
      </c>
      <c r="W108" s="144" t="s">
        <v>226</v>
      </c>
      <c r="X108" s="423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9"/>
        <v>1</v>
      </c>
      <c r="B109" s="142" t="s">
        <v>144</v>
      </c>
      <c r="C109" s="148" t="s">
        <v>29</v>
      </c>
      <c r="D109" s="198">
        <v>18</v>
      </c>
      <c r="E109" s="383">
        <f t="shared" si="11"/>
        <v>126</v>
      </c>
      <c r="F109" s="319">
        <v>46177</v>
      </c>
      <c r="G109" s="384">
        <f t="shared" ca="1" si="14"/>
        <v>131</v>
      </c>
      <c r="H109" s="385">
        <v>2</v>
      </c>
      <c r="I109" s="385" t="s">
        <v>354</v>
      </c>
      <c r="J109" s="353">
        <v>0.25</v>
      </c>
      <c r="K109" s="196"/>
      <c r="L109" s="196">
        <v>0.5</v>
      </c>
      <c r="M109" s="196">
        <v>0.25</v>
      </c>
      <c r="N109" s="196"/>
      <c r="O109" s="197"/>
      <c r="P109" s="391">
        <f t="shared" si="8"/>
        <v>31.5</v>
      </c>
      <c r="Q109" s="392">
        <f t="shared" si="8"/>
        <v>0</v>
      </c>
      <c r="R109" s="392">
        <f t="shared" si="8"/>
        <v>63</v>
      </c>
      <c r="S109" s="392">
        <f t="shared" si="8"/>
        <v>31.5</v>
      </c>
      <c r="T109" s="392">
        <f t="shared" si="8"/>
        <v>0</v>
      </c>
      <c r="U109" s="393">
        <f t="shared" si="8"/>
        <v>0</v>
      </c>
      <c r="V109" s="394">
        <f t="shared" si="12"/>
        <v>126</v>
      </c>
      <c r="W109" s="144" t="s">
        <v>255</v>
      </c>
      <c r="X109" s="423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9"/>
        <v>1</v>
      </c>
      <c r="B110" s="142" t="s">
        <v>381</v>
      </c>
      <c r="C110" s="142"/>
      <c r="D110" s="198">
        <v>22</v>
      </c>
      <c r="E110" s="383">
        <f t="shared" si="11"/>
        <v>154</v>
      </c>
      <c r="F110" s="319">
        <v>46181</v>
      </c>
      <c r="G110" s="384">
        <f t="shared" ca="1" si="14"/>
        <v>127</v>
      </c>
      <c r="H110" s="385">
        <v>1</v>
      </c>
      <c r="I110" s="385" t="s">
        <v>353</v>
      </c>
      <c r="J110" s="195"/>
      <c r="K110" s="196"/>
      <c r="L110" s="196">
        <v>0.5</v>
      </c>
      <c r="M110" s="196"/>
      <c r="N110" s="196"/>
      <c r="O110" s="197">
        <v>0.5</v>
      </c>
      <c r="P110" s="391">
        <f t="shared" si="8"/>
        <v>0</v>
      </c>
      <c r="Q110" s="392">
        <f t="shared" si="8"/>
        <v>0</v>
      </c>
      <c r="R110" s="392">
        <f t="shared" si="8"/>
        <v>77</v>
      </c>
      <c r="S110" s="392">
        <f t="shared" si="8"/>
        <v>0</v>
      </c>
      <c r="T110" s="392">
        <f t="shared" si="8"/>
        <v>0</v>
      </c>
      <c r="U110" s="393">
        <f t="shared" si="8"/>
        <v>77</v>
      </c>
      <c r="V110" s="394">
        <f t="shared" si="12"/>
        <v>154</v>
      </c>
      <c r="W110" s="144" t="s">
        <v>204</v>
      </c>
      <c r="X110" s="423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9"/>
        <v>1</v>
      </c>
      <c r="B111" s="142" t="s">
        <v>339</v>
      </c>
      <c r="C111" s="142"/>
      <c r="D111" s="199">
        <v>14</v>
      </c>
      <c r="E111" s="383">
        <f t="shared" si="11"/>
        <v>98</v>
      </c>
      <c r="F111" s="319">
        <v>46177</v>
      </c>
      <c r="G111" s="384">
        <f t="shared" ca="1" si="14"/>
        <v>131</v>
      </c>
      <c r="H111" s="385">
        <v>3</v>
      </c>
      <c r="I111" s="385" t="str">
        <f>VLOOKUP(H111,Secteurs!$A$4:$C$6,3)</f>
        <v>Arnaud ITOUA</v>
      </c>
      <c r="J111" s="195">
        <v>1</v>
      </c>
      <c r="K111" s="196"/>
      <c r="L111" s="196"/>
      <c r="M111" s="196"/>
      <c r="N111" s="196"/>
      <c r="O111" s="197"/>
      <c r="P111" s="391">
        <f t="shared" si="8"/>
        <v>98</v>
      </c>
      <c r="Q111" s="392">
        <f t="shared" si="8"/>
        <v>0</v>
      </c>
      <c r="R111" s="392">
        <f t="shared" si="8"/>
        <v>0</v>
      </c>
      <c r="S111" s="392">
        <f t="shared" si="8"/>
        <v>0</v>
      </c>
      <c r="T111" s="392">
        <f t="shared" si="8"/>
        <v>0</v>
      </c>
      <c r="U111" s="393">
        <f t="shared" si="8"/>
        <v>0</v>
      </c>
      <c r="V111" s="394">
        <f t="shared" si="12"/>
        <v>98</v>
      </c>
      <c r="W111" s="144" t="s">
        <v>256</v>
      </c>
      <c r="X111" s="423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9"/>
        <v>1</v>
      </c>
      <c r="B112" s="142" t="s">
        <v>147</v>
      </c>
      <c r="C112" s="142"/>
      <c r="D112" s="198">
        <v>16</v>
      </c>
      <c r="E112" s="383">
        <f t="shared" si="11"/>
        <v>112</v>
      </c>
      <c r="F112" s="319">
        <v>46174</v>
      </c>
      <c r="G112" s="384">
        <f t="shared" ca="1" si="14"/>
        <v>134</v>
      </c>
      <c r="H112" s="385">
        <v>1</v>
      </c>
      <c r="I112" s="385" t="s">
        <v>353</v>
      </c>
      <c r="J112" s="195"/>
      <c r="K112" s="196"/>
      <c r="L112" s="196">
        <v>0.25</v>
      </c>
      <c r="M112" s="196"/>
      <c r="N112" s="196">
        <v>0.25</v>
      </c>
      <c r="O112" s="197">
        <v>0.5</v>
      </c>
      <c r="P112" s="391">
        <f t="shared" si="8"/>
        <v>0</v>
      </c>
      <c r="Q112" s="392">
        <f t="shared" si="8"/>
        <v>0</v>
      </c>
      <c r="R112" s="392">
        <f t="shared" si="8"/>
        <v>28</v>
      </c>
      <c r="S112" s="392">
        <f t="shared" si="8"/>
        <v>0</v>
      </c>
      <c r="T112" s="392">
        <f t="shared" si="8"/>
        <v>28</v>
      </c>
      <c r="U112" s="393">
        <f t="shared" si="8"/>
        <v>56</v>
      </c>
      <c r="V112" s="394">
        <f t="shared" si="12"/>
        <v>112</v>
      </c>
      <c r="W112" s="144" t="s">
        <v>219</v>
      </c>
      <c r="X112" s="423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9"/>
        <v>1</v>
      </c>
      <c r="B113" s="142" t="s">
        <v>382</v>
      </c>
      <c r="C113" s="142"/>
      <c r="D113" s="198">
        <v>12</v>
      </c>
      <c r="E113" s="383">
        <f t="shared" si="11"/>
        <v>84</v>
      </c>
      <c r="F113" s="319">
        <v>46177</v>
      </c>
      <c r="G113" s="384">
        <f t="shared" ca="1" si="14"/>
        <v>131</v>
      </c>
      <c r="H113" s="254">
        <v>1</v>
      </c>
      <c r="I113" s="385" t="s">
        <v>353</v>
      </c>
      <c r="J113" s="195">
        <v>1</v>
      </c>
      <c r="K113" s="196"/>
      <c r="L113" s="196"/>
      <c r="M113" s="196"/>
      <c r="N113" s="196"/>
      <c r="O113" s="197"/>
      <c r="P113" s="391">
        <f t="shared" si="8"/>
        <v>84</v>
      </c>
      <c r="Q113" s="392">
        <f t="shared" si="8"/>
        <v>0</v>
      </c>
      <c r="R113" s="392">
        <f t="shared" si="8"/>
        <v>0</v>
      </c>
      <c r="S113" s="392">
        <f t="shared" si="8"/>
        <v>0</v>
      </c>
      <c r="T113" s="392">
        <f t="shared" si="8"/>
        <v>0</v>
      </c>
      <c r="U113" s="393">
        <f t="shared" si="8"/>
        <v>0</v>
      </c>
      <c r="V113" s="394">
        <f t="shared" si="12"/>
        <v>84</v>
      </c>
      <c r="W113" s="144" t="s">
        <v>257</v>
      </c>
      <c r="X113" s="423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9"/>
        <v>1</v>
      </c>
      <c r="B114" s="142" t="s">
        <v>149</v>
      </c>
      <c r="C114" s="142"/>
      <c r="D114" s="199">
        <v>22</v>
      </c>
      <c r="E114" s="383">
        <v>140</v>
      </c>
      <c r="F114" s="319">
        <v>46181</v>
      </c>
      <c r="G114" s="384">
        <f t="shared" ca="1" si="14"/>
        <v>127</v>
      </c>
      <c r="H114" s="385">
        <v>3</v>
      </c>
      <c r="I114" s="385" t="str">
        <f>VLOOKUP(H114,Secteurs!$A$4:$C$6,3)</f>
        <v>Arnaud ITOUA</v>
      </c>
      <c r="J114" s="195">
        <v>0.5</v>
      </c>
      <c r="K114" s="196"/>
      <c r="L114" s="196"/>
      <c r="M114" s="196"/>
      <c r="N114" s="196"/>
      <c r="O114" s="197">
        <v>0.5</v>
      </c>
      <c r="P114" s="391">
        <f t="shared" si="8"/>
        <v>70</v>
      </c>
      <c r="Q114" s="392">
        <f t="shared" si="8"/>
        <v>0</v>
      </c>
      <c r="R114" s="392">
        <f t="shared" si="8"/>
        <v>0</v>
      </c>
      <c r="S114" s="392">
        <f t="shared" si="8"/>
        <v>0</v>
      </c>
      <c r="T114" s="392">
        <f t="shared" si="8"/>
        <v>0</v>
      </c>
      <c r="U114" s="393">
        <f t="shared" si="8"/>
        <v>70</v>
      </c>
      <c r="V114" s="394">
        <f t="shared" si="12"/>
        <v>140</v>
      </c>
      <c r="W114" s="144" t="s">
        <v>207</v>
      </c>
      <c r="X114" s="423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9"/>
        <v>1</v>
      </c>
      <c r="B115" s="142" t="s">
        <v>150</v>
      </c>
      <c r="C115" s="142"/>
      <c r="D115" s="198">
        <v>16</v>
      </c>
      <c r="E115" s="383">
        <f t="shared" si="11"/>
        <v>112</v>
      </c>
      <c r="F115" s="319">
        <v>46174</v>
      </c>
      <c r="G115" s="384">
        <f t="shared" ca="1" si="14"/>
        <v>134</v>
      </c>
      <c r="H115" s="385">
        <v>2</v>
      </c>
      <c r="I115" s="385" t="s">
        <v>354</v>
      </c>
      <c r="J115" s="195"/>
      <c r="K115" s="196"/>
      <c r="L115" s="196">
        <v>0.5</v>
      </c>
      <c r="M115" s="196"/>
      <c r="N115" s="196"/>
      <c r="O115" s="197">
        <v>0.5</v>
      </c>
      <c r="P115" s="391">
        <f t="shared" si="8"/>
        <v>0</v>
      </c>
      <c r="Q115" s="392">
        <f t="shared" si="8"/>
        <v>0</v>
      </c>
      <c r="R115" s="392">
        <f t="shared" si="8"/>
        <v>56</v>
      </c>
      <c r="S115" s="392">
        <f t="shared" si="8"/>
        <v>0</v>
      </c>
      <c r="T115" s="392">
        <f t="shared" si="8"/>
        <v>0</v>
      </c>
      <c r="U115" s="393">
        <f t="shared" si="8"/>
        <v>56</v>
      </c>
      <c r="V115" s="394">
        <f t="shared" si="12"/>
        <v>112</v>
      </c>
      <c r="W115" s="144" t="s">
        <v>254</v>
      </c>
      <c r="X115" s="423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9"/>
        <v>1</v>
      </c>
      <c r="B116" s="153" t="s">
        <v>151</v>
      </c>
      <c r="C116" s="153"/>
      <c r="D116" s="198">
        <v>30</v>
      </c>
      <c r="E116" s="383">
        <f t="shared" si="11"/>
        <v>210</v>
      </c>
      <c r="F116" s="319">
        <v>46178</v>
      </c>
      <c r="G116" s="384">
        <f t="shared" ca="1" si="14"/>
        <v>130</v>
      </c>
      <c r="H116" s="385">
        <v>1</v>
      </c>
      <c r="I116" s="385" t="s">
        <v>353</v>
      </c>
      <c r="J116" s="195"/>
      <c r="K116" s="196"/>
      <c r="L116" s="196">
        <v>0.5</v>
      </c>
      <c r="M116" s="196"/>
      <c r="N116" s="196"/>
      <c r="O116" s="197">
        <v>0.5</v>
      </c>
      <c r="P116" s="391">
        <f t="shared" si="8"/>
        <v>0</v>
      </c>
      <c r="Q116" s="392">
        <f t="shared" si="8"/>
        <v>0</v>
      </c>
      <c r="R116" s="392">
        <f t="shared" si="8"/>
        <v>105</v>
      </c>
      <c r="S116" s="392">
        <f t="shared" si="8"/>
        <v>0</v>
      </c>
      <c r="T116" s="392">
        <f t="shared" si="8"/>
        <v>0</v>
      </c>
      <c r="U116" s="393">
        <f t="shared" si="8"/>
        <v>105</v>
      </c>
      <c r="V116" s="394">
        <f t="shared" si="12"/>
        <v>210</v>
      </c>
      <c r="W116" s="144" t="s">
        <v>255</v>
      </c>
      <c r="X116" s="423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9"/>
        <v>1</v>
      </c>
      <c r="B117" s="150" t="s">
        <v>153</v>
      </c>
      <c r="C117" s="148" t="s">
        <v>29</v>
      </c>
      <c r="D117" s="200">
        <v>22</v>
      </c>
      <c r="E117" s="383">
        <f t="shared" si="11"/>
        <v>154</v>
      </c>
      <c r="F117" s="319">
        <v>46175</v>
      </c>
      <c r="G117" s="384">
        <f t="shared" ca="1" si="14"/>
        <v>133</v>
      </c>
      <c r="H117" s="385">
        <v>3</v>
      </c>
      <c r="I117" s="385" t="str">
        <f>VLOOKUP(H117,Secteurs!$A$4:$C$6,3)</f>
        <v>Arnaud ITOUA</v>
      </c>
      <c r="J117" s="195"/>
      <c r="K117" s="196">
        <v>1</v>
      </c>
      <c r="L117" s="196"/>
      <c r="M117" s="196"/>
      <c r="N117" s="196"/>
      <c r="O117" s="197"/>
      <c r="P117" s="391">
        <f t="shared" si="8"/>
        <v>0</v>
      </c>
      <c r="Q117" s="392">
        <f t="shared" si="8"/>
        <v>154</v>
      </c>
      <c r="R117" s="392">
        <f t="shared" si="8"/>
        <v>0</v>
      </c>
      <c r="S117" s="392">
        <f t="shared" si="8"/>
        <v>0</v>
      </c>
      <c r="T117" s="392">
        <f t="shared" si="8"/>
        <v>0</v>
      </c>
      <c r="U117" s="393">
        <f t="shared" si="8"/>
        <v>0</v>
      </c>
      <c r="V117" s="394">
        <f t="shared" si="12"/>
        <v>154</v>
      </c>
      <c r="W117" s="144" t="s">
        <v>226</v>
      </c>
      <c r="X117" s="423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9"/>
        <v>1</v>
      </c>
      <c r="B118" s="150" t="s">
        <v>154</v>
      </c>
      <c r="C118" s="150"/>
      <c r="D118" s="200">
        <v>18</v>
      </c>
      <c r="E118" s="383">
        <f t="shared" si="11"/>
        <v>126</v>
      </c>
      <c r="F118" s="319">
        <v>46181</v>
      </c>
      <c r="G118" s="384">
        <f t="shared" ca="1" si="14"/>
        <v>127</v>
      </c>
      <c r="H118" s="385">
        <v>3</v>
      </c>
      <c r="I118" s="385" t="str">
        <f>VLOOKUP(H118,Secteurs!$A$4:$C$6,3)</f>
        <v>Arnaud ITOUA</v>
      </c>
      <c r="J118" s="195">
        <v>0.5</v>
      </c>
      <c r="K118" s="196"/>
      <c r="L118" s="196"/>
      <c r="M118" s="196">
        <v>0.5</v>
      </c>
      <c r="N118" s="196"/>
      <c r="O118" s="197"/>
      <c r="P118" s="391">
        <f t="shared" si="8"/>
        <v>63</v>
      </c>
      <c r="Q118" s="392">
        <f t="shared" si="8"/>
        <v>0</v>
      </c>
      <c r="R118" s="392">
        <f t="shared" si="8"/>
        <v>0</v>
      </c>
      <c r="S118" s="392">
        <f t="shared" si="8"/>
        <v>63</v>
      </c>
      <c r="T118" s="392">
        <f t="shared" si="8"/>
        <v>0</v>
      </c>
      <c r="U118" s="393">
        <f t="shared" si="8"/>
        <v>0</v>
      </c>
      <c r="V118" s="394">
        <f t="shared" si="12"/>
        <v>126</v>
      </c>
      <c r="W118" s="144" t="s">
        <v>258</v>
      </c>
      <c r="X118" s="423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9"/>
        <v>1</v>
      </c>
      <c r="B119" s="348" t="s">
        <v>328</v>
      </c>
      <c r="C119" s="142"/>
      <c r="D119" s="198">
        <v>16</v>
      </c>
      <c r="E119" s="383">
        <f t="shared" si="11"/>
        <v>112</v>
      </c>
      <c r="F119" s="319">
        <v>46184</v>
      </c>
      <c r="G119" s="384">
        <f t="shared" ca="1" si="14"/>
        <v>124</v>
      </c>
      <c r="H119" s="385">
        <v>2</v>
      </c>
      <c r="I119" s="385" t="s">
        <v>354</v>
      </c>
      <c r="J119" s="195">
        <v>0.5</v>
      </c>
      <c r="K119" s="196"/>
      <c r="L119" s="196"/>
      <c r="M119" s="196"/>
      <c r="N119" s="196"/>
      <c r="O119" s="197">
        <v>0.5</v>
      </c>
      <c r="P119" s="391">
        <f t="shared" si="8"/>
        <v>56</v>
      </c>
      <c r="Q119" s="392">
        <f t="shared" si="8"/>
        <v>0</v>
      </c>
      <c r="R119" s="392">
        <f t="shared" si="8"/>
        <v>0</v>
      </c>
      <c r="S119" s="392">
        <f t="shared" si="8"/>
        <v>0</v>
      </c>
      <c r="T119" s="392">
        <f t="shared" si="8"/>
        <v>0</v>
      </c>
      <c r="U119" s="393">
        <f t="shared" si="8"/>
        <v>56</v>
      </c>
      <c r="V119" s="394">
        <f t="shared" si="12"/>
        <v>112</v>
      </c>
      <c r="W119" s="144" t="s">
        <v>210</v>
      </c>
      <c r="X119" s="423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9"/>
        <v>1</v>
      </c>
      <c r="B120" s="150" t="s">
        <v>156</v>
      </c>
      <c r="C120" s="150"/>
      <c r="D120" s="200">
        <v>14</v>
      </c>
      <c r="E120" s="383">
        <f t="shared" si="11"/>
        <v>98</v>
      </c>
      <c r="F120" s="320">
        <v>46176</v>
      </c>
      <c r="G120" s="384">
        <f t="shared" ca="1" si="14"/>
        <v>132</v>
      </c>
      <c r="H120" s="255">
        <v>3</v>
      </c>
      <c r="I120" s="152" t="str">
        <f>VLOOKUP(H120,Secteurs!$A$4:$C$6,3)</f>
        <v>Arnaud ITOUA</v>
      </c>
      <c r="J120" s="195">
        <v>0.5</v>
      </c>
      <c r="K120" s="196"/>
      <c r="L120" s="196"/>
      <c r="M120" s="196"/>
      <c r="N120" s="196"/>
      <c r="O120" s="197">
        <v>0.5</v>
      </c>
      <c r="P120" s="391">
        <f t="shared" si="8"/>
        <v>49</v>
      </c>
      <c r="Q120" s="392">
        <f t="shared" si="8"/>
        <v>0</v>
      </c>
      <c r="R120" s="392">
        <f t="shared" si="8"/>
        <v>0</v>
      </c>
      <c r="S120" s="392">
        <f t="shared" si="8"/>
        <v>0</v>
      </c>
      <c r="T120" s="392">
        <f t="shared" si="8"/>
        <v>0</v>
      </c>
      <c r="U120" s="393">
        <f t="shared" si="8"/>
        <v>49</v>
      </c>
      <c r="V120" s="394">
        <f t="shared" si="12"/>
        <v>98</v>
      </c>
      <c r="W120" s="144" t="s">
        <v>259</v>
      </c>
      <c r="X120" s="423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9"/>
        <v>1</v>
      </c>
      <c r="B121" s="150" t="s">
        <v>157</v>
      </c>
      <c r="C121" s="148" t="s">
        <v>29</v>
      </c>
      <c r="D121" s="200">
        <v>22</v>
      </c>
      <c r="E121" s="383">
        <f t="shared" si="11"/>
        <v>154</v>
      </c>
      <c r="F121" s="319">
        <v>46177</v>
      </c>
      <c r="G121" s="384">
        <f t="shared" ca="1" si="14"/>
        <v>131</v>
      </c>
      <c r="H121" s="385">
        <v>2</v>
      </c>
      <c r="I121" s="385" t="s">
        <v>355</v>
      </c>
      <c r="J121" s="195">
        <v>0.25</v>
      </c>
      <c r="K121" s="196"/>
      <c r="L121" s="196">
        <v>0.5</v>
      </c>
      <c r="M121" s="196">
        <v>0.25</v>
      </c>
      <c r="N121" s="196"/>
      <c r="O121" s="197"/>
      <c r="P121" s="391">
        <f t="shared" si="8"/>
        <v>38.5</v>
      </c>
      <c r="Q121" s="392">
        <f t="shared" si="8"/>
        <v>0</v>
      </c>
      <c r="R121" s="392">
        <f t="shared" si="8"/>
        <v>77</v>
      </c>
      <c r="S121" s="392">
        <f t="shared" si="8"/>
        <v>38.5</v>
      </c>
      <c r="T121" s="392">
        <f t="shared" si="8"/>
        <v>0</v>
      </c>
      <c r="U121" s="393">
        <f t="shared" si="8"/>
        <v>0</v>
      </c>
      <c r="V121" s="394">
        <f t="shared" si="12"/>
        <v>154</v>
      </c>
      <c r="W121" s="144" t="s">
        <v>255</v>
      </c>
      <c r="X121" s="423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9"/>
        <v>1</v>
      </c>
      <c r="B122" s="150" t="s">
        <v>158</v>
      </c>
      <c r="C122" s="150"/>
      <c r="D122" s="200">
        <v>40</v>
      </c>
      <c r="E122" s="383">
        <f t="shared" si="11"/>
        <v>280</v>
      </c>
      <c r="F122" s="319">
        <v>46175</v>
      </c>
      <c r="G122" s="384">
        <f t="shared" ca="1" si="14"/>
        <v>133</v>
      </c>
      <c r="H122" s="385">
        <v>2</v>
      </c>
      <c r="I122" s="385" t="s">
        <v>354</v>
      </c>
      <c r="J122" s="195">
        <v>0.5</v>
      </c>
      <c r="K122" s="196"/>
      <c r="L122" s="196"/>
      <c r="M122" s="196">
        <v>0.5</v>
      </c>
      <c r="N122" s="196"/>
      <c r="O122" s="197"/>
      <c r="P122" s="391">
        <f t="shared" si="8"/>
        <v>140</v>
      </c>
      <c r="Q122" s="392">
        <f t="shared" si="8"/>
        <v>0</v>
      </c>
      <c r="R122" s="392">
        <f t="shared" si="8"/>
        <v>0</v>
      </c>
      <c r="S122" s="392">
        <f t="shared" si="8"/>
        <v>140</v>
      </c>
      <c r="T122" s="392">
        <f t="shared" si="8"/>
        <v>0</v>
      </c>
      <c r="U122" s="393">
        <f t="shared" si="8"/>
        <v>0</v>
      </c>
      <c r="V122" s="394">
        <f t="shared" si="12"/>
        <v>280</v>
      </c>
      <c r="W122" s="144" t="s">
        <v>260</v>
      </c>
      <c r="X122" s="423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9"/>
        <v>1</v>
      </c>
      <c r="B123" s="150" t="s">
        <v>159</v>
      </c>
      <c r="C123" s="154" t="s">
        <v>29</v>
      </c>
      <c r="D123" s="200">
        <v>16</v>
      </c>
      <c r="E123" s="383">
        <f t="shared" si="11"/>
        <v>112</v>
      </c>
      <c r="F123" s="319">
        <v>46178</v>
      </c>
      <c r="G123" s="384">
        <f t="shared" ca="1" si="14"/>
        <v>130</v>
      </c>
      <c r="H123" s="385">
        <v>2</v>
      </c>
      <c r="I123" s="385" t="s">
        <v>354</v>
      </c>
      <c r="J123" s="195">
        <v>1</v>
      </c>
      <c r="K123" s="196"/>
      <c r="L123" s="196"/>
      <c r="M123" s="196"/>
      <c r="N123" s="196"/>
      <c r="O123" s="296"/>
      <c r="P123" s="391">
        <f t="shared" ref="P123:U155" si="15">+$E123*J123</f>
        <v>112</v>
      </c>
      <c r="Q123" s="392">
        <f t="shared" si="15"/>
        <v>0</v>
      </c>
      <c r="R123" s="392">
        <f t="shared" si="15"/>
        <v>0</v>
      </c>
      <c r="S123" s="392">
        <f t="shared" si="15"/>
        <v>0</v>
      </c>
      <c r="T123" s="392">
        <f t="shared" si="15"/>
        <v>0</v>
      </c>
      <c r="U123" s="393">
        <f t="shared" si="15"/>
        <v>0</v>
      </c>
      <c r="V123" s="394">
        <f t="shared" si="12"/>
        <v>112</v>
      </c>
      <c r="W123" s="144" t="s">
        <v>226</v>
      </c>
      <c r="X123" s="423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9"/>
        <v>1</v>
      </c>
      <c r="B124" s="150" t="s">
        <v>324</v>
      </c>
      <c r="C124" s="150"/>
      <c r="D124" s="200">
        <v>8</v>
      </c>
      <c r="E124" s="383">
        <f t="shared" si="11"/>
        <v>56</v>
      </c>
      <c r="F124" s="319">
        <v>46176</v>
      </c>
      <c r="G124" s="384">
        <f t="shared" ca="1" si="14"/>
        <v>132</v>
      </c>
      <c r="H124" s="385">
        <v>3</v>
      </c>
      <c r="I124" s="385" t="str">
        <f>VLOOKUP(H124,Secteurs!$A$4:$C$6,3)</f>
        <v>Arnaud ITOUA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15"/>
        <v>28</v>
      </c>
      <c r="Q124" s="392">
        <f t="shared" si="15"/>
        <v>0</v>
      </c>
      <c r="R124" s="392">
        <f t="shared" si="15"/>
        <v>0</v>
      </c>
      <c r="S124" s="392">
        <f t="shared" si="15"/>
        <v>0</v>
      </c>
      <c r="T124" s="392">
        <f t="shared" si="15"/>
        <v>0</v>
      </c>
      <c r="U124" s="393">
        <f t="shared" si="15"/>
        <v>28</v>
      </c>
      <c r="V124" s="394">
        <f t="shared" si="12"/>
        <v>56</v>
      </c>
      <c r="W124" s="144" t="s">
        <v>226</v>
      </c>
      <c r="X124" s="423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9"/>
        <v>1</v>
      </c>
      <c r="B125" s="150" t="s">
        <v>292</v>
      </c>
      <c r="C125" s="321"/>
      <c r="D125" s="200">
        <v>16</v>
      </c>
      <c r="E125" s="383">
        <f t="shared" si="11"/>
        <v>112</v>
      </c>
      <c r="F125" s="319">
        <v>46185</v>
      </c>
      <c r="G125" s="384">
        <f t="shared" ca="1" si="14"/>
        <v>123</v>
      </c>
      <c r="H125" s="385">
        <v>2</v>
      </c>
      <c r="I125" s="385" t="s">
        <v>354</v>
      </c>
      <c r="J125" s="195">
        <v>0.5</v>
      </c>
      <c r="K125" s="196"/>
      <c r="L125" s="196"/>
      <c r="M125" s="196"/>
      <c r="N125" s="196"/>
      <c r="O125" s="197">
        <v>0.5</v>
      </c>
      <c r="P125" s="391">
        <f t="shared" si="15"/>
        <v>56</v>
      </c>
      <c r="Q125" s="392">
        <f t="shared" si="15"/>
        <v>0</v>
      </c>
      <c r="R125" s="392">
        <f t="shared" si="15"/>
        <v>0</v>
      </c>
      <c r="S125" s="392">
        <f t="shared" si="15"/>
        <v>0</v>
      </c>
      <c r="T125" s="392">
        <f t="shared" si="15"/>
        <v>0</v>
      </c>
      <c r="U125" s="393">
        <f t="shared" si="15"/>
        <v>56</v>
      </c>
      <c r="V125" s="394">
        <f t="shared" si="12"/>
        <v>112</v>
      </c>
      <c r="W125" s="144" t="s">
        <v>261</v>
      </c>
      <c r="X125" s="423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9"/>
        <v>1</v>
      </c>
      <c r="B126" s="150" t="s">
        <v>161</v>
      </c>
      <c r="C126" s="150"/>
      <c r="D126" s="200">
        <v>20</v>
      </c>
      <c r="E126" s="383">
        <f t="shared" si="11"/>
        <v>140</v>
      </c>
      <c r="F126" s="319">
        <v>46176</v>
      </c>
      <c r="G126" s="384">
        <f t="shared" ca="1" si="14"/>
        <v>132</v>
      </c>
      <c r="H126" s="385">
        <v>2</v>
      </c>
      <c r="I126" s="385" t="s">
        <v>354</v>
      </c>
      <c r="J126" s="195">
        <v>0.5</v>
      </c>
      <c r="K126" s="196"/>
      <c r="L126" s="196"/>
      <c r="M126" s="196">
        <v>0.5</v>
      </c>
      <c r="N126" s="196"/>
      <c r="O126" s="197"/>
      <c r="P126" s="391">
        <f t="shared" si="15"/>
        <v>70</v>
      </c>
      <c r="Q126" s="392">
        <f t="shared" si="15"/>
        <v>0</v>
      </c>
      <c r="R126" s="392">
        <f t="shared" si="15"/>
        <v>0</v>
      </c>
      <c r="S126" s="392">
        <f t="shared" si="15"/>
        <v>70</v>
      </c>
      <c r="T126" s="392">
        <f t="shared" si="15"/>
        <v>0</v>
      </c>
      <c r="U126" s="393">
        <f t="shared" si="15"/>
        <v>0</v>
      </c>
      <c r="V126" s="394">
        <f t="shared" si="12"/>
        <v>140</v>
      </c>
      <c r="W126" s="144" t="s">
        <v>262</v>
      </c>
      <c r="X126" s="423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9"/>
        <v>1</v>
      </c>
      <c r="B127" s="150" t="s">
        <v>162</v>
      </c>
      <c r="C127" s="150"/>
      <c r="D127" s="200">
        <v>42</v>
      </c>
      <c r="E127" s="383">
        <f t="shared" si="11"/>
        <v>294</v>
      </c>
      <c r="F127" s="319">
        <v>46176</v>
      </c>
      <c r="G127" s="384">
        <f t="shared" ca="1" si="14"/>
        <v>132</v>
      </c>
      <c r="H127" s="254">
        <v>2</v>
      </c>
      <c r="I127" s="385" t="s">
        <v>354</v>
      </c>
      <c r="J127" s="195">
        <v>0.5</v>
      </c>
      <c r="K127" s="196"/>
      <c r="L127" s="196"/>
      <c r="M127" s="196"/>
      <c r="N127" s="196"/>
      <c r="O127" s="197">
        <v>0.5</v>
      </c>
      <c r="P127" s="391">
        <f t="shared" si="15"/>
        <v>147</v>
      </c>
      <c r="Q127" s="392">
        <f t="shared" si="15"/>
        <v>0</v>
      </c>
      <c r="R127" s="392">
        <f t="shared" si="15"/>
        <v>0</v>
      </c>
      <c r="S127" s="392">
        <f t="shared" si="15"/>
        <v>0</v>
      </c>
      <c r="T127" s="392">
        <f t="shared" si="15"/>
        <v>0</v>
      </c>
      <c r="U127" s="393">
        <f t="shared" si="15"/>
        <v>147</v>
      </c>
      <c r="V127" s="394">
        <f t="shared" si="12"/>
        <v>294</v>
      </c>
      <c r="W127" s="144" t="s">
        <v>205</v>
      </c>
      <c r="X127" s="423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9"/>
        <v>1</v>
      </c>
      <c r="B128" s="150" t="s">
        <v>387</v>
      </c>
      <c r="C128" s="154"/>
      <c r="D128" s="200">
        <v>2</v>
      </c>
      <c r="E128" s="383">
        <f t="shared" si="11"/>
        <v>14</v>
      </c>
      <c r="F128" s="319">
        <v>46184</v>
      </c>
      <c r="G128" s="384">
        <f t="shared" ca="1" si="14"/>
        <v>124</v>
      </c>
      <c r="H128" s="254">
        <v>1</v>
      </c>
      <c r="I128" s="385" t="s">
        <v>353</v>
      </c>
      <c r="J128" s="195">
        <v>1</v>
      </c>
      <c r="K128" s="196"/>
      <c r="L128" s="196"/>
      <c r="M128" s="196"/>
      <c r="N128" s="196"/>
      <c r="O128" s="197"/>
      <c r="P128" s="391">
        <f t="shared" si="15"/>
        <v>14</v>
      </c>
      <c r="Q128" s="392">
        <f t="shared" si="15"/>
        <v>0</v>
      </c>
      <c r="R128" s="392">
        <f t="shared" si="15"/>
        <v>0</v>
      </c>
      <c r="S128" s="392">
        <f t="shared" si="15"/>
        <v>0</v>
      </c>
      <c r="T128" s="392">
        <f t="shared" si="15"/>
        <v>0</v>
      </c>
      <c r="U128" s="393">
        <f t="shared" si="15"/>
        <v>0</v>
      </c>
      <c r="V128" s="394">
        <f t="shared" si="12"/>
        <v>14</v>
      </c>
      <c r="W128" s="144" t="s">
        <v>263</v>
      </c>
      <c r="X128" s="423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9"/>
        <v>1</v>
      </c>
      <c r="B129" s="150" t="s">
        <v>164</v>
      </c>
      <c r="C129" s="154" t="s">
        <v>34</v>
      </c>
      <c r="D129" s="201">
        <v>16</v>
      </c>
      <c r="E129" s="383">
        <f t="shared" si="11"/>
        <v>112</v>
      </c>
      <c r="F129" s="319">
        <v>46175</v>
      </c>
      <c r="G129" s="384">
        <f t="shared" ca="1" si="14"/>
        <v>133</v>
      </c>
      <c r="H129" s="254">
        <v>1</v>
      </c>
      <c r="I129" s="385" t="s">
        <v>354</v>
      </c>
      <c r="J129" s="195"/>
      <c r="K129" s="196"/>
      <c r="L129" s="196"/>
      <c r="M129" s="196"/>
      <c r="N129" s="196">
        <v>1</v>
      </c>
      <c r="O129" s="197"/>
      <c r="P129" s="391">
        <f t="shared" si="15"/>
        <v>0</v>
      </c>
      <c r="Q129" s="392">
        <f t="shared" si="15"/>
        <v>0</v>
      </c>
      <c r="R129" s="392">
        <f t="shared" si="15"/>
        <v>0</v>
      </c>
      <c r="S129" s="392">
        <f t="shared" si="15"/>
        <v>0</v>
      </c>
      <c r="T129" s="392">
        <f t="shared" si="15"/>
        <v>112</v>
      </c>
      <c r="U129" s="393">
        <f t="shared" si="15"/>
        <v>0</v>
      </c>
      <c r="V129" s="394">
        <f t="shared" si="12"/>
        <v>112</v>
      </c>
      <c r="W129" s="144" t="s">
        <v>255</v>
      </c>
      <c r="X129" s="423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5" si="16">+IF(D130&gt;0,1,0)</f>
        <v>1</v>
      </c>
      <c r="B130" s="150" t="s">
        <v>390</v>
      </c>
      <c r="C130" s="154" t="s">
        <v>34</v>
      </c>
      <c r="D130" s="200">
        <v>7</v>
      </c>
      <c r="E130" s="383">
        <f t="shared" si="11"/>
        <v>49</v>
      </c>
      <c r="F130" s="319">
        <v>46175</v>
      </c>
      <c r="G130" s="384">
        <f t="shared" ca="1" si="14"/>
        <v>133</v>
      </c>
      <c r="H130" s="254">
        <v>2</v>
      </c>
      <c r="I130" s="385" t="s">
        <v>354</v>
      </c>
      <c r="J130" s="195">
        <v>1</v>
      </c>
      <c r="K130" s="196"/>
      <c r="L130" s="196"/>
      <c r="M130" s="196"/>
      <c r="N130" s="196"/>
      <c r="O130" s="197"/>
      <c r="P130" s="391">
        <f t="shared" si="15"/>
        <v>49</v>
      </c>
      <c r="Q130" s="392">
        <f t="shared" si="15"/>
        <v>0</v>
      </c>
      <c r="R130" s="392">
        <f t="shared" si="15"/>
        <v>0</v>
      </c>
      <c r="S130" s="392">
        <f t="shared" si="15"/>
        <v>0</v>
      </c>
      <c r="T130" s="392">
        <f t="shared" si="15"/>
        <v>0</v>
      </c>
      <c r="U130" s="393">
        <f t="shared" si="15"/>
        <v>0</v>
      </c>
      <c r="V130" s="394">
        <f t="shared" si="12"/>
        <v>49</v>
      </c>
      <c r="W130" s="144" t="s">
        <v>226</v>
      </c>
      <c r="X130" s="423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50" t="s">
        <v>167</v>
      </c>
      <c r="C131" s="148" t="s">
        <v>29</v>
      </c>
      <c r="D131" s="200">
        <v>24</v>
      </c>
      <c r="E131" s="383">
        <f t="shared" ref="E131:E156" si="17">D131*7</f>
        <v>168</v>
      </c>
      <c r="F131" s="319">
        <v>46176</v>
      </c>
      <c r="G131" s="384">
        <f t="shared" ca="1" si="14"/>
        <v>132</v>
      </c>
      <c r="H131" s="254">
        <v>2</v>
      </c>
      <c r="I131" s="385" t="s">
        <v>354</v>
      </c>
      <c r="J131" s="195">
        <v>0.5</v>
      </c>
      <c r="K131" s="196"/>
      <c r="L131" s="196"/>
      <c r="M131" s="196">
        <v>0.25</v>
      </c>
      <c r="N131" s="196">
        <v>0.25</v>
      </c>
      <c r="O131" s="197"/>
      <c r="P131" s="391">
        <f t="shared" si="15"/>
        <v>84</v>
      </c>
      <c r="Q131" s="392">
        <f t="shared" si="15"/>
        <v>0</v>
      </c>
      <c r="R131" s="392">
        <f t="shared" si="15"/>
        <v>0</v>
      </c>
      <c r="S131" s="392">
        <f t="shared" si="15"/>
        <v>42</v>
      </c>
      <c r="T131" s="392">
        <f t="shared" si="15"/>
        <v>42</v>
      </c>
      <c r="U131" s="393">
        <f t="shared" si="15"/>
        <v>0</v>
      </c>
      <c r="V131" s="394">
        <f t="shared" ref="V131:V156" si="18">SUM(P131:U131)</f>
        <v>168</v>
      </c>
      <c r="W131" s="144" t="s">
        <v>226</v>
      </c>
      <c r="X131" s="423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142" t="s">
        <v>350</v>
      </c>
      <c r="C132" s="209"/>
      <c r="D132" s="201">
        <v>15</v>
      </c>
      <c r="E132" s="383">
        <f t="shared" si="17"/>
        <v>105</v>
      </c>
      <c r="F132" s="319">
        <v>46177</v>
      </c>
      <c r="G132" s="384">
        <f t="shared" ca="1" si="14"/>
        <v>131</v>
      </c>
      <c r="H132" s="254">
        <v>1</v>
      </c>
      <c r="I132" s="385" t="s">
        <v>353</v>
      </c>
      <c r="J132" s="195">
        <v>0.75</v>
      </c>
      <c r="K132" s="196">
        <v>0.25</v>
      </c>
      <c r="L132" s="196"/>
      <c r="M132" s="196"/>
      <c r="N132" s="196"/>
      <c r="O132" s="197"/>
      <c r="P132" s="391">
        <f t="shared" si="15"/>
        <v>78.75</v>
      </c>
      <c r="Q132" s="392">
        <f t="shared" si="15"/>
        <v>26.25</v>
      </c>
      <c r="R132" s="392">
        <f t="shared" si="15"/>
        <v>0</v>
      </c>
      <c r="S132" s="392">
        <f t="shared" si="15"/>
        <v>0</v>
      </c>
      <c r="T132" s="392">
        <f t="shared" si="15"/>
        <v>0</v>
      </c>
      <c r="U132" s="393">
        <f t="shared" si="15"/>
        <v>0</v>
      </c>
      <c r="V132" s="394">
        <f t="shared" si="18"/>
        <v>105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355" t="s">
        <v>307</v>
      </c>
      <c r="C133" s="154"/>
      <c r="D133" s="201">
        <v>8</v>
      </c>
      <c r="E133" s="383">
        <f t="shared" si="17"/>
        <v>56</v>
      </c>
      <c r="F133" s="319">
        <v>46178</v>
      </c>
      <c r="G133" s="384">
        <f t="shared" ca="1" si="14"/>
        <v>130</v>
      </c>
      <c r="H133" s="254">
        <v>2</v>
      </c>
      <c r="I133" s="385" t="s">
        <v>354</v>
      </c>
      <c r="J133" s="195"/>
      <c r="K133" s="196"/>
      <c r="L133" s="196"/>
      <c r="M133" s="196"/>
      <c r="N133" s="196"/>
      <c r="O133" s="197">
        <v>1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5"/>
        <v>0</v>
      </c>
      <c r="T133" s="392">
        <f t="shared" si="15"/>
        <v>0</v>
      </c>
      <c r="U133" s="393">
        <f t="shared" si="15"/>
        <v>56</v>
      </c>
      <c r="V133" s="394">
        <f t="shared" si="18"/>
        <v>56</v>
      </c>
      <c r="W133" s="144" t="s">
        <v>226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170</v>
      </c>
      <c r="C134" s="149"/>
      <c r="D134" s="198">
        <v>10</v>
      </c>
      <c r="E134" s="383">
        <f t="shared" si="17"/>
        <v>70</v>
      </c>
      <c r="F134" s="319">
        <v>46181</v>
      </c>
      <c r="G134" s="384">
        <f t="shared" ca="1" si="14"/>
        <v>127</v>
      </c>
      <c r="H134" s="254">
        <v>1</v>
      </c>
      <c r="I134" s="385" t="s">
        <v>353</v>
      </c>
      <c r="J134" s="195"/>
      <c r="K134" s="196"/>
      <c r="L134" s="196"/>
      <c r="M134" s="196">
        <v>0.5</v>
      </c>
      <c r="N134" s="196"/>
      <c r="O134" s="197">
        <v>0.5</v>
      </c>
      <c r="P134" s="391">
        <f t="shared" si="15"/>
        <v>0</v>
      </c>
      <c r="Q134" s="392">
        <f t="shared" si="15"/>
        <v>0</v>
      </c>
      <c r="R134" s="392">
        <f t="shared" si="15"/>
        <v>0</v>
      </c>
      <c r="S134" s="392">
        <f t="shared" si="15"/>
        <v>35</v>
      </c>
      <c r="T134" s="392">
        <f t="shared" si="15"/>
        <v>0</v>
      </c>
      <c r="U134" s="393">
        <f t="shared" si="15"/>
        <v>35</v>
      </c>
      <c r="V134" s="394">
        <f t="shared" si="18"/>
        <v>70</v>
      </c>
      <c r="W134" s="144" t="s">
        <v>219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172</v>
      </c>
      <c r="C135" s="149"/>
      <c r="D135" s="198">
        <v>20</v>
      </c>
      <c r="E135" s="383">
        <f t="shared" si="17"/>
        <v>140</v>
      </c>
      <c r="F135" s="319">
        <v>46178</v>
      </c>
      <c r="G135" s="384">
        <f t="shared" ca="1" si="14"/>
        <v>130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15"/>
        <v>140</v>
      </c>
      <c r="Q135" s="392">
        <f t="shared" si="15"/>
        <v>0</v>
      </c>
      <c r="R135" s="392">
        <f t="shared" si="15"/>
        <v>0</v>
      </c>
      <c r="S135" s="392">
        <f t="shared" si="15"/>
        <v>0</v>
      </c>
      <c r="T135" s="392">
        <f t="shared" si="15"/>
        <v>0</v>
      </c>
      <c r="U135" s="393">
        <f t="shared" si="15"/>
        <v>0</v>
      </c>
      <c r="V135" s="394">
        <f t="shared" si="18"/>
        <v>140</v>
      </c>
      <c r="W135" s="144" t="s">
        <v>264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53" t="s">
        <v>173</v>
      </c>
      <c r="C136" s="149" t="s">
        <v>34</v>
      </c>
      <c r="D136" s="198">
        <v>10</v>
      </c>
      <c r="E136" s="383">
        <f t="shared" si="17"/>
        <v>70</v>
      </c>
      <c r="F136" s="319">
        <v>46177</v>
      </c>
      <c r="G136" s="384">
        <f t="shared" ref="G136:G155" ca="1" si="20">+IF(A136=1,(+TODAY())-F136,"Sans objet")</f>
        <v>131</v>
      </c>
      <c r="H136" s="254">
        <v>1</v>
      </c>
      <c r="I136" s="385" t="s">
        <v>353</v>
      </c>
      <c r="J136" s="195"/>
      <c r="K136" s="196"/>
      <c r="L136" s="196">
        <v>1</v>
      </c>
      <c r="M136" s="196"/>
      <c r="N136" s="196"/>
      <c r="O136" s="197"/>
      <c r="P136" s="391">
        <f t="shared" si="15"/>
        <v>0</v>
      </c>
      <c r="Q136" s="392">
        <f t="shared" si="15"/>
        <v>0</v>
      </c>
      <c r="R136" s="392">
        <f t="shared" si="15"/>
        <v>70</v>
      </c>
      <c r="S136" s="392">
        <f t="shared" si="15"/>
        <v>0</v>
      </c>
      <c r="T136" s="392">
        <f t="shared" si="15"/>
        <v>0</v>
      </c>
      <c r="U136" s="393">
        <f t="shared" si="15"/>
        <v>0</v>
      </c>
      <c r="V136" s="394">
        <f t="shared" si="18"/>
        <v>70</v>
      </c>
      <c r="W136" s="144" t="s">
        <v>223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174</v>
      </c>
      <c r="C137" s="148" t="s">
        <v>29</v>
      </c>
      <c r="D137" s="198">
        <v>16</v>
      </c>
      <c r="E137" s="383">
        <f t="shared" si="17"/>
        <v>112</v>
      </c>
      <c r="F137" s="319">
        <v>46185</v>
      </c>
      <c r="G137" s="384">
        <f t="shared" ca="1" si="20"/>
        <v>123</v>
      </c>
      <c r="H137" s="385">
        <v>2</v>
      </c>
      <c r="I137" s="385" t="s">
        <v>354</v>
      </c>
      <c r="J137" s="195"/>
      <c r="K137" s="196"/>
      <c r="L137" s="196"/>
      <c r="M137" s="196">
        <v>0.5</v>
      </c>
      <c r="N137" s="196"/>
      <c r="O137" s="197">
        <v>0.5</v>
      </c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5"/>
        <v>56</v>
      </c>
      <c r="T137" s="392">
        <f t="shared" si="15"/>
        <v>0</v>
      </c>
      <c r="U137" s="393">
        <f t="shared" si="15"/>
        <v>56</v>
      </c>
      <c r="V137" s="394">
        <f t="shared" si="18"/>
        <v>112</v>
      </c>
      <c r="W137" s="144" t="s">
        <v>265</v>
      </c>
      <c r="X137" s="423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142" t="s">
        <v>175</v>
      </c>
      <c r="C138" s="142"/>
      <c r="D138" s="198">
        <v>22</v>
      </c>
      <c r="E138" s="383">
        <f t="shared" si="17"/>
        <v>154</v>
      </c>
      <c r="F138" s="319">
        <v>46175</v>
      </c>
      <c r="G138" s="384">
        <f t="shared" ca="1" si="20"/>
        <v>133</v>
      </c>
      <c r="H138" s="385">
        <v>2</v>
      </c>
      <c r="I138" s="385" t="s">
        <v>354</v>
      </c>
      <c r="J138" s="195"/>
      <c r="K138" s="196"/>
      <c r="L138" s="196"/>
      <c r="M138" s="196"/>
      <c r="N138" s="196"/>
      <c r="O138" s="197">
        <v>1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5"/>
        <v>0</v>
      </c>
      <c r="T138" s="392">
        <f t="shared" si="15"/>
        <v>0</v>
      </c>
      <c r="U138" s="393">
        <f t="shared" si="15"/>
        <v>154</v>
      </c>
      <c r="V138" s="394">
        <f t="shared" si="18"/>
        <v>154</v>
      </c>
      <c r="W138" s="144" t="s">
        <v>266</v>
      </c>
      <c r="X138" s="423">
        <f t="shared" si="19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350" t="s">
        <v>176</v>
      </c>
      <c r="C139" s="210"/>
      <c r="D139" s="198">
        <v>8</v>
      </c>
      <c r="E139" s="383">
        <f t="shared" si="17"/>
        <v>56</v>
      </c>
      <c r="F139" s="319">
        <v>46178</v>
      </c>
      <c r="G139" s="384">
        <f t="shared" ca="1" si="20"/>
        <v>130</v>
      </c>
      <c r="H139" s="398">
        <v>2</v>
      </c>
      <c r="I139" s="398" t="s">
        <v>354</v>
      </c>
      <c r="J139" s="195"/>
      <c r="K139" s="196"/>
      <c r="L139" s="196"/>
      <c r="M139" s="196"/>
      <c r="N139" s="196">
        <v>0.5</v>
      </c>
      <c r="O139" s="197">
        <v>0.5</v>
      </c>
      <c r="P139" s="391">
        <f t="shared" si="15"/>
        <v>0</v>
      </c>
      <c r="Q139" s="392">
        <f t="shared" si="15"/>
        <v>0</v>
      </c>
      <c r="R139" s="392">
        <f t="shared" si="15"/>
        <v>0</v>
      </c>
      <c r="S139" s="392">
        <f t="shared" si="15"/>
        <v>0</v>
      </c>
      <c r="T139" s="392">
        <f t="shared" si="15"/>
        <v>28</v>
      </c>
      <c r="U139" s="393">
        <f t="shared" si="15"/>
        <v>28</v>
      </c>
      <c r="V139" s="394">
        <f t="shared" si="18"/>
        <v>56</v>
      </c>
      <c r="W139" s="144" t="s">
        <v>255</v>
      </c>
      <c r="X139" s="423">
        <f t="shared" si="19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18.75">
      <c r="A140" s="157">
        <f t="shared" si="16"/>
        <v>1</v>
      </c>
      <c r="B140" s="161" t="s">
        <v>177</v>
      </c>
      <c r="C140" s="161"/>
      <c r="D140" s="198">
        <v>18</v>
      </c>
      <c r="E140" s="383">
        <f t="shared" si="17"/>
        <v>126</v>
      </c>
      <c r="F140" s="319">
        <v>46178</v>
      </c>
      <c r="G140" s="384">
        <f t="shared" ca="1" si="20"/>
        <v>130</v>
      </c>
      <c r="H140" s="385">
        <v>3</v>
      </c>
      <c r="I140" s="385" t="str">
        <f>VLOOKUP(H140,Secteurs!$A$4:$C$6,3)</f>
        <v>Arnaud ITOUA</v>
      </c>
      <c r="J140" s="195">
        <v>0.5</v>
      </c>
      <c r="K140" s="196"/>
      <c r="L140" s="196"/>
      <c r="M140" s="196">
        <v>0.5</v>
      </c>
      <c r="N140" s="196"/>
      <c r="O140" s="197"/>
      <c r="P140" s="391">
        <f t="shared" si="15"/>
        <v>63</v>
      </c>
      <c r="Q140" s="392">
        <f t="shared" si="15"/>
        <v>0</v>
      </c>
      <c r="R140" s="392">
        <f t="shared" si="15"/>
        <v>0</v>
      </c>
      <c r="S140" s="392">
        <f t="shared" si="15"/>
        <v>63</v>
      </c>
      <c r="T140" s="392">
        <f t="shared" si="15"/>
        <v>0</v>
      </c>
      <c r="U140" s="393">
        <f t="shared" si="15"/>
        <v>0</v>
      </c>
      <c r="V140" s="394">
        <f t="shared" si="18"/>
        <v>126</v>
      </c>
      <c r="W140" s="144" t="s">
        <v>218</v>
      </c>
      <c r="X140" s="423">
        <f t="shared" si="19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21">
      <c r="A141" s="157">
        <f t="shared" si="16"/>
        <v>1</v>
      </c>
      <c r="B141" s="142" t="s">
        <v>178</v>
      </c>
      <c r="C141" s="162"/>
      <c r="D141" s="199">
        <v>7</v>
      </c>
      <c r="E141" s="383">
        <f t="shared" si="17"/>
        <v>49</v>
      </c>
      <c r="F141" s="319">
        <v>46181</v>
      </c>
      <c r="G141" s="384">
        <f t="shared" ca="1" si="20"/>
        <v>127</v>
      </c>
      <c r="H141" s="385">
        <v>1</v>
      </c>
      <c r="I141" s="385" t="s">
        <v>353</v>
      </c>
      <c r="J141" s="195"/>
      <c r="K141" s="196"/>
      <c r="L141" s="196">
        <v>0.5</v>
      </c>
      <c r="M141" s="196"/>
      <c r="N141" s="196">
        <v>0.5</v>
      </c>
      <c r="O141" s="197"/>
      <c r="P141" s="391">
        <f t="shared" si="15"/>
        <v>0</v>
      </c>
      <c r="Q141" s="392">
        <f t="shared" si="15"/>
        <v>0</v>
      </c>
      <c r="R141" s="392">
        <f t="shared" si="15"/>
        <v>24.5</v>
      </c>
      <c r="S141" s="392">
        <f t="shared" si="15"/>
        <v>0</v>
      </c>
      <c r="T141" s="392">
        <f t="shared" si="15"/>
        <v>24.5</v>
      </c>
      <c r="U141" s="393">
        <f t="shared" si="15"/>
        <v>0</v>
      </c>
      <c r="V141" s="394">
        <f t="shared" si="18"/>
        <v>49</v>
      </c>
      <c r="W141" s="144" t="s">
        <v>219</v>
      </c>
      <c r="X141" s="423">
        <f t="shared" si="19"/>
        <v>0</v>
      </c>
      <c r="Y141" s="165"/>
      <c r="Z141" s="165"/>
      <c r="AA141" s="2"/>
      <c r="AB141" s="2"/>
      <c r="AC141" s="2"/>
      <c r="AD141" s="2"/>
      <c r="AE141" s="2"/>
      <c r="AF141" s="2"/>
    </row>
    <row r="142" spans="1:32" ht="18.75" customHeight="1">
      <c r="A142" s="157">
        <f t="shared" si="16"/>
        <v>1</v>
      </c>
      <c r="B142" s="142" t="s">
        <v>267</v>
      </c>
      <c r="C142" s="162" t="s">
        <v>29</v>
      </c>
      <c r="D142" s="199">
        <v>8</v>
      </c>
      <c r="E142" s="383">
        <f t="shared" si="17"/>
        <v>56</v>
      </c>
      <c r="F142" s="319">
        <v>46184</v>
      </c>
      <c r="G142" s="384">
        <f t="shared" ca="1" si="20"/>
        <v>124</v>
      </c>
      <c r="H142" s="385">
        <v>1</v>
      </c>
      <c r="I142" s="385" t="s">
        <v>353</v>
      </c>
      <c r="J142" s="195">
        <v>0.75</v>
      </c>
      <c r="K142" s="196"/>
      <c r="L142" s="196"/>
      <c r="M142" s="196"/>
      <c r="N142" s="196">
        <v>0.25</v>
      </c>
      <c r="O142" s="197"/>
      <c r="P142" s="391">
        <f t="shared" si="15"/>
        <v>42</v>
      </c>
      <c r="Q142" s="392">
        <f t="shared" si="15"/>
        <v>0</v>
      </c>
      <c r="R142" s="392">
        <f t="shared" si="15"/>
        <v>0</v>
      </c>
      <c r="S142" s="392">
        <f t="shared" si="15"/>
        <v>0</v>
      </c>
      <c r="T142" s="392">
        <f t="shared" si="15"/>
        <v>14</v>
      </c>
      <c r="U142" s="393">
        <f t="shared" si="15"/>
        <v>0</v>
      </c>
      <c r="V142" s="394">
        <f t="shared" si="18"/>
        <v>56</v>
      </c>
      <c r="W142" s="144" t="s">
        <v>226</v>
      </c>
      <c r="X142" s="423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16"/>
        <v>0</v>
      </c>
      <c r="B143" s="163" t="s">
        <v>329</v>
      </c>
      <c r="C143" s="155"/>
      <c r="D143" s="198"/>
      <c r="E143" s="383">
        <f t="shared" si="17"/>
        <v>0</v>
      </c>
      <c r="F143" s="319">
        <v>46091</v>
      </c>
      <c r="G143" s="384" t="str">
        <f t="shared" ca="1" si="20"/>
        <v>Sans objet</v>
      </c>
      <c r="H143" s="385">
        <v>2</v>
      </c>
      <c r="I143" s="385"/>
      <c r="J143" s="195"/>
      <c r="K143" s="196"/>
      <c r="L143" s="196"/>
      <c r="M143" s="196"/>
      <c r="N143" s="196"/>
      <c r="O143" s="197"/>
      <c r="P143" s="391">
        <f t="shared" si="15"/>
        <v>0</v>
      </c>
      <c r="Q143" s="392">
        <f t="shared" si="15"/>
        <v>0</v>
      </c>
      <c r="R143" s="392">
        <f t="shared" si="15"/>
        <v>0</v>
      </c>
      <c r="S143" s="392">
        <f t="shared" si="15"/>
        <v>0</v>
      </c>
      <c r="T143" s="392">
        <f t="shared" si="15"/>
        <v>0</v>
      </c>
      <c r="U143" s="393">
        <f t="shared" si="15"/>
        <v>0</v>
      </c>
      <c r="V143" s="394">
        <f t="shared" si="18"/>
        <v>0</v>
      </c>
      <c r="W143" s="144" t="s">
        <v>226</v>
      </c>
      <c r="X143" s="423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180</v>
      </c>
      <c r="C144" s="163"/>
      <c r="D144" s="198">
        <v>24</v>
      </c>
      <c r="E144" s="383">
        <f t="shared" si="17"/>
        <v>168</v>
      </c>
      <c r="F144" s="319">
        <v>46184</v>
      </c>
      <c r="G144" s="384">
        <f t="shared" ca="1" si="20"/>
        <v>124</v>
      </c>
      <c r="H144" s="385">
        <v>1</v>
      </c>
      <c r="I144" s="385" t="s">
        <v>353</v>
      </c>
      <c r="J144" s="195"/>
      <c r="K144" s="196"/>
      <c r="L144" s="196">
        <v>0.25</v>
      </c>
      <c r="M144" s="196"/>
      <c r="N144" s="196"/>
      <c r="O144" s="197">
        <v>0.75</v>
      </c>
      <c r="P144" s="391">
        <f t="shared" si="15"/>
        <v>0</v>
      </c>
      <c r="Q144" s="392">
        <f t="shared" si="15"/>
        <v>0</v>
      </c>
      <c r="R144" s="392">
        <f t="shared" si="15"/>
        <v>42</v>
      </c>
      <c r="S144" s="392">
        <f t="shared" si="15"/>
        <v>0</v>
      </c>
      <c r="T144" s="392">
        <f t="shared" si="15"/>
        <v>0</v>
      </c>
      <c r="U144" s="393">
        <f t="shared" si="15"/>
        <v>126</v>
      </c>
      <c r="V144" s="394">
        <f t="shared" si="18"/>
        <v>168</v>
      </c>
      <c r="W144" s="144" t="s">
        <v>268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16"/>
        <v>1</v>
      </c>
      <c r="B145" s="142" t="s">
        <v>181</v>
      </c>
      <c r="C145" s="148"/>
      <c r="D145" s="198">
        <v>40</v>
      </c>
      <c r="E145" s="383">
        <f t="shared" si="17"/>
        <v>280</v>
      </c>
      <c r="F145" s="319">
        <v>46174</v>
      </c>
      <c r="G145" s="384">
        <f t="shared" ca="1" si="20"/>
        <v>134</v>
      </c>
      <c r="H145" s="385">
        <v>2</v>
      </c>
      <c r="I145" s="385" t="s">
        <v>280</v>
      </c>
      <c r="J145" s="195">
        <v>0.5</v>
      </c>
      <c r="K145" s="196"/>
      <c r="L145" s="196"/>
      <c r="M145" s="196">
        <v>0.25</v>
      </c>
      <c r="N145" s="196"/>
      <c r="O145" s="197">
        <v>0.25</v>
      </c>
      <c r="P145" s="391">
        <f t="shared" si="15"/>
        <v>140</v>
      </c>
      <c r="Q145" s="392">
        <f t="shared" si="15"/>
        <v>0</v>
      </c>
      <c r="R145" s="392">
        <f t="shared" si="15"/>
        <v>0</v>
      </c>
      <c r="S145" s="392">
        <f t="shared" si="15"/>
        <v>70</v>
      </c>
      <c r="T145" s="392">
        <f t="shared" si="15"/>
        <v>0</v>
      </c>
      <c r="U145" s="393">
        <f t="shared" si="15"/>
        <v>70</v>
      </c>
      <c r="V145" s="394">
        <f t="shared" si="18"/>
        <v>280</v>
      </c>
      <c r="W145" s="144" t="s">
        <v>269</v>
      </c>
      <c r="X145" s="423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16"/>
        <v>1</v>
      </c>
      <c r="B146" s="142" t="s">
        <v>182</v>
      </c>
      <c r="C146" s="142"/>
      <c r="D146" s="198">
        <v>16</v>
      </c>
      <c r="E146" s="383">
        <f t="shared" si="17"/>
        <v>112</v>
      </c>
      <c r="F146" s="319">
        <v>46178</v>
      </c>
      <c r="G146" s="384">
        <f t="shared" ca="1" si="20"/>
        <v>130</v>
      </c>
      <c r="H146" s="385">
        <v>2</v>
      </c>
      <c r="I146" s="385" t="s">
        <v>280</v>
      </c>
      <c r="J146" s="195"/>
      <c r="K146" s="196">
        <v>0.5</v>
      </c>
      <c r="L146" s="196"/>
      <c r="M146" s="196"/>
      <c r="N146" s="196"/>
      <c r="O146" s="197">
        <v>0.5</v>
      </c>
      <c r="P146" s="391">
        <f t="shared" si="15"/>
        <v>0</v>
      </c>
      <c r="Q146" s="392">
        <f t="shared" si="15"/>
        <v>56</v>
      </c>
      <c r="R146" s="392">
        <f t="shared" si="15"/>
        <v>0</v>
      </c>
      <c r="S146" s="392">
        <f t="shared" si="15"/>
        <v>0</v>
      </c>
      <c r="T146" s="392">
        <f t="shared" si="15"/>
        <v>0</v>
      </c>
      <c r="U146" s="393">
        <f t="shared" si="15"/>
        <v>56</v>
      </c>
      <c r="V146" s="394">
        <f t="shared" si="18"/>
        <v>112</v>
      </c>
      <c r="W146" s="144"/>
      <c r="X146" s="423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16"/>
        <v>1</v>
      </c>
      <c r="B147" s="142" t="s">
        <v>351</v>
      </c>
      <c r="C147" s="142"/>
      <c r="D147" s="198">
        <v>22</v>
      </c>
      <c r="E147" s="383">
        <f t="shared" si="17"/>
        <v>154</v>
      </c>
      <c r="F147" s="319">
        <v>46178</v>
      </c>
      <c r="G147" s="384">
        <f t="shared" ca="1" si="20"/>
        <v>130</v>
      </c>
      <c r="H147" s="254">
        <v>1</v>
      </c>
      <c r="I147" s="385" t="s">
        <v>353</v>
      </c>
      <c r="J147" s="195">
        <v>0.5</v>
      </c>
      <c r="K147" s="196"/>
      <c r="L147" s="196"/>
      <c r="M147" s="196">
        <v>0.25</v>
      </c>
      <c r="N147" s="196"/>
      <c r="O147" s="197">
        <v>0.25</v>
      </c>
      <c r="P147" s="391">
        <f t="shared" si="15"/>
        <v>77</v>
      </c>
      <c r="Q147" s="392">
        <f t="shared" si="15"/>
        <v>0</v>
      </c>
      <c r="R147" s="392">
        <f t="shared" si="15"/>
        <v>0</v>
      </c>
      <c r="S147" s="392">
        <f t="shared" si="15"/>
        <v>38.5</v>
      </c>
      <c r="T147" s="392">
        <f t="shared" si="15"/>
        <v>0</v>
      </c>
      <c r="U147" s="393">
        <f t="shared" si="15"/>
        <v>38.5</v>
      </c>
      <c r="V147" s="394">
        <f t="shared" si="18"/>
        <v>154</v>
      </c>
      <c r="W147" s="144" t="s">
        <v>226</v>
      </c>
      <c r="X147" s="423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16"/>
        <v>1</v>
      </c>
      <c r="B148" s="142" t="s">
        <v>335</v>
      </c>
      <c r="C148" s="163"/>
      <c r="D148" s="198">
        <v>12</v>
      </c>
      <c r="E148" s="383">
        <f t="shared" si="17"/>
        <v>84</v>
      </c>
      <c r="F148" s="319">
        <v>46178</v>
      </c>
      <c r="G148" s="384">
        <f t="shared" ca="1" si="20"/>
        <v>130</v>
      </c>
      <c r="H148" s="385">
        <v>3</v>
      </c>
      <c r="I148" s="385" t="str">
        <f>VLOOKUP(H148,Secteurs!$A$4:$C$6,3)</f>
        <v>Arnaud ITOUA</v>
      </c>
      <c r="J148" s="195">
        <v>0.5</v>
      </c>
      <c r="K148" s="196"/>
      <c r="L148" s="196"/>
      <c r="M148" s="196"/>
      <c r="N148" s="196"/>
      <c r="O148" s="197">
        <v>0.5</v>
      </c>
      <c r="P148" s="391">
        <f t="shared" si="15"/>
        <v>42</v>
      </c>
      <c r="Q148" s="392">
        <f t="shared" si="15"/>
        <v>0</v>
      </c>
      <c r="R148" s="392">
        <f t="shared" si="15"/>
        <v>0</v>
      </c>
      <c r="S148" s="392">
        <f t="shared" si="15"/>
        <v>0</v>
      </c>
      <c r="T148" s="392">
        <f t="shared" si="15"/>
        <v>0</v>
      </c>
      <c r="U148" s="393">
        <f t="shared" si="15"/>
        <v>42</v>
      </c>
      <c r="V148" s="394">
        <f t="shared" si="18"/>
        <v>84</v>
      </c>
      <c r="W148" s="144" t="s">
        <v>271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16"/>
        <v>1</v>
      </c>
      <c r="B149" s="142" t="s">
        <v>304</v>
      </c>
      <c r="C149" s="148"/>
      <c r="D149" s="198">
        <v>6</v>
      </c>
      <c r="E149" s="383">
        <f t="shared" si="17"/>
        <v>42</v>
      </c>
      <c r="F149" s="319">
        <v>46174</v>
      </c>
      <c r="G149" s="384">
        <f t="shared" ca="1" si="20"/>
        <v>134</v>
      </c>
      <c r="H149" s="385">
        <v>2</v>
      </c>
      <c r="I149" s="385" t="s">
        <v>280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42</v>
      </c>
      <c r="Q149" s="399">
        <f t="shared" si="15"/>
        <v>0</v>
      </c>
      <c r="R149" s="399">
        <f t="shared" si="15"/>
        <v>0</v>
      </c>
      <c r="S149" s="399">
        <f t="shared" si="15"/>
        <v>0</v>
      </c>
      <c r="T149" s="399">
        <f t="shared" si="15"/>
        <v>0</v>
      </c>
      <c r="U149" s="400">
        <f t="shared" si="15"/>
        <v>0</v>
      </c>
      <c r="V149" s="394">
        <f t="shared" si="18"/>
        <v>42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16"/>
        <v>1</v>
      </c>
      <c r="B150" s="142" t="s">
        <v>306</v>
      </c>
      <c r="C150" s="148"/>
      <c r="D150" s="198">
        <v>7</v>
      </c>
      <c r="E150" s="383">
        <f t="shared" si="17"/>
        <v>49</v>
      </c>
      <c r="F150" s="319">
        <v>46181</v>
      </c>
      <c r="G150" s="384">
        <f t="shared" ca="1" si="20"/>
        <v>127</v>
      </c>
      <c r="H150" s="385">
        <v>1</v>
      </c>
      <c r="I150" s="385" t="s">
        <v>353</v>
      </c>
      <c r="J150" s="195">
        <v>1</v>
      </c>
      <c r="K150" s="196"/>
      <c r="L150" s="196"/>
      <c r="M150" s="196"/>
      <c r="N150" s="196"/>
      <c r="O150" s="197"/>
      <c r="P150" s="391">
        <f t="shared" si="15"/>
        <v>49</v>
      </c>
      <c r="Q150" s="399">
        <f t="shared" si="15"/>
        <v>0</v>
      </c>
      <c r="R150" s="399">
        <f t="shared" si="15"/>
        <v>0</v>
      </c>
      <c r="S150" s="399">
        <f t="shared" si="15"/>
        <v>0</v>
      </c>
      <c r="T150" s="399">
        <f t="shared" si="15"/>
        <v>0</v>
      </c>
      <c r="U150" s="400">
        <f t="shared" si="15"/>
        <v>0</v>
      </c>
      <c r="V150" s="394">
        <f t="shared" si="18"/>
        <v>49</v>
      </c>
      <c r="W150" s="144" t="s">
        <v>305</v>
      </c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16"/>
        <v>1</v>
      </c>
      <c r="B151" s="142" t="s">
        <v>336</v>
      </c>
      <c r="C151" s="148"/>
      <c r="D151" s="198">
        <v>4</v>
      </c>
      <c r="E151" s="383">
        <f t="shared" si="17"/>
        <v>28</v>
      </c>
      <c r="F151" s="319">
        <v>46176</v>
      </c>
      <c r="G151" s="384">
        <f t="shared" ca="1" si="20"/>
        <v>132</v>
      </c>
      <c r="H151" s="385">
        <v>2</v>
      </c>
      <c r="I151" s="385" t="s">
        <v>354</v>
      </c>
      <c r="J151" s="195"/>
      <c r="K151" s="196"/>
      <c r="L151" s="196"/>
      <c r="M151" s="196">
        <v>1</v>
      </c>
      <c r="N151" s="196"/>
      <c r="O151" s="197"/>
      <c r="P151" s="391">
        <f t="shared" si="15"/>
        <v>0</v>
      </c>
      <c r="Q151" s="399">
        <f t="shared" si="15"/>
        <v>0</v>
      </c>
      <c r="R151" s="399">
        <f t="shared" si="15"/>
        <v>0</v>
      </c>
      <c r="S151" s="399">
        <f t="shared" si="15"/>
        <v>28</v>
      </c>
      <c r="T151" s="399">
        <f t="shared" si="15"/>
        <v>0</v>
      </c>
      <c r="U151" s="400">
        <f t="shared" si="15"/>
        <v>0</v>
      </c>
      <c r="V151" s="394">
        <f t="shared" si="18"/>
        <v>28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16"/>
        <v>1</v>
      </c>
      <c r="B152" s="142" t="s">
        <v>307</v>
      </c>
      <c r="C152" s="142"/>
      <c r="D152" s="198">
        <v>8</v>
      </c>
      <c r="E152" s="383">
        <f t="shared" si="17"/>
        <v>56</v>
      </c>
      <c r="F152" s="319">
        <v>46178</v>
      </c>
      <c r="G152" s="384">
        <f t="shared" ca="1" si="20"/>
        <v>130</v>
      </c>
      <c r="H152" s="385">
        <v>2</v>
      </c>
      <c r="I152" s="385" t="s">
        <v>354</v>
      </c>
      <c r="J152" s="195"/>
      <c r="K152" s="196"/>
      <c r="L152" s="196"/>
      <c r="M152" s="196"/>
      <c r="N152" s="196"/>
      <c r="O152" s="197">
        <v>1</v>
      </c>
      <c r="P152" s="391">
        <f t="shared" si="15"/>
        <v>0</v>
      </c>
      <c r="Q152" s="399">
        <f t="shared" si="15"/>
        <v>0</v>
      </c>
      <c r="R152" s="399">
        <f t="shared" si="15"/>
        <v>0</v>
      </c>
      <c r="S152" s="399">
        <f t="shared" si="15"/>
        <v>0</v>
      </c>
      <c r="T152" s="399">
        <f t="shared" si="15"/>
        <v>0</v>
      </c>
      <c r="U152" s="400">
        <f t="shared" si="15"/>
        <v>56</v>
      </c>
      <c r="V152" s="394">
        <f t="shared" si="18"/>
        <v>56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16"/>
        <v>1</v>
      </c>
      <c r="B153" s="142" t="s">
        <v>340</v>
      </c>
      <c r="C153" s="142"/>
      <c r="D153" s="198">
        <v>18</v>
      </c>
      <c r="E153" s="383">
        <f t="shared" si="17"/>
        <v>126</v>
      </c>
      <c r="F153" s="319">
        <v>46178</v>
      </c>
      <c r="G153" s="384">
        <f t="shared" ca="1" si="20"/>
        <v>130</v>
      </c>
      <c r="H153" s="385"/>
      <c r="I153" s="385" t="s">
        <v>354</v>
      </c>
      <c r="J153" s="195"/>
      <c r="K153" s="196"/>
      <c r="L153" s="196"/>
      <c r="M153" s="196">
        <v>0.5</v>
      </c>
      <c r="N153" s="196"/>
      <c r="O153" s="197">
        <v>0.5</v>
      </c>
      <c r="P153" s="391">
        <f t="shared" si="15"/>
        <v>0</v>
      </c>
      <c r="Q153" s="399">
        <f t="shared" si="15"/>
        <v>0</v>
      </c>
      <c r="R153" s="399">
        <f t="shared" si="15"/>
        <v>0</v>
      </c>
      <c r="S153" s="399">
        <f t="shared" si="15"/>
        <v>63</v>
      </c>
      <c r="T153" s="399">
        <f t="shared" si="15"/>
        <v>0</v>
      </c>
      <c r="U153" s="400">
        <f t="shared" si="15"/>
        <v>63</v>
      </c>
      <c r="V153" s="394">
        <f t="shared" si="18"/>
        <v>126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57">
        <f t="shared" si="16"/>
        <v>1</v>
      </c>
      <c r="B154" s="348" t="s">
        <v>352</v>
      </c>
      <c r="C154" s="163"/>
      <c r="D154" s="198">
        <v>20</v>
      </c>
      <c r="E154" s="383">
        <f t="shared" si="17"/>
        <v>140</v>
      </c>
      <c r="F154" s="319">
        <v>46176</v>
      </c>
      <c r="G154" s="384">
        <f t="shared" ca="1" si="20"/>
        <v>132</v>
      </c>
      <c r="H154" s="385">
        <v>1</v>
      </c>
      <c r="I154" s="385" t="s">
        <v>280</v>
      </c>
      <c r="J154" s="195">
        <v>0.5</v>
      </c>
      <c r="K154" s="196"/>
      <c r="L154" s="196"/>
      <c r="M154" s="196"/>
      <c r="N154" s="196">
        <v>0.5</v>
      </c>
      <c r="O154" s="197"/>
      <c r="P154" s="391">
        <f t="shared" si="15"/>
        <v>70</v>
      </c>
      <c r="Q154" s="399">
        <f t="shared" si="15"/>
        <v>0</v>
      </c>
      <c r="R154" s="399">
        <f t="shared" si="15"/>
        <v>0</v>
      </c>
      <c r="S154" s="399">
        <f t="shared" si="15"/>
        <v>0</v>
      </c>
      <c r="T154" s="399">
        <f t="shared" si="15"/>
        <v>70</v>
      </c>
      <c r="U154" s="400">
        <f t="shared" si="15"/>
        <v>0</v>
      </c>
      <c r="V154" s="394">
        <f t="shared" si="18"/>
        <v>140</v>
      </c>
      <c r="W154" s="144"/>
      <c r="X154" s="423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57">
        <f t="shared" si="16"/>
        <v>1</v>
      </c>
      <c r="B155" s="348" t="s">
        <v>315</v>
      </c>
      <c r="C155" s="163"/>
      <c r="D155" s="198">
        <v>12</v>
      </c>
      <c r="E155" s="383">
        <f t="shared" si="17"/>
        <v>84</v>
      </c>
      <c r="F155" s="319">
        <v>46177</v>
      </c>
      <c r="G155" s="384">
        <f t="shared" ca="1" si="20"/>
        <v>131</v>
      </c>
      <c r="H155" s="385">
        <v>1</v>
      </c>
      <c r="I155" s="385" t="s">
        <v>353</v>
      </c>
      <c r="J155" s="195"/>
      <c r="K155" s="196"/>
      <c r="L155" s="196"/>
      <c r="M155" s="196">
        <v>1</v>
      </c>
      <c r="N155" s="196"/>
      <c r="O155" s="197"/>
      <c r="P155" s="391">
        <f t="shared" si="15"/>
        <v>0</v>
      </c>
      <c r="Q155" s="399">
        <f t="shared" si="15"/>
        <v>0</v>
      </c>
      <c r="R155" s="399">
        <f t="shared" si="15"/>
        <v>0</v>
      </c>
      <c r="S155" s="399">
        <f t="shared" si="15"/>
        <v>84</v>
      </c>
      <c r="T155" s="399">
        <f t="shared" si="15"/>
        <v>0</v>
      </c>
      <c r="U155" s="400">
        <f t="shared" si="15"/>
        <v>0</v>
      </c>
      <c r="V155" s="394">
        <f t="shared" si="18"/>
        <v>84</v>
      </c>
      <c r="W155" s="144"/>
      <c r="X155" s="423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258"/>
      <c r="B156" s="259"/>
      <c r="C156" s="260"/>
      <c r="D156" s="261"/>
      <c r="E156" s="262">
        <f t="shared" si="17"/>
        <v>0</v>
      </c>
      <c r="F156" s="263"/>
      <c r="G156" s="263"/>
      <c r="H156" s="264"/>
      <c r="I156" s="264"/>
      <c r="J156" s="265"/>
      <c r="K156" s="266"/>
      <c r="L156" s="266"/>
      <c r="M156" s="266"/>
      <c r="N156" s="266"/>
      <c r="O156" s="267"/>
      <c r="P156" s="268"/>
      <c r="Q156" s="269"/>
      <c r="R156" s="269"/>
      <c r="S156" s="269"/>
      <c r="T156" s="269"/>
      <c r="U156" s="270"/>
      <c r="V156" s="271">
        <f t="shared" si="18"/>
        <v>0</v>
      </c>
      <c r="W156" s="272"/>
      <c r="X156" s="371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181">
        <f>SUBTOTAL(9,A2:A156)</f>
        <v>150</v>
      </c>
      <c r="B157" s="181"/>
      <c r="C157" s="326">
        <f>+D157/A157</f>
        <v>28.493333333333332</v>
      </c>
      <c r="D157" s="182">
        <f>SUBTOTAL(9,D2:D156)</f>
        <v>4274</v>
      </c>
      <c r="E157" s="356">
        <f>D157*7</f>
        <v>29918</v>
      </c>
      <c r="F157" s="327">
        <f>+E157/A157</f>
        <v>199.45333333333335</v>
      </c>
      <c r="G157" s="384">
        <f ca="1">(SUBTOTAL(9,G2:G156))/A157</f>
        <v>127.07333333333334</v>
      </c>
      <c r="H157" s="256"/>
      <c r="I157" s="256"/>
      <c r="J157" s="273">
        <f>(SUBTOTAL(9,J2:J156))/O$166</f>
        <v>0.5691964285714286</v>
      </c>
      <c r="K157" s="274">
        <f>(SUBTOTAL(9,K2:K156))/P$166</f>
        <v>0.52272727272727271</v>
      </c>
      <c r="L157" s="274">
        <f>(SUBTOTAL(9,L2:L156))/R$166</f>
        <v>0.47115384615384615</v>
      </c>
      <c r="M157" s="274">
        <f>(SUBTOTAL(9,M2:M156))/S$166</f>
        <v>0.40425531914893614</v>
      </c>
      <c r="N157" s="274">
        <f>(SUBTOTAL(9,N2:N156))/T$166</f>
        <v>0.37</v>
      </c>
      <c r="O157" s="275">
        <f>(SUBTOTAL(9,O2:O156))/U$166</f>
        <v>0.47058823529411764</v>
      </c>
      <c r="P157" s="184">
        <f>SUBTOTAL(9,P2:P156)</f>
        <v>12892.25</v>
      </c>
      <c r="Q157" s="184">
        <f t="shared" ref="Q157:V157" si="21">SUBTOTAL(9,Q2:Q156)</f>
        <v>1335.25</v>
      </c>
      <c r="R157" s="184">
        <f t="shared" si="21"/>
        <v>2373</v>
      </c>
      <c r="S157" s="184">
        <f t="shared" si="21"/>
        <v>3736.25</v>
      </c>
      <c r="T157" s="184">
        <f t="shared" si="21"/>
        <v>1655.5</v>
      </c>
      <c r="U157" s="184">
        <f t="shared" si="21"/>
        <v>7911.75</v>
      </c>
      <c r="V157" s="184">
        <f t="shared" si="21"/>
        <v>29904</v>
      </c>
      <c r="W157" s="182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185</v>
      </c>
      <c r="B159" s="173" t="s">
        <v>186</v>
      </c>
      <c r="C159" s="173"/>
      <c r="D159" s="173" t="s">
        <v>383</v>
      </c>
      <c r="E159" s="24"/>
      <c r="F159" s="24"/>
      <c r="G159" s="24"/>
      <c r="H159" s="24"/>
      <c r="I159" s="24"/>
      <c r="N159" s="222" t="s">
        <v>188</v>
      </c>
      <c r="O159" s="279" t="s">
        <v>289</v>
      </c>
      <c r="P159" s="220" t="s">
        <v>192</v>
      </c>
      <c r="Q159" s="24" t="s">
        <v>2</v>
      </c>
      <c r="R159" s="24" t="s">
        <v>3</v>
      </c>
      <c r="S159" s="24" t="s">
        <v>4</v>
      </c>
      <c r="T159" s="401" t="s">
        <v>6</v>
      </c>
      <c r="U159" s="401" t="s">
        <v>5</v>
      </c>
      <c r="X159" s="402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1" t="s">
        <v>287</v>
      </c>
      <c r="B160" s="311">
        <v>12892</v>
      </c>
      <c r="C160" s="213"/>
      <c r="D160" s="425">
        <f>B160/B$167</f>
        <v>0.43112010299797682</v>
      </c>
      <c r="E160" s="2"/>
      <c r="F160" s="2"/>
      <c r="G160" s="2"/>
      <c r="H160" s="2"/>
      <c r="I160" s="2"/>
      <c r="N160" s="223">
        <v>0.25</v>
      </c>
      <c r="O160" s="300">
        <f t="shared" ref="O160:P163" si="22">+SUMIF(J$2:J$156,$N160,$A$2:$A$156)</f>
        <v>6</v>
      </c>
      <c r="P160" s="301">
        <f t="shared" si="22"/>
        <v>3</v>
      </c>
      <c r="Q160" s="302">
        <f>+O160+P160</f>
        <v>9</v>
      </c>
      <c r="R160" s="302">
        <f t="shared" ref="R160:U163" si="23">+SUMIF(L$2:L$156,$N160,$A$2:$A$156)</f>
        <v>7</v>
      </c>
      <c r="S160" s="302">
        <f t="shared" si="23"/>
        <v>22</v>
      </c>
      <c r="T160" s="302">
        <f t="shared" si="23"/>
        <v>15</v>
      </c>
      <c r="U160" s="302">
        <f t="shared" si="23"/>
        <v>23</v>
      </c>
      <c r="V160" s="403"/>
      <c r="X160" s="404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215" t="s">
        <v>192</v>
      </c>
      <c r="B161" s="312">
        <v>1335</v>
      </c>
      <c r="C161" s="217"/>
      <c r="D161" s="426">
        <f t="shared" ref="D161:D166" si="24">B161/B$167</f>
        <v>4.4643603591552831E-2</v>
      </c>
      <c r="E161" s="2"/>
      <c r="F161" s="2"/>
      <c r="G161" s="2"/>
      <c r="H161" s="2"/>
      <c r="I161" s="2"/>
      <c r="N161" s="223">
        <v>0.5</v>
      </c>
      <c r="O161" s="300">
        <f t="shared" si="22"/>
        <v>84</v>
      </c>
      <c r="P161" s="301">
        <f t="shared" si="22"/>
        <v>6</v>
      </c>
      <c r="Q161" s="302">
        <f>+O161+P161</f>
        <v>90</v>
      </c>
      <c r="R161" s="302">
        <f t="shared" si="23"/>
        <v>17</v>
      </c>
      <c r="S161" s="302">
        <f t="shared" si="23"/>
        <v>23</v>
      </c>
      <c r="T161" s="302">
        <f t="shared" si="23"/>
        <v>9</v>
      </c>
      <c r="U161" s="302">
        <f t="shared" si="23"/>
        <v>55</v>
      </c>
      <c r="V161" s="403"/>
      <c r="X161" s="405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363" t="s">
        <v>2</v>
      </c>
      <c r="B162" s="420">
        <v>14227</v>
      </c>
      <c r="C162" s="421"/>
      <c r="D162" s="366">
        <f t="shared" si="24"/>
        <v>0.47576370658952966</v>
      </c>
      <c r="E162" s="316">
        <f>+D162-Q167</f>
        <v>1.2430373256196336E-2</v>
      </c>
      <c r="F162" s="225"/>
      <c r="G162" s="225"/>
      <c r="H162" s="257"/>
      <c r="I162" s="257"/>
      <c r="N162" s="223">
        <v>0.75</v>
      </c>
      <c r="O162" s="300">
        <f t="shared" si="22"/>
        <v>7</v>
      </c>
      <c r="P162" s="301">
        <f t="shared" si="22"/>
        <v>0</v>
      </c>
      <c r="Q162" s="302">
        <f>+O162+P162</f>
        <v>7</v>
      </c>
      <c r="R162" s="302">
        <f t="shared" si="23"/>
        <v>0</v>
      </c>
      <c r="S162" s="302">
        <f t="shared" si="23"/>
        <v>0</v>
      </c>
      <c r="T162" s="302">
        <f t="shared" si="23"/>
        <v>0</v>
      </c>
      <c r="U162" s="302">
        <f t="shared" si="23"/>
        <v>1</v>
      </c>
      <c r="V162" s="403"/>
      <c r="X162" s="40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3</v>
      </c>
      <c r="B163" s="422">
        <f>+R157</f>
        <v>2373</v>
      </c>
      <c r="C163" s="48"/>
      <c r="D163" s="286">
        <f t="shared" si="24"/>
        <v>7.9355259417793908E-2</v>
      </c>
      <c r="E163" s="316">
        <f>+D163-R167</f>
        <v>-2.3114072488727572E-3</v>
      </c>
      <c r="F163" s="225"/>
      <c r="G163" s="225"/>
      <c r="H163" s="257"/>
      <c r="I163" s="257"/>
      <c r="N163" s="223">
        <v>1</v>
      </c>
      <c r="O163" s="300">
        <f t="shared" si="22"/>
        <v>15</v>
      </c>
      <c r="P163" s="301">
        <f t="shared" si="22"/>
        <v>2</v>
      </c>
      <c r="Q163" s="302">
        <f>+O163+P163</f>
        <v>17</v>
      </c>
      <c r="R163" s="302">
        <f t="shared" si="23"/>
        <v>2</v>
      </c>
      <c r="S163" s="302">
        <f t="shared" si="23"/>
        <v>2</v>
      </c>
      <c r="T163" s="302">
        <f t="shared" si="23"/>
        <v>1</v>
      </c>
      <c r="U163" s="302">
        <f t="shared" si="23"/>
        <v>6</v>
      </c>
      <c r="V163" s="403"/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4</v>
      </c>
      <c r="B164" s="422">
        <f>+S157</f>
        <v>3736.25</v>
      </c>
      <c r="C164" s="48"/>
      <c r="D164" s="286">
        <f t="shared" si="24"/>
        <v>0.12494356847860619</v>
      </c>
      <c r="E164" s="316">
        <f>+D164-S167</f>
        <v>-1.7230981880604901E-3</v>
      </c>
      <c r="F164" s="225"/>
      <c r="G164" s="225"/>
      <c r="H164" s="257"/>
      <c r="I164" s="257"/>
      <c r="N164" s="406" t="s">
        <v>294</v>
      </c>
      <c r="O164" s="303">
        <f t="shared" ref="O164:U164" si="25">+SUMPRODUCT($N$160:$N$163,O160:O163)/O166</f>
        <v>0.5691964285714286</v>
      </c>
      <c r="P164" s="304">
        <f t="shared" si="25"/>
        <v>0.52272727272727271</v>
      </c>
      <c r="Q164" s="305">
        <f>+SUMPRODUCT($N$160:$N$163,Q160:Q163)/Q166</f>
        <v>0.56504065040650409</v>
      </c>
      <c r="R164" s="305">
        <f t="shared" si="25"/>
        <v>0.47115384615384615</v>
      </c>
      <c r="S164" s="305">
        <f t="shared" si="25"/>
        <v>0.40425531914893614</v>
      </c>
      <c r="T164" s="305">
        <f t="shared" si="25"/>
        <v>0.37</v>
      </c>
      <c r="U164" s="305">
        <f t="shared" si="25"/>
        <v>0.47058823529411764</v>
      </c>
      <c r="V164" s="186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6</v>
      </c>
      <c r="B165" s="422">
        <f>+T157</f>
        <v>1655.5</v>
      </c>
      <c r="C165" s="48"/>
      <c r="D165" s="286">
        <f t="shared" si="24"/>
        <v>5.5361412543682174E-2</v>
      </c>
      <c r="E165" s="316">
        <f>+D165-T167</f>
        <v>-6.3052541229844938E-3</v>
      </c>
      <c r="F165" s="225"/>
      <c r="G165" s="225"/>
      <c r="H165" s="257"/>
      <c r="I165" s="257"/>
      <c r="N165" s="406"/>
      <c r="O165" s="306">
        <f>+J157</f>
        <v>0.5691964285714286</v>
      </c>
      <c r="P165" s="307">
        <f>+K157</f>
        <v>0.52272727272727271</v>
      </c>
      <c r="Q165" s="308">
        <f>+(O165*O166+P165*P166)/Q166</f>
        <v>0.56504065040650409</v>
      </c>
      <c r="R165" s="308">
        <f>+L157</f>
        <v>0.47115384615384615</v>
      </c>
      <c r="S165" s="308">
        <f>+M157</f>
        <v>0.40425531914893614</v>
      </c>
      <c r="T165" s="308">
        <f>+N157</f>
        <v>0.37</v>
      </c>
      <c r="U165" s="308">
        <f>+O157</f>
        <v>0.47058823529411764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5</v>
      </c>
      <c r="B166" s="422">
        <f>+U157</f>
        <v>7911.75</v>
      </c>
      <c r="C166" s="48"/>
      <c r="D166" s="286">
        <f t="shared" si="24"/>
        <v>0.26457605297038811</v>
      </c>
      <c r="E166" s="316">
        <f>+D166-U167</f>
        <v>-2.0906136962785538E-3</v>
      </c>
      <c r="F166" s="225"/>
      <c r="G166" s="225"/>
      <c r="H166" s="257"/>
      <c r="I166" s="257"/>
      <c r="M166" s="278">
        <f>+A157</f>
        <v>150</v>
      </c>
      <c r="N166" s="407" t="s">
        <v>191</v>
      </c>
      <c r="O166" s="309">
        <f t="shared" ref="O166:U166" si="26">SUM(O160:O163)</f>
        <v>112</v>
      </c>
      <c r="P166" s="309">
        <f t="shared" si="26"/>
        <v>11</v>
      </c>
      <c r="Q166" s="310">
        <f t="shared" si="26"/>
        <v>123</v>
      </c>
      <c r="R166" s="309">
        <f t="shared" si="26"/>
        <v>26</v>
      </c>
      <c r="S166" s="309">
        <f t="shared" si="26"/>
        <v>47</v>
      </c>
      <c r="T166" s="309">
        <f t="shared" si="26"/>
        <v>25</v>
      </c>
      <c r="U166" s="309">
        <f t="shared" si="26"/>
        <v>85</v>
      </c>
      <c r="V166" s="408"/>
      <c r="X166" s="164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16</v>
      </c>
      <c r="B167" s="314">
        <f>SUM(B162:B166)</f>
        <v>29903.5</v>
      </c>
      <c r="C167" s="192"/>
      <c r="D167" s="315">
        <f>SUM(D162:D166)</f>
        <v>1</v>
      </c>
      <c r="E167" s="2"/>
      <c r="F167" s="2"/>
      <c r="G167" s="2"/>
      <c r="H167" s="2"/>
      <c r="I167" s="2"/>
      <c r="M167" s="282"/>
      <c r="N167" s="283" t="s">
        <v>272</v>
      </c>
      <c r="O167" s="284">
        <f>+(O165*O166)/$M$166</f>
        <v>0.42499999999999999</v>
      </c>
      <c r="P167" s="285">
        <f>+(P165*P166)/$M$166</f>
        <v>3.833333333333333E-2</v>
      </c>
      <c r="Q167" s="286">
        <f>+P167+O167</f>
        <v>0.46333333333333332</v>
      </c>
      <c r="R167" s="286">
        <f>+(R165*R166)/$M$166</f>
        <v>8.1666666666666665E-2</v>
      </c>
      <c r="S167" s="286">
        <f>+(S165*S166)/$M$166</f>
        <v>0.12666666666666668</v>
      </c>
      <c r="T167" s="286">
        <f>+(T165*T166)/$M$166</f>
        <v>6.1666666666666668E-2</v>
      </c>
      <c r="U167" s="286">
        <f>+(U165*U166)/$M$166</f>
        <v>0.26666666666666666</v>
      </c>
      <c r="V167" s="409">
        <f>SUBTOTAL(9,Q167:U167)</f>
        <v>1</v>
      </c>
      <c r="X167" s="164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227"/>
      <c r="D168" s="2"/>
      <c r="E168" s="2"/>
      <c r="F168" s="2"/>
      <c r="G168" s="2"/>
      <c r="H168" s="2"/>
      <c r="I168" s="2"/>
      <c r="N168" s="419" t="s">
        <v>384</v>
      </c>
      <c r="Q168" s="418">
        <f>+Q166/$M$166</f>
        <v>0.82</v>
      </c>
      <c r="R168" s="418">
        <f t="shared" ref="R168:U168" si="27">+R166/$M$166</f>
        <v>0.17333333333333334</v>
      </c>
      <c r="S168" s="418">
        <f t="shared" si="27"/>
        <v>0.31333333333333335</v>
      </c>
      <c r="T168" s="418">
        <f t="shared" si="27"/>
        <v>0.16666666666666666</v>
      </c>
      <c r="U168" s="418">
        <f t="shared" si="27"/>
        <v>0.56666666666666665</v>
      </c>
      <c r="X168" s="164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43" priority="6" operator="lessThan">
      <formula>7</formula>
    </cfRule>
    <cfRule type="cellIs" dxfId="142" priority="7" operator="between">
      <formula>14</formula>
      <formula>7</formula>
    </cfRule>
    <cfRule type="cellIs" dxfId="141" priority="8" operator="greaterThan">
      <formula>14</formula>
    </cfRule>
  </conditionalFormatting>
  <conditionalFormatting sqref="G157">
    <cfRule type="cellIs" dxfId="140" priority="3" operator="lessThan">
      <formula>7</formula>
    </cfRule>
    <cfRule type="cellIs" dxfId="139" priority="4" operator="between">
      <formula>14</formula>
      <formula>7</formula>
    </cfRule>
    <cfRule type="cellIs" dxfId="138" priority="5" operator="greaterThan">
      <formula>14</formula>
    </cfRule>
  </conditionalFormatting>
  <conditionalFormatting sqref="AB7:AF7">
    <cfRule type="cellIs" dxfId="137" priority="1" operator="greaterThan">
      <formula>0</formula>
    </cfRule>
    <cfRule type="cellIs" dxfId="136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8275-A136-44D5-99F5-A1004DDEB06E}">
  <dimension ref="A1:AJ169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45</v>
      </c>
      <c r="E2" s="383">
        <f>D2*7</f>
        <v>315</v>
      </c>
      <c r="F2" s="319">
        <v>46191</v>
      </c>
      <c r="G2" s="384">
        <f t="shared" ref="G2:G65" ca="1" si="1">+IF(A2=1,(+TODAY())-F2,"Sans objet")</f>
        <v>117</v>
      </c>
      <c r="H2" s="385">
        <v>1</v>
      </c>
      <c r="I2" s="385" t="s">
        <v>353</v>
      </c>
      <c r="J2" s="203"/>
      <c r="K2" s="204">
        <v>1</v>
      </c>
      <c r="L2" s="204"/>
      <c r="M2" s="204"/>
      <c r="N2" s="204"/>
      <c r="O2" s="205"/>
      <c r="P2" s="386">
        <f>+$E2*J2</f>
        <v>0</v>
      </c>
      <c r="Q2" s="387">
        <f t="shared" ref="Q2:U17" si="2">+$E2*K2</f>
        <v>315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0</v>
      </c>
      <c r="V2" s="389">
        <f>SUM(P2:U2)</f>
        <v>315</v>
      </c>
      <c r="W2" s="383" t="s">
        <v>200</v>
      </c>
      <c r="X2" s="423">
        <f>+V2-E2</f>
        <v>0</v>
      </c>
      <c r="Y2" s="322">
        <v>21</v>
      </c>
      <c r="Z2" s="435">
        <v>0.41</v>
      </c>
      <c r="AA2" s="435">
        <v>4.1666666666666671E-2</v>
      </c>
      <c r="AB2" s="323">
        <v>0.45166666666666666</v>
      </c>
      <c r="AC2" s="323">
        <v>5.8333333333333334E-2</v>
      </c>
      <c r="AD2" s="323">
        <v>0.1</v>
      </c>
      <c r="AE2" s="323">
        <v>6.8333333333333329E-2</v>
      </c>
      <c r="AF2" s="323">
        <v>0.32166666666666666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62</v>
      </c>
      <c r="E3" s="383">
        <f t="shared" ref="E3:E66" si="3">D3*7</f>
        <v>434</v>
      </c>
      <c r="F3" s="319">
        <v>46189</v>
      </c>
      <c r="G3" s="384">
        <f t="shared" ca="1" si="1"/>
        <v>119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>
        <v>0.5</v>
      </c>
      <c r="O3" s="197"/>
      <c r="P3" s="391">
        <f t="shared" ref="P3:U58" si="4">+$E3*J3</f>
        <v>217</v>
      </c>
      <c r="Q3" s="392">
        <f t="shared" si="2"/>
        <v>0</v>
      </c>
      <c r="R3" s="392">
        <f t="shared" si="2"/>
        <v>0</v>
      </c>
      <c r="S3" s="392">
        <f t="shared" si="2"/>
        <v>0</v>
      </c>
      <c r="T3" s="392">
        <f t="shared" si="2"/>
        <v>217</v>
      </c>
      <c r="U3" s="393">
        <f t="shared" si="2"/>
        <v>0</v>
      </c>
      <c r="V3" s="394">
        <f t="shared" ref="V3:V66" si="5">SUM(P3:U3)</f>
        <v>434</v>
      </c>
      <c r="W3" s="144" t="s">
        <v>201</v>
      </c>
      <c r="X3" s="423">
        <f t="shared" ref="X3:X66" si="6">+V3-E3</f>
        <v>0</v>
      </c>
      <c r="Y3" s="322">
        <v>22</v>
      </c>
      <c r="Z3" s="435">
        <v>0.435</v>
      </c>
      <c r="AA3" s="435">
        <v>3.3333333333333333E-2</v>
      </c>
      <c r="AB3" s="323">
        <v>0.46833333333333332</v>
      </c>
      <c r="AC3" s="323">
        <v>6.3333333333333339E-2</v>
      </c>
      <c r="AD3" s="323">
        <v>0.10166666666666667</v>
      </c>
      <c r="AE3" s="323">
        <v>6.1666666666666668E-2</v>
      </c>
      <c r="AF3" s="323">
        <v>0.30499999999999999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46191</v>
      </c>
      <c r="G4" s="384">
        <f t="shared" ca="1" si="1"/>
        <v>117</v>
      </c>
      <c r="H4" s="385">
        <v>2</v>
      </c>
      <c r="I4" s="385" t="s">
        <v>354</v>
      </c>
      <c r="J4" s="195">
        <v>0.5</v>
      </c>
      <c r="K4" s="196"/>
      <c r="L4" s="196"/>
      <c r="M4" s="196">
        <v>0.5</v>
      </c>
      <c r="N4" s="196"/>
      <c r="O4" s="197"/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168</v>
      </c>
      <c r="T4" s="392">
        <f t="shared" si="2"/>
        <v>0</v>
      </c>
      <c r="U4" s="393">
        <f t="shared" si="2"/>
        <v>0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23</v>
      </c>
      <c r="Z4" s="435">
        <v>0.42666666666666669</v>
      </c>
      <c r="AA4" s="435">
        <v>3.1666666666666669E-2</v>
      </c>
      <c r="AB4" s="323">
        <v>0.45833333333333337</v>
      </c>
      <c r="AC4" s="323">
        <v>0.08</v>
      </c>
      <c r="AD4" s="323">
        <v>0.105</v>
      </c>
      <c r="AE4" s="323">
        <v>6.1666666666666668E-2</v>
      </c>
      <c r="AF4" s="323">
        <v>0.29499999999999998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3"/>
        <v>315</v>
      </c>
      <c r="F5" s="319">
        <v>46192</v>
      </c>
      <c r="G5" s="384">
        <f t="shared" ca="1" si="1"/>
        <v>116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315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315</v>
      </c>
      <c r="W5" s="144" t="s">
        <v>201</v>
      </c>
      <c r="X5" s="423">
        <f t="shared" si="6"/>
        <v>0</v>
      </c>
      <c r="Y5" s="322">
        <v>24</v>
      </c>
      <c r="Z5" s="435">
        <v>0.42499999999999999</v>
      </c>
      <c r="AA5" s="435">
        <v>3.833333333333333E-2</v>
      </c>
      <c r="AB5" s="323">
        <v>0.46333333333333332</v>
      </c>
      <c r="AC5" s="323">
        <v>8.1666666666666665E-2</v>
      </c>
      <c r="AD5" s="323">
        <v>0.12666666666666668</v>
      </c>
      <c r="AE5" s="323">
        <v>6.1666666666666668E-2</v>
      </c>
      <c r="AF5" s="323">
        <v>0.26666666666666666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42</v>
      </c>
      <c r="E6" s="383">
        <f t="shared" si="3"/>
        <v>294</v>
      </c>
      <c r="F6" s="319">
        <v>46191</v>
      </c>
      <c r="G6" s="384">
        <f t="shared" ca="1" si="1"/>
        <v>117</v>
      </c>
      <c r="H6" s="385">
        <v>3</v>
      </c>
      <c r="I6" s="385" t="str">
        <f>VLOOKUP(H6,Secteurs!$A$4:$C$6,3)</f>
        <v>Arnaud ITOUA</v>
      </c>
      <c r="J6" s="195"/>
      <c r="K6" s="196"/>
      <c r="L6" s="196">
        <v>0.25</v>
      </c>
      <c r="M6" s="196">
        <v>0.25</v>
      </c>
      <c r="N6" s="196"/>
      <c r="O6" s="197">
        <v>0.5</v>
      </c>
      <c r="P6" s="391">
        <f t="shared" si="4"/>
        <v>0</v>
      </c>
      <c r="Q6" s="392">
        <f t="shared" si="2"/>
        <v>0</v>
      </c>
      <c r="R6" s="392">
        <f t="shared" si="2"/>
        <v>73.5</v>
      </c>
      <c r="S6" s="392">
        <f t="shared" si="2"/>
        <v>73.5</v>
      </c>
      <c r="T6" s="392">
        <f t="shared" si="2"/>
        <v>0</v>
      </c>
      <c r="U6" s="393">
        <f t="shared" si="2"/>
        <v>147</v>
      </c>
      <c r="V6" s="394">
        <f t="shared" si="5"/>
        <v>294</v>
      </c>
      <c r="W6" s="144" t="s">
        <v>201</v>
      </c>
      <c r="X6" s="423">
        <f t="shared" si="6"/>
        <v>0</v>
      </c>
      <c r="Y6" s="322">
        <v>25</v>
      </c>
      <c r="Z6" s="435">
        <v>0.39261744966442952</v>
      </c>
      <c r="AA6" s="435">
        <v>5.2013422818791948E-2</v>
      </c>
      <c r="AB6" s="323">
        <v>0.44463087248322147</v>
      </c>
      <c r="AC6" s="323">
        <v>8.2214765100671147E-2</v>
      </c>
      <c r="AD6" s="323">
        <v>0.11912751677852348</v>
      </c>
      <c r="AE6" s="323">
        <v>7.0469798657718116E-2</v>
      </c>
      <c r="AF6" s="323">
        <v>0.28355704697986578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48</v>
      </c>
      <c r="E7" s="383">
        <f t="shared" si="3"/>
        <v>336</v>
      </c>
      <c r="F7" s="319">
        <v>46192</v>
      </c>
      <c r="G7" s="384">
        <f t="shared" ca="1" si="1"/>
        <v>116</v>
      </c>
      <c r="H7" s="385">
        <v>2</v>
      </c>
      <c r="I7" s="385" t="s">
        <v>354</v>
      </c>
      <c r="J7" s="195"/>
      <c r="K7" s="196">
        <v>1</v>
      </c>
      <c r="L7" s="196"/>
      <c r="M7" s="196"/>
      <c r="N7" s="196"/>
      <c r="O7" s="197"/>
      <c r="P7" s="391">
        <f t="shared" si="4"/>
        <v>0</v>
      </c>
      <c r="Q7" s="392">
        <f t="shared" si="2"/>
        <v>336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0</v>
      </c>
      <c r="V7" s="394">
        <f t="shared" si="5"/>
        <v>336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-1.8702460850111846E-2</v>
      </c>
      <c r="AC7" s="194">
        <f>+AC6-AC5</f>
        <v>5.4809843400448199E-4</v>
      </c>
      <c r="AD7" s="194">
        <f>+AD6-AD5</f>
        <v>-7.5391498881431929E-3</v>
      </c>
      <c r="AE7" s="194">
        <f>+AE6-AE5</f>
        <v>8.803131991051448E-3</v>
      </c>
      <c r="AF7" s="194">
        <f>+AF6-AF5</f>
        <v>1.6890380313199116E-2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46189</v>
      </c>
      <c r="G8" s="384">
        <f t="shared" ca="1" si="1"/>
        <v>119</v>
      </c>
      <c r="H8" s="385">
        <v>1</v>
      </c>
      <c r="I8" s="385" t="s">
        <v>353</v>
      </c>
      <c r="J8" s="195">
        <v>0.5</v>
      </c>
      <c r="K8" s="196"/>
      <c r="L8" s="196"/>
      <c r="M8" s="196">
        <v>0.25</v>
      </c>
      <c r="N8" s="196"/>
      <c r="O8" s="197">
        <v>0.25</v>
      </c>
      <c r="P8" s="391">
        <f t="shared" si="4"/>
        <v>196</v>
      </c>
      <c r="Q8" s="392">
        <f t="shared" si="2"/>
        <v>0</v>
      </c>
      <c r="R8" s="392">
        <f t="shared" si="2"/>
        <v>0</v>
      </c>
      <c r="S8" s="392">
        <f t="shared" si="2"/>
        <v>98</v>
      </c>
      <c r="T8" s="392">
        <f t="shared" si="2"/>
        <v>0</v>
      </c>
      <c r="U8" s="393">
        <f t="shared" si="2"/>
        <v>98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3"/>
        <v>210</v>
      </c>
      <c r="F9" s="319">
        <v>46189</v>
      </c>
      <c r="G9" s="384">
        <f t="shared" ca="1" si="1"/>
        <v>119</v>
      </c>
      <c r="H9" s="385">
        <v>2</v>
      </c>
      <c r="I9" s="385" t="s">
        <v>355</v>
      </c>
      <c r="J9" s="195"/>
      <c r="K9" s="196">
        <v>0.5</v>
      </c>
      <c r="L9" s="196"/>
      <c r="M9" s="196">
        <v>0.5</v>
      </c>
      <c r="N9" s="196"/>
      <c r="O9" s="197"/>
      <c r="P9" s="391">
        <f t="shared" si="4"/>
        <v>0</v>
      </c>
      <c r="Q9" s="392">
        <f t="shared" si="2"/>
        <v>105</v>
      </c>
      <c r="R9" s="392">
        <f t="shared" si="2"/>
        <v>0</v>
      </c>
      <c r="S9" s="392">
        <f t="shared" si="2"/>
        <v>105</v>
      </c>
      <c r="T9" s="392">
        <f t="shared" si="2"/>
        <v>0</v>
      </c>
      <c r="U9" s="393">
        <f t="shared" si="2"/>
        <v>0</v>
      </c>
      <c r="V9" s="394">
        <f t="shared" si="5"/>
        <v>210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38</v>
      </c>
      <c r="E10" s="383">
        <f t="shared" si="3"/>
        <v>266</v>
      </c>
      <c r="F10" s="319">
        <v>46190</v>
      </c>
      <c r="G10" s="384">
        <f t="shared" ca="1" si="1"/>
        <v>118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133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133</v>
      </c>
      <c r="V10" s="394">
        <f t="shared" si="5"/>
        <v>266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36</v>
      </c>
      <c r="E11" s="383">
        <f t="shared" si="3"/>
        <v>252</v>
      </c>
      <c r="F11" s="319">
        <v>46192</v>
      </c>
      <c r="G11" s="384">
        <f t="shared" ca="1" si="1"/>
        <v>116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126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126</v>
      </c>
      <c r="V11" s="394">
        <f t="shared" si="5"/>
        <v>252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46191</v>
      </c>
      <c r="G12" s="384">
        <v>3</v>
      </c>
      <c r="H12" s="385">
        <v>2</v>
      </c>
      <c r="I12" s="385" t="s">
        <v>344</v>
      </c>
      <c r="J12" s="195">
        <v>0.5</v>
      </c>
      <c r="K12" s="196">
        <v>0.5</v>
      </c>
      <c r="L12" s="196"/>
      <c r="M12" s="196"/>
      <c r="N12" s="196"/>
      <c r="O12" s="197"/>
      <c r="P12" s="391">
        <f t="shared" si="4"/>
        <v>105</v>
      </c>
      <c r="Q12" s="392">
        <f t="shared" si="2"/>
        <v>105</v>
      </c>
      <c r="R12" s="392">
        <f t="shared" si="2"/>
        <v>0</v>
      </c>
      <c r="S12" s="392">
        <f t="shared" si="2"/>
        <v>0</v>
      </c>
      <c r="T12" s="392">
        <f t="shared" si="2"/>
        <v>0</v>
      </c>
      <c r="U12" s="393">
        <f t="shared" si="2"/>
        <v>0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42</v>
      </c>
      <c r="E13" s="383">
        <f t="shared" si="3"/>
        <v>294</v>
      </c>
      <c r="F13" s="319">
        <v>46189</v>
      </c>
      <c r="G13" s="384">
        <f t="shared" ca="1" si="1"/>
        <v>119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4"/>
        <v>147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147</v>
      </c>
      <c r="V13" s="394">
        <f t="shared" si="5"/>
        <v>294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50</v>
      </c>
      <c r="E14" s="383">
        <f t="shared" si="3"/>
        <v>350</v>
      </c>
      <c r="F14" s="319">
        <v>46191</v>
      </c>
      <c r="G14" s="384">
        <f t="shared" ca="1" si="1"/>
        <v>117</v>
      </c>
      <c r="H14" s="385">
        <v>3</v>
      </c>
      <c r="I14" s="385" t="str">
        <f>VLOOKUP(H14,Secteurs!$A$4:$C$6,3)</f>
        <v>Arnaud ITOUA</v>
      </c>
      <c r="J14" s="195"/>
      <c r="K14" s="196"/>
      <c r="L14" s="196"/>
      <c r="M14" s="196">
        <v>0.5</v>
      </c>
      <c r="N14" s="196">
        <v>0.5</v>
      </c>
      <c r="O14" s="197"/>
      <c r="P14" s="391">
        <f t="shared" si="4"/>
        <v>0</v>
      </c>
      <c r="Q14" s="392">
        <f t="shared" si="2"/>
        <v>0</v>
      </c>
      <c r="R14" s="392">
        <f t="shared" si="2"/>
        <v>0</v>
      </c>
      <c r="S14" s="392">
        <f t="shared" si="2"/>
        <v>175</v>
      </c>
      <c r="T14" s="392">
        <f t="shared" si="2"/>
        <v>175</v>
      </c>
      <c r="U14" s="393">
        <f t="shared" si="2"/>
        <v>0</v>
      </c>
      <c r="V14" s="394">
        <f t="shared" si="5"/>
        <v>350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3"/>
        <v>420</v>
      </c>
      <c r="F15" s="319">
        <v>46189</v>
      </c>
      <c r="G15" s="384">
        <f t="shared" ca="1" si="1"/>
        <v>119</v>
      </c>
      <c r="H15" s="385">
        <v>2</v>
      </c>
      <c r="I15" s="385" t="s">
        <v>354</v>
      </c>
      <c r="J15" s="195">
        <v>0.5</v>
      </c>
      <c r="K15" s="196"/>
      <c r="L15" s="196">
        <v>0.5</v>
      </c>
      <c r="M15" s="196"/>
      <c r="N15" s="196"/>
      <c r="O15" s="197"/>
      <c r="P15" s="391">
        <f t="shared" si="4"/>
        <v>210</v>
      </c>
      <c r="Q15" s="392">
        <f t="shared" si="2"/>
        <v>0</v>
      </c>
      <c r="R15" s="392">
        <f t="shared" si="2"/>
        <v>210</v>
      </c>
      <c r="S15" s="392">
        <f t="shared" si="2"/>
        <v>0</v>
      </c>
      <c r="T15" s="392">
        <f t="shared" si="2"/>
        <v>0</v>
      </c>
      <c r="U15" s="393">
        <f t="shared" si="2"/>
        <v>0</v>
      </c>
      <c r="V15" s="394">
        <f t="shared" si="5"/>
        <v>420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50</v>
      </c>
      <c r="E16" s="383">
        <f t="shared" si="3"/>
        <v>350</v>
      </c>
      <c r="F16" s="319">
        <v>46190</v>
      </c>
      <c r="G16" s="384">
        <f t="shared" ca="1" si="1"/>
        <v>118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4"/>
        <v>350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0</v>
      </c>
      <c r="V16" s="394">
        <f t="shared" si="5"/>
        <v>350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46192</v>
      </c>
      <c r="G17" s="384">
        <f t="shared" ca="1" si="1"/>
        <v>116</v>
      </c>
      <c r="H17" s="385">
        <v>1</v>
      </c>
      <c r="I17" s="385" t="s">
        <v>353</v>
      </c>
      <c r="J17" s="195"/>
      <c r="K17" s="196"/>
      <c r="L17" s="196"/>
      <c r="M17" s="196">
        <v>0.5</v>
      </c>
      <c r="N17" s="196">
        <v>0.5</v>
      </c>
      <c r="O17" s="197"/>
      <c r="P17" s="391">
        <f t="shared" si="4"/>
        <v>0</v>
      </c>
      <c r="Q17" s="392">
        <f t="shared" si="2"/>
        <v>0</v>
      </c>
      <c r="R17" s="392">
        <f t="shared" si="2"/>
        <v>0</v>
      </c>
      <c r="S17" s="392">
        <f t="shared" si="2"/>
        <v>175</v>
      </c>
      <c r="T17" s="392">
        <f t="shared" si="2"/>
        <v>175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46192</v>
      </c>
      <c r="G18" s="384">
        <f t="shared" ca="1" si="1"/>
        <v>116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0</v>
      </c>
      <c r="T18" s="392">
        <f t="shared" si="4"/>
        <v>0</v>
      </c>
      <c r="U18" s="393">
        <f t="shared" si="4"/>
        <v>126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26</v>
      </c>
      <c r="E19" s="383">
        <f t="shared" si="3"/>
        <v>182</v>
      </c>
      <c r="F19" s="319">
        <v>46190</v>
      </c>
      <c r="G19" s="384">
        <f t="shared" ca="1" si="1"/>
        <v>118</v>
      </c>
      <c r="H19" s="385">
        <v>1</v>
      </c>
      <c r="I19" s="385" t="s">
        <v>354</v>
      </c>
      <c r="J19" s="195">
        <v>1</v>
      </c>
      <c r="K19" s="196"/>
      <c r="L19" s="196"/>
      <c r="M19" s="196"/>
      <c r="N19" s="196"/>
      <c r="O19" s="197"/>
      <c r="P19" s="391">
        <f t="shared" si="4"/>
        <v>182</v>
      </c>
      <c r="Q19" s="392">
        <f t="shared" si="4"/>
        <v>0</v>
      </c>
      <c r="R19" s="392">
        <f t="shared" si="4"/>
        <v>0</v>
      </c>
      <c r="S19" s="392">
        <f t="shared" si="4"/>
        <v>0</v>
      </c>
      <c r="T19" s="392">
        <f t="shared" si="4"/>
        <v>0</v>
      </c>
      <c r="U19" s="393">
        <f t="shared" si="4"/>
        <v>0</v>
      </c>
      <c r="V19" s="394">
        <f t="shared" si="5"/>
        <v>182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40</v>
      </c>
      <c r="E20" s="383">
        <f t="shared" si="3"/>
        <v>280</v>
      </c>
      <c r="F20" s="319">
        <v>46192</v>
      </c>
      <c r="G20" s="384">
        <f t="shared" ca="1" si="1"/>
        <v>116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391">
        <f t="shared" si="4"/>
        <v>140</v>
      </c>
      <c r="Q20" s="392">
        <f t="shared" si="4"/>
        <v>0</v>
      </c>
      <c r="R20" s="392">
        <f t="shared" si="4"/>
        <v>0</v>
      </c>
      <c r="S20" s="392">
        <f t="shared" si="4"/>
        <v>0</v>
      </c>
      <c r="T20" s="392">
        <f t="shared" si="4"/>
        <v>0</v>
      </c>
      <c r="U20" s="393">
        <f t="shared" si="4"/>
        <v>140</v>
      </c>
      <c r="V20" s="394">
        <f t="shared" si="5"/>
        <v>280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48</v>
      </c>
      <c r="E21" s="383">
        <f t="shared" si="3"/>
        <v>336</v>
      </c>
      <c r="F21" s="319">
        <v>46190</v>
      </c>
      <c r="G21" s="384">
        <f t="shared" ca="1" si="1"/>
        <v>118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168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168</v>
      </c>
      <c r="V21" s="394">
        <f t="shared" si="5"/>
        <v>336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55</v>
      </c>
      <c r="E22" s="383">
        <f t="shared" si="3"/>
        <v>385</v>
      </c>
      <c r="F22" s="319">
        <v>46192</v>
      </c>
      <c r="G22" s="384">
        <f t="shared" ca="1" si="1"/>
        <v>116</v>
      </c>
      <c r="H22" s="385">
        <v>1</v>
      </c>
      <c r="I22" s="385" t="s">
        <v>353</v>
      </c>
      <c r="J22" s="195"/>
      <c r="K22" s="196"/>
      <c r="L22" s="196">
        <v>0.5</v>
      </c>
      <c r="M22" s="196"/>
      <c r="N22" s="196"/>
      <c r="O22" s="197">
        <v>0.5</v>
      </c>
      <c r="P22" s="391">
        <f t="shared" si="4"/>
        <v>0</v>
      </c>
      <c r="Q22" s="392">
        <f t="shared" si="4"/>
        <v>0</v>
      </c>
      <c r="R22" s="392">
        <f t="shared" si="4"/>
        <v>192.5</v>
      </c>
      <c r="S22" s="392">
        <f t="shared" si="4"/>
        <v>0</v>
      </c>
      <c r="T22" s="392">
        <f t="shared" si="4"/>
        <v>0</v>
      </c>
      <c r="U22" s="393">
        <f t="shared" si="4"/>
        <v>192.5</v>
      </c>
      <c r="V22" s="394">
        <f t="shared" si="5"/>
        <v>385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46189</v>
      </c>
      <c r="G23" s="384">
        <f t="shared" ca="1" si="1"/>
        <v>119</v>
      </c>
      <c r="H23" s="385">
        <v>2</v>
      </c>
      <c r="I23" s="385" t="s">
        <v>354</v>
      </c>
      <c r="J23" s="195">
        <v>0.25</v>
      </c>
      <c r="K23" s="196"/>
      <c r="L23" s="196">
        <v>0.25</v>
      </c>
      <c r="M23" s="196"/>
      <c r="N23" s="196"/>
      <c r="O23" s="197">
        <v>0.5</v>
      </c>
      <c r="P23" s="391">
        <f t="shared" si="4"/>
        <v>84</v>
      </c>
      <c r="Q23" s="392">
        <f t="shared" si="4"/>
        <v>0</v>
      </c>
      <c r="R23" s="392">
        <f t="shared" si="4"/>
        <v>84</v>
      </c>
      <c r="S23" s="392">
        <f t="shared" si="4"/>
        <v>0</v>
      </c>
      <c r="T23" s="392">
        <f t="shared" si="4"/>
        <v>0</v>
      </c>
      <c r="U23" s="393">
        <f t="shared" si="4"/>
        <v>168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46190</v>
      </c>
      <c r="G24" s="384">
        <f t="shared" ca="1" si="1"/>
        <v>118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46192</v>
      </c>
      <c r="G25" s="384">
        <f t="shared" ca="1" si="1"/>
        <v>116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>
        <v>0.5</v>
      </c>
      <c r="O25" s="197"/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140</v>
      </c>
      <c r="U25" s="393">
        <f t="shared" si="4"/>
        <v>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46184</v>
      </c>
      <c r="G26" s="384">
        <f t="shared" ca="1" si="1"/>
        <v>124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18200</v>
      </c>
      <c r="AD26" s="395">
        <v>18500</v>
      </c>
      <c r="AE26" s="395">
        <v>18300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 t="s">
        <v>312</v>
      </c>
      <c r="AB27" s="345">
        <v>18670</v>
      </c>
      <c r="AC27" s="395">
        <v>17600</v>
      </c>
      <c r="AD27" s="395"/>
      <c r="AE27" s="395"/>
      <c r="AF27" s="395">
        <v>18500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46191</v>
      </c>
      <c r="G28" s="384">
        <f t="shared" ca="1" si="1"/>
        <v>117</v>
      </c>
      <c r="H28" s="385">
        <v>1</v>
      </c>
      <c r="I28" s="385" t="s">
        <v>353</v>
      </c>
      <c r="J28" s="195"/>
      <c r="K28" s="196"/>
      <c r="L28" s="196"/>
      <c r="M28" s="196"/>
      <c r="N28" s="196">
        <v>0.5</v>
      </c>
      <c r="O28" s="197">
        <v>0.5</v>
      </c>
      <c r="P28" s="391">
        <f t="shared" si="4"/>
        <v>0</v>
      </c>
      <c r="Q28" s="392">
        <f t="shared" si="4"/>
        <v>0</v>
      </c>
      <c r="R28" s="392">
        <f t="shared" si="4"/>
        <v>0</v>
      </c>
      <c r="S28" s="392">
        <f t="shared" si="4"/>
        <v>0</v>
      </c>
      <c r="T28" s="392">
        <f t="shared" si="4"/>
        <v>105</v>
      </c>
      <c r="U28" s="393">
        <f t="shared" si="4"/>
        <v>105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313</v>
      </c>
      <c r="AB28" s="345">
        <v>18345</v>
      </c>
      <c r="AC28" s="347">
        <v>17600</v>
      </c>
      <c r="AD28" s="347"/>
      <c r="AE28" s="347"/>
      <c r="AF28" s="347">
        <v>18400</v>
      </c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42</v>
      </c>
      <c r="E29" s="383">
        <f t="shared" si="3"/>
        <v>294</v>
      </c>
      <c r="F29" s="319">
        <v>46192</v>
      </c>
      <c r="G29" s="384">
        <f t="shared" ca="1" si="1"/>
        <v>116</v>
      </c>
      <c r="H29" s="385">
        <v>3</v>
      </c>
      <c r="I29" s="385" t="str">
        <f>VLOOKUP(H29,Secteurs!$A$4:$C$6,3)</f>
        <v>Arnaud ITOUA</v>
      </c>
      <c r="J29" s="195"/>
      <c r="K29" s="196"/>
      <c r="L29" s="196"/>
      <c r="M29" s="196"/>
      <c r="N29" s="196">
        <v>0.5</v>
      </c>
      <c r="O29" s="197">
        <v>0.5</v>
      </c>
      <c r="P29" s="391">
        <f t="shared" si="4"/>
        <v>0</v>
      </c>
      <c r="Q29" s="392">
        <f t="shared" si="4"/>
        <v>0</v>
      </c>
      <c r="R29" s="392">
        <f t="shared" si="4"/>
        <v>0</v>
      </c>
      <c r="S29" s="392">
        <f t="shared" si="4"/>
        <v>0</v>
      </c>
      <c r="T29" s="392">
        <f t="shared" si="4"/>
        <v>147</v>
      </c>
      <c r="U29" s="393">
        <f t="shared" si="4"/>
        <v>147</v>
      </c>
      <c r="V29" s="394">
        <f t="shared" si="5"/>
        <v>294</v>
      </c>
      <c r="W29" s="144" t="s">
        <v>208</v>
      </c>
      <c r="X29" s="423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46191</v>
      </c>
      <c r="G31" s="291">
        <f t="shared" ca="1" si="1"/>
        <v>117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>
        <v>0.25</v>
      </c>
      <c r="N31" s="196"/>
      <c r="O31" s="197">
        <v>0.25</v>
      </c>
      <c r="P31" s="292">
        <v>140</v>
      </c>
      <c r="Q31" s="293">
        <f t="shared" si="4"/>
        <v>0</v>
      </c>
      <c r="R31" s="293">
        <f t="shared" si="4"/>
        <v>0</v>
      </c>
      <c r="S31" s="293">
        <f t="shared" si="4"/>
        <v>70</v>
      </c>
      <c r="T31" s="293">
        <f t="shared" si="4"/>
        <v>0</v>
      </c>
      <c r="U31" s="294">
        <f t="shared" si="4"/>
        <v>70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46192</v>
      </c>
      <c r="G32" s="384">
        <f t="shared" ca="1" si="1"/>
        <v>116</v>
      </c>
      <c r="H32" s="385">
        <v>3</v>
      </c>
      <c r="I32" s="385" t="str">
        <f>VLOOKUP(H32,Secteurs!$A$4:$C$6,3)</f>
        <v>Arnaud ITOUA</v>
      </c>
      <c r="J32" s="195">
        <v>0.5</v>
      </c>
      <c r="K32" s="196"/>
      <c r="L32" s="196"/>
      <c r="M32" s="196"/>
      <c r="N32" s="196"/>
      <c r="O32" s="197">
        <v>0.5</v>
      </c>
      <c r="P32" s="391">
        <f t="shared" si="4"/>
        <v>98</v>
      </c>
      <c r="Q32" s="392">
        <f t="shared" si="4"/>
        <v>0</v>
      </c>
      <c r="R32" s="392">
        <f t="shared" si="4"/>
        <v>0</v>
      </c>
      <c r="S32" s="392">
        <f t="shared" si="4"/>
        <v>0</v>
      </c>
      <c r="T32" s="392">
        <f t="shared" si="4"/>
        <v>0</v>
      </c>
      <c r="U32" s="393">
        <f t="shared" si="4"/>
        <v>98</v>
      </c>
      <c r="V32" s="394">
        <f t="shared" si="5"/>
        <v>196</v>
      </c>
      <c r="W32" s="144" t="s">
        <v>210</v>
      </c>
      <c r="X32" s="423">
        <f t="shared" si="6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26</v>
      </c>
      <c r="E33" s="383">
        <f t="shared" si="3"/>
        <v>182</v>
      </c>
      <c r="F33" s="319">
        <v>46189</v>
      </c>
      <c r="G33" s="384">
        <f t="shared" ca="1" si="1"/>
        <v>119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>
        <v>0.25</v>
      </c>
      <c r="N33" s="196">
        <v>0.25</v>
      </c>
      <c r="O33" s="197"/>
      <c r="P33" s="391">
        <f t="shared" si="4"/>
        <v>91</v>
      </c>
      <c r="Q33" s="392">
        <f t="shared" si="4"/>
        <v>0</v>
      </c>
      <c r="R33" s="392">
        <f t="shared" si="4"/>
        <v>0</v>
      </c>
      <c r="S33" s="392">
        <f t="shared" si="4"/>
        <v>45.5</v>
      </c>
      <c r="T33" s="392">
        <f t="shared" si="4"/>
        <v>45.5</v>
      </c>
      <c r="U33" s="393">
        <f t="shared" si="4"/>
        <v>0</v>
      </c>
      <c r="V33" s="394">
        <f t="shared" si="5"/>
        <v>182</v>
      </c>
      <c r="W33" s="144" t="s">
        <v>212</v>
      </c>
      <c r="X33" s="423">
        <f t="shared" si="6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si="0"/>
        <v>1</v>
      </c>
      <c r="B34" s="150" t="s">
        <v>66</v>
      </c>
      <c r="C34" s="154" t="s">
        <v>29</v>
      </c>
      <c r="D34" s="200">
        <v>42</v>
      </c>
      <c r="E34" s="383">
        <f t="shared" si="3"/>
        <v>294</v>
      </c>
      <c r="F34" s="319">
        <v>46189</v>
      </c>
      <c r="G34" s="384">
        <f t="shared" ca="1" si="1"/>
        <v>119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>
        <v>0.25</v>
      </c>
      <c r="N34" s="196">
        <v>0.25</v>
      </c>
      <c r="O34" s="197"/>
      <c r="P34" s="391">
        <f t="shared" si="4"/>
        <v>147</v>
      </c>
      <c r="Q34" s="392">
        <f t="shared" si="4"/>
        <v>0</v>
      </c>
      <c r="R34" s="392">
        <f t="shared" si="4"/>
        <v>0</v>
      </c>
      <c r="S34" s="392">
        <f t="shared" si="4"/>
        <v>73.5</v>
      </c>
      <c r="T34" s="392">
        <f t="shared" si="4"/>
        <v>73.5</v>
      </c>
      <c r="U34" s="393">
        <f t="shared" si="4"/>
        <v>0</v>
      </c>
      <c r="V34" s="394">
        <f t="shared" si="5"/>
        <v>294</v>
      </c>
      <c r="W34" s="144" t="s">
        <v>213</v>
      </c>
      <c r="X34" s="423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0"/>
        <v>1</v>
      </c>
      <c r="B35" s="142" t="s">
        <v>388</v>
      </c>
      <c r="C35" s="142"/>
      <c r="D35" s="198">
        <v>52</v>
      </c>
      <c r="E35" s="383">
        <f t="shared" si="3"/>
        <v>364</v>
      </c>
      <c r="F35" s="319">
        <v>46191</v>
      </c>
      <c r="G35" s="384">
        <f t="shared" ca="1" si="1"/>
        <v>117</v>
      </c>
      <c r="H35" s="385">
        <v>1</v>
      </c>
      <c r="I35" s="385" t="s">
        <v>353</v>
      </c>
      <c r="J35" s="195">
        <v>0.5</v>
      </c>
      <c r="K35" s="196">
        <v>0.25</v>
      </c>
      <c r="L35" s="196"/>
      <c r="M35" s="196"/>
      <c r="N35" s="196"/>
      <c r="O35" s="197">
        <v>0.25</v>
      </c>
      <c r="P35" s="391">
        <f t="shared" si="4"/>
        <v>182</v>
      </c>
      <c r="Q35" s="392">
        <f t="shared" si="4"/>
        <v>91</v>
      </c>
      <c r="R35" s="392">
        <f t="shared" si="4"/>
        <v>0</v>
      </c>
      <c r="S35" s="392">
        <f t="shared" si="4"/>
        <v>0</v>
      </c>
      <c r="T35" s="392">
        <f t="shared" si="4"/>
        <v>0</v>
      </c>
      <c r="U35" s="393">
        <f t="shared" si="4"/>
        <v>91</v>
      </c>
      <c r="V35" s="394">
        <f t="shared" si="5"/>
        <v>364</v>
      </c>
      <c r="W35" s="144" t="s">
        <v>205</v>
      </c>
      <c r="X35" s="423">
        <f t="shared" si="6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46190</v>
      </c>
      <c r="G36" s="384">
        <f t="shared" ca="1" si="1"/>
        <v>118</v>
      </c>
      <c r="H36" s="385">
        <v>2</v>
      </c>
      <c r="I36" s="385" t="s">
        <v>354</v>
      </c>
      <c r="J36" s="195">
        <v>0.25</v>
      </c>
      <c r="K36" s="196">
        <v>0.25</v>
      </c>
      <c r="L36" s="196"/>
      <c r="M36" s="196"/>
      <c r="N36" s="196"/>
      <c r="O36" s="197">
        <v>0.5</v>
      </c>
      <c r="P36" s="391">
        <f t="shared" si="4"/>
        <v>73.5</v>
      </c>
      <c r="Q36" s="392">
        <f t="shared" si="4"/>
        <v>73.5</v>
      </c>
      <c r="R36" s="392">
        <f t="shared" si="4"/>
        <v>0</v>
      </c>
      <c r="S36" s="392">
        <f t="shared" si="4"/>
        <v>0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0"/>
        <v>1</v>
      </c>
      <c r="B37" s="142" t="s">
        <v>69</v>
      </c>
      <c r="C37" s="142"/>
      <c r="D37" s="198">
        <v>28</v>
      </c>
      <c r="E37" s="383">
        <f t="shared" si="3"/>
        <v>196</v>
      </c>
      <c r="F37" s="319">
        <v>46190</v>
      </c>
      <c r="G37" s="384">
        <f t="shared" ca="1" si="1"/>
        <v>118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391">
        <f t="shared" si="4"/>
        <v>98</v>
      </c>
      <c r="Q37" s="392">
        <f t="shared" si="4"/>
        <v>0</v>
      </c>
      <c r="R37" s="392">
        <f t="shared" si="4"/>
        <v>0</v>
      </c>
      <c r="S37" s="392">
        <f t="shared" si="4"/>
        <v>0</v>
      </c>
      <c r="T37" s="392">
        <f t="shared" si="4"/>
        <v>0</v>
      </c>
      <c r="U37" s="393">
        <f t="shared" si="4"/>
        <v>98</v>
      </c>
      <c r="V37" s="394">
        <f t="shared" si="5"/>
        <v>196</v>
      </c>
      <c r="W37" s="144" t="s">
        <v>208</v>
      </c>
      <c r="X37" s="423">
        <f t="shared" si="6"/>
        <v>0</v>
      </c>
      <c r="Y37" s="2"/>
      <c r="Z37" s="2"/>
      <c r="AA37" s="344" t="s">
        <v>311</v>
      </c>
      <c r="AB37" s="345">
        <v>9450</v>
      </c>
      <c r="AC37" s="395">
        <v>8850</v>
      </c>
      <c r="AD37" s="395">
        <v>9700</v>
      </c>
      <c r="AE37" s="395">
        <v>9500</v>
      </c>
      <c r="AF37" s="395">
        <v>9400</v>
      </c>
      <c r="AG37" s="361">
        <v>9250</v>
      </c>
    </row>
    <row r="38" spans="1:33" ht="18.75">
      <c r="A38" s="157">
        <f t="shared" si="0"/>
        <v>1</v>
      </c>
      <c r="B38" s="142" t="s">
        <v>299</v>
      </c>
      <c r="C38" s="142"/>
      <c r="D38" s="198">
        <v>28</v>
      </c>
      <c r="E38" s="383">
        <f t="shared" si="3"/>
        <v>196</v>
      </c>
      <c r="F38" s="319">
        <v>46192</v>
      </c>
      <c r="G38" s="384">
        <f t="shared" ca="1" si="1"/>
        <v>116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196</v>
      </c>
      <c r="V38" s="394">
        <f t="shared" si="5"/>
        <v>196</v>
      </c>
      <c r="W38" s="144" t="s">
        <v>200</v>
      </c>
      <c r="X38" s="423">
        <f t="shared" si="6"/>
        <v>0</v>
      </c>
      <c r="Y38" s="2"/>
      <c r="Z38" s="2"/>
      <c r="AA38" s="344" t="s">
        <v>312</v>
      </c>
      <c r="AB38" s="345">
        <v>9163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46192</v>
      </c>
      <c r="G39" s="384">
        <f t="shared" ca="1" si="1"/>
        <v>116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344" t="s">
        <v>313</v>
      </c>
      <c r="AB39" s="345">
        <v>9013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0"/>
        <v>1</v>
      </c>
      <c r="B40" s="150" t="s">
        <v>72</v>
      </c>
      <c r="C40" s="150"/>
      <c r="D40" s="201">
        <v>28</v>
      </c>
      <c r="E40" s="383">
        <f t="shared" si="3"/>
        <v>196</v>
      </c>
      <c r="F40" s="319">
        <v>46191</v>
      </c>
      <c r="G40" s="384">
        <f t="shared" ca="1" si="1"/>
        <v>117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98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98</v>
      </c>
      <c r="V40" s="394">
        <f t="shared" si="5"/>
        <v>196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40</v>
      </c>
      <c r="E41" s="383">
        <f t="shared" si="3"/>
        <v>280</v>
      </c>
      <c r="F41" s="319">
        <v>46189</v>
      </c>
      <c r="G41" s="384">
        <f t="shared" ca="1" si="1"/>
        <v>119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140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140</v>
      </c>
      <c r="V41" s="394">
        <f t="shared" si="5"/>
        <v>280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46192</v>
      </c>
      <c r="G42" s="384">
        <f t="shared" ca="1" si="1"/>
        <v>116</v>
      </c>
      <c r="H42" s="385">
        <v>3</v>
      </c>
      <c r="I42" s="385" t="str">
        <f>VLOOKUP(H42,Secteurs!$A$4:$C$6,3)</f>
        <v>Arnaud ITOUA</v>
      </c>
      <c r="J42" s="195">
        <v>0.5</v>
      </c>
      <c r="K42" s="196"/>
      <c r="L42" s="196"/>
      <c r="M42" s="196">
        <v>0.5</v>
      </c>
      <c r="N42" s="196"/>
      <c r="O42" s="197"/>
      <c r="P42" s="391">
        <f t="shared" si="4"/>
        <v>91</v>
      </c>
      <c r="Q42" s="392">
        <f t="shared" si="4"/>
        <v>0</v>
      </c>
      <c r="R42" s="392">
        <f t="shared" si="4"/>
        <v>0</v>
      </c>
      <c r="S42" s="392">
        <f t="shared" si="4"/>
        <v>91</v>
      </c>
      <c r="T42" s="392">
        <f t="shared" si="4"/>
        <v>0</v>
      </c>
      <c r="U42" s="393">
        <f t="shared" si="4"/>
        <v>0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46189</v>
      </c>
      <c r="G43" s="384">
        <f t="shared" ca="1" si="1"/>
        <v>119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36</v>
      </c>
      <c r="E44" s="383">
        <f t="shared" si="3"/>
        <v>252</v>
      </c>
      <c r="F44" s="319">
        <v>46192</v>
      </c>
      <c r="G44" s="384">
        <f t="shared" ca="1" si="1"/>
        <v>116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>
        <v>0.25</v>
      </c>
      <c r="N44" s="196"/>
      <c r="O44" s="197">
        <v>0.25</v>
      </c>
      <c r="P44" s="391">
        <f t="shared" si="4"/>
        <v>126</v>
      </c>
      <c r="Q44" s="392">
        <f t="shared" si="4"/>
        <v>0</v>
      </c>
      <c r="R44" s="392">
        <f t="shared" si="4"/>
        <v>0</v>
      </c>
      <c r="S44" s="392">
        <f t="shared" si="4"/>
        <v>63</v>
      </c>
      <c r="T44" s="392">
        <f t="shared" si="4"/>
        <v>0</v>
      </c>
      <c r="U44" s="393">
        <f t="shared" si="4"/>
        <v>63</v>
      </c>
      <c r="V44" s="394">
        <f t="shared" si="5"/>
        <v>252</v>
      </c>
      <c r="W44" s="144" t="s">
        <v>217</v>
      </c>
      <c r="X44" s="423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46190</v>
      </c>
      <c r="G45" s="384">
        <f t="shared" ca="1" si="1"/>
        <v>118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42</v>
      </c>
      <c r="E46" s="383">
        <f t="shared" si="3"/>
        <v>294</v>
      </c>
      <c r="F46" s="319">
        <v>46191</v>
      </c>
      <c r="G46" s="384">
        <v>1</v>
      </c>
      <c r="H46" s="385">
        <v>1</v>
      </c>
      <c r="I46" s="385" t="s">
        <v>353</v>
      </c>
      <c r="J46" s="195">
        <v>0.5</v>
      </c>
      <c r="K46" s="196"/>
      <c r="L46" s="196"/>
      <c r="M46" s="196">
        <v>0.25</v>
      </c>
      <c r="N46" s="196"/>
      <c r="O46" s="197">
        <v>0.25</v>
      </c>
      <c r="P46" s="391">
        <f t="shared" si="4"/>
        <v>147</v>
      </c>
      <c r="Q46" s="392">
        <f t="shared" si="4"/>
        <v>0</v>
      </c>
      <c r="R46" s="392">
        <f t="shared" si="4"/>
        <v>0</v>
      </c>
      <c r="S46" s="392">
        <f t="shared" si="4"/>
        <v>73.5</v>
      </c>
      <c r="T46" s="392">
        <f t="shared" si="4"/>
        <v>0</v>
      </c>
      <c r="U46" s="393">
        <f t="shared" si="4"/>
        <v>73.5</v>
      </c>
      <c r="V46" s="394">
        <v>294</v>
      </c>
      <c r="W46" s="144" t="s">
        <v>218</v>
      </c>
      <c r="X46" s="423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46191</v>
      </c>
      <c r="G47" s="384">
        <f t="shared" ca="1" si="1"/>
        <v>117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46188</v>
      </c>
      <c r="G48" s="384">
        <f t="shared" ca="1" si="1"/>
        <v>120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391</v>
      </c>
      <c r="C49" s="148" t="s">
        <v>29</v>
      </c>
      <c r="D49" s="198">
        <v>25</v>
      </c>
      <c r="E49" s="383">
        <f t="shared" si="3"/>
        <v>175</v>
      </c>
      <c r="F49" s="319">
        <v>46192</v>
      </c>
      <c r="G49" s="384">
        <f t="shared" ca="1" si="1"/>
        <v>116</v>
      </c>
      <c r="H49" s="385">
        <v>3</v>
      </c>
      <c r="I49" s="385" t="str">
        <f>VLOOKUP(H49,Secteurs!$A$4:$C$6,3)</f>
        <v>Arnaud ITOUA</v>
      </c>
      <c r="J49" s="195"/>
      <c r="K49" s="196"/>
      <c r="L49" s="196">
        <v>0.5</v>
      </c>
      <c r="M49" s="196"/>
      <c r="N49" s="196"/>
      <c r="O49" s="197">
        <v>0.5</v>
      </c>
      <c r="P49" s="391">
        <f t="shared" si="4"/>
        <v>0</v>
      </c>
      <c r="Q49" s="392">
        <f t="shared" si="4"/>
        <v>0</v>
      </c>
      <c r="R49" s="392">
        <f t="shared" si="4"/>
        <v>87.5</v>
      </c>
      <c r="S49" s="392">
        <f t="shared" si="4"/>
        <v>0</v>
      </c>
      <c r="T49" s="392">
        <f t="shared" si="4"/>
        <v>0</v>
      </c>
      <c r="U49" s="393">
        <f t="shared" si="4"/>
        <v>87.5</v>
      </c>
      <c r="V49" s="394">
        <f t="shared" si="5"/>
        <v>175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46191</v>
      </c>
      <c r="G50" s="384">
        <f t="shared" ca="1" si="1"/>
        <v>117</v>
      </c>
      <c r="H50" s="385">
        <v>2</v>
      </c>
      <c r="I50" s="385" t="s">
        <v>354</v>
      </c>
      <c r="J50" s="195">
        <v>0.5</v>
      </c>
      <c r="K50" s="196"/>
      <c r="L50" s="196"/>
      <c r="M50" s="196">
        <v>0.25</v>
      </c>
      <c r="N50" s="196"/>
      <c r="O50" s="197">
        <v>0.25</v>
      </c>
      <c r="P50" s="391">
        <f t="shared" si="4"/>
        <v>175</v>
      </c>
      <c r="Q50" s="392">
        <f t="shared" si="4"/>
        <v>0</v>
      </c>
      <c r="R50" s="392">
        <f t="shared" si="4"/>
        <v>0</v>
      </c>
      <c r="S50" s="392">
        <f t="shared" si="4"/>
        <v>87.5</v>
      </c>
      <c r="T50" s="392">
        <f t="shared" si="4"/>
        <v>0</v>
      </c>
      <c r="U50" s="393">
        <f t="shared" si="4"/>
        <v>87.5</v>
      </c>
      <c r="V50" s="394">
        <f t="shared" si="5"/>
        <v>350</v>
      </c>
      <c r="W50" s="144" t="s">
        <v>217</v>
      </c>
      <c r="X50" s="423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0"/>
        <v>1</v>
      </c>
      <c r="B51" s="156" t="s">
        <v>83</v>
      </c>
      <c r="C51" s="148" t="s">
        <v>29</v>
      </c>
      <c r="D51" s="202">
        <v>50</v>
      </c>
      <c r="E51" s="383">
        <f t="shared" si="3"/>
        <v>350</v>
      </c>
      <c r="F51" s="319">
        <v>46192</v>
      </c>
      <c r="G51" s="384">
        <f t="shared" ca="1" si="1"/>
        <v>116</v>
      </c>
      <c r="H51" s="385">
        <v>3</v>
      </c>
      <c r="I51" s="385" t="str">
        <f>VLOOKUP(H51,Secteurs!$A$4:$C$6,3)</f>
        <v>Arnaud ITOUA</v>
      </c>
      <c r="J51" s="195"/>
      <c r="K51" s="196"/>
      <c r="L51" s="196">
        <v>0.25</v>
      </c>
      <c r="M51" s="196">
        <v>0.25</v>
      </c>
      <c r="N51" s="196"/>
      <c r="O51" s="197">
        <v>0.5</v>
      </c>
      <c r="P51" s="391">
        <f t="shared" si="4"/>
        <v>0</v>
      </c>
      <c r="Q51" s="392">
        <f t="shared" si="4"/>
        <v>0</v>
      </c>
      <c r="R51" s="392">
        <f t="shared" si="4"/>
        <v>87.5</v>
      </c>
      <c r="S51" s="392">
        <f t="shared" si="4"/>
        <v>87.5</v>
      </c>
      <c r="T51" s="392">
        <f t="shared" si="4"/>
        <v>0</v>
      </c>
      <c r="U51" s="393">
        <f t="shared" si="4"/>
        <v>175</v>
      </c>
      <c r="V51" s="394">
        <f t="shared" si="5"/>
        <v>350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0"/>
        <v>1</v>
      </c>
      <c r="B52" s="142" t="s">
        <v>297</v>
      </c>
      <c r="C52" s="142"/>
      <c r="D52" s="198">
        <v>40</v>
      </c>
      <c r="E52" s="383">
        <f t="shared" si="3"/>
        <v>280</v>
      </c>
      <c r="F52" s="319">
        <v>46189</v>
      </c>
      <c r="G52" s="384">
        <f t="shared" ca="1" si="1"/>
        <v>119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4"/>
        <v>140</v>
      </c>
      <c r="Q52" s="392">
        <f t="shared" si="4"/>
        <v>0</v>
      </c>
      <c r="R52" s="392">
        <f t="shared" si="4"/>
        <v>0</v>
      </c>
      <c r="S52" s="392">
        <f t="shared" si="4"/>
        <v>0</v>
      </c>
      <c r="T52" s="392">
        <f t="shared" si="4"/>
        <v>0</v>
      </c>
      <c r="U52" s="393">
        <f t="shared" si="4"/>
        <v>140</v>
      </c>
      <c r="V52" s="394">
        <f t="shared" si="5"/>
        <v>280</v>
      </c>
      <c r="W52" s="144" t="s">
        <v>221</v>
      </c>
      <c r="X52" s="423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0"/>
        <v>1</v>
      </c>
      <c r="B53" s="142" t="s">
        <v>85</v>
      </c>
      <c r="C53" s="154" t="s">
        <v>29</v>
      </c>
      <c r="D53" s="200">
        <v>20</v>
      </c>
      <c r="E53" s="383">
        <f t="shared" si="3"/>
        <v>140</v>
      </c>
      <c r="F53" s="319">
        <v>46191</v>
      </c>
      <c r="G53" s="384">
        <f t="shared" ca="1" si="1"/>
        <v>117</v>
      </c>
      <c r="H53" s="385">
        <v>3</v>
      </c>
      <c r="I53" s="385" t="str">
        <f>VLOOKUP(H53,Secteurs!$A$4:$C$6,3)</f>
        <v>Arnaud ITOUA</v>
      </c>
      <c r="J53" s="195">
        <v>0.5</v>
      </c>
      <c r="K53" s="196"/>
      <c r="L53" s="196"/>
      <c r="M53" s="196"/>
      <c r="N53" s="196"/>
      <c r="O53" s="197">
        <v>0.5</v>
      </c>
      <c r="P53" s="391">
        <f t="shared" si="4"/>
        <v>70</v>
      </c>
      <c r="Q53" s="392">
        <f t="shared" si="4"/>
        <v>0</v>
      </c>
      <c r="R53" s="392">
        <f t="shared" si="4"/>
        <v>0</v>
      </c>
      <c r="S53" s="392">
        <f t="shared" si="4"/>
        <v>0</v>
      </c>
      <c r="T53" s="392">
        <f t="shared" si="4"/>
        <v>0</v>
      </c>
      <c r="U53" s="393">
        <f t="shared" si="4"/>
        <v>70</v>
      </c>
      <c r="V53" s="394">
        <f t="shared" si="5"/>
        <v>140</v>
      </c>
      <c r="W53" s="144" t="s">
        <v>222</v>
      </c>
      <c r="X53" s="423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0"/>
        <v>1</v>
      </c>
      <c r="B54" s="150" t="s">
        <v>86</v>
      </c>
      <c r="C54" s="148" t="s">
        <v>29</v>
      </c>
      <c r="D54" s="200">
        <v>20</v>
      </c>
      <c r="E54" s="383">
        <f t="shared" si="3"/>
        <v>140</v>
      </c>
      <c r="F54" s="319">
        <v>46191</v>
      </c>
      <c r="G54" s="384">
        <f t="shared" ca="1" si="1"/>
        <v>117</v>
      </c>
      <c r="H54" s="385">
        <v>3</v>
      </c>
      <c r="I54" s="385" t="str">
        <f>VLOOKUP(H54,Secteurs!$A$4:$C$6,3)</f>
        <v>Arnaud ITOUA</v>
      </c>
      <c r="J54" s="195"/>
      <c r="K54" s="196"/>
      <c r="L54" s="196"/>
      <c r="M54" s="196">
        <v>0.5</v>
      </c>
      <c r="N54" s="196">
        <v>0.5</v>
      </c>
      <c r="O54" s="197"/>
      <c r="P54" s="391">
        <f t="shared" si="4"/>
        <v>0</v>
      </c>
      <c r="Q54" s="392">
        <f t="shared" si="4"/>
        <v>0</v>
      </c>
      <c r="R54" s="392">
        <f t="shared" si="4"/>
        <v>0</v>
      </c>
      <c r="S54" s="392">
        <f t="shared" si="4"/>
        <v>70</v>
      </c>
      <c r="T54" s="392">
        <f t="shared" si="4"/>
        <v>70</v>
      </c>
      <c r="U54" s="393">
        <f t="shared" si="4"/>
        <v>0</v>
      </c>
      <c r="V54" s="394">
        <f t="shared" si="5"/>
        <v>140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0"/>
        <v>1</v>
      </c>
      <c r="B55" s="142" t="s">
        <v>337</v>
      </c>
      <c r="D55" s="198">
        <v>38</v>
      </c>
      <c r="E55" s="383">
        <f t="shared" si="3"/>
        <v>266</v>
      </c>
      <c r="F55" s="319">
        <v>46192</v>
      </c>
      <c r="G55" s="384">
        <f t="shared" ca="1" si="1"/>
        <v>116</v>
      </c>
      <c r="H55" s="385">
        <v>3</v>
      </c>
      <c r="I55" s="385" t="str">
        <f>VLOOKUP(H55,Secteurs!$A$4:$C$6,3)</f>
        <v>Arnaud ITOUA</v>
      </c>
      <c r="J55" s="195">
        <v>1</v>
      </c>
      <c r="K55" s="196"/>
      <c r="L55" s="196"/>
      <c r="M55" s="196"/>
      <c r="N55" s="196"/>
      <c r="O55" s="197"/>
      <c r="P55" s="391">
        <f t="shared" si="4"/>
        <v>266</v>
      </c>
      <c r="Q55" s="392">
        <f t="shared" si="4"/>
        <v>0</v>
      </c>
      <c r="R55" s="392">
        <f t="shared" si="4"/>
        <v>0</v>
      </c>
      <c r="S55" s="392">
        <f t="shared" si="4"/>
        <v>0</v>
      </c>
      <c r="T55" s="392">
        <f t="shared" si="4"/>
        <v>0</v>
      </c>
      <c r="U55" s="393">
        <f t="shared" si="4"/>
        <v>0</v>
      </c>
      <c r="V55" s="394">
        <f t="shared" si="5"/>
        <v>266</v>
      </c>
      <c r="W55" s="144" t="s">
        <v>224</v>
      </c>
      <c r="X55" s="423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32</v>
      </c>
      <c r="E56" s="383">
        <f t="shared" si="3"/>
        <v>224</v>
      </c>
      <c r="F56" s="319">
        <v>46189</v>
      </c>
      <c r="G56" s="384">
        <f t="shared" ca="1" si="1"/>
        <v>119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112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112</v>
      </c>
      <c r="V56" s="394">
        <f t="shared" si="5"/>
        <v>224</v>
      </c>
      <c r="W56" s="144" t="s">
        <v>205</v>
      </c>
      <c r="X56" s="423">
        <f t="shared" si="6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22</v>
      </c>
      <c r="E57" s="383">
        <f t="shared" si="3"/>
        <v>154</v>
      </c>
      <c r="F57" s="319">
        <v>46189</v>
      </c>
      <c r="G57" s="384">
        <f t="shared" ca="1" si="1"/>
        <v>119</v>
      </c>
      <c r="H57" s="385">
        <v>3</v>
      </c>
      <c r="I57" s="385" t="str">
        <f>VLOOKUP(H57,Secteurs!$A$4:$C$6,3)</f>
        <v>Arnaud ITOUA</v>
      </c>
      <c r="J57" s="195">
        <v>0.5</v>
      </c>
      <c r="K57" s="196"/>
      <c r="L57" s="196"/>
      <c r="M57" s="196">
        <v>0.25</v>
      </c>
      <c r="N57" s="196"/>
      <c r="O57" s="197">
        <v>0.25</v>
      </c>
      <c r="P57" s="391">
        <f t="shared" si="4"/>
        <v>77</v>
      </c>
      <c r="Q57" s="392">
        <f t="shared" si="4"/>
        <v>0</v>
      </c>
      <c r="R57" s="392">
        <f t="shared" si="4"/>
        <v>0</v>
      </c>
      <c r="S57" s="392">
        <f t="shared" si="4"/>
        <v>38.5</v>
      </c>
      <c r="T57" s="392">
        <f t="shared" si="4"/>
        <v>0</v>
      </c>
      <c r="U57" s="393">
        <f t="shared" si="4"/>
        <v>38.5</v>
      </c>
      <c r="V57" s="394">
        <f t="shared" si="5"/>
        <v>154</v>
      </c>
      <c r="W57" s="144" t="s">
        <v>223</v>
      </c>
      <c r="X57" s="423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36</v>
      </c>
      <c r="E58" s="383">
        <f t="shared" si="3"/>
        <v>252</v>
      </c>
      <c r="F58" s="319">
        <v>46190</v>
      </c>
      <c r="G58" s="384">
        <f t="shared" ca="1" si="1"/>
        <v>118</v>
      </c>
      <c r="H58" s="385">
        <v>2</v>
      </c>
      <c r="I58" s="385" t="s">
        <v>354</v>
      </c>
      <c r="J58" s="195">
        <v>0.5</v>
      </c>
      <c r="K58" s="196"/>
      <c r="L58" s="196"/>
      <c r="M58" s="196">
        <v>0.25</v>
      </c>
      <c r="N58" s="196">
        <v>0.25</v>
      </c>
      <c r="O58" s="197"/>
      <c r="P58" s="391">
        <f t="shared" si="4"/>
        <v>126</v>
      </c>
      <c r="Q58" s="392">
        <f t="shared" ref="Q58:U108" si="7">+$E58*K58</f>
        <v>0</v>
      </c>
      <c r="R58" s="392">
        <f t="shared" si="7"/>
        <v>0</v>
      </c>
      <c r="S58" s="392">
        <f t="shared" si="7"/>
        <v>63</v>
      </c>
      <c r="T58" s="392">
        <f t="shared" si="7"/>
        <v>63</v>
      </c>
      <c r="U58" s="393">
        <f t="shared" si="7"/>
        <v>0</v>
      </c>
      <c r="V58" s="394">
        <f t="shared" si="5"/>
        <v>252</v>
      </c>
      <c r="W58" s="144" t="s">
        <v>208</v>
      </c>
      <c r="X58" s="423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46192</v>
      </c>
      <c r="G59" s="384">
        <f t="shared" ca="1" si="1"/>
        <v>116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>
        <v>0.5</v>
      </c>
      <c r="M59" s="196"/>
      <c r="N59" s="196"/>
      <c r="O59" s="197"/>
      <c r="P59" s="391">
        <f t="shared" ref="P59:U122" si="8">+$E59*J59</f>
        <v>105</v>
      </c>
      <c r="Q59" s="392">
        <f t="shared" si="7"/>
        <v>0</v>
      </c>
      <c r="R59" s="392">
        <f t="shared" si="7"/>
        <v>105</v>
      </c>
      <c r="S59" s="392">
        <f t="shared" si="7"/>
        <v>0</v>
      </c>
      <c r="T59" s="392">
        <f t="shared" si="7"/>
        <v>0</v>
      </c>
      <c r="U59" s="393">
        <f t="shared" si="7"/>
        <v>0</v>
      </c>
      <c r="V59" s="394">
        <f t="shared" si="5"/>
        <v>210</v>
      </c>
      <c r="W59" s="144" t="s">
        <v>210</v>
      </c>
      <c r="X59" s="423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28</v>
      </c>
      <c r="E60" s="383">
        <f t="shared" si="3"/>
        <v>196</v>
      </c>
      <c r="F60" s="319">
        <v>46190</v>
      </c>
      <c r="G60" s="384">
        <f t="shared" ca="1" si="1"/>
        <v>118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8"/>
        <v>0</v>
      </c>
      <c r="Q60" s="392">
        <f t="shared" si="7"/>
        <v>0</v>
      </c>
      <c r="R60" s="392">
        <f t="shared" si="7"/>
        <v>98</v>
      </c>
      <c r="S60" s="392">
        <f t="shared" si="7"/>
        <v>0</v>
      </c>
      <c r="T60" s="392">
        <f t="shared" si="7"/>
        <v>0</v>
      </c>
      <c r="U60" s="393">
        <f t="shared" si="7"/>
        <v>98</v>
      </c>
      <c r="V60" s="394">
        <f t="shared" si="5"/>
        <v>196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42</v>
      </c>
      <c r="E61" s="383">
        <f t="shared" si="3"/>
        <v>294</v>
      </c>
      <c r="F61" s="319">
        <v>46191</v>
      </c>
      <c r="G61" s="384">
        <f t="shared" ca="1" si="1"/>
        <v>117</v>
      </c>
      <c r="H61" s="385">
        <v>2</v>
      </c>
      <c r="I61" s="385" t="s">
        <v>354</v>
      </c>
      <c r="J61" s="195"/>
      <c r="K61" s="196">
        <v>0.25</v>
      </c>
      <c r="L61" s="196"/>
      <c r="M61" s="196">
        <v>0.25</v>
      </c>
      <c r="N61" s="196"/>
      <c r="O61" s="197">
        <v>0.5</v>
      </c>
      <c r="P61" s="391">
        <f t="shared" si="8"/>
        <v>0</v>
      </c>
      <c r="Q61" s="392">
        <f t="shared" si="7"/>
        <v>73.5</v>
      </c>
      <c r="R61" s="392">
        <f t="shared" si="7"/>
        <v>0</v>
      </c>
      <c r="S61" s="392">
        <f t="shared" si="7"/>
        <v>73.5</v>
      </c>
      <c r="T61" s="392">
        <f t="shared" si="7"/>
        <v>0</v>
      </c>
      <c r="U61" s="393">
        <f t="shared" si="7"/>
        <v>147</v>
      </c>
      <c r="V61" s="394">
        <f t="shared" si="5"/>
        <v>294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46195</v>
      </c>
      <c r="G62" s="384">
        <f t="shared" ca="1" si="1"/>
        <v>113</v>
      </c>
      <c r="H62" s="254">
        <v>1</v>
      </c>
      <c r="I62" s="385" t="s">
        <v>353</v>
      </c>
      <c r="J62" s="195"/>
      <c r="K62" s="196"/>
      <c r="L62" s="196">
        <v>0.5</v>
      </c>
      <c r="M62" s="196"/>
      <c r="N62" s="196"/>
      <c r="O62" s="197">
        <v>0.5</v>
      </c>
      <c r="P62" s="391">
        <f t="shared" si="8"/>
        <v>0</v>
      </c>
      <c r="Q62" s="392">
        <f t="shared" si="7"/>
        <v>0</v>
      </c>
      <c r="R62" s="392">
        <f t="shared" si="7"/>
        <v>98</v>
      </c>
      <c r="S62" s="392">
        <f t="shared" si="7"/>
        <v>0</v>
      </c>
      <c r="T62" s="392">
        <f t="shared" si="7"/>
        <v>0</v>
      </c>
      <c r="U62" s="393">
        <f t="shared" si="7"/>
        <v>98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46190</v>
      </c>
      <c r="G63" s="384">
        <f t="shared" ca="1" si="1"/>
        <v>118</v>
      </c>
      <c r="H63" s="254">
        <v>1</v>
      </c>
      <c r="I63" s="385" t="s">
        <v>353</v>
      </c>
      <c r="J63" s="195"/>
      <c r="K63" s="196"/>
      <c r="L63" s="196">
        <v>0.5</v>
      </c>
      <c r="M63" s="196"/>
      <c r="N63" s="196"/>
      <c r="O63" s="197">
        <v>0.5</v>
      </c>
      <c r="P63" s="391">
        <f t="shared" si="8"/>
        <v>0</v>
      </c>
      <c r="Q63" s="392">
        <f t="shared" si="7"/>
        <v>0</v>
      </c>
      <c r="R63" s="392">
        <f t="shared" si="7"/>
        <v>105</v>
      </c>
      <c r="S63" s="392">
        <f t="shared" si="7"/>
        <v>0</v>
      </c>
      <c r="T63" s="392">
        <f t="shared" si="7"/>
        <v>0</v>
      </c>
      <c r="U63" s="393">
        <f t="shared" si="7"/>
        <v>105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26</v>
      </c>
      <c r="E64" s="383">
        <f t="shared" si="3"/>
        <v>182</v>
      </c>
      <c r="F64" s="319">
        <v>46190</v>
      </c>
      <c r="G64" s="384">
        <f t="shared" ca="1" si="1"/>
        <v>118</v>
      </c>
      <c r="H64" s="254">
        <v>1</v>
      </c>
      <c r="I64" s="385" t="s">
        <v>353</v>
      </c>
      <c r="J64" s="195"/>
      <c r="K64" s="196"/>
      <c r="L64" s="196">
        <v>0.5</v>
      </c>
      <c r="M64" s="196"/>
      <c r="N64" s="196"/>
      <c r="O64" s="197">
        <v>0.5</v>
      </c>
      <c r="P64" s="391">
        <f t="shared" si="8"/>
        <v>0</v>
      </c>
      <c r="Q64" s="392">
        <f t="shared" si="7"/>
        <v>0</v>
      </c>
      <c r="R64" s="392">
        <f t="shared" si="7"/>
        <v>91</v>
      </c>
      <c r="S64" s="392">
        <f t="shared" si="7"/>
        <v>0</v>
      </c>
      <c r="T64" s="392">
        <f t="shared" si="7"/>
        <v>0</v>
      </c>
      <c r="U64" s="393">
        <f t="shared" si="7"/>
        <v>91</v>
      </c>
      <c r="V64" s="394">
        <f t="shared" si="5"/>
        <v>182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40</v>
      </c>
      <c r="E65" s="383">
        <f t="shared" si="3"/>
        <v>280</v>
      </c>
      <c r="F65" s="319">
        <v>46191</v>
      </c>
      <c r="G65" s="384">
        <f t="shared" ca="1" si="1"/>
        <v>117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/>
      <c r="O65" s="197">
        <v>0.5</v>
      </c>
      <c r="P65" s="391">
        <f t="shared" si="8"/>
        <v>140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0</v>
      </c>
      <c r="U65" s="393">
        <f t="shared" si="7"/>
        <v>140</v>
      </c>
      <c r="V65" s="394">
        <f t="shared" si="5"/>
        <v>280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9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46195</v>
      </c>
      <c r="G66" s="384">
        <f t="shared" ref="G66:G70" ca="1" si="10">+IF(A66=1,(+TODAY())-F66,"Sans objet")</f>
        <v>113</v>
      </c>
      <c r="H66" s="254">
        <v>1</v>
      </c>
      <c r="I66" s="385" t="s">
        <v>353</v>
      </c>
      <c r="J66" s="195">
        <v>1</v>
      </c>
      <c r="K66" s="196"/>
      <c r="L66" s="196"/>
      <c r="M66" s="196"/>
      <c r="N66" s="196"/>
      <c r="O66" s="197"/>
      <c r="P66" s="391">
        <f t="shared" si="8"/>
        <v>126</v>
      </c>
      <c r="Q66" s="392">
        <f t="shared" si="7"/>
        <v>0</v>
      </c>
      <c r="R66" s="392">
        <f t="shared" si="7"/>
        <v>0</v>
      </c>
      <c r="S66" s="392">
        <f t="shared" si="7"/>
        <v>0</v>
      </c>
      <c r="T66" s="392">
        <f t="shared" si="7"/>
        <v>0</v>
      </c>
      <c r="U66" s="393">
        <f t="shared" si="7"/>
        <v>0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9"/>
        <v>1</v>
      </c>
      <c r="B67" s="169" t="s">
        <v>99</v>
      </c>
      <c r="C67" s="159" t="s">
        <v>29</v>
      </c>
      <c r="D67" s="200">
        <v>30</v>
      </c>
      <c r="E67" s="383">
        <f t="shared" ref="E67:E130" si="11">D67*7</f>
        <v>210</v>
      </c>
      <c r="F67" s="319">
        <v>46195</v>
      </c>
      <c r="G67" s="384">
        <f t="shared" ca="1" si="10"/>
        <v>113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8"/>
        <v>105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105</v>
      </c>
      <c r="V67" s="394">
        <f t="shared" ref="V67:V130" si="12">SUM(P67:U67)</f>
        <v>210</v>
      </c>
      <c r="W67" s="144" t="s">
        <v>220</v>
      </c>
      <c r="X67" s="423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9"/>
        <v>1</v>
      </c>
      <c r="B68" s="161" t="s">
        <v>100</v>
      </c>
      <c r="C68" s="160" t="s">
        <v>29</v>
      </c>
      <c r="D68" s="198">
        <v>26</v>
      </c>
      <c r="E68" s="383">
        <f t="shared" si="11"/>
        <v>182</v>
      </c>
      <c r="F68" s="319">
        <v>46190</v>
      </c>
      <c r="G68" s="384">
        <f t="shared" ca="1" si="10"/>
        <v>118</v>
      </c>
      <c r="H68" s="254">
        <v>1</v>
      </c>
      <c r="I68" s="385" t="s">
        <v>353</v>
      </c>
      <c r="J68" s="195">
        <v>0.25</v>
      </c>
      <c r="K68" s="196"/>
      <c r="L68" s="196"/>
      <c r="M68" s="196"/>
      <c r="N68" s="196"/>
      <c r="O68" s="197">
        <v>0.75</v>
      </c>
      <c r="P68" s="391">
        <f t="shared" si="8"/>
        <v>45.5</v>
      </c>
      <c r="Q68" s="392">
        <f t="shared" si="7"/>
        <v>0</v>
      </c>
      <c r="R68" s="392">
        <f t="shared" si="7"/>
        <v>0</v>
      </c>
      <c r="S68" s="392">
        <f t="shared" si="7"/>
        <v>0</v>
      </c>
      <c r="T68" s="392">
        <f t="shared" si="7"/>
        <v>0</v>
      </c>
      <c r="U68" s="393">
        <f t="shared" si="7"/>
        <v>136.5</v>
      </c>
      <c r="V68" s="394">
        <f t="shared" si="12"/>
        <v>182</v>
      </c>
      <c r="W68" s="144" t="s">
        <v>228</v>
      </c>
      <c r="X68" s="423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9"/>
        <v>1</v>
      </c>
      <c r="B69" s="153" t="s">
        <v>101</v>
      </c>
      <c r="C69" s="148" t="s">
        <v>29</v>
      </c>
      <c r="D69" s="198">
        <v>48</v>
      </c>
      <c r="E69" s="383">
        <f t="shared" si="11"/>
        <v>336</v>
      </c>
      <c r="F69" s="319">
        <v>46191</v>
      </c>
      <c r="G69" s="384">
        <f t="shared" ca="1" si="10"/>
        <v>117</v>
      </c>
      <c r="H69" s="385">
        <v>2</v>
      </c>
      <c r="I69" s="385" t="s">
        <v>355</v>
      </c>
      <c r="J69" s="195"/>
      <c r="K69" s="196">
        <v>0.5</v>
      </c>
      <c r="L69" s="196"/>
      <c r="M69" s="196">
        <v>0.25</v>
      </c>
      <c r="N69" s="196"/>
      <c r="O69" s="197">
        <v>0.25</v>
      </c>
      <c r="P69" s="391">
        <f t="shared" si="8"/>
        <v>0</v>
      </c>
      <c r="Q69" s="392">
        <f t="shared" si="7"/>
        <v>168</v>
      </c>
      <c r="R69" s="392">
        <f t="shared" si="7"/>
        <v>0</v>
      </c>
      <c r="S69" s="392">
        <f t="shared" si="7"/>
        <v>84</v>
      </c>
      <c r="T69" s="392">
        <f t="shared" si="7"/>
        <v>0</v>
      </c>
      <c r="U69" s="393">
        <f t="shared" si="7"/>
        <v>84</v>
      </c>
      <c r="V69" s="394">
        <f t="shared" si="12"/>
        <v>336</v>
      </c>
      <c r="W69" s="144" t="s">
        <v>219</v>
      </c>
      <c r="X69" s="423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9"/>
        <v>1</v>
      </c>
      <c r="B70" s="150" t="s">
        <v>103</v>
      </c>
      <c r="C70" s="288"/>
      <c r="D70" s="200">
        <v>20</v>
      </c>
      <c r="E70" s="383">
        <f t="shared" si="11"/>
        <v>140</v>
      </c>
      <c r="F70" s="319">
        <v>46189</v>
      </c>
      <c r="G70" s="384">
        <f t="shared" ca="1" si="10"/>
        <v>119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8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2"/>
        <v>140</v>
      </c>
      <c r="W70" s="144" t="s">
        <v>229</v>
      </c>
      <c r="X70" s="423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9"/>
        <v>1</v>
      </c>
      <c r="B71" s="153" t="s">
        <v>105</v>
      </c>
      <c r="D71" s="198">
        <v>28</v>
      </c>
      <c r="E71" s="383">
        <f t="shared" si="11"/>
        <v>196</v>
      </c>
      <c r="F71" s="319">
        <v>46188</v>
      </c>
      <c r="G71" s="424">
        <v>5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8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2"/>
        <v>196</v>
      </c>
      <c r="W71" s="144" t="s">
        <v>230</v>
      </c>
      <c r="X71" s="423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9"/>
        <v>1</v>
      </c>
      <c r="B72" s="142" t="s">
        <v>106</v>
      </c>
      <c r="C72" s="142"/>
      <c r="D72" s="199">
        <v>12</v>
      </c>
      <c r="E72" s="383">
        <f t="shared" si="11"/>
        <v>84</v>
      </c>
      <c r="F72" s="319">
        <v>46188</v>
      </c>
      <c r="G72" s="384">
        <f t="shared" ref="G72:G135" ca="1" si="14">+IF(A72=1,(+TODAY())-F72,"Sans objet")</f>
        <v>120</v>
      </c>
      <c r="H72" s="254">
        <v>1</v>
      </c>
      <c r="I72" s="385" t="s">
        <v>353</v>
      </c>
      <c r="J72" s="195">
        <v>0.5</v>
      </c>
      <c r="K72" s="196"/>
      <c r="L72" s="196"/>
      <c r="M72" s="196">
        <v>0.25</v>
      </c>
      <c r="N72" s="196"/>
      <c r="O72" s="197">
        <v>0.25</v>
      </c>
      <c r="P72" s="391">
        <f t="shared" si="8"/>
        <v>42</v>
      </c>
      <c r="Q72" s="392">
        <f t="shared" si="7"/>
        <v>0</v>
      </c>
      <c r="R72" s="392">
        <f t="shared" si="7"/>
        <v>0</v>
      </c>
      <c r="S72" s="392">
        <f t="shared" si="7"/>
        <v>21</v>
      </c>
      <c r="T72" s="392">
        <f t="shared" si="7"/>
        <v>0</v>
      </c>
      <c r="U72" s="393">
        <f t="shared" si="7"/>
        <v>21</v>
      </c>
      <c r="V72" s="394">
        <f t="shared" si="12"/>
        <v>84</v>
      </c>
      <c r="W72" s="144" t="s">
        <v>226</v>
      </c>
      <c r="X72" s="423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9"/>
        <v>1</v>
      </c>
      <c r="B73" s="142" t="s">
        <v>107</v>
      </c>
      <c r="C73" s="142"/>
      <c r="D73" s="198">
        <v>28</v>
      </c>
      <c r="E73" s="383">
        <f t="shared" si="11"/>
        <v>196</v>
      </c>
      <c r="F73" s="319">
        <v>46189</v>
      </c>
      <c r="G73" s="384">
        <f t="shared" ca="1" si="14"/>
        <v>119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8"/>
        <v>98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98</v>
      </c>
      <c r="V73" s="394">
        <f t="shared" si="12"/>
        <v>196</v>
      </c>
      <c r="W73" s="144" t="s">
        <v>208</v>
      </c>
      <c r="X73" s="423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9"/>
        <v>1</v>
      </c>
      <c r="B74" s="153" t="s">
        <v>392</v>
      </c>
      <c r="C74" s="149" t="s">
        <v>34</v>
      </c>
      <c r="D74" s="198">
        <v>30</v>
      </c>
      <c r="E74" s="383">
        <f t="shared" si="11"/>
        <v>210</v>
      </c>
      <c r="F74" s="352">
        <v>46192</v>
      </c>
      <c r="G74" s="384">
        <f t="shared" ca="1" si="14"/>
        <v>116</v>
      </c>
      <c r="H74" s="255">
        <v>1</v>
      </c>
      <c r="I74" s="255" t="s">
        <v>353</v>
      </c>
      <c r="J74" s="195">
        <v>0.5</v>
      </c>
      <c r="K74" s="196"/>
      <c r="L74" s="196"/>
      <c r="M74" s="196">
        <v>0.5</v>
      </c>
      <c r="N74" s="196"/>
      <c r="O74" s="197"/>
      <c r="P74" s="391">
        <f t="shared" si="8"/>
        <v>105</v>
      </c>
      <c r="Q74" s="392">
        <f t="shared" si="7"/>
        <v>0</v>
      </c>
      <c r="R74" s="392">
        <f t="shared" si="7"/>
        <v>0</v>
      </c>
      <c r="S74" s="392">
        <f t="shared" si="7"/>
        <v>105</v>
      </c>
      <c r="T74" s="392">
        <f t="shared" si="7"/>
        <v>0</v>
      </c>
      <c r="U74" s="393">
        <f t="shared" si="7"/>
        <v>0</v>
      </c>
      <c r="V74" s="394">
        <f t="shared" si="12"/>
        <v>210</v>
      </c>
      <c r="W74" s="144" t="s">
        <v>231</v>
      </c>
      <c r="X74" s="423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9"/>
        <v>1</v>
      </c>
      <c r="B75" s="153" t="s">
        <v>393</v>
      </c>
      <c r="C75" s="153"/>
      <c r="D75" s="198">
        <v>26</v>
      </c>
      <c r="E75" s="383">
        <f t="shared" si="11"/>
        <v>182</v>
      </c>
      <c r="F75" s="319">
        <v>46192</v>
      </c>
      <c r="G75" s="384">
        <f t="shared" ca="1" si="14"/>
        <v>116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0.25</v>
      </c>
      <c r="N75" s="196">
        <v>0.25</v>
      </c>
      <c r="O75" s="197"/>
      <c r="P75" s="391">
        <f t="shared" si="8"/>
        <v>91</v>
      </c>
      <c r="Q75" s="392">
        <f t="shared" si="7"/>
        <v>0</v>
      </c>
      <c r="R75" s="392">
        <f t="shared" si="7"/>
        <v>0</v>
      </c>
      <c r="S75" s="392">
        <f t="shared" si="7"/>
        <v>45.5</v>
      </c>
      <c r="T75" s="392">
        <f t="shared" si="7"/>
        <v>45.5</v>
      </c>
      <c r="U75" s="393">
        <f t="shared" si="7"/>
        <v>0</v>
      </c>
      <c r="V75" s="394">
        <f t="shared" si="12"/>
        <v>182</v>
      </c>
      <c r="W75" s="144" t="s">
        <v>231</v>
      </c>
      <c r="X75" s="423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9"/>
        <v>1</v>
      </c>
      <c r="B76" s="142" t="s">
        <v>110</v>
      </c>
      <c r="C76" s="148" t="s">
        <v>29</v>
      </c>
      <c r="D76" s="198">
        <v>22</v>
      </c>
      <c r="E76" s="383">
        <f t="shared" si="11"/>
        <v>154</v>
      </c>
      <c r="F76" s="319">
        <v>46192</v>
      </c>
      <c r="G76" s="384">
        <f t="shared" ca="1" si="14"/>
        <v>116</v>
      </c>
      <c r="H76" s="385">
        <v>3</v>
      </c>
      <c r="I76" s="385" t="str">
        <f>VLOOKUP(H76,Secteurs!$A$4:$C$6,3)</f>
        <v>Arnaud ITOUA</v>
      </c>
      <c r="J76" s="195">
        <v>0.5</v>
      </c>
      <c r="K76" s="196"/>
      <c r="L76" s="196">
        <v>0.5</v>
      </c>
      <c r="M76" s="196"/>
      <c r="N76" s="196"/>
      <c r="O76" s="197"/>
      <c r="P76" s="391">
        <f t="shared" si="8"/>
        <v>77</v>
      </c>
      <c r="Q76" s="392">
        <f t="shared" si="7"/>
        <v>0</v>
      </c>
      <c r="R76" s="392">
        <f t="shared" si="7"/>
        <v>77</v>
      </c>
      <c r="S76" s="392">
        <f t="shared" si="7"/>
        <v>0</v>
      </c>
      <c r="T76" s="392">
        <f t="shared" si="7"/>
        <v>0</v>
      </c>
      <c r="U76" s="393">
        <f t="shared" si="7"/>
        <v>0</v>
      </c>
      <c r="V76" s="394">
        <f t="shared" si="12"/>
        <v>154</v>
      </c>
      <c r="W76" s="144" t="s">
        <v>232</v>
      </c>
      <c r="X76" s="423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9"/>
        <v>1</v>
      </c>
      <c r="B77" s="142" t="s">
        <v>111</v>
      </c>
      <c r="C77" s="142"/>
      <c r="D77" s="198">
        <v>28</v>
      </c>
      <c r="E77" s="383">
        <f t="shared" si="11"/>
        <v>196</v>
      </c>
      <c r="F77" s="319">
        <v>46189</v>
      </c>
      <c r="G77" s="384">
        <f t="shared" ca="1" si="14"/>
        <v>119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/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v>196</v>
      </c>
      <c r="W77" s="144" t="s">
        <v>233</v>
      </c>
      <c r="X77" s="423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9"/>
        <v>1</v>
      </c>
      <c r="B78" s="142" t="s">
        <v>112</v>
      </c>
      <c r="C78" s="148" t="s">
        <v>52</v>
      </c>
      <c r="D78" s="198">
        <v>38</v>
      </c>
      <c r="E78" s="383">
        <f t="shared" si="11"/>
        <v>266</v>
      </c>
      <c r="F78" s="319">
        <v>46190</v>
      </c>
      <c r="G78" s="384">
        <f t="shared" ca="1" si="14"/>
        <v>118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/>
      <c r="M78" s="196"/>
      <c r="N78" s="196"/>
      <c r="O78" s="197">
        <v>0.5</v>
      </c>
      <c r="P78" s="391">
        <f t="shared" si="8"/>
        <v>133</v>
      </c>
      <c r="Q78" s="392">
        <f t="shared" si="7"/>
        <v>0</v>
      </c>
      <c r="R78" s="392">
        <f t="shared" si="7"/>
        <v>0</v>
      </c>
      <c r="S78" s="392">
        <f t="shared" si="7"/>
        <v>0</v>
      </c>
      <c r="T78" s="392">
        <f t="shared" si="7"/>
        <v>0</v>
      </c>
      <c r="U78" s="393">
        <f t="shared" si="7"/>
        <v>133</v>
      </c>
      <c r="V78" s="394">
        <f t="shared" si="12"/>
        <v>266</v>
      </c>
      <c r="W78" s="144" t="s">
        <v>234</v>
      </c>
      <c r="X78" s="423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9"/>
        <v>1</v>
      </c>
      <c r="B79" s="153" t="s">
        <v>327</v>
      </c>
      <c r="C79" s="149"/>
      <c r="D79" s="198">
        <v>25</v>
      </c>
      <c r="E79" s="383">
        <f t="shared" si="11"/>
        <v>175</v>
      </c>
      <c r="F79" s="319">
        <v>46189</v>
      </c>
      <c r="G79" s="384">
        <f t="shared" ca="1" si="14"/>
        <v>119</v>
      </c>
      <c r="H79" s="254">
        <v>1</v>
      </c>
      <c r="I79" s="385" t="s">
        <v>353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391">
        <f t="shared" si="8"/>
        <v>87.5</v>
      </c>
      <c r="Q79" s="392">
        <f t="shared" si="7"/>
        <v>0</v>
      </c>
      <c r="R79" s="392">
        <f t="shared" si="7"/>
        <v>0</v>
      </c>
      <c r="S79" s="392">
        <f t="shared" si="7"/>
        <v>43.75</v>
      </c>
      <c r="T79" s="392">
        <f t="shared" si="7"/>
        <v>0</v>
      </c>
      <c r="U79" s="393">
        <f t="shared" si="7"/>
        <v>43.75</v>
      </c>
      <c r="V79" s="394">
        <f t="shared" si="12"/>
        <v>175</v>
      </c>
      <c r="W79" s="144" t="s">
        <v>235</v>
      </c>
      <c r="X79" s="423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9"/>
        <v>1</v>
      </c>
      <c r="B80" s="142" t="s">
        <v>114</v>
      </c>
      <c r="C80" s="148" t="s">
        <v>29</v>
      </c>
      <c r="D80" s="198">
        <v>32</v>
      </c>
      <c r="E80" s="383">
        <f t="shared" si="11"/>
        <v>224</v>
      </c>
      <c r="F80" s="319">
        <v>46189</v>
      </c>
      <c r="G80" s="384">
        <f t="shared" ca="1" si="14"/>
        <v>119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8"/>
        <v>112</v>
      </c>
      <c r="Q80" s="392">
        <f t="shared" si="7"/>
        <v>0</v>
      </c>
      <c r="R80" s="392">
        <f t="shared" si="7"/>
        <v>0</v>
      </c>
      <c r="S80" s="392">
        <f t="shared" si="7"/>
        <v>56</v>
      </c>
      <c r="T80" s="392">
        <f t="shared" si="7"/>
        <v>0</v>
      </c>
      <c r="U80" s="393">
        <f t="shared" si="7"/>
        <v>56</v>
      </c>
      <c r="V80" s="394">
        <f t="shared" si="12"/>
        <v>224</v>
      </c>
      <c r="W80" s="144" t="s">
        <v>236</v>
      </c>
      <c r="X80" s="423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9"/>
        <v>1</v>
      </c>
      <c r="B81" s="161" t="s">
        <v>237</v>
      </c>
      <c r="C81" s="161"/>
      <c r="D81" s="198">
        <v>52</v>
      </c>
      <c r="E81" s="383">
        <f t="shared" si="11"/>
        <v>364</v>
      </c>
      <c r="F81" s="319">
        <v>46190</v>
      </c>
      <c r="G81" s="384">
        <f t="shared" ca="1" si="14"/>
        <v>118</v>
      </c>
      <c r="H81" s="385">
        <v>1</v>
      </c>
      <c r="I81" s="385" t="s">
        <v>353</v>
      </c>
      <c r="J81" s="195">
        <v>0.75</v>
      </c>
      <c r="K81" s="196"/>
      <c r="L81" s="196"/>
      <c r="M81" s="196"/>
      <c r="N81" s="196"/>
      <c r="O81" s="197">
        <v>0.25</v>
      </c>
      <c r="P81" s="391">
        <f t="shared" si="8"/>
        <v>273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0</v>
      </c>
      <c r="U81" s="393">
        <f t="shared" si="7"/>
        <v>91</v>
      </c>
      <c r="V81" s="394">
        <f t="shared" si="12"/>
        <v>364</v>
      </c>
      <c r="W81" s="144" t="s">
        <v>218</v>
      </c>
      <c r="X81" s="423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9"/>
        <v>1</v>
      </c>
      <c r="B82" s="153" t="s">
        <v>377</v>
      </c>
      <c r="C82" s="149" t="s">
        <v>52</v>
      </c>
      <c r="D82" s="198">
        <v>32</v>
      </c>
      <c r="E82" s="383">
        <f t="shared" si="11"/>
        <v>224</v>
      </c>
      <c r="F82" s="319">
        <v>46189</v>
      </c>
      <c r="G82" s="384">
        <f t="shared" ca="1" si="14"/>
        <v>119</v>
      </c>
      <c r="H82" s="385">
        <v>1</v>
      </c>
      <c r="I82" s="385" t="s">
        <v>353</v>
      </c>
      <c r="J82" s="195">
        <v>0.5</v>
      </c>
      <c r="K82" s="196"/>
      <c r="L82" s="196"/>
      <c r="M82" s="196">
        <v>0.25</v>
      </c>
      <c r="N82" s="196"/>
      <c r="O82" s="197">
        <v>0.25</v>
      </c>
      <c r="P82" s="391">
        <f t="shared" si="8"/>
        <v>112</v>
      </c>
      <c r="Q82" s="392">
        <f t="shared" si="7"/>
        <v>0</v>
      </c>
      <c r="R82" s="392">
        <f t="shared" si="7"/>
        <v>0</v>
      </c>
      <c r="S82" s="392">
        <f t="shared" si="7"/>
        <v>56</v>
      </c>
      <c r="T82" s="392">
        <f t="shared" si="7"/>
        <v>0</v>
      </c>
      <c r="U82" s="393">
        <f t="shared" si="7"/>
        <v>56</v>
      </c>
      <c r="V82" s="394">
        <f t="shared" si="12"/>
        <v>224</v>
      </c>
      <c r="W82" s="144" t="s">
        <v>238</v>
      </c>
      <c r="X82" s="423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9"/>
        <v>1</v>
      </c>
      <c r="B83" s="142" t="s">
        <v>386</v>
      </c>
      <c r="C83" s="142"/>
      <c r="D83" s="198">
        <v>34</v>
      </c>
      <c r="E83" s="383">
        <f t="shared" si="11"/>
        <v>238</v>
      </c>
      <c r="F83" s="319">
        <v>46191</v>
      </c>
      <c r="G83" s="384">
        <f t="shared" ca="1" si="14"/>
        <v>117</v>
      </c>
      <c r="H83" s="254">
        <v>1</v>
      </c>
      <c r="I83" s="385" t="s">
        <v>353</v>
      </c>
      <c r="J83" s="195">
        <v>0.5</v>
      </c>
      <c r="K83" s="196">
        <v>0.5</v>
      </c>
      <c r="L83" s="196"/>
      <c r="M83" s="196"/>
      <c r="N83" s="196"/>
      <c r="O83" s="197"/>
      <c r="P83" s="391">
        <f t="shared" si="8"/>
        <v>119</v>
      </c>
      <c r="Q83" s="392">
        <f t="shared" si="7"/>
        <v>119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0</v>
      </c>
      <c r="V83" s="394">
        <f t="shared" si="12"/>
        <v>238</v>
      </c>
      <c r="W83" s="144" t="s">
        <v>204</v>
      </c>
      <c r="X83" s="423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9"/>
        <v>1</v>
      </c>
      <c r="B84" s="142" t="s">
        <v>119</v>
      </c>
      <c r="C84" s="142"/>
      <c r="D84" s="198">
        <v>28</v>
      </c>
      <c r="E84" s="383">
        <v>182</v>
      </c>
      <c r="F84" s="319">
        <v>46189</v>
      </c>
      <c r="G84" s="384">
        <f t="shared" ca="1" si="14"/>
        <v>119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8"/>
        <v>91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91</v>
      </c>
      <c r="V84" s="394">
        <f t="shared" si="12"/>
        <v>182</v>
      </c>
      <c r="W84" s="144" t="s">
        <v>239</v>
      </c>
      <c r="X84" s="423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9"/>
        <v>1</v>
      </c>
      <c r="B85" s="153" t="s">
        <v>378</v>
      </c>
      <c r="C85" s="153"/>
      <c r="D85" s="198">
        <v>30</v>
      </c>
      <c r="E85" s="383">
        <f t="shared" si="11"/>
        <v>210</v>
      </c>
      <c r="F85" s="319">
        <v>46190</v>
      </c>
      <c r="G85" s="384">
        <f t="shared" ca="1" si="14"/>
        <v>118</v>
      </c>
      <c r="H85" s="254">
        <v>1</v>
      </c>
      <c r="I85" s="385" t="s">
        <v>353</v>
      </c>
      <c r="J85" s="195"/>
      <c r="K85" s="196"/>
      <c r="L85" s="196">
        <v>1</v>
      </c>
      <c r="M85" s="196"/>
      <c r="N85" s="196"/>
      <c r="O85" s="197"/>
      <c r="P85" s="391">
        <f t="shared" si="8"/>
        <v>0</v>
      </c>
      <c r="Q85" s="392">
        <f t="shared" si="7"/>
        <v>0</v>
      </c>
      <c r="R85" s="392">
        <f t="shared" si="7"/>
        <v>210</v>
      </c>
      <c r="S85" s="392">
        <f t="shared" si="7"/>
        <v>0</v>
      </c>
      <c r="T85" s="392">
        <f t="shared" si="7"/>
        <v>0</v>
      </c>
      <c r="U85" s="393">
        <f t="shared" si="7"/>
        <v>0</v>
      </c>
      <c r="V85" s="394">
        <f t="shared" si="12"/>
        <v>210</v>
      </c>
      <c r="W85" s="144" t="s">
        <v>223</v>
      </c>
      <c r="X85" s="423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9"/>
        <v>1</v>
      </c>
      <c r="B86" s="153" t="s">
        <v>379</v>
      </c>
      <c r="C86" s="153"/>
      <c r="D86" s="198">
        <v>30</v>
      </c>
      <c r="E86" s="383">
        <f t="shared" si="11"/>
        <v>210</v>
      </c>
      <c r="F86" s="319">
        <v>46189</v>
      </c>
      <c r="G86" s="384">
        <f t="shared" ca="1" si="14"/>
        <v>119</v>
      </c>
      <c r="H86" s="385">
        <v>1</v>
      </c>
      <c r="I86" s="385" t="s">
        <v>353</v>
      </c>
      <c r="J86" s="195">
        <v>0.5</v>
      </c>
      <c r="K86" s="196"/>
      <c r="L86" s="196">
        <v>0.5</v>
      </c>
      <c r="M86" s="196"/>
      <c r="N86" s="196"/>
      <c r="O86" s="197"/>
      <c r="P86" s="391">
        <f t="shared" si="8"/>
        <v>105</v>
      </c>
      <c r="Q86" s="392">
        <f t="shared" si="7"/>
        <v>0</v>
      </c>
      <c r="R86" s="392">
        <f t="shared" si="7"/>
        <v>105</v>
      </c>
      <c r="S86" s="392">
        <f t="shared" si="7"/>
        <v>0</v>
      </c>
      <c r="T86" s="392">
        <f t="shared" si="7"/>
        <v>0</v>
      </c>
      <c r="U86" s="393">
        <f t="shared" si="7"/>
        <v>0</v>
      </c>
      <c r="V86" s="394">
        <f t="shared" si="12"/>
        <v>210</v>
      </c>
      <c r="W86" s="144" t="s">
        <v>223</v>
      </c>
      <c r="X86" s="423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9"/>
        <v>1</v>
      </c>
      <c r="B87" s="153" t="s">
        <v>122</v>
      </c>
      <c r="C87" s="149" t="s">
        <v>52</v>
      </c>
      <c r="D87" s="198">
        <v>36</v>
      </c>
      <c r="E87" s="383">
        <f t="shared" si="11"/>
        <v>252</v>
      </c>
      <c r="F87" s="319">
        <v>46189</v>
      </c>
      <c r="G87" s="384">
        <f t="shared" ca="1" si="14"/>
        <v>119</v>
      </c>
      <c r="H87" s="385">
        <v>1</v>
      </c>
      <c r="I87" s="385" t="s">
        <v>353</v>
      </c>
      <c r="J87" s="195">
        <v>0.5</v>
      </c>
      <c r="K87" s="196"/>
      <c r="L87" s="196">
        <v>0.5</v>
      </c>
      <c r="M87" s="196"/>
      <c r="N87" s="196"/>
      <c r="O87" s="197"/>
      <c r="P87" s="391">
        <f t="shared" si="8"/>
        <v>126</v>
      </c>
      <c r="Q87" s="392">
        <f t="shared" si="7"/>
        <v>0</v>
      </c>
      <c r="R87" s="392">
        <f t="shared" si="7"/>
        <v>126</v>
      </c>
      <c r="S87" s="392">
        <f t="shared" si="7"/>
        <v>0</v>
      </c>
      <c r="T87" s="392">
        <f t="shared" si="7"/>
        <v>0</v>
      </c>
      <c r="U87" s="393">
        <f t="shared" si="7"/>
        <v>0</v>
      </c>
      <c r="V87" s="394">
        <f t="shared" si="12"/>
        <v>252</v>
      </c>
      <c r="W87" s="144" t="s">
        <v>240</v>
      </c>
      <c r="X87" s="423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9"/>
        <v>1</v>
      </c>
      <c r="B88" s="142" t="s">
        <v>123</v>
      </c>
      <c r="C88" s="148"/>
      <c r="D88" s="199">
        <v>34</v>
      </c>
      <c r="E88" s="383">
        <f t="shared" si="11"/>
        <v>238</v>
      </c>
      <c r="F88" s="319">
        <v>46190</v>
      </c>
      <c r="G88" s="384">
        <f t="shared" ca="1" si="14"/>
        <v>118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8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2"/>
        <v>238</v>
      </c>
      <c r="W88" s="144" t="s">
        <v>205</v>
      </c>
      <c r="X88" s="423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9"/>
        <v>1</v>
      </c>
      <c r="B89" s="142" t="s">
        <v>124</v>
      </c>
      <c r="C89" s="142"/>
      <c r="D89" s="198">
        <v>24</v>
      </c>
      <c r="E89" s="383">
        <f t="shared" si="11"/>
        <v>168</v>
      </c>
      <c r="F89" s="319">
        <v>46189</v>
      </c>
      <c r="G89" s="384">
        <f t="shared" ca="1" si="14"/>
        <v>119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8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2"/>
        <v>168</v>
      </c>
      <c r="W89" s="144" t="s">
        <v>208</v>
      </c>
      <c r="X89" s="423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9"/>
        <v>1</v>
      </c>
      <c r="B90" s="142" t="s">
        <v>380</v>
      </c>
      <c r="C90" s="142"/>
      <c r="D90" s="198">
        <v>30</v>
      </c>
      <c r="E90" s="383">
        <f t="shared" si="11"/>
        <v>210</v>
      </c>
      <c r="F90" s="319">
        <v>46191</v>
      </c>
      <c r="G90" s="384">
        <f t="shared" ca="1" si="14"/>
        <v>117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0.25</v>
      </c>
      <c r="N90" s="196"/>
      <c r="O90" s="197">
        <v>0.25</v>
      </c>
      <c r="P90" s="391">
        <f t="shared" si="8"/>
        <v>105</v>
      </c>
      <c r="Q90" s="392">
        <f t="shared" si="7"/>
        <v>0</v>
      </c>
      <c r="R90" s="392">
        <f t="shared" si="7"/>
        <v>0</v>
      </c>
      <c r="S90" s="392">
        <f t="shared" si="7"/>
        <v>52.5</v>
      </c>
      <c r="T90" s="392">
        <f t="shared" si="7"/>
        <v>0</v>
      </c>
      <c r="U90" s="393">
        <f t="shared" si="7"/>
        <v>52.5</v>
      </c>
      <c r="V90" s="394">
        <f t="shared" si="12"/>
        <v>210</v>
      </c>
      <c r="W90" s="144" t="s">
        <v>208</v>
      </c>
      <c r="X90" s="423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9"/>
        <v>1</v>
      </c>
      <c r="B91" s="142" t="s">
        <v>126</v>
      </c>
      <c r="C91" s="148" t="s">
        <v>34</v>
      </c>
      <c r="D91" s="198">
        <v>36</v>
      </c>
      <c r="E91" s="383">
        <f t="shared" si="11"/>
        <v>252</v>
      </c>
      <c r="F91" s="319">
        <v>46192</v>
      </c>
      <c r="G91" s="384">
        <f t="shared" ca="1" si="14"/>
        <v>116</v>
      </c>
      <c r="H91" s="385">
        <v>3</v>
      </c>
      <c r="I91" s="385" t="str">
        <f>VLOOKUP(H91,Secteurs!$A$4:$C$6,3)</f>
        <v>Arnaud ITOUA</v>
      </c>
      <c r="J91" s="195">
        <v>0.75</v>
      </c>
      <c r="K91" s="196"/>
      <c r="L91" s="196"/>
      <c r="M91" s="196"/>
      <c r="N91" s="196"/>
      <c r="O91" s="197">
        <v>0.25</v>
      </c>
      <c r="P91" s="391">
        <f t="shared" si="8"/>
        <v>189</v>
      </c>
      <c r="Q91" s="392">
        <f t="shared" si="7"/>
        <v>0</v>
      </c>
      <c r="R91" s="392">
        <f t="shared" si="7"/>
        <v>0</v>
      </c>
      <c r="S91" s="392">
        <f t="shared" si="7"/>
        <v>0</v>
      </c>
      <c r="T91" s="392">
        <f t="shared" si="7"/>
        <v>0</v>
      </c>
      <c r="U91" s="393">
        <f t="shared" si="7"/>
        <v>63</v>
      </c>
      <c r="V91" s="394">
        <f t="shared" si="12"/>
        <v>252</v>
      </c>
      <c r="W91" s="144" t="s">
        <v>241</v>
      </c>
      <c r="X91" s="423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9"/>
        <v>1</v>
      </c>
      <c r="B92" s="142" t="s">
        <v>127</v>
      </c>
      <c r="C92" s="142"/>
      <c r="D92" s="198">
        <v>38</v>
      </c>
      <c r="E92" s="383">
        <f t="shared" si="11"/>
        <v>266</v>
      </c>
      <c r="F92" s="319">
        <v>46188</v>
      </c>
      <c r="G92" s="384">
        <f t="shared" ca="1" si="14"/>
        <v>120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8"/>
        <v>133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133</v>
      </c>
      <c r="V92" s="394">
        <f t="shared" si="12"/>
        <v>266</v>
      </c>
      <c r="W92" s="144" t="s">
        <v>208</v>
      </c>
      <c r="X92" s="423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9"/>
        <v>1</v>
      </c>
      <c r="B93" s="150" t="s">
        <v>128</v>
      </c>
      <c r="C93" s="150"/>
      <c r="D93" s="200">
        <v>16</v>
      </c>
      <c r="E93" s="383">
        <f t="shared" si="11"/>
        <v>112</v>
      </c>
      <c r="F93" s="319">
        <v>46192</v>
      </c>
      <c r="G93" s="384">
        <f t="shared" ca="1" si="14"/>
        <v>116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8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2"/>
        <v>112</v>
      </c>
      <c r="W93" s="144" t="s">
        <v>205</v>
      </c>
      <c r="X93" s="423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9"/>
        <v>1</v>
      </c>
      <c r="B94" s="153" t="s">
        <v>331</v>
      </c>
      <c r="C94" s="149" t="s">
        <v>29</v>
      </c>
      <c r="D94" s="198">
        <v>20</v>
      </c>
      <c r="E94" s="383">
        <f t="shared" si="11"/>
        <v>140</v>
      </c>
      <c r="F94" s="319">
        <v>46189</v>
      </c>
      <c r="G94" s="384">
        <f t="shared" ca="1" si="14"/>
        <v>119</v>
      </c>
      <c r="H94" s="385">
        <v>1</v>
      </c>
      <c r="I94" s="385" t="s">
        <v>353</v>
      </c>
      <c r="J94" s="195">
        <v>1</v>
      </c>
      <c r="K94" s="196"/>
      <c r="L94" s="196"/>
      <c r="M94" s="196"/>
      <c r="N94" s="196"/>
      <c r="O94" s="197"/>
      <c r="P94" s="391">
        <f t="shared" si="8"/>
        <v>140</v>
      </c>
      <c r="Q94" s="392">
        <f t="shared" si="7"/>
        <v>0</v>
      </c>
      <c r="R94" s="392">
        <f t="shared" si="7"/>
        <v>0</v>
      </c>
      <c r="S94" s="392">
        <f t="shared" si="7"/>
        <v>0</v>
      </c>
      <c r="T94" s="392">
        <f t="shared" si="7"/>
        <v>0</v>
      </c>
      <c r="U94" s="393">
        <f t="shared" si="7"/>
        <v>0</v>
      </c>
      <c r="V94" s="394">
        <f t="shared" si="12"/>
        <v>140</v>
      </c>
      <c r="W94" s="144" t="s">
        <v>242</v>
      </c>
      <c r="X94" s="423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9"/>
        <v>1</v>
      </c>
      <c r="B95" s="142" t="s">
        <v>394</v>
      </c>
      <c r="C95" s="142"/>
      <c r="D95" s="198">
        <v>22</v>
      </c>
      <c r="E95" s="383">
        <f t="shared" si="11"/>
        <v>154</v>
      </c>
      <c r="F95" s="319">
        <v>46192</v>
      </c>
      <c r="G95" s="384">
        <f t="shared" ca="1" si="14"/>
        <v>116</v>
      </c>
      <c r="H95" s="385">
        <v>3</v>
      </c>
      <c r="I95" s="385" t="str">
        <f>VLOOKUP(H95,Secteurs!$A$4:$C$6,3)</f>
        <v>Arnaud ITOUA</v>
      </c>
      <c r="J95" s="195">
        <v>0.5</v>
      </c>
      <c r="K95" s="196"/>
      <c r="L95" s="196"/>
      <c r="M95" s="196"/>
      <c r="N95" s="196"/>
      <c r="O95" s="197">
        <v>0.5</v>
      </c>
      <c r="P95" s="391">
        <f t="shared" si="8"/>
        <v>77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77</v>
      </c>
      <c r="V95" s="394">
        <f t="shared" si="12"/>
        <v>154</v>
      </c>
      <c r="W95" s="144" t="s">
        <v>243</v>
      </c>
      <c r="X95" s="423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9"/>
        <v>1</v>
      </c>
      <c r="B96" s="142" t="s">
        <v>131</v>
      </c>
      <c r="C96" s="148" t="s">
        <v>34</v>
      </c>
      <c r="D96" s="198">
        <v>16</v>
      </c>
      <c r="E96" s="383">
        <f t="shared" si="11"/>
        <v>112</v>
      </c>
      <c r="F96" s="319">
        <v>46192</v>
      </c>
      <c r="G96" s="384">
        <f t="shared" ca="1" si="14"/>
        <v>116</v>
      </c>
      <c r="H96" s="385">
        <v>2</v>
      </c>
      <c r="I96" s="385" t="s">
        <v>354</v>
      </c>
      <c r="J96" s="195">
        <v>0.5</v>
      </c>
      <c r="K96" s="196"/>
      <c r="L96" s="196"/>
      <c r="M96" s="196">
        <v>0.5</v>
      </c>
      <c r="N96" s="196"/>
      <c r="O96" s="197"/>
      <c r="P96" s="391">
        <f t="shared" si="8"/>
        <v>56</v>
      </c>
      <c r="Q96" s="392">
        <f t="shared" si="7"/>
        <v>0</v>
      </c>
      <c r="R96" s="392">
        <f t="shared" si="7"/>
        <v>0</v>
      </c>
      <c r="S96" s="392">
        <f t="shared" si="7"/>
        <v>56</v>
      </c>
      <c r="T96" s="392">
        <f t="shared" si="7"/>
        <v>0</v>
      </c>
      <c r="U96" s="393">
        <f t="shared" si="7"/>
        <v>0</v>
      </c>
      <c r="V96" s="394">
        <f t="shared" si="12"/>
        <v>112</v>
      </c>
      <c r="W96" s="144" t="s">
        <v>244</v>
      </c>
      <c r="X96" s="423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9"/>
        <v>1</v>
      </c>
      <c r="B97" s="153" t="s">
        <v>98</v>
      </c>
      <c r="C97" s="149"/>
      <c r="D97" s="198">
        <v>18</v>
      </c>
      <c r="E97" s="383">
        <f t="shared" si="11"/>
        <v>126</v>
      </c>
      <c r="F97" s="319">
        <v>46188</v>
      </c>
      <c r="G97" s="384">
        <f t="shared" ca="1" si="14"/>
        <v>120</v>
      </c>
      <c r="H97" s="254">
        <v>1</v>
      </c>
      <c r="I97" s="385" t="s">
        <v>353</v>
      </c>
      <c r="J97" s="195">
        <v>0.25</v>
      </c>
      <c r="K97" s="196"/>
      <c r="L97" s="196"/>
      <c r="M97" s="196">
        <v>0.25</v>
      </c>
      <c r="N97" s="196"/>
      <c r="O97" s="197">
        <v>0.5</v>
      </c>
      <c r="P97" s="391">
        <f t="shared" si="8"/>
        <v>31.5</v>
      </c>
      <c r="Q97" s="392">
        <f t="shared" si="7"/>
        <v>0</v>
      </c>
      <c r="R97" s="392">
        <f t="shared" si="7"/>
        <v>0</v>
      </c>
      <c r="S97" s="392">
        <f t="shared" si="7"/>
        <v>31.5</v>
      </c>
      <c r="T97" s="392">
        <f t="shared" si="7"/>
        <v>0</v>
      </c>
      <c r="U97" s="393">
        <f t="shared" si="7"/>
        <v>63</v>
      </c>
      <c r="V97" s="394">
        <f t="shared" si="12"/>
        <v>126</v>
      </c>
      <c r="W97" s="144" t="s">
        <v>245</v>
      </c>
      <c r="X97" s="423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9"/>
        <v>1</v>
      </c>
      <c r="B98" s="150" t="s">
        <v>133</v>
      </c>
      <c r="C98" s="148" t="s">
        <v>52</v>
      </c>
      <c r="D98" s="198">
        <v>26</v>
      </c>
      <c r="E98" s="383">
        <f t="shared" si="11"/>
        <v>182</v>
      </c>
      <c r="F98" s="319">
        <v>46189</v>
      </c>
      <c r="G98" s="384">
        <f t="shared" ca="1" si="14"/>
        <v>119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/>
      <c r="N98" s="196">
        <v>0.25</v>
      </c>
      <c r="O98" s="197">
        <v>0.25</v>
      </c>
      <c r="P98" s="391">
        <f t="shared" si="8"/>
        <v>91</v>
      </c>
      <c r="Q98" s="392">
        <f t="shared" si="7"/>
        <v>0</v>
      </c>
      <c r="R98" s="392">
        <f t="shared" si="7"/>
        <v>0</v>
      </c>
      <c r="S98" s="392">
        <f t="shared" si="7"/>
        <v>0</v>
      </c>
      <c r="T98" s="392">
        <f t="shared" si="7"/>
        <v>45.5</v>
      </c>
      <c r="U98" s="393">
        <f t="shared" si="7"/>
        <v>45.5</v>
      </c>
      <c r="V98" s="394">
        <f t="shared" si="12"/>
        <v>182</v>
      </c>
      <c r="W98" s="144" t="s">
        <v>246</v>
      </c>
      <c r="X98" s="423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9"/>
        <v>1</v>
      </c>
      <c r="B99" s="142" t="s">
        <v>134</v>
      </c>
      <c r="C99" s="142"/>
      <c r="D99" s="198">
        <v>36</v>
      </c>
      <c r="E99" s="383">
        <f t="shared" si="11"/>
        <v>252</v>
      </c>
      <c r="F99" s="319">
        <v>46192</v>
      </c>
      <c r="G99" s="384">
        <f t="shared" ca="1" si="14"/>
        <v>116</v>
      </c>
      <c r="H99" s="385">
        <v>3</v>
      </c>
      <c r="I99" s="385" t="str">
        <f>VLOOKUP(H99,Secteurs!$A$4:$C$6,3)</f>
        <v>Arnaud ITOUA</v>
      </c>
      <c r="J99" s="195">
        <v>0.5</v>
      </c>
      <c r="K99" s="196"/>
      <c r="L99" s="196"/>
      <c r="M99" s="196">
        <v>0.25</v>
      </c>
      <c r="N99" s="196"/>
      <c r="O99" s="197">
        <v>0.25</v>
      </c>
      <c r="P99" s="391">
        <f t="shared" si="8"/>
        <v>126</v>
      </c>
      <c r="Q99" s="392">
        <f t="shared" si="7"/>
        <v>0</v>
      </c>
      <c r="R99" s="392">
        <f t="shared" si="7"/>
        <v>0</v>
      </c>
      <c r="S99" s="392">
        <f t="shared" si="7"/>
        <v>63</v>
      </c>
      <c r="T99" s="392">
        <f t="shared" si="7"/>
        <v>0</v>
      </c>
      <c r="U99" s="393">
        <f t="shared" si="7"/>
        <v>63</v>
      </c>
      <c r="V99" s="394">
        <f t="shared" si="12"/>
        <v>252</v>
      </c>
      <c r="W99" s="144" t="s">
        <v>247</v>
      </c>
      <c r="X99" s="423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9"/>
        <v>1</v>
      </c>
      <c r="B100" s="153" t="s">
        <v>135</v>
      </c>
      <c r="C100" s="153"/>
      <c r="D100" s="198">
        <v>36</v>
      </c>
      <c r="E100" s="383">
        <f t="shared" si="11"/>
        <v>252</v>
      </c>
      <c r="F100" s="319">
        <v>46190</v>
      </c>
      <c r="G100" s="384">
        <f t="shared" ca="1" si="14"/>
        <v>118</v>
      </c>
      <c r="H100" s="385">
        <v>1</v>
      </c>
      <c r="I100" s="385" t="s">
        <v>353</v>
      </c>
      <c r="J100" s="195"/>
      <c r="K100" s="196"/>
      <c r="L100" s="196">
        <v>0.5</v>
      </c>
      <c r="M100" s="196"/>
      <c r="N100" s="196"/>
      <c r="O100" s="197">
        <v>0.5</v>
      </c>
      <c r="P100" s="391">
        <f t="shared" si="8"/>
        <v>0</v>
      </c>
      <c r="Q100" s="392">
        <f t="shared" si="7"/>
        <v>0</v>
      </c>
      <c r="R100" s="392">
        <f t="shared" si="7"/>
        <v>126</v>
      </c>
      <c r="S100" s="392">
        <f t="shared" si="7"/>
        <v>0</v>
      </c>
      <c r="T100" s="392">
        <f t="shared" si="7"/>
        <v>0</v>
      </c>
      <c r="U100" s="393">
        <f t="shared" si="7"/>
        <v>126</v>
      </c>
      <c r="V100" s="394">
        <f t="shared" si="12"/>
        <v>252</v>
      </c>
      <c r="W100" s="144" t="s">
        <v>248</v>
      </c>
      <c r="X100" s="423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9"/>
        <v>1</v>
      </c>
      <c r="B101" s="142" t="s">
        <v>370</v>
      </c>
      <c r="C101" s="148"/>
      <c r="D101" s="199">
        <v>10</v>
      </c>
      <c r="E101" s="383">
        <f t="shared" si="11"/>
        <v>70</v>
      </c>
      <c r="F101" s="319">
        <v>46192</v>
      </c>
      <c r="G101" s="384">
        <f t="shared" ca="1" si="14"/>
        <v>116</v>
      </c>
      <c r="H101" s="385">
        <v>3</v>
      </c>
      <c r="I101" s="385" t="str">
        <f>VLOOKUP(H101,Secteurs!$A$4:$C$6,3)</f>
        <v>Arnaud ITOUA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8"/>
        <v>35</v>
      </c>
      <c r="Q101" s="392">
        <f t="shared" si="7"/>
        <v>0</v>
      </c>
      <c r="R101" s="392">
        <f t="shared" si="7"/>
        <v>0</v>
      </c>
      <c r="S101" s="392">
        <f t="shared" si="7"/>
        <v>0</v>
      </c>
      <c r="T101" s="392">
        <f t="shared" si="7"/>
        <v>0</v>
      </c>
      <c r="U101" s="393">
        <f t="shared" si="7"/>
        <v>35</v>
      </c>
      <c r="V101" s="394">
        <f t="shared" si="12"/>
        <v>70</v>
      </c>
      <c r="W101" s="144" t="s">
        <v>249</v>
      </c>
      <c r="X101" s="423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9"/>
        <v>1</v>
      </c>
      <c r="B102" s="142" t="s">
        <v>137</v>
      </c>
      <c r="C102" s="142"/>
      <c r="D102" s="198">
        <v>38</v>
      </c>
      <c r="E102" s="383">
        <v>266</v>
      </c>
      <c r="F102" s="319">
        <v>46189</v>
      </c>
      <c r="G102" s="384">
        <f t="shared" ca="1" si="14"/>
        <v>119</v>
      </c>
      <c r="H102" s="385">
        <v>2</v>
      </c>
      <c r="I102" s="385" t="s">
        <v>354</v>
      </c>
      <c r="J102" s="195">
        <v>0.5</v>
      </c>
      <c r="K102" s="196"/>
      <c r="L102" s="196"/>
      <c r="M102" s="196"/>
      <c r="N102" s="196"/>
      <c r="O102" s="197">
        <v>0.5</v>
      </c>
      <c r="P102" s="391">
        <f t="shared" si="8"/>
        <v>133</v>
      </c>
      <c r="Q102" s="392">
        <f t="shared" si="7"/>
        <v>0</v>
      </c>
      <c r="R102" s="392">
        <f t="shared" si="7"/>
        <v>0</v>
      </c>
      <c r="S102" s="392">
        <f t="shared" si="7"/>
        <v>0</v>
      </c>
      <c r="T102" s="392">
        <f t="shared" si="7"/>
        <v>0</v>
      </c>
      <c r="U102" s="393">
        <f t="shared" si="7"/>
        <v>133</v>
      </c>
      <c r="V102" s="394">
        <f t="shared" si="12"/>
        <v>266</v>
      </c>
      <c r="W102" s="144" t="s">
        <v>250</v>
      </c>
      <c r="X102" s="423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9"/>
        <v>1</v>
      </c>
      <c r="B103" s="142" t="s">
        <v>338</v>
      </c>
      <c r="C103" s="142"/>
      <c r="D103" s="198">
        <v>16</v>
      </c>
      <c r="E103" s="383">
        <f t="shared" si="11"/>
        <v>112</v>
      </c>
      <c r="F103" s="319">
        <v>46189</v>
      </c>
      <c r="G103" s="384">
        <f t="shared" ca="1" si="14"/>
        <v>119</v>
      </c>
      <c r="H103" s="385">
        <v>2</v>
      </c>
      <c r="I103" s="385" t="s">
        <v>354</v>
      </c>
      <c r="J103" s="195">
        <v>0.5</v>
      </c>
      <c r="K103" s="196"/>
      <c r="L103" s="196"/>
      <c r="M103" s="196">
        <v>0.25</v>
      </c>
      <c r="N103" s="196">
        <v>0.25</v>
      </c>
      <c r="O103" s="197"/>
      <c r="P103" s="391">
        <f t="shared" si="8"/>
        <v>56</v>
      </c>
      <c r="Q103" s="392">
        <f t="shared" si="7"/>
        <v>0</v>
      </c>
      <c r="R103" s="392">
        <f t="shared" si="7"/>
        <v>0</v>
      </c>
      <c r="S103" s="392">
        <f t="shared" si="7"/>
        <v>28</v>
      </c>
      <c r="T103" s="392">
        <f t="shared" si="7"/>
        <v>28</v>
      </c>
      <c r="U103" s="393">
        <f t="shared" si="7"/>
        <v>0</v>
      </c>
      <c r="V103" s="394">
        <f t="shared" si="12"/>
        <v>112</v>
      </c>
      <c r="W103" s="144" t="s">
        <v>251</v>
      </c>
      <c r="X103" s="423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9"/>
        <v>0</v>
      </c>
      <c r="B104" s="163" t="s">
        <v>139</v>
      </c>
      <c r="C104" s="155" t="s">
        <v>281</v>
      </c>
      <c r="D104" s="198"/>
      <c r="E104" s="383">
        <f t="shared" si="11"/>
        <v>0</v>
      </c>
      <c r="F104" s="319"/>
      <c r="G104" s="384" t="str">
        <f t="shared" ca="1" si="14"/>
        <v>Sans objet</v>
      </c>
      <c r="H104" s="397">
        <v>2</v>
      </c>
      <c r="I104" s="397"/>
      <c r="J104" s="195"/>
      <c r="K104" s="196"/>
      <c r="L104" s="196"/>
      <c r="M104" s="196"/>
      <c r="N104" s="196"/>
      <c r="O104" s="197"/>
      <c r="P104" s="391">
        <f t="shared" si="8"/>
        <v>0</v>
      </c>
      <c r="Q104" s="392">
        <f t="shared" si="7"/>
        <v>0</v>
      </c>
      <c r="R104" s="392">
        <f t="shared" si="7"/>
        <v>0</v>
      </c>
      <c r="S104" s="392">
        <f t="shared" si="7"/>
        <v>0</v>
      </c>
      <c r="T104" s="392">
        <f t="shared" si="7"/>
        <v>0</v>
      </c>
      <c r="U104" s="393">
        <f t="shared" si="7"/>
        <v>0</v>
      </c>
      <c r="V104" s="394">
        <f t="shared" si="12"/>
        <v>0</v>
      </c>
      <c r="W104" s="144" t="s">
        <v>252</v>
      </c>
      <c r="X104" s="423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9"/>
        <v>1</v>
      </c>
      <c r="B105" s="142" t="s">
        <v>140</v>
      </c>
      <c r="C105" s="142"/>
      <c r="D105" s="198">
        <v>26</v>
      </c>
      <c r="E105" s="383">
        <f t="shared" si="11"/>
        <v>182</v>
      </c>
      <c r="F105" s="319">
        <v>46192</v>
      </c>
      <c r="G105" s="384">
        <f t="shared" ca="1" si="14"/>
        <v>116</v>
      </c>
      <c r="H105" s="385">
        <v>3</v>
      </c>
      <c r="I105" s="385" t="str">
        <f>VLOOKUP(H105,Secteurs!$A$4:$C$6,3)</f>
        <v>Arnaud ITOUA</v>
      </c>
      <c r="J105" s="195">
        <v>0.5</v>
      </c>
      <c r="K105" s="196"/>
      <c r="L105" s="196"/>
      <c r="M105" s="196"/>
      <c r="N105" s="196"/>
      <c r="O105" s="197">
        <v>0.5</v>
      </c>
      <c r="P105" s="391">
        <f t="shared" si="8"/>
        <v>91</v>
      </c>
      <c r="Q105" s="392">
        <f t="shared" si="7"/>
        <v>0</v>
      </c>
      <c r="R105" s="392">
        <f t="shared" si="7"/>
        <v>0</v>
      </c>
      <c r="S105" s="392">
        <f t="shared" si="7"/>
        <v>0</v>
      </c>
      <c r="T105" s="392">
        <f t="shared" si="7"/>
        <v>0</v>
      </c>
      <c r="U105" s="393">
        <f t="shared" si="7"/>
        <v>91</v>
      </c>
      <c r="V105" s="394">
        <f t="shared" si="12"/>
        <v>182</v>
      </c>
      <c r="W105" s="144" t="s">
        <v>207</v>
      </c>
      <c r="X105" s="423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9"/>
        <v>1</v>
      </c>
      <c r="B106" s="142" t="s">
        <v>333</v>
      </c>
      <c r="C106" s="142"/>
      <c r="D106" s="198">
        <v>22</v>
      </c>
      <c r="E106" s="383">
        <f t="shared" si="11"/>
        <v>154</v>
      </c>
      <c r="F106" s="319">
        <v>46189</v>
      </c>
      <c r="G106" s="384">
        <f t="shared" ca="1" si="14"/>
        <v>119</v>
      </c>
      <c r="H106" s="254">
        <v>1</v>
      </c>
      <c r="I106" s="385" t="s">
        <v>353</v>
      </c>
      <c r="J106" s="195"/>
      <c r="K106" s="196"/>
      <c r="L106" s="196">
        <v>0.5</v>
      </c>
      <c r="M106" s="196"/>
      <c r="N106" s="196">
        <v>0.5</v>
      </c>
      <c r="O106" s="197"/>
      <c r="P106" s="391">
        <f t="shared" si="8"/>
        <v>0</v>
      </c>
      <c r="Q106" s="392">
        <f t="shared" si="7"/>
        <v>0</v>
      </c>
      <c r="R106" s="392">
        <f t="shared" si="7"/>
        <v>77</v>
      </c>
      <c r="S106" s="392">
        <f t="shared" si="7"/>
        <v>0</v>
      </c>
      <c r="T106" s="392">
        <f t="shared" si="7"/>
        <v>77</v>
      </c>
      <c r="U106" s="393">
        <f t="shared" si="7"/>
        <v>0</v>
      </c>
      <c r="V106" s="394">
        <f t="shared" si="12"/>
        <v>154</v>
      </c>
      <c r="W106" s="144" t="s">
        <v>253</v>
      </c>
      <c r="X106" s="423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9"/>
        <v>1</v>
      </c>
      <c r="B107" s="142" t="s">
        <v>142</v>
      </c>
      <c r="C107" s="142"/>
      <c r="D107" s="198">
        <v>26</v>
      </c>
      <c r="E107" s="383">
        <v>182</v>
      </c>
      <c r="F107" s="319">
        <v>46190</v>
      </c>
      <c r="G107" s="384">
        <f t="shared" ca="1" si="14"/>
        <v>118</v>
      </c>
      <c r="H107" s="385">
        <v>2</v>
      </c>
      <c r="I107" s="385" t="s">
        <v>354</v>
      </c>
      <c r="J107" s="195">
        <v>1</v>
      </c>
      <c r="K107" s="196"/>
      <c r="L107" s="196"/>
      <c r="M107" s="196"/>
      <c r="N107" s="196"/>
      <c r="O107" s="197"/>
      <c r="P107" s="391">
        <f t="shared" si="8"/>
        <v>182</v>
      </c>
      <c r="Q107" s="392">
        <f t="shared" si="7"/>
        <v>0</v>
      </c>
      <c r="R107" s="392">
        <f t="shared" si="7"/>
        <v>0</v>
      </c>
      <c r="S107" s="392">
        <f t="shared" si="7"/>
        <v>0</v>
      </c>
      <c r="T107" s="392">
        <f t="shared" si="7"/>
        <v>0</v>
      </c>
      <c r="U107" s="393">
        <f t="shared" si="7"/>
        <v>0</v>
      </c>
      <c r="V107" s="394">
        <f t="shared" si="12"/>
        <v>182</v>
      </c>
      <c r="W107" s="144" t="s">
        <v>254</v>
      </c>
      <c r="X107" s="423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9"/>
        <v>1</v>
      </c>
      <c r="B108" s="142" t="s">
        <v>143</v>
      </c>
      <c r="C108" s="148" t="s">
        <v>34</v>
      </c>
      <c r="D108" s="198">
        <v>20</v>
      </c>
      <c r="E108" s="383">
        <f t="shared" si="11"/>
        <v>140</v>
      </c>
      <c r="F108" s="319">
        <v>46190</v>
      </c>
      <c r="G108" s="384">
        <f t="shared" ca="1" si="14"/>
        <v>118</v>
      </c>
      <c r="H108" s="385">
        <v>3</v>
      </c>
      <c r="I108" s="385" t="str">
        <f>VLOOKUP(H108,Secteurs!$A$4:$C$6,3)</f>
        <v>Arnaud ITOUA</v>
      </c>
      <c r="J108" s="195">
        <v>0.5</v>
      </c>
      <c r="K108" s="196"/>
      <c r="L108" s="196"/>
      <c r="M108" s="196"/>
      <c r="N108" s="196"/>
      <c r="O108" s="197">
        <v>0.5</v>
      </c>
      <c r="P108" s="391">
        <f t="shared" si="8"/>
        <v>70</v>
      </c>
      <c r="Q108" s="392">
        <f t="shared" si="7"/>
        <v>0</v>
      </c>
      <c r="R108" s="392">
        <f t="shared" si="7"/>
        <v>0</v>
      </c>
      <c r="S108" s="392">
        <f t="shared" si="7"/>
        <v>0</v>
      </c>
      <c r="T108" s="392">
        <f t="shared" si="7"/>
        <v>0</v>
      </c>
      <c r="U108" s="393">
        <f t="shared" si="7"/>
        <v>70</v>
      </c>
      <c r="V108" s="394">
        <f t="shared" si="12"/>
        <v>140</v>
      </c>
      <c r="W108" s="144" t="s">
        <v>226</v>
      </c>
      <c r="X108" s="423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9"/>
        <v>1</v>
      </c>
      <c r="B109" s="142" t="s">
        <v>144</v>
      </c>
      <c r="C109" s="148" t="s">
        <v>29</v>
      </c>
      <c r="D109" s="198">
        <v>18</v>
      </c>
      <c r="E109" s="383">
        <f t="shared" si="11"/>
        <v>126</v>
      </c>
      <c r="F109" s="319">
        <v>46189</v>
      </c>
      <c r="G109" s="384">
        <f t="shared" ca="1" si="14"/>
        <v>119</v>
      </c>
      <c r="H109" s="385">
        <v>2</v>
      </c>
      <c r="I109" s="385" t="s">
        <v>354</v>
      </c>
      <c r="J109" s="353">
        <v>0.25</v>
      </c>
      <c r="K109" s="196"/>
      <c r="L109" s="196">
        <v>0.5</v>
      </c>
      <c r="M109" s="196">
        <v>0.25</v>
      </c>
      <c r="N109" s="196"/>
      <c r="O109" s="197"/>
      <c r="P109" s="391">
        <f t="shared" si="8"/>
        <v>31.5</v>
      </c>
      <c r="Q109" s="392">
        <f t="shared" si="8"/>
        <v>0</v>
      </c>
      <c r="R109" s="392">
        <f t="shared" si="8"/>
        <v>63</v>
      </c>
      <c r="S109" s="392">
        <f t="shared" si="8"/>
        <v>31.5</v>
      </c>
      <c r="T109" s="392">
        <f t="shared" si="8"/>
        <v>0</v>
      </c>
      <c r="U109" s="393">
        <f t="shared" si="8"/>
        <v>0</v>
      </c>
      <c r="V109" s="394">
        <f t="shared" si="12"/>
        <v>126</v>
      </c>
      <c r="W109" s="144" t="s">
        <v>255</v>
      </c>
      <c r="X109" s="423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9"/>
        <v>1</v>
      </c>
      <c r="B110" s="142" t="s">
        <v>381</v>
      </c>
      <c r="C110" s="142"/>
      <c r="D110" s="198">
        <v>22</v>
      </c>
      <c r="E110" s="383">
        <f t="shared" si="11"/>
        <v>154</v>
      </c>
      <c r="F110" s="319">
        <v>46191</v>
      </c>
      <c r="G110" s="384">
        <f t="shared" ca="1" si="14"/>
        <v>117</v>
      </c>
      <c r="H110" s="385">
        <v>1</v>
      </c>
      <c r="I110" s="385" t="s">
        <v>353</v>
      </c>
      <c r="J110" s="195"/>
      <c r="K110" s="196"/>
      <c r="L110" s="196">
        <v>0.5</v>
      </c>
      <c r="M110" s="196"/>
      <c r="N110" s="196"/>
      <c r="O110" s="197">
        <v>0.5</v>
      </c>
      <c r="P110" s="391">
        <f t="shared" si="8"/>
        <v>0</v>
      </c>
      <c r="Q110" s="392">
        <f t="shared" si="8"/>
        <v>0</v>
      </c>
      <c r="R110" s="392">
        <f t="shared" si="8"/>
        <v>77</v>
      </c>
      <c r="S110" s="392">
        <f t="shared" si="8"/>
        <v>0</v>
      </c>
      <c r="T110" s="392">
        <f t="shared" si="8"/>
        <v>0</v>
      </c>
      <c r="U110" s="393">
        <f t="shared" si="8"/>
        <v>77</v>
      </c>
      <c r="V110" s="394">
        <f t="shared" si="12"/>
        <v>154</v>
      </c>
      <c r="W110" s="144" t="s">
        <v>204</v>
      </c>
      <c r="X110" s="423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9"/>
        <v>1</v>
      </c>
      <c r="B111" s="142" t="s">
        <v>339</v>
      </c>
      <c r="C111" s="142"/>
      <c r="D111" s="199">
        <v>12</v>
      </c>
      <c r="E111" s="383">
        <f t="shared" si="11"/>
        <v>84</v>
      </c>
      <c r="F111" s="319">
        <v>46192</v>
      </c>
      <c r="G111" s="384">
        <f t="shared" ca="1" si="14"/>
        <v>116</v>
      </c>
      <c r="H111" s="385">
        <v>3</v>
      </c>
      <c r="I111" s="385" t="str">
        <f>VLOOKUP(H111,Secteurs!$A$4:$C$6,3)</f>
        <v>Arnaud ITOUA</v>
      </c>
      <c r="J111" s="195">
        <v>0.5</v>
      </c>
      <c r="K111" s="196"/>
      <c r="L111" s="196"/>
      <c r="M111" s="196"/>
      <c r="N111" s="196"/>
      <c r="O111" s="197">
        <v>0.5</v>
      </c>
      <c r="P111" s="391">
        <f t="shared" si="8"/>
        <v>42</v>
      </c>
      <c r="Q111" s="392">
        <f t="shared" si="8"/>
        <v>0</v>
      </c>
      <c r="R111" s="392">
        <f t="shared" si="8"/>
        <v>0</v>
      </c>
      <c r="S111" s="392">
        <f t="shared" si="8"/>
        <v>0</v>
      </c>
      <c r="T111" s="392">
        <f t="shared" si="8"/>
        <v>0</v>
      </c>
      <c r="U111" s="393">
        <f t="shared" si="8"/>
        <v>42</v>
      </c>
      <c r="V111" s="394">
        <f t="shared" si="12"/>
        <v>84</v>
      </c>
      <c r="W111" s="144" t="s">
        <v>256</v>
      </c>
      <c r="X111" s="423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9"/>
        <v>1</v>
      </c>
      <c r="B112" s="142" t="s">
        <v>147</v>
      </c>
      <c r="C112" s="142"/>
      <c r="D112" s="198">
        <v>16</v>
      </c>
      <c r="E112" s="383">
        <f t="shared" si="11"/>
        <v>112</v>
      </c>
      <c r="F112" s="319">
        <v>46190</v>
      </c>
      <c r="G112" s="384">
        <f t="shared" ca="1" si="14"/>
        <v>118</v>
      </c>
      <c r="H112" s="385">
        <v>1</v>
      </c>
      <c r="I112" s="385" t="s">
        <v>353</v>
      </c>
      <c r="J112" s="195"/>
      <c r="K112" s="196"/>
      <c r="L112" s="196"/>
      <c r="M112" s="196"/>
      <c r="N112" s="196">
        <v>0.5</v>
      </c>
      <c r="O112" s="197">
        <v>0.5</v>
      </c>
      <c r="P112" s="391">
        <f t="shared" si="8"/>
        <v>0</v>
      </c>
      <c r="Q112" s="392">
        <f t="shared" si="8"/>
        <v>0</v>
      </c>
      <c r="R112" s="392">
        <f t="shared" si="8"/>
        <v>0</v>
      </c>
      <c r="S112" s="392">
        <f t="shared" si="8"/>
        <v>0</v>
      </c>
      <c r="T112" s="392">
        <f t="shared" si="8"/>
        <v>56</v>
      </c>
      <c r="U112" s="393">
        <f t="shared" si="8"/>
        <v>56</v>
      </c>
      <c r="V112" s="394">
        <f t="shared" si="12"/>
        <v>112</v>
      </c>
      <c r="W112" s="144" t="s">
        <v>219</v>
      </c>
      <c r="X112" s="423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9"/>
        <v>1</v>
      </c>
      <c r="B113" s="142" t="s">
        <v>382</v>
      </c>
      <c r="C113" s="142"/>
      <c r="D113" s="198">
        <v>12</v>
      </c>
      <c r="E113" s="383">
        <f t="shared" si="11"/>
        <v>84</v>
      </c>
      <c r="F113" s="319">
        <v>46190</v>
      </c>
      <c r="G113" s="384">
        <f t="shared" ca="1" si="14"/>
        <v>118</v>
      </c>
      <c r="H113" s="254">
        <v>1</v>
      </c>
      <c r="I113" s="385" t="s">
        <v>353</v>
      </c>
      <c r="J113" s="195">
        <v>1</v>
      </c>
      <c r="K113" s="196"/>
      <c r="L113" s="196"/>
      <c r="M113" s="196"/>
      <c r="N113" s="196"/>
      <c r="O113" s="197"/>
      <c r="P113" s="391">
        <f t="shared" si="8"/>
        <v>84</v>
      </c>
      <c r="Q113" s="392">
        <f t="shared" si="8"/>
        <v>0</v>
      </c>
      <c r="R113" s="392">
        <f t="shared" si="8"/>
        <v>0</v>
      </c>
      <c r="S113" s="392">
        <f t="shared" si="8"/>
        <v>0</v>
      </c>
      <c r="T113" s="392">
        <f t="shared" si="8"/>
        <v>0</v>
      </c>
      <c r="U113" s="393">
        <f t="shared" si="8"/>
        <v>0</v>
      </c>
      <c r="V113" s="394">
        <f t="shared" si="12"/>
        <v>84</v>
      </c>
      <c r="W113" s="144" t="s">
        <v>257</v>
      </c>
      <c r="X113" s="423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9"/>
        <v>1</v>
      </c>
      <c r="B114" s="142" t="s">
        <v>149</v>
      </c>
      <c r="C114" s="142"/>
      <c r="D114" s="199">
        <v>22</v>
      </c>
      <c r="E114" s="383">
        <v>140</v>
      </c>
      <c r="F114" s="319">
        <v>46192</v>
      </c>
      <c r="G114" s="384">
        <f t="shared" ca="1" si="14"/>
        <v>116</v>
      </c>
      <c r="H114" s="385">
        <v>3</v>
      </c>
      <c r="I114" s="385" t="str">
        <f>VLOOKUP(H114,Secteurs!$A$4:$C$6,3)</f>
        <v>Arnaud ITOUA</v>
      </c>
      <c r="J114" s="195">
        <v>0.5</v>
      </c>
      <c r="K114" s="196"/>
      <c r="L114" s="196"/>
      <c r="M114" s="196"/>
      <c r="N114" s="196"/>
      <c r="O114" s="197">
        <v>0.5</v>
      </c>
      <c r="P114" s="391">
        <f t="shared" si="8"/>
        <v>70</v>
      </c>
      <c r="Q114" s="392">
        <f t="shared" si="8"/>
        <v>0</v>
      </c>
      <c r="R114" s="392">
        <f t="shared" si="8"/>
        <v>0</v>
      </c>
      <c r="S114" s="392">
        <f t="shared" si="8"/>
        <v>0</v>
      </c>
      <c r="T114" s="392">
        <f t="shared" si="8"/>
        <v>0</v>
      </c>
      <c r="U114" s="393">
        <f t="shared" si="8"/>
        <v>70</v>
      </c>
      <c r="V114" s="394">
        <f t="shared" si="12"/>
        <v>140</v>
      </c>
      <c r="W114" s="144" t="s">
        <v>207</v>
      </c>
      <c r="X114" s="423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9"/>
        <v>1</v>
      </c>
      <c r="B115" s="142" t="s">
        <v>150</v>
      </c>
      <c r="C115" s="142"/>
      <c r="D115" s="198">
        <v>16</v>
      </c>
      <c r="E115" s="383">
        <f t="shared" si="11"/>
        <v>112</v>
      </c>
      <c r="F115" s="319">
        <v>46190</v>
      </c>
      <c r="G115" s="384">
        <f t="shared" ca="1" si="14"/>
        <v>118</v>
      </c>
      <c r="H115" s="385">
        <v>2</v>
      </c>
      <c r="I115" s="385" t="s">
        <v>354</v>
      </c>
      <c r="J115" s="195"/>
      <c r="K115" s="196"/>
      <c r="L115" s="196">
        <v>0.5</v>
      </c>
      <c r="M115" s="196"/>
      <c r="N115" s="196"/>
      <c r="O115" s="197">
        <v>0.5</v>
      </c>
      <c r="P115" s="391">
        <f t="shared" si="8"/>
        <v>0</v>
      </c>
      <c r="Q115" s="392">
        <f t="shared" si="8"/>
        <v>0</v>
      </c>
      <c r="R115" s="392">
        <f t="shared" si="8"/>
        <v>56</v>
      </c>
      <c r="S115" s="392">
        <f t="shared" si="8"/>
        <v>0</v>
      </c>
      <c r="T115" s="392">
        <f t="shared" si="8"/>
        <v>0</v>
      </c>
      <c r="U115" s="393">
        <f t="shared" si="8"/>
        <v>56</v>
      </c>
      <c r="V115" s="394">
        <f t="shared" si="12"/>
        <v>112</v>
      </c>
      <c r="W115" s="144" t="s">
        <v>254</v>
      </c>
      <c r="X115" s="423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9"/>
        <v>1</v>
      </c>
      <c r="B116" s="153" t="s">
        <v>151</v>
      </c>
      <c r="C116" s="153"/>
      <c r="D116" s="198">
        <v>30</v>
      </c>
      <c r="E116" s="383">
        <f t="shared" si="11"/>
        <v>210</v>
      </c>
      <c r="F116" s="319">
        <v>46190</v>
      </c>
      <c r="G116" s="384">
        <f t="shared" ca="1" si="14"/>
        <v>118</v>
      </c>
      <c r="H116" s="385">
        <v>1</v>
      </c>
      <c r="I116" s="385" t="s">
        <v>353</v>
      </c>
      <c r="J116" s="195"/>
      <c r="K116" s="196">
        <v>0.5</v>
      </c>
      <c r="L116" s="196"/>
      <c r="M116" s="196">
        <v>0.5</v>
      </c>
      <c r="N116" s="196"/>
      <c r="O116" s="197"/>
      <c r="P116" s="391">
        <f t="shared" si="8"/>
        <v>0</v>
      </c>
      <c r="Q116" s="392">
        <f t="shared" si="8"/>
        <v>105</v>
      </c>
      <c r="R116" s="392">
        <f t="shared" si="8"/>
        <v>0</v>
      </c>
      <c r="S116" s="392">
        <f t="shared" si="8"/>
        <v>105</v>
      </c>
      <c r="T116" s="392">
        <f t="shared" si="8"/>
        <v>0</v>
      </c>
      <c r="U116" s="393">
        <f t="shared" si="8"/>
        <v>0</v>
      </c>
      <c r="V116" s="394">
        <f t="shared" si="12"/>
        <v>210</v>
      </c>
      <c r="W116" s="144" t="s">
        <v>255</v>
      </c>
      <c r="X116" s="423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9"/>
        <v>1</v>
      </c>
      <c r="B117" s="150" t="s">
        <v>153</v>
      </c>
      <c r="C117" s="148" t="s">
        <v>29</v>
      </c>
      <c r="D117" s="200">
        <v>20</v>
      </c>
      <c r="E117" s="383">
        <f t="shared" si="11"/>
        <v>140</v>
      </c>
      <c r="F117" s="319">
        <v>46190</v>
      </c>
      <c r="G117" s="384">
        <f t="shared" ca="1" si="14"/>
        <v>118</v>
      </c>
      <c r="H117" s="385">
        <v>3</v>
      </c>
      <c r="I117" s="385" t="str">
        <f>VLOOKUP(H117,Secteurs!$A$4:$C$6,3)</f>
        <v>Arnaud ITOUA</v>
      </c>
      <c r="J117" s="195"/>
      <c r="K117" s="196">
        <v>1</v>
      </c>
      <c r="L117" s="196"/>
      <c r="M117" s="196"/>
      <c r="N117" s="196"/>
      <c r="O117" s="197"/>
      <c r="P117" s="391">
        <f t="shared" si="8"/>
        <v>0</v>
      </c>
      <c r="Q117" s="392">
        <f t="shared" si="8"/>
        <v>140</v>
      </c>
      <c r="R117" s="392">
        <f t="shared" si="8"/>
        <v>0</v>
      </c>
      <c r="S117" s="392">
        <f t="shared" si="8"/>
        <v>0</v>
      </c>
      <c r="T117" s="392">
        <f t="shared" si="8"/>
        <v>0</v>
      </c>
      <c r="U117" s="393">
        <f t="shared" si="8"/>
        <v>0</v>
      </c>
      <c r="V117" s="394">
        <f t="shared" si="12"/>
        <v>140</v>
      </c>
      <c r="W117" s="144" t="s">
        <v>226</v>
      </c>
      <c r="X117" s="423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9"/>
        <v>1</v>
      </c>
      <c r="B118" s="150" t="s">
        <v>154</v>
      </c>
      <c r="C118" s="150"/>
      <c r="D118" s="200">
        <v>16</v>
      </c>
      <c r="E118" s="383">
        <f t="shared" si="11"/>
        <v>112</v>
      </c>
      <c r="F118" s="319">
        <v>46192</v>
      </c>
      <c r="G118" s="384">
        <f t="shared" ca="1" si="14"/>
        <v>116</v>
      </c>
      <c r="H118" s="385">
        <v>3</v>
      </c>
      <c r="I118" s="385" t="str">
        <f>VLOOKUP(H118,Secteurs!$A$4:$C$6,3)</f>
        <v>Arnaud ITOUA</v>
      </c>
      <c r="J118" s="195">
        <v>0.5</v>
      </c>
      <c r="K118" s="196"/>
      <c r="L118" s="196"/>
      <c r="M118" s="196">
        <v>0.25</v>
      </c>
      <c r="N118" s="196"/>
      <c r="O118" s="197">
        <v>0.25</v>
      </c>
      <c r="P118" s="391">
        <f t="shared" si="8"/>
        <v>56</v>
      </c>
      <c r="Q118" s="392">
        <f t="shared" si="8"/>
        <v>0</v>
      </c>
      <c r="R118" s="392">
        <f t="shared" si="8"/>
        <v>0</v>
      </c>
      <c r="S118" s="392">
        <f t="shared" si="8"/>
        <v>28</v>
      </c>
      <c r="T118" s="392">
        <f t="shared" si="8"/>
        <v>0</v>
      </c>
      <c r="U118" s="393">
        <f t="shared" si="8"/>
        <v>28</v>
      </c>
      <c r="V118" s="394">
        <f t="shared" si="12"/>
        <v>112</v>
      </c>
      <c r="W118" s="144" t="s">
        <v>258</v>
      </c>
      <c r="X118" s="423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9"/>
        <v>1</v>
      </c>
      <c r="B119" s="348" t="s">
        <v>328</v>
      </c>
      <c r="C119" s="142"/>
      <c r="D119" s="198">
        <v>16</v>
      </c>
      <c r="E119" s="383">
        <f t="shared" si="11"/>
        <v>112</v>
      </c>
      <c r="F119" s="319">
        <v>46190</v>
      </c>
      <c r="G119" s="384">
        <f t="shared" ca="1" si="14"/>
        <v>118</v>
      </c>
      <c r="H119" s="385">
        <v>2</v>
      </c>
      <c r="I119" s="385" t="s">
        <v>354</v>
      </c>
      <c r="J119" s="195">
        <v>0.5</v>
      </c>
      <c r="K119" s="196"/>
      <c r="L119" s="196"/>
      <c r="M119" s="196"/>
      <c r="N119" s="196"/>
      <c r="O119" s="197">
        <v>0.5</v>
      </c>
      <c r="P119" s="391">
        <f t="shared" si="8"/>
        <v>56</v>
      </c>
      <c r="Q119" s="392">
        <f t="shared" si="8"/>
        <v>0</v>
      </c>
      <c r="R119" s="392">
        <f t="shared" si="8"/>
        <v>0</v>
      </c>
      <c r="S119" s="392">
        <f t="shared" si="8"/>
        <v>0</v>
      </c>
      <c r="T119" s="392">
        <f t="shared" si="8"/>
        <v>0</v>
      </c>
      <c r="U119" s="393">
        <f t="shared" si="8"/>
        <v>56</v>
      </c>
      <c r="V119" s="394">
        <f t="shared" si="12"/>
        <v>112</v>
      </c>
      <c r="W119" s="144" t="s">
        <v>210</v>
      </c>
      <c r="X119" s="423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9"/>
        <v>1</v>
      </c>
      <c r="B120" s="150" t="s">
        <v>156</v>
      </c>
      <c r="C120" s="150"/>
      <c r="D120" s="200">
        <v>12</v>
      </c>
      <c r="E120" s="383">
        <f t="shared" si="11"/>
        <v>84</v>
      </c>
      <c r="F120" s="320">
        <v>46191</v>
      </c>
      <c r="G120" s="384">
        <f t="shared" ca="1" si="14"/>
        <v>117</v>
      </c>
      <c r="H120" s="255">
        <v>3</v>
      </c>
      <c r="I120" s="152" t="str">
        <f>VLOOKUP(H120,Secteurs!$A$4:$C$6,3)</f>
        <v>Arnaud ITOUA</v>
      </c>
      <c r="J120" s="195">
        <v>0.5</v>
      </c>
      <c r="K120" s="196"/>
      <c r="L120" s="196"/>
      <c r="M120" s="196"/>
      <c r="N120" s="196">
        <v>0.5</v>
      </c>
      <c r="O120" s="197"/>
      <c r="P120" s="391">
        <f t="shared" si="8"/>
        <v>42</v>
      </c>
      <c r="Q120" s="392">
        <f t="shared" si="8"/>
        <v>0</v>
      </c>
      <c r="R120" s="392">
        <f t="shared" si="8"/>
        <v>0</v>
      </c>
      <c r="S120" s="392">
        <f t="shared" si="8"/>
        <v>0</v>
      </c>
      <c r="T120" s="392">
        <f t="shared" si="8"/>
        <v>42</v>
      </c>
      <c r="U120" s="393">
        <f t="shared" si="8"/>
        <v>0</v>
      </c>
      <c r="V120" s="394">
        <f t="shared" si="12"/>
        <v>84</v>
      </c>
      <c r="W120" s="144" t="s">
        <v>259</v>
      </c>
      <c r="X120" s="423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9"/>
        <v>1</v>
      </c>
      <c r="B121" s="150" t="s">
        <v>157</v>
      </c>
      <c r="C121" s="148" t="s">
        <v>29</v>
      </c>
      <c r="D121" s="200">
        <v>22</v>
      </c>
      <c r="E121" s="383">
        <f t="shared" si="11"/>
        <v>154</v>
      </c>
      <c r="F121" s="319">
        <v>46188</v>
      </c>
      <c r="G121" s="384">
        <f t="shared" ca="1" si="14"/>
        <v>120</v>
      </c>
      <c r="H121" s="385">
        <v>2</v>
      </c>
      <c r="I121" s="385" t="s">
        <v>355</v>
      </c>
      <c r="J121" s="195">
        <v>0.25</v>
      </c>
      <c r="K121" s="196"/>
      <c r="L121" s="196">
        <v>0.5</v>
      </c>
      <c r="M121" s="196">
        <v>0.25</v>
      </c>
      <c r="N121" s="196"/>
      <c r="O121" s="197"/>
      <c r="P121" s="391">
        <f t="shared" si="8"/>
        <v>38.5</v>
      </c>
      <c r="Q121" s="392">
        <f t="shared" si="8"/>
        <v>0</v>
      </c>
      <c r="R121" s="392">
        <f t="shared" si="8"/>
        <v>77</v>
      </c>
      <c r="S121" s="392">
        <f t="shared" si="8"/>
        <v>38.5</v>
      </c>
      <c r="T121" s="392">
        <f t="shared" si="8"/>
        <v>0</v>
      </c>
      <c r="U121" s="393">
        <f t="shared" si="8"/>
        <v>0</v>
      </c>
      <c r="V121" s="394">
        <f t="shared" si="12"/>
        <v>154</v>
      </c>
      <c r="W121" s="144" t="s">
        <v>255</v>
      </c>
      <c r="X121" s="423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9"/>
        <v>1</v>
      </c>
      <c r="B122" s="150" t="s">
        <v>158</v>
      </c>
      <c r="C122" s="150"/>
      <c r="D122" s="200">
        <v>40</v>
      </c>
      <c r="E122" s="383">
        <f t="shared" si="11"/>
        <v>280</v>
      </c>
      <c r="F122" s="319">
        <v>46190</v>
      </c>
      <c r="G122" s="384">
        <f t="shared" ca="1" si="14"/>
        <v>118</v>
      </c>
      <c r="H122" s="385">
        <v>2</v>
      </c>
      <c r="I122" s="385" t="s">
        <v>354</v>
      </c>
      <c r="J122" s="195">
        <v>0.5</v>
      </c>
      <c r="K122" s="196"/>
      <c r="L122" s="196"/>
      <c r="M122" s="196">
        <v>0.5</v>
      </c>
      <c r="N122" s="196"/>
      <c r="O122" s="197"/>
      <c r="P122" s="391">
        <f t="shared" si="8"/>
        <v>140</v>
      </c>
      <c r="Q122" s="392">
        <f t="shared" si="8"/>
        <v>0</v>
      </c>
      <c r="R122" s="392">
        <f t="shared" si="8"/>
        <v>0</v>
      </c>
      <c r="S122" s="392">
        <f t="shared" si="8"/>
        <v>140</v>
      </c>
      <c r="T122" s="392">
        <f t="shared" si="8"/>
        <v>0</v>
      </c>
      <c r="U122" s="393">
        <f t="shared" si="8"/>
        <v>0</v>
      </c>
      <c r="V122" s="394">
        <f t="shared" si="12"/>
        <v>280</v>
      </c>
      <c r="W122" s="144" t="s">
        <v>260</v>
      </c>
      <c r="X122" s="423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9"/>
        <v>1</v>
      </c>
      <c r="B123" s="150" t="s">
        <v>159</v>
      </c>
      <c r="C123" s="154" t="s">
        <v>29</v>
      </c>
      <c r="D123" s="200">
        <v>16</v>
      </c>
      <c r="E123" s="383">
        <f t="shared" si="11"/>
        <v>112</v>
      </c>
      <c r="F123" s="319">
        <v>46188</v>
      </c>
      <c r="G123" s="384">
        <f t="shared" ca="1" si="14"/>
        <v>120</v>
      </c>
      <c r="H123" s="385">
        <v>2</v>
      </c>
      <c r="I123" s="385" t="s">
        <v>354</v>
      </c>
      <c r="J123" s="195">
        <v>1</v>
      </c>
      <c r="K123" s="196"/>
      <c r="L123" s="196"/>
      <c r="M123" s="196"/>
      <c r="N123" s="196"/>
      <c r="O123" s="296"/>
      <c r="P123" s="391">
        <f t="shared" ref="P123:U154" si="15">+$E123*J123</f>
        <v>112</v>
      </c>
      <c r="Q123" s="392">
        <f t="shared" si="15"/>
        <v>0</v>
      </c>
      <c r="R123" s="392">
        <f t="shared" si="15"/>
        <v>0</v>
      </c>
      <c r="S123" s="392">
        <f t="shared" si="15"/>
        <v>0</v>
      </c>
      <c r="T123" s="392">
        <f t="shared" si="15"/>
        <v>0</v>
      </c>
      <c r="U123" s="393">
        <f t="shared" si="15"/>
        <v>0</v>
      </c>
      <c r="V123" s="394">
        <f t="shared" si="12"/>
        <v>112</v>
      </c>
      <c r="W123" s="144" t="s">
        <v>226</v>
      </c>
      <c r="X123" s="423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9"/>
        <v>1</v>
      </c>
      <c r="B124" s="150" t="s">
        <v>324</v>
      </c>
      <c r="C124" s="150"/>
      <c r="D124" s="200">
        <v>8</v>
      </c>
      <c r="E124" s="383">
        <f t="shared" si="11"/>
        <v>56</v>
      </c>
      <c r="F124" s="319">
        <v>46191</v>
      </c>
      <c r="G124" s="384">
        <f t="shared" ca="1" si="14"/>
        <v>117</v>
      </c>
      <c r="H124" s="385">
        <v>3</v>
      </c>
      <c r="I124" s="385" t="str">
        <f>VLOOKUP(H124,Secteurs!$A$4:$C$6,3)</f>
        <v>Arnaud ITOUA</v>
      </c>
      <c r="J124" s="195"/>
      <c r="K124" s="196"/>
      <c r="L124" s="196"/>
      <c r="M124" s="196">
        <v>0.5</v>
      </c>
      <c r="N124" s="196"/>
      <c r="O124" s="197">
        <v>0.5</v>
      </c>
      <c r="P124" s="391">
        <f t="shared" si="15"/>
        <v>0</v>
      </c>
      <c r="Q124" s="392">
        <f t="shared" si="15"/>
        <v>0</v>
      </c>
      <c r="R124" s="392">
        <f t="shared" si="15"/>
        <v>0</v>
      </c>
      <c r="S124" s="392">
        <f t="shared" si="15"/>
        <v>28</v>
      </c>
      <c r="T124" s="392">
        <f t="shared" si="15"/>
        <v>0</v>
      </c>
      <c r="U124" s="393">
        <f t="shared" si="15"/>
        <v>28</v>
      </c>
      <c r="V124" s="394">
        <f t="shared" si="12"/>
        <v>56</v>
      </c>
      <c r="W124" s="144" t="s">
        <v>226</v>
      </c>
      <c r="X124" s="423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9"/>
        <v>1</v>
      </c>
      <c r="B125" s="150" t="s">
        <v>292</v>
      </c>
      <c r="C125" s="321"/>
      <c r="D125" s="200">
        <v>16</v>
      </c>
      <c r="E125" s="383">
        <f t="shared" si="11"/>
        <v>112</v>
      </c>
      <c r="F125" s="319">
        <v>46192</v>
      </c>
      <c r="G125" s="384">
        <f t="shared" ca="1" si="14"/>
        <v>116</v>
      </c>
      <c r="H125" s="385">
        <v>2</v>
      </c>
      <c r="I125" s="385" t="s">
        <v>354</v>
      </c>
      <c r="J125" s="195">
        <v>0.5</v>
      </c>
      <c r="K125" s="196"/>
      <c r="L125" s="196"/>
      <c r="M125" s="196"/>
      <c r="N125" s="196"/>
      <c r="O125" s="197">
        <v>0.5</v>
      </c>
      <c r="P125" s="391">
        <f t="shared" si="15"/>
        <v>56</v>
      </c>
      <c r="Q125" s="392">
        <f t="shared" si="15"/>
        <v>0</v>
      </c>
      <c r="R125" s="392">
        <f t="shared" si="15"/>
        <v>0</v>
      </c>
      <c r="S125" s="392">
        <f t="shared" si="15"/>
        <v>0</v>
      </c>
      <c r="T125" s="392">
        <f t="shared" si="15"/>
        <v>0</v>
      </c>
      <c r="U125" s="393">
        <f t="shared" si="15"/>
        <v>56</v>
      </c>
      <c r="V125" s="394">
        <f t="shared" si="12"/>
        <v>112</v>
      </c>
      <c r="W125" s="144" t="s">
        <v>261</v>
      </c>
      <c r="X125" s="423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9"/>
        <v>1</v>
      </c>
      <c r="B126" s="150" t="s">
        <v>161</v>
      </c>
      <c r="C126" s="150"/>
      <c r="D126" s="200">
        <v>20</v>
      </c>
      <c r="E126" s="383">
        <f t="shared" si="11"/>
        <v>140</v>
      </c>
      <c r="F126" s="319">
        <v>46192</v>
      </c>
      <c r="G126" s="384">
        <f t="shared" ca="1" si="14"/>
        <v>116</v>
      </c>
      <c r="H126" s="385">
        <v>2</v>
      </c>
      <c r="I126" s="385" t="s">
        <v>354</v>
      </c>
      <c r="J126" s="195">
        <v>0.5</v>
      </c>
      <c r="K126" s="196"/>
      <c r="L126" s="196"/>
      <c r="M126" s="196">
        <v>0.5</v>
      </c>
      <c r="N126" s="196"/>
      <c r="O126" s="197"/>
      <c r="P126" s="391">
        <f t="shared" si="15"/>
        <v>70</v>
      </c>
      <c r="Q126" s="392">
        <f t="shared" si="15"/>
        <v>0</v>
      </c>
      <c r="R126" s="392">
        <f t="shared" si="15"/>
        <v>0</v>
      </c>
      <c r="S126" s="392">
        <f t="shared" si="15"/>
        <v>70</v>
      </c>
      <c r="T126" s="392">
        <f t="shared" si="15"/>
        <v>0</v>
      </c>
      <c r="U126" s="393">
        <f t="shared" si="15"/>
        <v>0</v>
      </c>
      <c r="V126" s="394">
        <f t="shared" si="12"/>
        <v>140</v>
      </c>
      <c r="W126" s="144" t="s">
        <v>262</v>
      </c>
      <c r="X126" s="423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9"/>
        <v>1</v>
      </c>
      <c r="B127" s="150" t="s">
        <v>162</v>
      </c>
      <c r="C127" s="150"/>
      <c r="D127" s="200">
        <v>42</v>
      </c>
      <c r="E127" s="383">
        <f t="shared" si="11"/>
        <v>294</v>
      </c>
      <c r="F127" s="319">
        <v>46190</v>
      </c>
      <c r="G127" s="384">
        <f t="shared" ca="1" si="14"/>
        <v>118</v>
      </c>
      <c r="H127" s="254">
        <v>2</v>
      </c>
      <c r="I127" s="385" t="s">
        <v>354</v>
      </c>
      <c r="J127" s="195">
        <v>0.5</v>
      </c>
      <c r="K127" s="196"/>
      <c r="L127" s="196"/>
      <c r="M127" s="196"/>
      <c r="N127" s="196"/>
      <c r="O127" s="197">
        <v>0.5</v>
      </c>
      <c r="P127" s="391">
        <f t="shared" si="15"/>
        <v>147</v>
      </c>
      <c r="Q127" s="392">
        <f t="shared" si="15"/>
        <v>0</v>
      </c>
      <c r="R127" s="392">
        <f t="shared" si="15"/>
        <v>0</v>
      </c>
      <c r="S127" s="392">
        <f t="shared" si="15"/>
        <v>0</v>
      </c>
      <c r="T127" s="392">
        <f t="shared" si="15"/>
        <v>0</v>
      </c>
      <c r="U127" s="393">
        <f t="shared" si="15"/>
        <v>147</v>
      </c>
      <c r="V127" s="394">
        <f t="shared" si="12"/>
        <v>294</v>
      </c>
      <c r="W127" s="144" t="s">
        <v>205</v>
      </c>
      <c r="X127" s="423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9"/>
        <v>1</v>
      </c>
      <c r="B128" s="150" t="s">
        <v>387</v>
      </c>
      <c r="C128" s="154"/>
      <c r="D128" s="200">
        <v>2</v>
      </c>
      <c r="E128" s="383">
        <f t="shared" si="11"/>
        <v>14</v>
      </c>
      <c r="F128" s="319">
        <v>46189</v>
      </c>
      <c r="G128" s="384">
        <f t="shared" ca="1" si="14"/>
        <v>119</v>
      </c>
      <c r="H128" s="254">
        <v>1</v>
      </c>
      <c r="I128" s="385" t="s">
        <v>353</v>
      </c>
      <c r="J128" s="195">
        <v>0.5</v>
      </c>
      <c r="K128" s="196"/>
      <c r="L128" s="196"/>
      <c r="M128" s="196">
        <v>0.25</v>
      </c>
      <c r="N128" s="196"/>
      <c r="O128" s="197">
        <v>0.25</v>
      </c>
      <c r="P128" s="391">
        <f t="shared" si="15"/>
        <v>7</v>
      </c>
      <c r="Q128" s="392">
        <f t="shared" si="15"/>
        <v>0</v>
      </c>
      <c r="R128" s="392">
        <f t="shared" si="15"/>
        <v>0</v>
      </c>
      <c r="S128" s="392">
        <f t="shared" si="15"/>
        <v>3.5</v>
      </c>
      <c r="T128" s="392">
        <f t="shared" si="15"/>
        <v>0</v>
      </c>
      <c r="U128" s="393">
        <f t="shared" si="15"/>
        <v>3.5</v>
      </c>
      <c r="V128" s="394">
        <f t="shared" si="12"/>
        <v>14</v>
      </c>
      <c r="W128" s="144" t="s">
        <v>263</v>
      </c>
      <c r="X128" s="423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9"/>
        <v>1</v>
      </c>
      <c r="B129" s="150" t="s">
        <v>164</v>
      </c>
      <c r="C129" s="154" t="s">
        <v>34</v>
      </c>
      <c r="D129" s="201">
        <v>16</v>
      </c>
      <c r="E129" s="383">
        <f t="shared" si="11"/>
        <v>112</v>
      </c>
      <c r="F129" s="319">
        <v>46192</v>
      </c>
      <c r="G129" s="384">
        <f t="shared" ca="1" si="14"/>
        <v>116</v>
      </c>
      <c r="H129" s="254">
        <v>1</v>
      </c>
      <c r="I129" s="385" t="s">
        <v>354</v>
      </c>
      <c r="J129" s="195"/>
      <c r="K129" s="196"/>
      <c r="L129" s="196"/>
      <c r="M129" s="196"/>
      <c r="N129" s="196">
        <v>1</v>
      </c>
      <c r="O129" s="197"/>
      <c r="P129" s="391">
        <f t="shared" si="15"/>
        <v>0</v>
      </c>
      <c r="Q129" s="392">
        <f t="shared" si="15"/>
        <v>0</v>
      </c>
      <c r="R129" s="392">
        <f t="shared" si="15"/>
        <v>0</v>
      </c>
      <c r="S129" s="392">
        <f t="shared" si="15"/>
        <v>0</v>
      </c>
      <c r="T129" s="392">
        <f t="shared" si="15"/>
        <v>112</v>
      </c>
      <c r="U129" s="393">
        <f t="shared" si="15"/>
        <v>0</v>
      </c>
      <c r="V129" s="394">
        <f t="shared" si="12"/>
        <v>112</v>
      </c>
      <c r="W129" s="144" t="s">
        <v>255</v>
      </c>
      <c r="X129" s="423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4" si="16">+IF(D130&gt;0,1,0)</f>
        <v>1</v>
      </c>
      <c r="B130" s="150" t="s">
        <v>390</v>
      </c>
      <c r="C130" s="154" t="s">
        <v>34</v>
      </c>
      <c r="D130" s="200">
        <v>7</v>
      </c>
      <c r="E130" s="383">
        <f t="shared" si="11"/>
        <v>49</v>
      </c>
      <c r="F130" s="319">
        <v>46189</v>
      </c>
      <c r="G130" s="384">
        <f t="shared" ca="1" si="14"/>
        <v>119</v>
      </c>
      <c r="H130" s="254">
        <v>2</v>
      </c>
      <c r="I130" s="385" t="s">
        <v>354</v>
      </c>
      <c r="J130" s="195">
        <v>1</v>
      </c>
      <c r="K130" s="196"/>
      <c r="L130" s="196"/>
      <c r="M130" s="196"/>
      <c r="N130" s="196"/>
      <c r="O130" s="197"/>
      <c r="P130" s="391">
        <f t="shared" si="15"/>
        <v>49</v>
      </c>
      <c r="Q130" s="392">
        <f t="shared" si="15"/>
        <v>0</v>
      </c>
      <c r="R130" s="392">
        <f t="shared" si="15"/>
        <v>0</v>
      </c>
      <c r="S130" s="392">
        <f t="shared" si="15"/>
        <v>0</v>
      </c>
      <c r="T130" s="392">
        <f t="shared" si="15"/>
        <v>0</v>
      </c>
      <c r="U130" s="393">
        <f t="shared" si="15"/>
        <v>0</v>
      </c>
      <c r="V130" s="394">
        <f t="shared" si="12"/>
        <v>49</v>
      </c>
      <c r="W130" s="144" t="s">
        <v>226</v>
      </c>
      <c r="X130" s="423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50" t="s">
        <v>167</v>
      </c>
      <c r="C131" s="148" t="s">
        <v>29</v>
      </c>
      <c r="D131" s="200">
        <v>24</v>
      </c>
      <c r="E131" s="383">
        <f t="shared" ref="E131:E155" si="17">D131*7</f>
        <v>168</v>
      </c>
      <c r="F131" s="319">
        <v>46189</v>
      </c>
      <c r="G131" s="384">
        <f t="shared" ca="1" si="14"/>
        <v>119</v>
      </c>
      <c r="H131" s="254">
        <v>2</v>
      </c>
      <c r="I131" s="385" t="s">
        <v>354</v>
      </c>
      <c r="J131" s="195">
        <v>0.5</v>
      </c>
      <c r="K131" s="196"/>
      <c r="L131" s="196"/>
      <c r="M131" s="196">
        <v>0.25</v>
      </c>
      <c r="N131" s="196">
        <v>0.25</v>
      </c>
      <c r="O131" s="197"/>
      <c r="P131" s="391">
        <f t="shared" si="15"/>
        <v>84</v>
      </c>
      <c r="Q131" s="392">
        <f t="shared" si="15"/>
        <v>0</v>
      </c>
      <c r="R131" s="392">
        <f t="shared" si="15"/>
        <v>0</v>
      </c>
      <c r="S131" s="392">
        <f t="shared" si="15"/>
        <v>42</v>
      </c>
      <c r="T131" s="392">
        <f t="shared" si="15"/>
        <v>42</v>
      </c>
      <c r="U131" s="393">
        <f t="shared" si="15"/>
        <v>0</v>
      </c>
      <c r="V131" s="394">
        <f t="shared" ref="V131:V155" si="18">SUM(P131:U131)</f>
        <v>168</v>
      </c>
      <c r="W131" s="144" t="s">
        <v>226</v>
      </c>
      <c r="X131" s="423">
        <f t="shared" ref="X131:X154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142" t="s">
        <v>350</v>
      </c>
      <c r="C132" s="209"/>
      <c r="D132" s="201">
        <v>15</v>
      </c>
      <c r="E132" s="383">
        <f t="shared" si="17"/>
        <v>105</v>
      </c>
      <c r="F132" s="319">
        <v>46190</v>
      </c>
      <c r="G132" s="384">
        <f t="shared" ca="1" si="14"/>
        <v>118</v>
      </c>
      <c r="H132" s="254">
        <v>1</v>
      </c>
      <c r="I132" s="385" t="s">
        <v>353</v>
      </c>
      <c r="J132" s="195"/>
      <c r="K132" s="196">
        <v>1</v>
      </c>
      <c r="L132" s="196"/>
      <c r="M132" s="196"/>
      <c r="N132" s="196"/>
      <c r="O132" s="197"/>
      <c r="P132" s="391">
        <f t="shared" si="15"/>
        <v>0</v>
      </c>
      <c r="Q132" s="392">
        <f t="shared" si="15"/>
        <v>105</v>
      </c>
      <c r="R132" s="392">
        <f t="shared" si="15"/>
        <v>0</v>
      </c>
      <c r="S132" s="392">
        <f t="shared" si="15"/>
        <v>0</v>
      </c>
      <c r="T132" s="392">
        <f t="shared" si="15"/>
        <v>0</v>
      </c>
      <c r="U132" s="393">
        <f t="shared" si="15"/>
        <v>0</v>
      </c>
      <c r="V132" s="394">
        <f t="shared" si="18"/>
        <v>105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355" t="s">
        <v>307</v>
      </c>
      <c r="C133" s="154"/>
      <c r="D133" s="201">
        <v>8</v>
      </c>
      <c r="E133" s="383">
        <f t="shared" si="17"/>
        <v>56</v>
      </c>
      <c r="F133" s="319">
        <v>46192</v>
      </c>
      <c r="G133" s="384">
        <f t="shared" ca="1" si="14"/>
        <v>116</v>
      </c>
      <c r="H133" s="254">
        <v>2</v>
      </c>
      <c r="I133" s="385" t="s">
        <v>354</v>
      </c>
      <c r="J133" s="195"/>
      <c r="K133" s="196"/>
      <c r="L133" s="196"/>
      <c r="M133" s="196"/>
      <c r="N133" s="196"/>
      <c r="O133" s="197">
        <v>1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5"/>
        <v>0</v>
      </c>
      <c r="T133" s="392">
        <f t="shared" si="15"/>
        <v>0</v>
      </c>
      <c r="U133" s="393">
        <f t="shared" si="15"/>
        <v>56</v>
      </c>
      <c r="V133" s="394">
        <f t="shared" si="18"/>
        <v>56</v>
      </c>
      <c r="W133" s="144" t="s">
        <v>226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170</v>
      </c>
      <c r="C134" s="149"/>
      <c r="D134" s="198">
        <v>10</v>
      </c>
      <c r="E134" s="383">
        <f t="shared" si="17"/>
        <v>70</v>
      </c>
      <c r="F134" s="319">
        <v>46189</v>
      </c>
      <c r="G134" s="384">
        <f t="shared" ca="1" si="14"/>
        <v>119</v>
      </c>
      <c r="H134" s="254">
        <v>1</v>
      </c>
      <c r="I134" s="385" t="s">
        <v>353</v>
      </c>
      <c r="J134" s="195"/>
      <c r="K134" s="196"/>
      <c r="L134" s="196"/>
      <c r="M134" s="196">
        <v>0.5</v>
      </c>
      <c r="N134" s="196"/>
      <c r="O134" s="197">
        <v>0.5</v>
      </c>
      <c r="P134" s="391">
        <f t="shared" si="15"/>
        <v>0</v>
      </c>
      <c r="Q134" s="392">
        <f t="shared" si="15"/>
        <v>0</v>
      </c>
      <c r="R134" s="392">
        <f t="shared" si="15"/>
        <v>0</v>
      </c>
      <c r="S134" s="392">
        <f t="shared" si="15"/>
        <v>35</v>
      </c>
      <c r="T134" s="392">
        <f t="shared" si="15"/>
        <v>0</v>
      </c>
      <c r="U134" s="393">
        <f t="shared" si="15"/>
        <v>35</v>
      </c>
      <c r="V134" s="394">
        <f t="shared" si="18"/>
        <v>70</v>
      </c>
      <c r="W134" s="144" t="s">
        <v>219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172</v>
      </c>
      <c r="C135" s="149"/>
      <c r="D135" s="198">
        <v>20</v>
      </c>
      <c r="E135" s="383">
        <f t="shared" si="17"/>
        <v>140</v>
      </c>
      <c r="F135" s="319">
        <v>46190</v>
      </c>
      <c r="G135" s="384">
        <f t="shared" ca="1" si="14"/>
        <v>118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15"/>
        <v>140</v>
      </c>
      <c r="Q135" s="392">
        <f t="shared" si="15"/>
        <v>0</v>
      </c>
      <c r="R135" s="392">
        <f t="shared" si="15"/>
        <v>0</v>
      </c>
      <c r="S135" s="392">
        <f t="shared" si="15"/>
        <v>0</v>
      </c>
      <c r="T135" s="392">
        <f t="shared" si="15"/>
        <v>0</v>
      </c>
      <c r="U135" s="393">
        <f t="shared" si="15"/>
        <v>0</v>
      </c>
      <c r="V135" s="394">
        <f t="shared" si="18"/>
        <v>140</v>
      </c>
      <c r="W135" s="144" t="s">
        <v>264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53" t="s">
        <v>173</v>
      </c>
      <c r="C136" s="149" t="s">
        <v>34</v>
      </c>
      <c r="D136" s="198">
        <v>10</v>
      </c>
      <c r="E136" s="383">
        <f t="shared" si="17"/>
        <v>70</v>
      </c>
      <c r="F136" s="319">
        <v>46190</v>
      </c>
      <c r="G136" s="384">
        <f t="shared" ref="G136:G154" ca="1" si="20">+IF(A136=1,(+TODAY())-F136,"Sans objet")</f>
        <v>118</v>
      </c>
      <c r="H136" s="254">
        <v>1</v>
      </c>
      <c r="I136" s="385" t="s">
        <v>353</v>
      </c>
      <c r="J136" s="195"/>
      <c r="K136" s="196"/>
      <c r="L136" s="196"/>
      <c r="M136" s="196">
        <v>0.5</v>
      </c>
      <c r="N136" s="196"/>
      <c r="O136" s="197">
        <v>0.5</v>
      </c>
      <c r="P136" s="391">
        <f t="shared" si="15"/>
        <v>0</v>
      </c>
      <c r="Q136" s="392">
        <f t="shared" si="15"/>
        <v>0</v>
      </c>
      <c r="R136" s="392">
        <f t="shared" si="15"/>
        <v>0</v>
      </c>
      <c r="S136" s="392">
        <f t="shared" si="15"/>
        <v>35</v>
      </c>
      <c r="T136" s="392">
        <f t="shared" si="15"/>
        <v>0</v>
      </c>
      <c r="U136" s="393">
        <f t="shared" si="15"/>
        <v>35</v>
      </c>
      <c r="V136" s="394">
        <f t="shared" si="18"/>
        <v>70</v>
      </c>
      <c r="W136" s="144" t="s">
        <v>223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174</v>
      </c>
      <c r="C137" s="148" t="s">
        <v>29</v>
      </c>
      <c r="D137" s="198">
        <v>16</v>
      </c>
      <c r="E137" s="383">
        <f t="shared" si="17"/>
        <v>112</v>
      </c>
      <c r="F137" s="319">
        <v>46189</v>
      </c>
      <c r="G137" s="384">
        <f t="shared" ca="1" si="20"/>
        <v>119</v>
      </c>
      <c r="H137" s="385">
        <v>2</v>
      </c>
      <c r="I137" s="385" t="s">
        <v>354</v>
      </c>
      <c r="J137" s="195"/>
      <c r="K137" s="196"/>
      <c r="L137" s="196"/>
      <c r="M137" s="196">
        <v>0.5</v>
      </c>
      <c r="N137" s="196"/>
      <c r="O137" s="197">
        <v>0.5</v>
      </c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5"/>
        <v>56</v>
      </c>
      <c r="T137" s="392">
        <f t="shared" si="15"/>
        <v>0</v>
      </c>
      <c r="U137" s="393">
        <f t="shared" si="15"/>
        <v>56</v>
      </c>
      <c r="V137" s="394">
        <f t="shared" si="18"/>
        <v>112</v>
      </c>
      <c r="W137" s="144" t="s">
        <v>265</v>
      </c>
      <c r="X137" s="423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142" t="s">
        <v>175</v>
      </c>
      <c r="C138" s="142"/>
      <c r="D138" s="198">
        <v>22</v>
      </c>
      <c r="E138" s="383">
        <f t="shared" si="17"/>
        <v>154</v>
      </c>
      <c r="F138" s="319">
        <v>46192</v>
      </c>
      <c r="G138" s="384">
        <f t="shared" ca="1" si="20"/>
        <v>116</v>
      </c>
      <c r="H138" s="385">
        <v>2</v>
      </c>
      <c r="I138" s="385" t="s">
        <v>354</v>
      </c>
      <c r="J138" s="195"/>
      <c r="K138" s="196"/>
      <c r="L138" s="196"/>
      <c r="M138" s="196"/>
      <c r="N138" s="196"/>
      <c r="O138" s="197">
        <v>1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5"/>
        <v>0</v>
      </c>
      <c r="T138" s="392">
        <f t="shared" si="15"/>
        <v>0</v>
      </c>
      <c r="U138" s="393">
        <f t="shared" si="15"/>
        <v>154</v>
      </c>
      <c r="V138" s="394">
        <f t="shared" si="18"/>
        <v>154</v>
      </c>
      <c r="W138" s="144" t="s">
        <v>266</v>
      </c>
      <c r="X138" s="423">
        <f t="shared" si="19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350" t="s">
        <v>176</v>
      </c>
      <c r="C139" s="210"/>
      <c r="D139" s="198">
        <v>8</v>
      </c>
      <c r="E139" s="383">
        <f t="shared" si="17"/>
        <v>56</v>
      </c>
      <c r="F139" s="319">
        <v>46192</v>
      </c>
      <c r="G139" s="384">
        <f t="shared" ca="1" si="20"/>
        <v>116</v>
      </c>
      <c r="H139" s="398">
        <v>2</v>
      </c>
      <c r="I139" s="398" t="s">
        <v>354</v>
      </c>
      <c r="J139" s="195"/>
      <c r="K139" s="196"/>
      <c r="L139" s="196"/>
      <c r="M139" s="196"/>
      <c r="N139" s="196">
        <v>0.5</v>
      </c>
      <c r="O139" s="197">
        <v>0.5</v>
      </c>
      <c r="P139" s="391">
        <f t="shared" si="15"/>
        <v>0</v>
      </c>
      <c r="Q139" s="392">
        <f t="shared" si="15"/>
        <v>0</v>
      </c>
      <c r="R139" s="392">
        <f t="shared" si="15"/>
        <v>0</v>
      </c>
      <c r="S139" s="392">
        <f t="shared" si="15"/>
        <v>0</v>
      </c>
      <c r="T139" s="392">
        <f t="shared" si="15"/>
        <v>28</v>
      </c>
      <c r="U139" s="393">
        <f t="shared" si="15"/>
        <v>28</v>
      </c>
      <c r="V139" s="394">
        <f t="shared" si="18"/>
        <v>56</v>
      </c>
      <c r="W139" s="144" t="s">
        <v>255</v>
      </c>
      <c r="X139" s="423">
        <f t="shared" si="19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18.75">
      <c r="A140" s="157">
        <f t="shared" si="16"/>
        <v>1</v>
      </c>
      <c r="B140" s="161" t="s">
        <v>177</v>
      </c>
      <c r="C140" s="161"/>
      <c r="D140" s="198">
        <v>18</v>
      </c>
      <c r="E140" s="383">
        <f t="shared" si="17"/>
        <v>126</v>
      </c>
      <c r="F140" s="319">
        <v>46187</v>
      </c>
      <c r="G140" s="384">
        <f t="shared" ca="1" si="20"/>
        <v>121</v>
      </c>
      <c r="H140" s="385">
        <v>3</v>
      </c>
      <c r="I140" s="385" t="str">
        <f>VLOOKUP(H140,Secteurs!$A$4:$C$6,3)</f>
        <v>Arnaud ITOUA</v>
      </c>
      <c r="J140" s="195">
        <v>0.5</v>
      </c>
      <c r="K140" s="196"/>
      <c r="L140" s="196"/>
      <c r="M140" s="196">
        <v>0.5</v>
      </c>
      <c r="N140" s="196"/>
      <c r="O140" s="197"/>
      <c r="P140" s="391">
        <f t="shared" si="15"/>
        <v>63</v>
      </c>
      <c r="Q140" s="392">
        <f t="shared" si="15"/>
        <v>0</v>
      </c>
      <c r="R140" s="392">
        <f t="shared" si="15"/>
        <v>0</v>
      </c>
      <c r="S140" s="392">
        <f t="shared" si="15"/>
        <v>63</v>
      </c>
      <c r="T140" s="392">
        <f t="shared" si="15"/>
        <v>0</v>
      </c>
      <c r="U140" s="393">
        <f t="shared" si="15"/>
        <v>0</v>
      </c>
      <c r="V140" s="394">
        <f t="shared" si="18"/>
        <v>126</v>
      </c>
      <c r="W140" s="144" t="s">
        <v>218</v>
      </c>
      <c r="X140" s="423">
        <f t="shared" si="19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21">
      <c r="A141" s="157">
        <f t="shared" si="16"/>
        <v>1</v>
      </c>
      <c r="B141" s="142" t="s">
        <v>178</v>
      </c>
      <c r="C141" s="162"/>
      <c r="D141" s="199">
        <v>7</v>
      </c>
      <c r="E141" s="383">
        <f t="shared" si="17"/>
        <v>49</v>
      </c>
      <c r="F141" s="319">
        <v>46191</v>
      </c>
      <c r="G141" s="384">
        <f t="shared" ca="1" si="20"/>
        <v>117</v>
      </c>
      <c r="H141" s="385">
        <v>1</v>
      </c>
      <c r="I141" s="385" t="s">
        <v>353</v>
      </c>
      <c r="J141" s="195"/>
      <c r="K141" s="196"/>
      <c r="L141" s="196">
        <v>0.5</v>
      </c>
      <c r="M141" s="196"/>
      <c r="N141" s="196">
        <v>0.5</v>
      </c>
      <c r="O141" s="197"/>
      <c r="P141" s="391">
        <f t="shared" si="15"/>
        <v>0</v>
      </c>
      <c r="Q141" s="392">
        <f t="shared" si="15"/>
        <v>0</v>
      </c>
      <c r="R141" s="392">
        <f t="shared" si="15"/>
        <v>24.5</v>
      </c>
      <c r="S141" s="392">
        <f t="shared" si="15"/>
        <v>0</v>
      </c>
      <c r="T141" s="392">
        <f t="shared" si="15"/>
        <v>24.5</v>
      </c>
      <c r="U141" s="393">
        <f t="shared" si="15"/>
        <v>0</v>
      </c>
      <c r="V141" s="394">
        <f t="shared" si="18"/>
        <v>49</v>
      </c>
      <c r="W141" s="144" t="s">
        <v>219</v>
      </c>
      <c r="X141" s="423">
        <f t="shared" si="19"/>
        <v>0</v>
      </c>
      <c r="Y141" s="165"/>
      <c r="Z141" s="165"/>
      <c r="AA141" s="2"/>
      <c r="AB141" s="2"/>
      <c r="AC141" s="2"/>
      <c r="AD141" s="2"/>
      <c r="AE141" s="2"/>
      <c r="AF141" s="2"/>
    </row>
    <row r="142" spans="1:32" ht="18.75" customHeight="1">
      <c r="A142" s="157">
        <f t="shared" si="16"/>
        <v>1</v>
      </c>
      <c r="B142" s="142" t="s">
        <v>267</v>
      </c>
      <c r="C142" s="162" t="s">
        <v>29</v>
      </c>
      <c r="D142" s="199">
        <v>8</v>
      </c>
      <c r="E142" s="383">
        <f t="shared" si="17"/>
        <v>56</v>
      </c>
      <c r="F142" s="319">
        <v>46192</v>
      </c>
      <c r="G142" s="384">
        <f t="shared" ca="1" si="20"/>
        <v>116</v>
      </c>
      <c r="H142" s="385">
        <v>1</v>
      </c>
      <c r="I142" s="385" t="s">
        <v>353</v>
      </c>
      <c r="J142" s="195">
        <v>0.75</v>
      </c>
      <c r="K142" s="196"/>
      <c r="L142" s="196"/>
      <c r="M142" s="196"/>
      <c r="N142" s="196">
        <v>0.25</v>
      </c>
      <c r="O142" s="197"/>
      <c r="P142" s="391">
        <f t="shared" si="15"/>
        <v>42</v>
      </c>
      <c r="Q142" s="392">
        <f t="shared" si="15"/>
        <v>0</v>
      </c>
      <c r="R142" s="392">
        <f t="shared" si="15"/>
        <v>0</v>
      </c>
      <c r="S142" s="392">
        <f t="shared" si="15"/>
        <v>0</v>
      </c>
      <c r="T142" s="392">
        <f t="shared" si="15"/>
        <v>14</v>
      </c>
      <c r="U142" s="393">
        <f t="shared" si="15"/>
        <v>0</v>
      </c>
      <c r="V142" s="394">
        <f t="shared" si="18"/>
        <v>56</v>
      </c>
      <c r="W142" s="144" t="s">
        <v>226</v>
      </c>
      <c r="X142" s="423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16"/>
        <v>0</v>
      </c>
      <c r="B143" s="163" t="s">
        <v>329</v>
      </c>
      <c r="C143" s="155"/>
      <c r="D143" s="198"/>
      <c r="E143" s="383">
        <f t="shared" si="17"/>
        <v>0</v>
      </c>
      <c r="F143" s="319">
        <v>46091</v>
      </c>
      <c r="G143" s="384" t="str">
        <f t="shared" ca="1" si="20"/>
        <v>Sans objet</v>
      </c>
      <c r="H143" s="385">
        <v>2</v>
      </c>
      <c r="I143" s="385"/>
      <c r="J143" s="195"/>
      <c r="K143" s="196"/>
      <c r="L143" s="196"/>
      <c r="M143" s="196"/>
      <c r="N143" s="196"/>
      <c r="O143" s="197"/>
      <c r="P143" s="391">
        <f t="shared" si="15"/>
        <v>0</v>
      </c>
      <c r="Q143" s="392">
        <f t="shared" si="15"/>
        <v>0</v>
      </c>
      <c r="R143" s="392">
        <f t="shared" si="15"/>
        <v>0</v>
      </c>
      <c r="S143" s="392">
        <f t="shared" si="15"/>
        <v>0</v>
      </c>
      <c r="T143" s="392">
        <f t="shared" si="15"/>
        <v>0</v>
      </c>
      <c r="U143" s="393">
        <f t="shared" si="15"/>
        <v>0</v>
      </c>
      <c r="V143" s="394">
        <f t="shared" si="18"/>
        <v>0</v>
      </c>
      <c r="W143" s="144" t="s">
        <v>226</v>
      </c>
      <c r="X143" s="423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180</v>
      </c>
      <c r="C144" s="163"/>
      <c r="D144" s="198">
        <v>24</v>
      </c>
      <c r="E144" s="383">
        <f t="shared" si="17"/>
        <v>168</v>
      </c>
      <c r="F144" s="319">
        <v>46192</v>
      </c>
      <c r="G144" s="384">
        <f t="shared" ca="1" si="20"/>
        <v>116</v>
      </c>
      <c r="H144" s="385">
        <v>1</v>
      </c>
      <c r="I144" s="385" t="s">
        <v>353</v>
      </c>
      <c r="J144" s="195"/>
      <c r="K144" s="196"/>
      <c r="L144" s="196">
        <v>0.25</v>
      </c>
      <c r="M144" s="196"/>
      <c r="N144" s="196"/>
      <c r="O144" s="197">
        <v>0.75</v>
      </c>
      <c r="P144" s="391">
        <f t="shared" si="15"/>
        <v>0</v>
      </c>
      <c r="Q144" s="392">
        <f t="shared" si="15"/>
        <v>0</v>
      </c>
      <c r="R144" s="392">
        <f t="shared" si="15"/>
        <v>42</v>
      </c>
      <c r="S144" s="392">
        <f t="shared" si="15"/>
        <v>0</v>
      </c>
      <c r="T144" s="392">
        <f t="shared" si="15"/>
        <v>0</v>
      </c>
      <c r="U144" s="393">
        <f t="shared" si="15"/>
        <v>126</v>
      </c>
      <c r="V144" s="394">
        <f t="shared" si="18"/>
        <v>168</v>
      </c>
      <c r="W144" s="144" t="s">
        <v>268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16"/>
        <v>1</v>
      </c>
      <c r="B145" s="142" t="s">
        <v>181</v>
      </c>
      <c r="C145" s="148"/>
      <c r="D145" s="198">
        <v>40</v>
      </c>
      <c r="E145" s="383">
        <f t="shared" si="17"/>
        <v>280</v>
      </c>
      <c r="F145" s="319">
        <v>46192</v>
      </c>
      <c r="G145" s="384">
        <f t="shared" ca="1" si="20"/>
        <v>116</v>
      </c>
      <c r="H145" s="385">
        <v>2</v>
      </c>
      <c r="I145" s="385" t="s">
        <v>280</v>
      </c>
      <c r="J145" s="195">
        <v>0.5</v>
      </c>
      <c r="K145" s="196"/>
      <c r="L145" s="196">
        <v>0.25</v>
      </c>
      <c r="M145" s="196"/>
      <c r="N145" s="196"/>
      <c r="O145" s="197">
        <v>0.25</v>
      </c>
      <c r="P145" s="391">
        <f t="shared" si="15"/>
        <v>140</v>
      </c>
      <c r="Q145" s="392">
        <f t="shared" si="15"/>
        <v>0</v>
      </c>
      <c r="R145" s="392">
        <f t="shared" si="15"/>
        <v>70</v>
      </c>
      <c r="S145" s="392">
        <f t="shared" si="15"/>
        <v>0</v>
      </c>
      <c r="T145" s="392">
        <f t="shared" si="15"/>
        <v>0</v>
      </c>
      <c r="U145" s="393">
        <f t="shared" si="15"/>
        <v>70</v>
      </c>
      <c r="V145" s="394">
        <f t="shared" si="18"/>
        <v>280</v>
      </c>
      <c r="W145" s="144" t="s">
        <v>269</v>
      </c>
      <c r="X145" s="423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16"/>
        <v>1</v>
      </c>
      <c r="B146" s="142" t="s">
        <v>182</v>
      </c>
      <c r="C146" s="142"/>
      <c r="D146" s="198">
        <v>16</v>
      </c>
      <c r="E146" s="383">
        <f t="shared" si="17"/>
        <v>112</v>
      </c>
      <c r="F146" s="319">
        <v>46192</v>
      </c>
      <c r="G146" s="384">
        <f t="shared" ca="1" si="20"/>
        <v>116</v>
      </c>
      <c r="H146" s="385">
        <v>2</v>
      </c>
      <c r="I146" s="385" t="s">
        <v>280</v>
      </c>
      <c r="J146" s="195"/>
      <c r="K146" s="196">
        <v>0.5</v>
      </c>
      <c r="L146" s="196">
        <v>0.5</v>
      </c>
      <c r="M146" s="196"/>
      <c r="N146" s="196"/>
      <c r="O146" s="197"/>
      <c r="P146" s="391">
        <f t="shared" si="15"/>
        <v>0</v>
      </c>
      <c r="Q146" s="392">
        <f t="shared" si="15"/>
        <v>56</v>
      </c>
      <c r="R146" s="392">
        <f t="shared" si="15"/>
        <v>56</v>
      </c>
      <c r="S146" s="392">
        <f t="shared" si="15"/>
        <v>0</v>
      </c>
      <c r="T146" s="392">
        <f t="shared" si="15"/>
        <v>0</v>
      </c>
      <c r="U146" s="393">
        <f t="shared" si="15"/>
        <v>0</v>
      </c>
      <c r="V146" s="394">
        <f t="shared" si="18"/>
        <v>112</v>
      </c>
      <c r="W146" s="144"/>
      <c r="X146" s="423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16"/>
        <v>1</v>
      </c>
      <c r="B147" s="142" t="s">
        <v>351</v>
      </c>
      <c r="C147" s="142"/>
      <c r="D147" s="198">
        <v>22</v>
      </c>
      <c r="E147" s="383">
        <f t="shared" si="17"/>
        <v>154</v>
      </c>
      <c r="F147" s="319">
        <v>46188</v>
      </c>
      <c r="G147" s="384">
        <f t="shared" ca="1" si="20"/>
        <v>120</v>
      </c>
      <c r="H147" s="254">
        <v>1</v>
      </c>
      <c r="I147" s="385" t="s">
        <v>353</v>
      </c>
      <c r="J147" s="195">
        <v>0.5</v>
      </c>
      <c r="K147" s="196"/>
      <c r="L147" s="196"/>
      <c r="M147" s="196">
        <v>0.25</v>
      </c>
      <c r="N147" s="196"/>
      <c r="O147" s="197">
        <v>0.25</v>
      </c>
      <c r="P147" s="391">
        <f t="shared" si="15"/>
        <v>77</v>
      </c>
      <c r="Q147" s="392">
        <f t="shared" si="15"/>
        <v>0</v>
      </c>
      <c r="R147" s="392">
        <f t="shared" si="15"/>
        <v>0</v>
      </c>
      <c r="S147" s="392">
        <f t="shared" si="15"/>
        <v>38.5</v>
      </c>
      <c r="T147" s="392">
        <f t="shared" si="15"/>
        <v>0</v>
      </c>
      <c r="U147" s="393">
        <f t="shared" si="15"/>
        <v>38.5</v>
      </c>
      <c r="V147" s="394">
        <f t="shared" si="18"/>
        <v>154</v>
      </c>
      <c r="W147" s="144" t="s">
        <v>226</v>
      </c>
      <c r="X147" s="423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16"/>
        <v>1</v>
      </c>
      <c r="B148" s="142" t="s">
        <v>335</v>
      </c>
      <c r="C148" s="163"/>
      <c r="D148" s="198">
        <v>12</v>
      </c>
      <c r="E148" s="383">
        <f t="shared" si="17"/>
        <v>84</v>
      </c>
      <c r="F148" s="319">
        <v>46192</v>
      </c>
      <c r="G148" s="384">
        <f t="shared" ca="1" si="20"/>
        <v>116</v>
      </c>
      <c r="H148" s="385">
        <v>3</v>
      </c>
      <c r="I148" s="385" t="str">
        <f>VLOOKUP(H148,Secteurs!$A$4:$C$6,3)</f>
        <v>Arnaud ITOUA</v>
      </c>
      <c r="J148" s="195">
        <v>0.5</v>
      </c>
      <c r="K148" s="196"/>
      <c r="L148" s="196"/>
      <c r="M148" s="196"/>
      <c r="N148" s="196"/>
      <c r="O148" s="197">
        <v>0.5</v>
      </c>
      <c r="P148" s="391">
        <f t="shared" si="15"/>
        <v>42</v>
      </c>
      <c r="Q148" s="392">
        <f t="shared" si="15"/>
        <v>0</v>
      </c>
      <c r="R148" s="392">
        <f t="shared" si="15"/>
        <v>0</v>
      </c>
      <c r="S148" s="392">
        <f t="shared" si="15"/>
        <v>0</v>
      </c>
      <c r="T148" s="392">
        <f t="shared" si="15"/>
        <v>0</v>
      </c>
      <c r="U148" s="393">
        <f t="shared" si="15"/>
        <v>42</v>
      </c>
      <c r="V148" s="394">
        <f t="shared" si="18"/>
        <v>84</v>
      </c>
      <c r="W148" s="144" t="s">
        <v>271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16"/>
        <v>1</v>
      </c>
      <c r="B149" s="142" t="s">
        <v>304</v>
      </c>
      <c r="C149" s="148"/>
      <c r="D149" s="198">
        <v>6</v>
      </c>
      <c r="E149" s="383">
        <f t="shared" si="17"/>
        <v>42</v>
      </c>
      <c r="F149" s="319">
        <v>46174</v>
      </c>
      <c r="G149" s="384">
        <f t="shared" ca="1" si="20"/>
        <v>134</v>
      </c>
      <c r="H149" s="385">
        <v>2</v>
      </c>
      <c r="I149" s="385" t="s">
        <v>280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42</v>
      </c>
      <c r="Q149" s="399">
        <f t="shared" si="15"/>
        <v>0</v>
      </c>
      <c r="R149" s="399">
        <f t="shared" si="15"/>
        <v>0</v>
      </c>
      <c r="S149" s="399">
        <f t="shared" si="15"/>
        <v>0</v>
      </c>
      <c r="T149" s="399">
        <f t="shared" si="15"/>
        <v>0</v>
      </c>
      <c r="U149" s="400">
        <f t="shared" si="15"/>
        <v>0</v>
      </c>
      <c r="V149" s="394">
        <f t="shared" si="18"/>
        <v>42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16"/>
        <v>1</v>
      </c>
      <c r="B150" s="142" t="s">
        <v>306</v>
      </c>
      <c r="C150" s="148"/>
      <c r="D150" s="198">
        <v>7</v>
      </c>
      <c r="E150" s="383">
        <f t="shared" si="17"/>
        <v>49</v>
      </c>
      <c r="F150" s="319">
        <v>46191</v>
      </c>
      <c r="G150" s="384">
        <f t="shared" ca="1" si="20"/>
        <v>117</v>
      </c>
      <c r="H150" s="385">
        <v>1</v>
      </c>
      <c r="I150" s="385" t="s">
        <v>353</v>
      </c>
      <c r="J150" s="195">
        <v>1</v>
      </c>
      <c r="K150" s="196"/>
      <c r="L150" s="196"/>
      <c r="M150" s="196"/>
      <c r="N150" s="196"/>
      <c r="O150" s="197"/>
      <c r="P150" s="391">
        <f t="shared" si="15"/>
        <v>49</v>
      </c>
      <c r="Q150" s="399">
        <f t="shared" si="15"/>
        <v>0</v>
      </c>
      <c r="R150" s="399">
        <f t="shared" si="15"/>
        <v>0</v>
      </c>
      <c r="S150" s="399">
        <f t="shared" si="15"/>
        <v>0</v>
      </c>
      <c r="T150" s="399">
        <f t="shared" si="15"/>
        <v>0</v>
      </c>
      <c r="U150" s="400">
        <f t="shared" si="15"/>
        <v>0</v>
      </c>
      <c r="V150" s="394">
        <f t="shared" si="18"/>
        <v>49</v>
      </c>
      <c r="W150" s="144" t="s">
        <v>305</v>
      </c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16"/>
        <v>1</v>
      </c>
      <c r="B151" s="142" t="s">
        <v>336</v>
      </c>
      <c r="C151" s="148"/>
      <c r="D151" s="198">
        <v>4</v>
      </c>
      <c r="E151" s="383">
        <f t="shared" si="17"/>
        <v>28</v>
      </c>
      <c r="F151" s="319">
        <v>46192</v>
      </c>
      <c r="G151" s="384">
        <f t="shared" ca="1" si="20"/>
        <v>116</v>
      </c>
      <c r="H151" s="385">
        <v>2</v>
      </c>
      <c r="I151" s="385" t="s">
        <v>354</v>
      </c>
      <c r="J151" s="195"/>
      <c r="K151" s="196"/>
      <c r="L151" s="196"/>
      <c r="M151" s="196">
        <v>1</v>
      </c>
      <c r="N151" s="196"/>
      <c r="O151" s="197"/>
      <c r="P151" s="391">
        <f t="shared" si="15"/>
        <v>0</v>
      </c>
      <c r="Q151" s="399">
        <f t="shared" si="15"/>
        <v>0</v>
      </c>
      <c r="R151" s="399">
        <f t="shared" si="15"/>
        <v>0</v>
      </c>
      <c r="S151" s="399">
        <f t="shared" si="15"/>
        <v>28</v>
      </c>
      <c r="T151" s="399">
        <f t="shared" si="15"/>
        <v>0</v>
      </c>
      <c r="U151" s="400">
        <f t="shared" si="15"/>
        <v>0</v>
      </c>
      <c r="V151" s="394">
        <f t="shared" si="18"/>
        <v>28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16"/>
        <v>1</v>
      </c>
      <c r="B152" s="142" t="s">
        <v>340</v>
      </c>
      <c r="C152" s="142"/>
      <c r="D152" s="198">
        <v>18</v>
      </c>
      <c r="E152" s="383">
        <f t="shared" si="17"/>
        <v>126</v>
      </c>
      <c r="F152" s="319">
        <v>46192</v>
      </c>
      <c r="G152" s="384">
        <f t="shared" ca="1" si="20"/>
        <v>116</v>
      </c>
      <c r="H152" s="385"/>
      <c r="I152" s="385" t="s">
        <v>354</v>
      </c>
      <c r="J152" s="195"/>
      <c r="K152" s="196"/>
      <c r="L152" s="196"/>
      <c r="M152" s="196">
        <v>0.5</v>
      </c>
      <c r="N152" s="196"/>
      <c r="O152" s="197">
        <v>0.5</v>
      </c>
      <c r="P152" s="391">
        <f t="shared" si="15"/>
        <v>0</v>
      </c>
      <c r="Q152" s="399">
        <f t="shared" si="15"/>
        <v>0</v>
      </c>
      <c r="R152" s="399">
        <f t="shared" si="15"/>
        <v>0</v>
      </c>
      <c r="S152" s="399">
        <f t="shared" si="15"/>
        <v>63</v>
      </c>
      <c r="T152" s="399">
        <f t="shared" si="15"/>
        <v>0</v>
      </c>
      <c r="U152" s="400">
        <f t="shared" si="15"/>
        <v>63</v>
      </c>
      <c r="V152" s="394">
        <f t="shared" si="18"/>
        <v>126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16"/>
        <v>1</v>
      </c>
      <c r="B153" s="348" t="s">
        <v>352</v>
      </c>
      <c r="C153" s="163"/>
      <c r="D153" s="198">
        <v>20</v>
      </c>
      <c r="E153" s="383">
        <f t="shared" si="17"/>
        <v>140</v>
      </c>
      <c r="F153" s="319">
        <v>46191</v>
      </c>
      <c r="G153" s="384">
        <f t="shared" ca="1" si="20"/>
        <v>117</v>
      </c>
      <c r="H153" s="385">
        <v>1</v>
      </c>
      <c r="I153" s="385" t="s">
        <v>280</v>
      </c>
      <c r="J153" s="195">
        <v>0.75</v>
      </c>
      <c r="K153" s="196"/>
      <c r="L153" s="196"/>
      <c r="M153" s="196"/>
      <c r="N153" s="196">
        <v>0.25</v>
      </c>
      <c r="O153" s="197"/>
      <c r="P153" s="391">
        <f t="shared" si="15"/>
        <v>105</v>
      </c>
      <c r="Q153" s="399">
        <f t="shared" si="15"/>
        <v>0</v>
      </c>
      <c r="R153" s="399">
        <f t="shared" si="15"/>
        <v>0</v>
      </c>
      <c r="S153" s="399">
        <f t="shared" si="15"/>
        <v>0</v>
      </c>
      <c r="T153" s="399">
        <f t="shared" si="15"/>
        <v>35</v>
      </c>
      <c r="U153" s="400">
        <f t="shared" si="15"/>
        <v>0</v>
      </c>
      <c r="V153" s="394">
        <f t="shared" si="18"/>
        <v>140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57">
        <f t="shared" si="16"/>
        <v>1</v>
      </c>
      <c r="B154" s="348" t="s">
        <v>315</v>
      </c>
      <c r="C154" s="163"/>
      <c r="D154" s="198">
        <v>12</v>
      </c>
      <c r="E154" s="383">
        <f t="shared" si="17"/>
        <v>84</v>
      </c>
      <c r="F154" s="319">
        <v>46190</v>
      </c>
      <c r="G154" s="384">
        <f t="shared" ca="1" si="20"/>
        <v>118</v>
      </c>
      <c r="H154" s="385">
        <v>1</v>
      </c>
      <c r="I154" s="385" t="s">
        <v>353</v>
      </c>
      <c r="J154" s="195"/>
      <c r="K154" s="196"/>
      <c r="L154" s="196"/>
      <c r="M154" s="196"/>
      <c r="N154" s="196">
        <v>1</v>
      </c>
      <c r="O154" s="197"/>
      <c r="P154" s="391">
        <f t="shared" si="15"/>
        <v>0</v>
      </c>
      <c r="Q154" s="399">
        <f t="shared" si="15"/>
        <v>0</v>
      </c>
      <c r="R154" s="399">
        <f t="shared" si="15"/>
        <v>0</v>
      </c>
      <c r="S154" s="399">
        <f t="shared" si="15"/>
        <v>0</v>
      </c>
      <c r="T154" s="399">
        <f t="shared" si="15"/>
        <v>84</v>
      </c>
      <c r="U154" s="400">
        <f t="shared" si="15"/>
        <v>0</v>
      </c>
      <c r="V154" s="394">
        <f t="shared" si="18"/>
        <v>84</v>
      </c>
      <c r="W154" s="144"/>
      <c r="X154" s="423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258"/>
      <c r="B155" s="259"/>
      <c r="C155" s="260"/>
      <c r="D155" s="261"/>
      <c r="E155" s="262">
        <f t="shared" si="17"/>
        <v>0</v>
      </c>
      <c r="F155" s="263"/>
      <c r="G155" s="263"/>
      <c r="H155" s="264"/>
      <c r="I155" s="264"/>
      <c r="J155" s="265"/>
      <c r="K155" s="266"/>
      <c r="L155" s="266"/>
      <c r="M155" s="266"/>
      <c r="N155" s="266"/>
      <c r="O155" s="267"/>
      <c r="P155" s="268"/>
      <c r="Q155" s="269"/>
      <c r="R155" s="269"/>
      <c r="S155" s="269"/>
      <c r="T155" s="269"/>
      <c r="U155" s="270"/>
      <c r="V155" s="271">
        <f t="shared" si="18"/>
        <v>0</v>
      </c>
      <c r="W155" s="272"/>
      <c r="X155" s="371"/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181">
        <f>SUBTOTAL(9,A2:A155)</f>
        <v>149</v>
      </c>
      <c r="B156" s="181"/>
      <c r="C156" s="326">
        <f>+D156/A156</f>
        <v>28.677852348993287</v>
      </c>
      <c r="D156" s="182">
        <f>SUBTOTAL(9,D2:D155)</f>
        <v>4273</v>
      </c>
      <c r="E156" s="356">
        <f>D156*7</f>
        <v>29911</v>
      </c>
      <c r="F156" s="327">
        <f>+E156/A156</f>
        <v>200.74496644295303</v>
      </c>
      <c r="G156" s="384">
        <f ca="1">(SUBTOTAL(9,G2:G155))/A156</f>
        <v>115.32885906040268</v>
      </c>
      <c r="H156" s="256"/>
      <c r="I156" s="256"/>
      <c r="J156" s="273">
        <f>(SUBTOTAL(9,J2:J155))/O$165</f>
        <v>0.5625</v>
      </c>
      <c r="K156" s="274">
        <f>(SUBTOTAL(9,K2:K155))/P$165</f>
        <v>0.59615384615384615</v>
      </c>
      <c r="L156" s="274">
        <f>(SUBTOTAL(9,L2:L155))/R$165</f>
        <v>0.47115384615384615</v>
      </c>
      <c r="M156" s="274">
        <f>(SUBTOTAL(9,M2:M155))/S$165</f>
        <v>0.36224489795918369</v>
      </c>
      <c r="N156" s="274">
        <f>(SUBTOTAL(9,N2:N155))/T$165</f>
        <v>0.4375</v>
      </c>
      <c r="O156" s="275">
        <f>(SUBTOTAL(9,O2:O155))/U$165</f>
        <v>0.4642857142857143</v>
      </c>
      <c r="P156" s="184">
        <f>SUBTOTAL(9,P2:P155)</f>
        <v>11704</v>
      </c>
      <c r="Q156" s="184">
        <f t="shared" ref="Q156:U156" si="21">SUBTOTAL(9,Q2:Q155)</f>
        <v>1792</v>
      </c>
      <c r="R156" s="184">
        <f t="shared" si="21"/>
        <v>2565.5</v>
      </c>
      <c r="S156" s="184">
        <f t="shared" si="21"/>
        <v>3393.25</v>
      </c>
      <c r="T156" s="184">
        <f t="shared" si="21"/>
        <v>1872.5</v>
      </c>
      <c r="U156" s="184">
        <f t="shared" si="21"/>
        <v>8457.75</v>
      </c>
      <c r="V156" s="184">
        <f>SUBTOTAL(9,V2:V155)</f>
        <v>29883</v>
      </c>
      <c r="W156" s="182"/>
      <c r="X156" s="48"/>
      <c r="Y156" s="10"/>
      <c r="Z156" s="2"/>
      <c r="AA156" s="2"/>
      <c r="AB156" s="2"/>
      <c r="AC156" s="2"/>
      <c r="AD156" s="2"/>
      <c r="AE156" s="2"/>
      <c r="AF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1"/>
      <c r="K157" s="41"/>
      <c r="L157" s="41"/>
      <c r="M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0"/>
      <c r="Z157" s="2"/>
      <c r="AA157" s="2"/>
      <c r="AB157" s="2"/>
      <c r="AC157" s="2"/>
      <c r="AD157" s="2"/>
      <c r="AE157" s="2"/>
      <c r="AF157" s="2"/>
    </row>
    <row r="158" spans="1:33" ht="21">
      <c r="A158" s="1" t="s">
        <v>185</v>
      </c>
      <c r="B158" s="173" t="s">
        <v>186</v>
      </c>
      <c r="C158" s="173"/>
      <c r="D158" s="173" t="s">
        <v>383</v>
      </c>
      <c r="E158" s="24"/>
      <c r="F158" s="24"/>
      <c r="G158" s="24"/>
      <c r="H158" s="24"/>
      <c r="I158" s="24"/>
      <c r="N158" s="222" t="s">
        <v>188</v>
      </c>
      <c r="O158" s="279" t="s">
        <v>289</v>
      </c>
      <c r="P158" s="220" t="s">
        <v>192</v>
      </c>
      <c r="Q158" s="24" t="s">
        <v>2</v>
      </c>
      <c r="R158" s="24" t="s">
        <v>3</v>
      </c>
      <c r="S158" s="24" t="s">
        <v>4</v>
      </c>
      <c r="T158" s="401" t="s">
        <v>6</v>
      </c>
      <c r="U158" s="401" t="s">
        <v>5</v>
      </c>
      <c r="X158" s="402"/>
      <c r="Y158" s="24"/>
      <c r="Z158" s="24"/>
      <c r="AA158" s="24"/>
      <c r="AB158" s="24"/>
      <c r="AC158" s="24"/>
      <c r="AD158" s="24"/>
      <c r="AE158" s="24"/>
      <c r="AF158" s="24"/>
    </row>
    <row r="159" spans="1:33" ht="18.75">
      <c r="A159" s="141" t="s">
        <v>287</v>
      </c>
      <c r="B159" s="311">
        <v>8042</v>
      </c>
      <c r="C159" s="213"/>
      <c r="D159" s="425">
        <f>B159/B$166</f>
        <v>0.27092036113731305</v>
      </c>
      <c r="E159" s="2"/>
      <c r="F159" s="2"/>
      <c r="G159" s="2"/>
      <c r="H159" s="2"/>
      <c r="I159" s="2"/>
      <c r="N159" s="223">
        <v>0.25</v>
      </c>
      <c r="O159" s="300">
        <f t="shared" ref="O159:P162" si="22">+SUMIF(J$2:J$155,$N159,$A$2:$A$155)</f>
        <v>6</v>
      </c>
      <c r="P159" s="301">
        <f t="shared" si="22"/>
        <v>3</v>
      </c>
      <c r="Q159" s="302">
        <f>+O159+P159</f>
        <v>9</v>
      </c>
      <c r="R159" s="302">
        <f t="shared" ref="R159:U162" si="23">+SUMIF(L$2:L$155,$N159,$A$2:$A$155)</f>
        <v>5</v>
      </c>
      <c r="S159" s="302">
        <f t="shared" si="23"/>
        <v>29</v>
      </c>
      <c r="T159" s="302">
        <f t="shared" si="23"/>
        <v>10</v>
      </c>
      <c r="U159" s="302">
        <f t="shared" si="23"/>
        <v>25</v>
      </c>
      <c r="V159" s="403"/>
      <c r="X159" s="404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8.75">
      <c r="A160" s="215" t="s">
        <v>192</v>
      </c>
      <c r="B160" s="312">
        <v>1300</v>
      </c>
      <c r="C160" s="217"/>
      <c r="D160" s="426">
        <f t="shared" ref="D160:D165" si="24">B160/B$166</f>
        <v>4.3794636841396041E-2</v>
      </c>
      <c r="E160" s="2"/>
      <c r="F160" s="2"/>
      <c r="G160" s="2"/>
      <c r="H160" s="2"/>
      <c r="I160" s="2"/>
      <c r="N160" s="223">
        <v>0.5</v>
      </c>
      <c r="O160" s="300">
        <f t="shared" si="22"/>
        <v>79</v>
      </c>
      <c r="P160" s="301">
        <f t="shared" si="22"/>
        <v>6</v>
      </c>
      <c r="Q160" s="302">
        <f>+O160+P160</f>
        <v>85</v>
      </c>
      <c r="R160" s="302">
        <f t="shared" si="23"/>
        <v>20</v>
      </c>
      <c r="S160" s="302">
        <f t="shared" si="23"/>
        <v>19</v>
      </c>
      <c r="T160" s="302">
        <f t="shared" si="23"/>
        <v>12</v>
      </c>
      <c r="U160" s="302">
        <f t="shared" si="23"/>
        <v>59</v>
      </c>
      <c r="V160" s="403"/>
      <c r="X160" s="405"/>
      <c r="Y160" s="2"/>
      <c r="Z160" s="82"/>
      <c r="AA160" s="2"/>
      <c r="AB160" s="2"/>
      <c r="AC160" s="2"/>
      <c r="AD160" s="2"/>
      <c r="AE160" s="2"/>
      <c r="AF160" s="82"/>
      <c r="AG160" s="2"/>
    </row>
    <row r="161" spans="1:33" ht="18.75">
      <c r="A161" s="363" t="s">
        <v>2</v>
      </c>
      <c r="B161" s="420">
        <v>13395</v>
      </c>
      <c r="C161" s="421"/>
      <c r="D161" s="366">
        <f t="shared" si="24"/>
        <v>0.45125320037730765</v>
      </c>
      <c r="E161" s="316">
        <f>+D161-Q166</f>
        <v>6.6223278940861774E-3</v>
      </c>
      <c r="F161" s="225"/>
      <c r="G161" s="225"/>
      <c r="H161" s="257"/>
      <c r="I161" s="257"/>
      <c r="N161" s="223">
        <v>0.75</v>
      </c>
      <c r="O161" s="300">
        <f t="shared" si="22"/>
        <v>6</v>
      </c>
      <c r="P161" s="301">
        <f t="shared" si="22"/>
        <v>0</v>
      </c>
      <c r="Q161" s="302">
        <f>+O161+P161</f>
        <v>6</v>
      </c>
      <c r="R161" s="302">
        <f t="shared" si="23"/>
        <v>0</v>
      </c>
      <c r="S161" s="302">
        <f t="shared" si="23"/>
        <v>0</v>
      </c>
      <c r="T161" s="302">
        <f t="shared" si="23"/>
        <v>0</v>
      </c>
      <c r="U161" s="302">
        <f t="shared" si="23"/>
        <v>2</v>
      </c>
      <c r="V161" s="403"/>
      <c r="X161" s="404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8.75">
      <c r="A162" s="7" t="s">
        <v>3</v>
      </c>
      <c r="B162" s="422">
        <f>+R156</f>
        <v>2565.5</v>
      </c>
      <c r="C162" s="48"/>
      <c r="D162" s="286">
        <f t="shared" si="24"/>
        <v>8.6427031397385792E-2</v>
      </c>
      <c r="E162" s="316">
        <f>+D162-R166</f>
        <v>4.2122662967146451E-3</v>
      </c>
      <c r="F162" s="225"/>
      <c r="G162" s="225"/>
      <c r="H162" s="257"/>
      <c r="I162" s="257"/>
      <c r="N162" s="223">
        <v>1</v>
      </c>
      <c r="O162" s="300">
        <f t="shared" si="22"/>
        <v>13</v>
      </c>
      <c r="P162" s="301">
        <f t="shared" si="22"/>
        <v>4</v>
      </c>
      <c r="Q162" s="302">
        <f>+O162+P162</f>
        <v>17</v>
      </c>
      <c r="R162" s="302">
        <f t="shared" si="23"/>
        <v>1</v>
      </c>
      <c r="S162" s="302">
        <f t="shared" si="23"/>
        <v>1</v>
      </c>
      <c r="T162" s="302">
        <f t="shared" si="23"/>
        <v>2</v>
      </c>
      <c r="U162" s="302">
        <f t="shared" si="23"/>
        <v>5</v>
      </c>
      <c r="V162" s="403"/>
      <c r="X162" s="16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4</v>
      </c>
      <c r="B163" s="422">
        <f>+S156</f>
        <v>3393.25</v>
      </c>
      <c r="C163" s="48"/>
      <c r="D163" s="286">
        <f t="shared" si="24"/>
        <v>0.11431242420159009</v>
      </c>
      <c r="E163" s="316">
        <f>+D163-S166</f>
        <v>-4.8150925769333969E-3</v>
      </c>
      <c r="F163" s="225"/>
      <c r="G163" s="225"/>
      <c r="H163" s="257"/>
      <c r="I163" s="257"/>
      <c r="N163" s="406" t="s">
        <v>294</v>
      </c>
      <c r="O163" s="303">
        <f t="shared" ref="O163:U163" si="25">+SUMPRODUCT($N$159:$N$162,O159:O162)/O165</f>
        <v>0.5625</v>
      </c>
      <c r="P163" s="304">
        <f t="shared" si="25"/>
        <v>0.59615384615384615</v>
      </c>
      <c r="Q163" s="305">
        <f>+SUMPRODUCT($N$159:$N$162,Q159:Q162)/Q165</f>
        <v>0.56623931623931623</v>
      </c>
      <c r="R163" s="305">
        <f t="shared" si="25"/>
        <v>0.47115384615384615</v>
      </c>
      <c r="S163" s="305">
        <f t="shared" si="25"/>
        <v>0.36224489795918369</v>
      </c>
      <c r="T163" s="305">
        <f t="shared" si="25"/>
        <v>0.4375</v>
      </c>
      <c r="U163" s="305">
        <f t="shared" si="25"/>
        <v>0.4642857142857143</v>
      </c>
      <c r="V163" s="186"/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6</v>
      </c>
      <c r="B164" s="422">
        <f>+T156</f>
        <v>1872.5</v>
      </c>
      <c r="C164" s="48"/>
      <c r="D164" s="286">
        <f t="shared" si="24"/>
        <v>6.3081121142703145E-2</v>
      </c>
      <c r="E164" s="316">
        <f>+D164-T166</f>
        <v>-7.3886775150149714E-3</v>
      </c>
      <c r="F164" s="225"/>
      <c r="G164" s="225"/>
      <c r="H164" s="257"/>
      <c r="I164" s="257"/>
      <c r="N164" s="406"/>
      <c r="O164" s="306">
        <f>+J156</f>
        <v>0.5625</v>
      </c>
      <c r="P164" s="307">
        <f>+K156</f>
        <v>0.59615384615384615</v>
      </c>
      <c r="Q164" s="308">
        <f>+(O164*O165+P164*P165)/Q165</f>
        <v>0.56623931623931623</v>
      </c>
      <c r="R164" s="308">
        <f>+L156</f>
        <v>0.47115384615384615</v>
      </c>
      <c r="S164" s="308">
        <f>+M156</f>
        <v>0.36224489795918369</v>
      </c>
      <c r="T164" s="308">
        <f>+N156</f>
        <v>0.4375</v>
      </c>
      <c r="U164" s="308">
        <f>+O156</f>
        <v>0.4642857142857143</v>
      </c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5</v>
      </c>
      <c r="B165" s="422">
        <f>+U156</f>
        <v>8457.75</v>
      </c>
      <c r="C165" s="48"/>
      <c r="D165" s="286">
        <f t="shared" si="24"/>
        <v>0.28492622288101332</v>
      </c>
      <c r="E165" s="316">
        <f>+D165-U166</f>
        <v>1.3691759011475457E-3</v>
      </c>
      <c r="F165" s="225"/>
      <c r="G165" s="225"/>
      <c r="H165" s="257"/>
      <c r="I165" s="257"/>
      <c r="M165" s="278">
        <f>+A156</f>
        <v>149</v>
      </c>
      <c r="N165" s="407" t="s">
        <v>191</v>
      </c>
      <c r="O165" s="309">
        <f t="shared" ref="O165:U165" si="26">SUM(O159:O162)</f>
        <v>104</v>
      </c>
      <c r="P165" s="309">
        <f t="shared" si="26"/>
        <v>13</v>
      </c>
      <c r="Q165" s="310">
        <f t="shared" si="26"/>
        <v>117</v>
      </c>
      <c r="R165" s="309">
        <f t="shared" si="26"/>
        <v>26</v>
      </c>
      <c r="S165" s="309">
        <f t="shared" si="26"/>
        <v>49</v>
      </c>
      <c r="T165" s="309">
        <f t="shared" si="26"/>
        <v>24</v>
      </c>
      <c r="U165" s="309">
        <f t="shared" si="26"/>
        <v>91</v>
      </c>
      <c r="V165" s="408"/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62" t="s">
        <v>16</v>
      </c>
      <c r="B166" s="314">
        <f>SUM(B161:B165)</f>
        <v>29684</v>
      </c>
      <c r="C166" s="192"/>
      <c r="D166" s="315">
        <f>SUM(D161:D165)</f>
        <v>1</v>
      </c>
      <c r="E166" s="2"/>
      <c r="F166" s="2"/>
      <c r="G166" s="2"/>
      <c r="H166" s="2"/>
      <c r="I166" s="2"/>
      <c r="M166" s="282"/>
      <c r="N166" s="283" t="s">
        <v>272</v>
      </c>
      <c r="O166" s="284">
        <f>+(O164*O165)/$M$165</f>
        <v>0.39261744966442952</v>
      </c>
      <c r="P166" s="285">
        <f>+(P164*P165)/$M$165</f>
        <v>5.2013422818791948E-2</v>
      </c>
      <c r="Q166" s="286">
        <f>+P166+O166</f>
        <v>0.44463087248322147</v>
      </c>
      <c r="R166" s="286">
        <f>+(R164*R165)/$M$165</f>
        <v>8.2214765100671147E-2</v>
      </c>
      <c r="S166" s="286">
        <f>+(S164*S165)/$M$165</f>
        <v>0.11912751677852348</v>
      </c>
      <c r="T166" s="286">
        <f>+(T164*T165)/$M$165</f>
        <v>7.0469798657718116E-2</v>
      </c>
      <c r="U166" s="286">
        <f>+(U164*U165)/$M$165</f>
        <v>0.28355704697986578</v>
      </c>
      <c r="V166" s="409">
        <f>SUBTOTAL(9,Q166:U166)</f>
        <v>1</v>
      </c>
      <c r="X166" s="164"/>
      <c r="Y166" s="2"/>
      <c r="Z166" s="2"/>
      <c r="AA166" s="2"/>
      <c r="AB166" s="2"/>
      <c r="AC166" s="2"/>
      <c r="AD166" s="2"/>
      <c r="AE166" s="2"/>
      <c r="AF166" s="2"/>
      <c r="AG166" s="7"/>
    </row>
    <row r="167" spans="1:33" ht="18.75">
      <c r="A167" s="227"/>
      <c r="D167" s="2"/>
      <c r="E167" s="2"/>
      <c r="F167" s="2"/>
      <c r="G167" s="2"/>
      <c r="H167" s="2"/>
      <c r="I167" s="2"/>
      <c r="N167" s="419" t="s">
        <v>384</v>
      </c>
      <c r="Q167" s="418">
        <f>+Q165/$M$165</f>
        <v>0.78523489932885904</v>
      </c>
      <c r="R167" s="418">
        <f t="shared" ref="R167:U167" si="27">+R165/$M$165</f>
        <v>0.17449664429530201</v>
      </c>
      <c r="S167" s="418">
        <f t="shared" si="27"/>
        <v>0.32885906040268459</v>
      </c>
      <c r="T167" s="418">
        <f t="shared" si="27"/>
        <v>0.16107382550335569</v>
      </c>
      <c r="U167" s="418">
        <f t="shared" si="27"/>
        <v>0.61073825503355705</v>
      </c>
      <c r="X167" s="164"/>
      <c r="Y167" s="7"/>
      <c r="Z167" s="7"/>
      <c r="AA167" s="7"/>
      <c r="AB167" s="7"/>
      <c r="AC167" s="7"/>
      <c r="AD167" s="7"/>
      <c r="AE167" s="7"/>
      <c r="AF167" s="7"/>
      <c r="AG167" s="2"/>
    </row>
    <row r="168" spans="1:33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8.75">
      <c r="A169" s="43"/>
      <c r="B169" s="43"/>
      <c r="C169" s="2"/>
      <c r="D169" s="2"/>
      <c r="Y169" s="2"/>
      <c r="Z169" s="2"/>
      <c r="AA169" s="2"/>
      <c r="AB169" s="2"/>
      <c r="AC169" s="2"/>
      <c r="AD169" s="2"/>
      <c r="AE169" s="2"/>
      <c r="AF169" s="2"/>
    </row>
  </sheetData>
  <autoFilter ref="A1:W155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4">
    <cfRule type="cellIs" dxfId="135" priority="6" operator="lessThan">
      <formula>7</formula>
    </cfRule>
    <cfRule type="cellIs" dxfId="134" priority="7" operator="between">
      <formula>14</formula>
      <formula>7</formula>
    </cfRule>
    <cfRule type="cellIs" dxfId="133" priority="8" operator="greaterThan">
      <formula>14</formula>
    </cfRule>
  </conditionalFormatting>
  <conditionalFormatting sqref="G156">
    <cfRule type="cellIs" dxfId="132" priority="3" operator="lessThan">
      <formula>7</formula>
    </cfRule>
    <cfRule type="cellIs" dxfId="131" priority="4" operator="between">
      <formula>14</formula>
      <formula>7</formula>
    </cfRule>
    <cfRule type="cellIs" dxfId="130" priority="5" operator="greaterThan">
      <formula>14</formula>
    </cfRule>
  </conditionalFormatting>
  <conditionalFormatting sqref="AB7:AF7">
    <cfRule type="cellIs" dxfId="129" priority="1" operator="greaterThan">
      <formula>0</formula>
    </cfRule>
    <cfRule type="cellIs" dxfId="128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C7EC8-4F04-45AB-B42C-A0EA6DC382B0}">
  <sheetPr filterMode="1"/>
  <dimension ref="A1:AJ168"/>
  <sheetViews>
    <sheetView zoomScale="96" zoomScaleNormal="96" workbookViewId="0">
      <pane xSplit="5" ySplit="1" topLeftCell="U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42</v>
      </c>
      <c r="E2" s="383">
        <f>D2*7</f>
        <v>294</v>
      </c>
      <c r="F2" s="319">
        <v>46197</v>
      </c>
      <c r="G2" s="384">
        <f t="shared" ref="G2:G65" ca="1" si="1">+IF(A2=1,(+TODAY())-F2,"Sans objet")</f>
        <v>111</v>
      </c>
      <c r="H2" s="385">
        <v>1</v>
      </c>
      <c r="I2" s="385" t="s">
        <v>353</v>
      </c>
      <c r="J2" s="203">
        <v>0.5</v>
      </c>
      <c r="K2" s="204">
        <v>0.5</v>
      </c>
      <c r="L2" s="204"/>
      <c r="M2" s="204"/>
      <c r="N2" s="204"/>
      <c r="O2" s="205"/>
      <c r="P2" s="386">
        <f>+$E2*J2</f>
        <v>147</v>
      </c>
      <c r="Q2" s="387">
        <f t="shared" ref="Q2:U17" si="2">+$E2*K2</f>
        <v>147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0</v>
      </c>
      <c r="V2" s="389">
        <f>SUM(P2:U2)</f>
        <v>294</v>
      </c>
      <c r="W2" s="383" t="s">
        <v>200</v>
      </c>
      <c r="X2" s="423">
        <f>+V2-E2</f>
        <v>0</v>
      </c>
      <c r="Y2" s="322">
        <v>22</v>
      </c>
      <c r="Z2" s="434">
        <v>0.435</v>
      </c>
      <c r="AA2" s="434">
        <v>3.3333333333333333E-2</v>
      </c>
      <c r="AB2" s="323">
        <v>0.46833333333333332</v>
      </c>
      <c r="AC2" s="323">
        <v>6.3333333333333339E-2</v>
      </c>
      <c r="AD2" s="323">
        <v>0.10166666666666667</v>
      </c>
      <c r="AE2" s="323">
        <v>6.1666666666666668E-2</v>
      </c>
      <c r="AF2" s="323">
        <v>0.30499999999999999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ref="E3:E66" si="3">D3*7</f>
        <v>448</v>
      </c>
      <c r="F3" s="319">
        <v>46202</v>
      </c>
      <c r="G3" s="384">
        <f t="shared" ca="1" si="1"/>
        <v>106</v>
      </c>
      <c r="H3" s="385">
        <v>2</v>
      </c>
      <c r="I3" s="385" t="s">
        <v>354</v>
      </c>
      <c r="J3" s="195">
        <v>0.5</v>
      </c>
      <c r="K3" s="196"/>
      <c r="L3" s="196"/>
      <c r="M3" s="196">
        <v>0.25</v>
      </c>
      <c r="N3" s="196">
        <v>0.25</v>
      </c>
      <c r="O3" s="197"/>
      <c r="P3" s="391">
        <f t="shared" ref="P3:U58" si="4">+$E3*J3</f>
        <v>224</v>
      </c>
      <c r="Q3" s="392">
        <f t="shared" si="2"/>
        <v>0</v>
      </c>
      <c r="R3" s="392">
        <f t="shared" si="2"/>
        <v>0</v>
      </c>
      <c r="S3" s="392">
        <f t="shared" si="2"/>
        <v>112</v>
      </c>
      <c r="T3" s="392">
        <f t="shared" si="2"/>
        <v>112</v>
      </c>
      <c r="U3" s="393">
        <f t="shared" si="2"/>
        <v>0</v>
      </c>
      <c r="V3" s="394">
        <f t="shared" ref="V3:V66" si="5">SUM(P3:U3)</f>
        <v>448</v>
      </c>
      <c r="W3" s="144" t="s">
        <v>201</v>
      </c>
      <c r="X3" s="423">
        <f t="shared" ref="X3:X66" si="6">+V3-E3</f>
        <v>0</v>
      </c>
      <c r="Y3" s="322">
        <v>23</v>
      </c>
      <c r="Z3" s="434">
        <v>0.42666666666666669</v>
      </c>
      <c r="AA3" s="434">
        <v>3.1666666666666669E-2</v>
      </c>
      <c r="AB3" s="323">
        <v>0.45833333333333337</v>
      </c>
      <c r="AC3" s="323">
        <v>0.08</v>
      </c>
      <c r="AD3" s="323">
        <v>0.105</v>
      </c>
      <c r="AE3" s="323">
        <v>6.1666666666666668E-2</v>
      </c>
      <c r="AF3" s="323">
        <v>0.29499999999999998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46197</v>
      </c>
      <c r="G4" s="384">
        <f t="shared" ca="1" si="1"/>
        <v>111</v>
      </c>
      <c r="H4" s="385">
        <v>2</v>
      </c>
      <c r="I4" s="385" t="s">
        <v>354</v>
      </c>
      <c r="J4" s="195">
        <v>0.5</v>
      </c>
      <c r="K4" s="196"/>
      <c r="L4" s="196"/>
      <c r="M4" s="196">
        <v>0.5</v>
      </c>
      <c r="N4" s="196"/>
      <c r="O4" s="197"/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168</v>
      </c>
      <c r="T4" s="392">
        <f t="shared" si="2"/>
        <v>0</v>
      </c>
      <c r="U4" s="393">
        <f t="shared" si="2"/>
        <v>0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24</v>
      </c>
      <c r="Z4" s="434">
        <v>0.42499999999999999</v>
      </c>
      <c r="AA4" s="434">
        <v>3.833333333333333E-2</v>
      </c>
      <c r="AB4" s="323">
        <v>0.46333333333333332</v>
      </c>
      <c r="AC4" s="323">
        <v>8.1666666666666665E-2</v>
      </c>
      <c r="AD4" s="323">
        <v>0.12666666666666668</v>
      </c>
      <c r="AE4" s="323">
        <v>6.1666666666666668E-2</v>
      </c>
      <c r="AF4" s="323">
        <v>0.26666666666666666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3"/>
        <v>315</v>
      </c>
      <c r="F5" s="319">
        <v>46198</v>
      </c>
      <c r="G5" s="384">
        <f t="shared" ca="1" si="1"/>
        <v>110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315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315</v>
      </c>
      <c r="W5" s="144" t="s">
        <v>201</v>
      </c>
      <c r="X5" s="423">
        <f t="shared" si="6"/>
        <v>0</v>
      </c>
      <c r="Y5" s="322">
        <v>25</v>
      </c>
      <c r="Z5" s="434">
        <v>0.39261744966442952</v>
      </c>
      <c r="AA5" s="434">
        <v>5.2013422818791948E-2</v>
      </c>
      <c r="AB5" s="323">
        <v>0.44463087248322147</v>
      </c>
      <c r="AC5" s="323">
        <v>8.2214765100671147E-2</v>
      </c>
      <c r="AD5" s="323">
        <v>0.11912751677852348</v>
      </c>
      <c r="AE5" s="323">
        <v>7.0469798657718116E-2</v>
      </c>
      <c r="AF5" s="323">
        <v>0.28355704697986578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42</v>
      </c>
      <c r="E6" s="383">
        <f t="shared" si="3"/>
        <v>294</v>
      </c>
      <c r="F6" s="319">
        <v>46197</v>
      </c>
      <c r="G6" s="384">
        <f t="shared" ca="1" si="1"/>
        <v>111</v>
      </c>
      <c r="H6" s="385">
        <v>3</v>
      </c>
      <c r="I6" s="385" t="str">
        <f>VLOOKUP(H6,Secteurs!$A$4:$C$6,3)</f>
        <v>Arnaud ITOUA</v>
      </c>
      <c r="J6" s="195"/>
      <c r="K6" s="196"/>
      <c r="L6" s="196"/>
      <c r="M6" s="196">
        <v>0.5</v>
      </c>
      <c r="N6" s="196"/>
      <c r="O6" s="197">
        <v>0.5</v>
      </c>
      <c r="P6" s="391">
        <f t="shared" si="4"/>
        <v>0</v>
      </c>
      <c r="Q6" s="392">
        <f t="shared" si="2"/>
        <v>0</v>
      </c>
      <c r="R6" s="392">
        <f t="shared" si="2"/>
        <v>0</v>
      </c>
      <c r="S6" s="392">
        <f t="shared" si="2"/>
        <v>147</v>
      </c>
      <c r="T6" s="392">
        <f t="shared" si="2"/>
        <v>0</v>
      </c>
      <c r="U6" s="393">
        <f t="shared" si="2"/>
        <v>147</v>
      </c>
      <c r="V6" s="394">
        <f t="shared" si="5"/>
        <v>294</v>
      </c>
      <c r="W6" s="144" t="s">
        <v>201</v>
      </c>
      <c r="X6" s="423">
        <f t="shared" si="6"/>
        <v>0</v>
      </c>
      <c r="Y6" s="322">
        <v>26</v>
      </c>
      <c r="Z6" s="434">
        <v>0.40136054421768708</v>
      </c>
      <c r="AA6" s="434">
        <v>4.9319727891156462E-2</v>
      </c>
      <c r="AB6" s="323">
        <v>0.45068027210884354</v>
      </c>
      <c r="AC6" s="323">
        <v>6.1224489795918366E-2</v>
      </c>
      <c r="AD6" s="323">
        <v>0.12074829931972789</v>
      </c>
      <c r="AE6" s="323">
        <v>8.673469387755102E-2</v>
      </c>
      <c r="AF6" s="323">
        <v>0.28061224489795916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48</v>
      </c>
      <c r="E7" s="383">
        <f t="shared" si="3"/>
        <v>336</v>
      </c>
      <c r="F7" s="319">
        <v>46197</v>
      </c>
      <c r="G7" s="384">
        <f t="shared" ca="1" si="1"/>
        <v>111</v>
      </c>
      <c r="H7" s="385">
        <v>2</v>
      </c>
      <c r="I7" s="385" t="s">
        <v>354</v>
      </c>
      <c r="J7" s="195"/>
      <c r="K7" s="196">
        <v>1</v>
      </c>
      <c r="L7" s="196"/>
      <c r="M7" s="196"/>
      <c r="N7" s="196"/>
      <c r="O7" s="197"/>
      <c r="P7" s="391">
        <f t="shared" si="4"/>
        <v>0</v>
      </c>
      <c r="Q7" s="392">
        <f t="shared" si="2"/>
        <v>336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0</v>
      </c>
      <c r="V7" s="394">
        <f t="shared" si="5"/>
        <v>336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6.049399625622065E-3</v>
      </c>
      <c r="AC7" s="194">
        <f>+AC6-AC5</f>
        <v>-2.0990275304752781E-2</v>
      </c>
      <c r="AD7" s="194">
        <f>+AD6-AD5</f>
        <v>1.6207825412044019E-3</v>
      </c>
      <c r="AE7" s="194">
        <f>+AE6-AE5</f>
        <v>1.6264895219832903E-2</v>
      </c>
      <c r="AF7" s="194">
        <f>+AF6-AF5</f>
        <v>-2.9448020819066167E-3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46196</v>
      </c>
      <c r="G8" s="384">
        <f t="shared" ca="1" si="1"/>
        <v>112</v>
      </c>
      <c r="H8" s="385">
        <v>1</v>
      </c>
      <c r="I8" s="385" t="s">
        <v>353</v>
      </c>
      <c r="J8" s="195">
        <v>0.5</v>
      </c>
      <c r="K8" s="196"/>
      <c r="L8" s="196"/>
      <c r="M8" s="196">
        <v>0.25</v>
      </c>
      <c r="N8" s="196"/>
      <c r="O8" s="197">
        <v>0.25</v>
      </c>
      <c r="P8" s="391">
        <f t="shared" si="4"/>
        <v>196</v>
      </c>
      <c r="Q8" s="392">
        <f t="shared" si="2"/>
        <v>0</v>
      </c>
      <c r="R8" s="392">
        <f t="shared" si="2"/>
        <v>0</v>
      </c>
      <c r="S8" s="392">
        <f t="shared" si="2"/>
        <v>98</v>
      </c>
      <c r="T8" s="392">
        <f t="shared" si="2"/>
        <v>0</v>
      </c>
      <c r="U8" s="393">
        <f t="shared" si="2"/>
        <v>98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3"/>
        <v>210</v>
      </c>
      <c r="F9" s="319">
        <v>46196</v>
      </c>
      <c r="G9" s="384">
        <f t="shared" ca="1" si="1"/>
        <v>112</v>
      </c>
      <c r="H9" s="385">
        <v>2</v>
      </c>
      <c r="I9" s="385" t="s">
        <v>355</v>
      </c>
      <c r="J9" s="195"/>
      <c r="K9" s="196">
        <v>0.75</v>
      </c>
      <c r="L9" s="196"/>
      <c r="M9" s="196"/>
      <c r="N9" s="196"/>
      <c r="O9" s="197">
        <v>0.25</v>
      </c>
      <c r="P9" s="391">
        <f t="shared" si="4"/>
        <v>0</v>
      </c>
      <c r="Q9" s="392">
        <f t="shared" si="2"/>
        <v>157.5</v>
      </c>
      <c r="R9" s="392">
        <f t="shared" si="2"/>
        <v>0</v>
      </c>
      <c r="S9" s="392">
        <f t="shared" si="2"/>
        <v>0</v>
      </c>
      <c r="T9" s="392">
        <f t="shared" si="2"/>
        <v>0</v>
      </c>
      <c r="U9" s="393">
        <f t="shared" si="2"/>
        <v>52.5</v>
      </c>
      <c r="V9" s="394">
        <f t="shared" si="5"/>
        <v>210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38</v>
      </c>
      <c r="E10" s="383">
        <f t="shared" si="3"/>
        <v>266</v>
      </c>
      <c r="F10" s="319">
        <v>46196</v>
      </c>
      <c r="G10" s="384">
        <f t="shared" ca="1" si="1"/>
        <v>112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133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133</v>
      </c>
      <c r="V10" s="394">
        <f t="shared" si="5"/>
        <v>266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36</v>
      </c>
      <c r="E11" s="383">
        <f t="shared" si="3"/>
        <v>252</v>
      </c>
      <c r="F11" s="319">
        <v>46197</v>
      </c>
      <c r="G11" s="384">
        <f t="shared" ca="1" si="1"/>
        <v>111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126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126</v>
      </c>
      <c r="V11" s="394">
        <f t="shared" si="5"/>
        <v>252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46197</v>
      </c>
      <c r="G12" s="384">
        <v>3</v>
      </c>
      <c r="H12" s="385">
        <v>2</v>
      </c>
      <c r="I12" s="385" t="s">
        <v>344</v>
      </c>
      <c r="J12" s="195">
        <v>1</v>
      </c>
      <c r="K12" s="196"/>
      <c r="L12" s="196"/>
      <c r="M12" s="196"/>
      <c r="N12" s="196"/>
      <c r="O12" s="197"/>
      <c r="P12" s="391">
        <f t="shared" si="4"/>
        <v>210</v>
      </c>
      <c r="Q12" s="392">
        <f t="shared" si="2"/>
        <v>0</v>
      </c>
      <c r="R12" s="392">
        <f t="shared" si="2"/>
        <v>0</v>
      </c>
      <c r="S12" s="392">
        <f t="shared" si="2"/>
        <v>0</v>
      </c>
      <c r="T12" s="392">
        <f t="shared" si="2"/>
        <v>0</v>
      </c>
      <c r="U12" s="393">
        <f t="shared" si="2"/>
        <v>0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42</v>
      </c>
      <c r="E13" s="383">
        <f t="shared" si="3"/>
        <v>294</v>
      </c>
      <c r="F13" s="319">
        <v>46196</v>
      </c>
      <c r="G13" s="384">
        <f t="shared" ca="1" si="1"/>
        <v>112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4"/>
        <v>147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147</v>
      </c>
      <c r="V13" s="394">
        <f t="shared" si="5"/>
        <v>294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50</v>
      </c>
      <c r="E14" s="383">
        <f t="shared" si="3"/>
        <v>350</v>
      </c>
      <c r="F14" s="319">
        <v>46197</v>
      </c>
      <c r="G14" s="384">
        <f t="shared" ca="1" si="1"/>
        <v>111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/>
      <c r="O14" s="197">
        <v>0.25</v>
      </c>
      <c r="P14" s="391">
        <f t="shared" si="4"/>
        <v>175</v>
      </c>
      <c r="Q14" s="392">
        <f t="shared" si="2"/>
        <v>0</v>
      </c>
      <c r="R14" s="392">
        <f t="shared" si="2"/>
        <v>0</v>
      </c>
      <c r="S14" s="392">
        <f t="shared" si="2"/>
        <v>87.5</v>
      </c>
      <c r="T14" s="392">
        <f t="shared" si="2"/>
        <v>0</v>
      </c>
      <c r="U14" s="393">
        <f t="shared" si="2"/>
        <v>87.5</v>
      </c>
      <c r="V14" s="394">
        <f t="shared" si="5"/>
        <v>350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3"/>
        <v>420</v>
      </c>
      <c r="F15" s="319">
        <v>46195</v>
      </c>
      <c r="G15" s="384">
        <f t="shared" ca="1" si="1"/>
        <v>113</v>
      </c>
      <c r="H15" s="385">
        <v>2</v>
      </c>
      <c r="I15" s="385" t="s">
        <v>354</v>
      </c>
      <c r="J15" s="195"/>
      <c r="K15" s="196"/>
      <c r="L15" s="196"/>
      <c r="M15" s="196">
        <v>0.25</v>
      </c>
      <c r="N15" s="196">
        <v>0.25</v>
      </c>
      <c r="O15" s="197">
        <v>0.5</v>
      </c>
      <c r="P15" s="391">
        <f t="shared" si="4"/>
        <v>0</v>
      </c>
      <c r="Q15" s="392">
        <f t="shared" si="2"/>
        <v>0</v>
      </c>
      <c r="R15" s="392">
        <f t="shared" si="2"/>
        <v>0</v>
      </c>
      <c r="S15" s="392">
        <f t="shared" si="2"/>
        <v>105</v>
      </c>
      <c r="T15" s="392">
        <f t="shared" si="2"/>
        <v>105</v>
      </c>
      <c r="U15" s="393">
        <f t="shared" si="2"/>
        <v>210</v>
      </c>
      <c r="V15" s="394">
        <f t="shared" si="5"/>
        <v>420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50</v>
      </c>
      <c r="E16" s="383">
        <f t="shared" si="3"/>
        <v>350</v>
      </c>
      <c r="F16" s="319">
        <v>46198</v>
      </c>
      <c r="G16" s="384">
        <f t="shared" ca="1" si="1"/>
        <v>110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4"/>
        <v>350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0</v>
      </c>
      <c r="V16" s="394">
        <f t="shared" si="5"/>
        <v>350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46196</v>
      </c>
      <c r="G17" s="384">
        <f t="shared" ca="1" si="1"/>
        <v>112</v>
      </c>
      <c r="H17" s="385">
        <v>1</v>
      </c>
      <c r="I17" s="385" t="s">
        <v>353</v>
      </c>
      <c r="J17" s="195"/>
      <c r="K17" s="196"/>
      <c r="L17" s="196"/>
      <c r="M17" s="196">
        <v>0.5</v>
      </c>
      <c r="N17" s="196">
        <v>0.5</v>
      </c>
      <c r="O17" s="197"/>
      <c r="P17" s="391">
        <f t="shared" si="4"/>
        <v>0</v>
      </c>
      <c r="Q17" s="392">
        <f t="shared" si="2"/>
        <v>0</v>
      </c>
      <c r="R17" s="392">
        <f t="shared" si="2"/>
        <v>0</v>
      </c>
      <c r="S17" s="392">
        <f t="shared" si="2"/>
        <v>175</v>
      </c>
      <c r="T17" s="392">
        <f t="shared" si="2"/>
        <v>175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46197</v>
      </c>
      <c r="G18" s="384">
        <f t="shared" ca="1" si="1"/>
        <v>111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0</v>
      </c>
      <c r="T18" s="392">
        <f t="shared" si="4"/>
        <v>0</v>
      </c>
      <c r="U18" s="393">
        <f t="shared" si="4"/>
        <v>126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26</v>
      </c>
      <c r="E19" s="383">
        <f t="shared" si="3"/>
        <v>182</v>
      </c>
      <c r="F19" s="319">
        <v>46196</v>
      </c>
      <c r="G19" s="384">
        <f t="shared" ca="1" si="1"/>
        <v>112</v>
      </c>
      <c r="H19" s="385">
        <v>1</v>
      </c>
      <c r="I19" s="385" t="s">
        <v>354</v>
      </c>
      <c r="J19" s="195">
        <v>1</v>
      </c>
      <c r="K19" s="196"/>
      <c r="L19" s="196"/>
      <c r="M19" s="196"/>
      <c r="N19" s="196"/>
      <c r="O19" s="197"/>
      <c r="P19" s="391">
        <f t="shared" si="4"/>
        <v>182</v>
      </c>
      <c r="Q19" s="392">
        <f t="shared" si="4"/>
        <v>0</v>
      </c>
      <c r="R19" s="392">
        <f t="shared" si="4"/>
        <v>0</v>
      </c>
      <c r="S19" s="392">
        <f t="shared" si="4"/>
        <v>0</v>
      </c>
      <c r="T19" s="392">
        <f t="shared" si="4"/>
        <v>0</v>
      </c>
      <c r="U19" s="393">
        <f t="shared" si="4"/>
        <v>0</v>
      </c>
      <c r="V19" s="394">
        <f t="shared" si="5"/>
        <v>182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40</v>
      </c>
      <c r="E20" s="383">
        <f t="shared" si="3"/>
        <v>280</v>
      </c>
      <c r="F20" s="319">
        <v>46197</v>
      </c>
      <c r="G20" s="384">
        <f t="shared" ca="1" si="1"/>
        <v>111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391">
        <f t="shared" si="4"/>
        <v>140</v>
      </c>
      <c r="Q20" s="392">
        <f t="shared" si="4"/>
        <v>0</v>
      </c>
      <c r="R20" s="392">
        <f t="shared" si="4"/>
        <v>0</v>
      </c>
      <c r="S20" s="392">
        <f t="shared" si="4"/>
        <v>0</v>
      </c>
      <c r="T20" s="392">
        <f t="shared" si="4"/>
        <v>0</v>
      </c>
      <c r="U20" s="393">
        <f t="shared" si="4"/>
        <v>140</v>
      </c>
      <c r="V20" s="394">
        <f t="shared" si="5"/>
        <v>280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48</v>
      </c>
      <c r="E21" s="383">
        <f t="shared" si="3"/>
        <v>336</v>
      </c>
      <c r="F21" s="319">
        <v>46198</v>
      </c>
      <c r="G21" s="384">
        <f t="shared" ca="1" si="1"/>
        <v>110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168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168</v>
      </c>
      <c r="V21" s="394">
        <f t="shared" si="5"/>
        <v>336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55</v>
      </c>
      <c r="E22" s="383">
        <f t="shared" si="3"/>
        <v>385</v>
      </c>
      <c r="F22" s="319">
        <v>46198</v>
      </c>
      <c r="G22" s="384">
        <f t="shared" ca="1" si="1"/>
        <v>110</v>
      </c>
      <c r="H22" s="385">
        <v>1</v>
      </c>
      <c r="I22" s="385" t="s">
        <v>353</v>
      </c>
      <c r="J22" s="195"/>
      <c r="K22" s="196"/>
      <c r="L22" s="196">
        <v>0.5</v>
      </c>
      <c r="M22" s="196"/>
      <c r="N22" s="196"/>
      <c r="O22" s="197">
        <v>0.5</v>
      </c>
      <c r="P22" s="391">
        <f t="shared" si="4"/>
        <v>0</v>
      </c>
      <c r="Q22" s="392">
        <f t="shared" si="4"/>
        <v>0</v>
      </c>
      <c r="R22" s="392">
        <f t="shared" si="4"/>
        <v>192.5</v>
      </c>
      <c r="S22" s="392">
        <f t="shared" si="4"/>
        <v>0</v>
      </c>
      <c r="T22" s="392">
        <f t="shared" si="4"/>
        <v>0</v>
      </c>
      <c r="U22" s="393">
        <f t="shared" si="4"/>
        <v>192.5</v>
      </c>
      <c r="V22" s="394">
        <f t="shared" si="5"/>
        <v>385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46197</v>
      </c>
      <c r="G23" s="384">
        <f t="shared" ca="1" si="1"/>
        <v>111</v>
      </c>
      <c r="H23" s="385">
        <v>2</v>
      </c>
      <c r="I23" s="385" t="s">
        <v>354</v>
      </c>
      <c r="J23" s="195">
        <v>0.25</v>
      </c>
      <c r="K23" s="196"/>
      <c r="L23" s="196"/>
      <c r="M23" s="196">
        <v>0.25</v>
      </c>
      <c r="N23" s="196"/>
      <c r="O23" s="197">
        <v>0.5</v>
      </c>
      <c r="P23" s="391">
        <f t="shared" si="4"/>
        <v>84</v>
      </c>
      <c r="Q23" s="392">
        <f t="shared" si="4"/>
        <v>0</v>
      </c>
      <c r="R23" s="392">
        <f t="shared" si="4"/>
        <v>0</v>
      </c>
      <c r="S23" s="392">
        <f t="shared" si="4"/>
        <v>84</v>
      </c>
      <c r="T23" s="392">
        <f t="shared" si="4"/>
        <v>0</v>
      </c>
      <c r="U23" s="393">
        <f t="shared" si="4"/>
        <v>168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46199</v>
      </c>
      <c r="G24" s="384">
        <f t="shared" ca="1" si="1"/>
        <v>109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46196</v>
      </c>
      <c r="G25" s="384">
        <f t="shared" ca="1" si="1"/>
        <v>112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>
        <v>0.5</v>
      </c>
      <c r="O25" s="197"/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140</v>
      </c>
      <c r="U25" s="393">
        <f t="shared" si="4"/>
        <v>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46197</v>
      </c>
      <c r="G26" s="384">
        <f t="shared" ca="1" si="1"/>
        <v>111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18200</v>
      </c>
      <c r="AD26" s="395">
        <v>18500</v>
      </c>
      <c r="AE26" s="395">
        <v>18300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 t="s">
        <v>312</v>
      </c>
      <c r="AB27" s="345">
        <v>18670</v>
      </c>
      <c r="AC27" s="395">
        <v>17600</v>
      </c>
      <c r="AD27" s="395"/>
      <c r="AE27" s="395"/>
      <c r="AF27" s="395">
        <v>18500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46197</v>
      </c>
      <c r="G28" s="384">
        <f t="shared" ca="1" si="1"/>
        <v>111</v>
      </c>
      <c r="H28" s="385">
        <v>1</v>
      </c>
      <c r="I28" s="385" t="s">
        <v>353</v>
      </c>
      <c r="J28" s="195"/>
      <c r="K28" s="196"/>
      <c r="L28" s="196"/>
      <c r="M28" s="196"/>
      <c r="N28" s="196">
        <v>0.5</v>
      </c>
      <c r="O28" s="197">
        <v>0.5</v>
      </c>
      <c r="P28" s="391">
        <f t="shared" si="4"/>
        <v>0</v>
      </c>
      <c r="Q28" s="392">
        <f t="shared" si="4"/>
        <v>0</v>
      </c>
      <c r="R28" s="392">
        <f t="shared" si="4"/>
        <v>0</v>
      </c>
      <c r="S28" s="392">
        <f t="shared" si="4"/>
        <v>0</v>
      </c>
      <c r="T28" s="392">
        <f t="shared" si="4"/>
        <v>105</v>
      </c>
      <c r="U28" s="393">
        <f t="shared" si="4"/>
        <v>105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313</v>
      </c>
      <c r="AB28" s="345">
        <v>18345</v>
      </c>
      <c r="AC28" s="347">
        <v>17600</v>
      </c>
      <c r="AD28" s="347"/>
      <c r="AE28" s="347"/>
      <c r="AF28" s="347">
        <v>18400</v>
      </c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42</v>
      </c>
      <c r="E29" s="383">
        <f t="shared" si="3"/>
        <v>294</v>
      </c>
      <c r="F29" s="319">
        <v>46197</v>
      </c>
      <c r="G29" s="384">
        <f t="shared" ca="1" si="1"/>
        <v>111</v>
      </c>
      <c r="H29" s="385">
        <v>3</v>
      </c>
      <c r="I29" s="385" t="str">
        <f>VLOOKUP(H29,Secteurs!$A$4:$C$6,3)</f>
        <v>Arnaud ITOUA</v>
      </c>
      <c r="J29" s="195"/>
      <c r="K29" s="196"/>
      <c r="L29" s="196"/>
      <c r="M29" s="196"/>
      <c r="N29" s="196">
        <v>0.5</v>
      </c>
      <c r="O29" s="197">
        <v>0.5</v>
      </c>
      <c r="P29" s="391">
        <f t="shared" si="4"/>
        <v>0</v>
      </c>
      <c r="Q29" s="392">
        <f t="shared" si="4"/>
        <v>0</v>
      </c>
      <c r="R29" s="392">
        <f t="shared" si="4"/>
        <v>0</v>
      </c>
      <c r="S29" s="392">
        <f t="shared" si="4"/>
        <v>0</v>
      </c>
      <c r="T29" s="392">
        <f t="shared" si="4"/>
        <v>147</v>
      </c>
      <c r="U29" s="393">
        <f t="shared" si="4"/>
        <v>147</v>
      </c>
      <c r="V29" s="394">
        <f t="shared" si="5"/>
        <v>294</v>
      </c>
      <c r="W29" s="144" t="s">
        <v>208</v>
      </c>
      <c r="X29" s="423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 hidden="1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46197</v>
      </c>
      <c r="G31" s="291">
        <f t="shared" ca="1" si="1"/>
        <v>111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>
        <v>0.25</v>
      </c>
      <c r="N31" s="196"/>
      <c r="O31" s="197">
        <v>0.25</v>
      </c>
      <c r="P31" s="292">
        <v>140</v>
      </c>
      <c r="Q31" s="293">
        <f t="shared" si="4"/>
        <v>0</v>
      </c>
      <c r="R31" s="293">
        <f t="shared" si="4"/>
        <v>0</v>
      </c>
      <c r="S31" s="293">
        <f t="shared" si="4"/>
        <v>70</v>
      </c>
      <c r="T31" s="293">
        <f t="shared" si="4"/>
        <v>0</v>
      </c>
      <c r="U31" s="294">
        <f t="shared" si="4"/>
        <v>70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46198</v>
      </c>
      <c r="G32" s="384">
        <f t="shared" ca="1" si="1"/>
        <v>110</v>
      </c>
      <c r="H32" s="385">
        <v>3</v>
      </c>
      <c r="I32" s="385" t="str">
        <f>VLOOKUP(H32,Secteurs!$A$4:$C$6,3)</f>
        <v>Arnaud ITOUA</v>
      </c>
      <c r="J32" s="195">
        <v>1</v>
      </c>
      <c r="K32" s="196"/>
      <c r="L32" s="196"/>
      <c r="M32" s="196"/>
      <c r="N32" s="196"/>
      <c r="O32" s="197"/>
      <c r="P32" s="391">
        <f t="shared" si="4"/>
        <v>196</v>
      </c>
      <c r="Q32" s="392">
        <f t="shared" si="4"/>
        <v>0</v>
      </c>
      <c r="R32" s="392">
        <f t="shared" si="4"/>
        <v>0</v>
      </c>
      <c r="S32" s="392">
        <f t="shared" si="4"/>
        <v>0</v>
      </c>
      <c r="T32" s="392">
        <f t="shared" si="4"/>
        <v>0</v>
      </c>
      <c r="U32" s="393">
        <f t="shared" si="4"/>
        <v>0</v>
      </c>
      <c r="V32" s="394">
        <f t="shared" si="5"/>
        <v>196</v>
      </c>
      <c r="W32" s="144" t="s">
        <v>210</v>
      </c>
      <c r="X32" s="423">
        <f t="shared" si="6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26</v>
      </c>
      <c r="E33" s="383">
        <f t="shared" si="3"/>
        <v>182</v>
      </c>
      <c r="F33" s="319">
        <v>46197</v>
      </c>
      <c r="G33" s="384">
        <f t="shared" ca="1" si="1"/>
        <v>111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>
        <v>0.25</v>
      </c>
      <c r="N33" s="196">
        <v>0.25</v>
      </c>
      <c r="O33" s="197"/>
      <c r="P33" s="391">
        <f t="shared" si="4"/>
        <v>91</v>
      </c>
      <c r="Q33" s="392">
        <f t="shared" si="4"/>
        <v>0</v>
      </c>
      <c r="R33" s="392">
        <f t="shared" si="4"/>
        <v>0</v>
      </c>
      <c r="S33" s="392">
        <f t="shared" si="4"/>
        <v>45.5</v>
      </c>
      <c r="T33" s="392">
        <f t="shared" si="4"/>
        <v>45.5</v>
      </c>
      <c r="U33" s="393">
        <f t="shared" si="4"/>
        <v>0</v>
      </c>
      <c r="V33" s="394">
        <f t="shared" si="5"/>
        <v>182</v>
      </c>
      <c r="W33" s="144" t="s">
        <v>212</v>
      </c>
      <c r="X33" s="423">
        <f t="shared" si="6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si="0"/>
        <v>1</v>
      </c>
      <c r="B34" s="150" t="s">
        <v>66</v>
      </c>
      <c r="C34" s="154" t="s">
        <v>29</v>
      </c>
      <c r="D34" s="200">
        <v>42</v>
      </c>
      <c r="E34" s="383">
        <f t="shared" si="3"/>
        <v>294</v>
      </c>
      <c r="F34" s="319">
        <v>46197</v>
      </c>
      <c r="G34" s="384">
        <f t="shared" ca="1" si="1"/>
        <v>111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>
        <v>0.25</v>
      </c>
      <c r="N34" s="196">
        <v>0.25</v>
      </c>
      <c r="O34" s="197"/>
      <c r="P34" s="391">
        <f t="shared" si="4"/>
        <v>147</v>
      </c>
      <c r="Q34" s="392">
        <f t="shared" si="4"/>
        <v>0</v>
      </c>
      <c r="R34" s="392">
        <f t="shared" si="4"/>
        <v>0</v>
      </c>
      <c r="S34" s="392">
        <f t="shared" si="4"/>
        <v>73.5</v>
      </c>
      <c r="T34" s="392">
        <f t="shared" si="4"/>
        <v>73.5</v>
      </c>
      <c r="U34" s="393">
        <f t="shared" si="4"/>
        <v>0</v>
      </c>
      <c r="V34" s="394">
        <f t="shared" si="5"/>
        <v>294</v>
      </c>
      <c r="W34" s="144" t="s">
        <v>213</v>
      </c>
      <c r="X34" s="423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0"/>
        <v>1</v>
      </c>
      <c r="B35" s="142" t="s">
        <v>388</v>
      </c>
      <c r="C35" s="142"/>
      <c r="D35" s="198">
        <v>52</v>
      </c>
      <c r="E35" s="383">
        <f t="shared" si="3"/>
        <v>364</v>
      </c>
      <c r="F35" s="319">
        <v>46197</v>
      </c>
      <c r="G35" s="384">
        <f t="shared" ca="1" si="1"/>
        <v>111</v>
      </c>
      <c r="H35" s="385">
        <v>1</v>
      </c>
      <c r="I35" s="385" t="s">
        <v>353</v>
      </c>
      <c r="J35" s="195">
        <v>0.5</v>
      </c>
      <c r="K35" s="196"/>
      <c r="L35" s="196">
        <v>0.25</v>
      </c>
      <c r="M35" s="196"/>
      <c r="N35" s="196"/>
      <c r="O35" s="197">
        <v>0.25</v>
      </c>
      <c r="P35" s="391">
        <f t="shared" si="4"/>
        <v>182</v>
      </c>
      <c r="Q35" s="392">
        <f t="shared" si="4"/>
        <v>0</v>
      </c>
      <c r="R35" s="392">
        <f t="shared" si="4"/>
        <v>91</v>
      </c>
      <c r="S35" s="392">
        <f t="shared" si="4"/>
        <v>0</v>
      </c>
      <c r="T35" s="392">
        <f t="shared" si="4"/>
        <v>0</v>
      </c>
      <c r="U35" s="393">
        <f t="shared" si="4"/>
        <v>91</v>
      </c>
      <c r="V35" s="394">
        <f t="shared" si="5"/>
        <v>364</v>
      </c>
      <c r="W35" s="144" t="s">
        <v>205</v>
      </c>
      <c r="X35" s="423">
        <f t="shared" si="6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46199</v>
      </c>
      <c r="G36" s="384">
        <f t="shared" ca="1" si="1"/>
        <v>109</v>
      </c>
      <c r="H36" s="385">
        <v>2</v>
      </c>
      <c r="I36" s="385" t="s">
        <v>354</v>
      </c>
      <c r="J36" s="195">
        <v>0.25</v>
      </c>
      <c r="K36" s="196">
        <v>0.25</v>
      </c>
      <c r="L36" s="196"/>
      <c r="M36" s="196"/>
      <c r="N36" s="196"/>
      <c r="O36" s="197">
        <v>0.5</v>
      </c>
      <c r="P36" s="391">
        <f t="shared" si="4"/>
        <v>73.5</v>
      </c>
      <c r="Q36" s="392">
        <f t="shared" si="4"/>
        <v>73.5</v>
      </c>
      <c r="R36" s="392">
        <f t="shared" si="4"/>
        <v>0</v>
      </c>
      <c r="S36" s="392">
        <f t="shared" si="4"/>
        <v>0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0"/>
        <v>1</v>
      </c>
      <c r="B37" s="142" t="s">
        <v>69</v>
      </c>
      <c r="C37" s="142"/>
      <c r="D37" s="198">
        <v>28</v>
      </c>
      <c r="E37" s="383">
        <f t="shared" si="3"/>
        <v>196</v>
      </c>
      <c r="F37" s="319">
        <v>46198</v>
      </c>
      <c r="G37" s="384">
        <f t="shared" ca="1" si="1"/>
        <v>110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391">
        <f t="shared" si="4"/>
        <v>98</v>
      </c>
      <c r="Q37" s="392">
        <f t="shared" si="4"/>
        <v>0</v>
      </c>
      <c r="R37" s="392">
        <f t="shared" si="4"/>
        <v>0</v>
      </c>
      <c r="S37" s="392">
        <f t="shared" si="4"/>
        <v>0</v>
      </c>
      <c r="T37" s="392">
        <f t="shared" si="4"/>
        <v>0</v>
      </c>
      <c r="U37" s="393">
        <f t="shared" si="4"/>
        <v>98</v>
      </c>
      <c r="V37" s="394">
        <f t="shared" si="5"/>
        <v>196</v>
      </c>
      <c r="W37" s="144" t="s">
        <v>208</v>
      </c>
      <c r="X37" s="423">
        <f t="shared" si="6"/>
        <v>0</v>
      </c>
      <c r="Y37" s="2"/>
      <c r="Z37" s="2"/>
      <c r="AA37" s="344" t="s">
        <v>311</v>
      </c>
      <c r="AB37" s="345">
        <v>9450</v>
      </c>
      <c r="AC37" s="395">
        <v>8850</v>
      </c>
      <c r="AD37" s="395">
        <v>9700</v>
      </c>
      <c r="AE37" s="395">
        <v>9500</v>
      </c>
      <c r="AF37" s="395">
        <v>9400</v>
      </c>
      <c r="AG37" s="361">
        <v>9250</v>
      </c>
    </row>
    <row r="38" spans="1:33" ht="18.75">
      <c r="A38" s="157">
        <f t="shared" si="0"/>
        <v>1</v>
      </c>
      <c r="B38" s="142" t="s">
        <v>299</v>
      </c>
      <c r="C38" s="142"/>
      <c r="D38" s="198">
        <v>28</v>
      </c>
      <c r="E38" s="383">
        <f t="shared" si="3"/>
        <v>196</v>
      </c>
      <c r="F38" s="319">
        <v>46198</v>
      </c>
      <c r="G38" s="384">
        <f t="shared" ca="1" si="1"/>
        <v>110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196</v>
      </c>
      <c r="V38" s="394">
        <f t="shared" si="5"/>
        <v>196</v>
      </c>
      <c r="W38" s="144" t="s">
        <v>200</v>
      </c>
      <c r="X38" s="423">
        <f t="shared" si="6"/>
        <v>0</v>
      </c>
      <c r="Y38" s="2"/>
      <c r="Z38" s="2"/>
      <c r="AA38" s="344" t="s">
        <v>312</v>
      </c>
      <c r="AB38" s="345">
        <v>9163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46198</v>
      </c>
      <c r="G39" s="384">
        <f t="shared" ca="1" si="1"/>
        <v>110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344" t="s">
        <v>313</v>
      </c>
      <c r="AB39" s="345">
        <v>9013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0"/>
        <v>1</v>
      </c>
      <c r="B40" s="150" t="s">
        <v>72</v>
      </c>
      <c r="C40" s="150"/>
      <c r="D40" s="201">
        <v>28</v>
      </c>
      <c r="E40" s="383">
        <f t="shared" si="3"/>
        <v>196</v>
      </c>
      <c r="F40" s="319">
        <v>46196</v>
      </c>
      <c r="G40" s="384">
        <f t="shared" ca="1" si="1"/>
        <v>112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98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98</v>
      </c>
      <c r="V40" s="394">
        <f t="shared" si="5"/>
        <v>196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42</v>
      </c>
      <c r="E41" s="383">
        <f t="shared" si="3"/>
        <v>294</v>
      </c>
      <c r="F41" s="319">
        <v>46196</v>
      </c>
      <c r="G41" s="384">
        <f t="shared" ca="1" si="1"/>
        <v>112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147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147</v>
      </c>
      <c r="V41" s="394">
        <f t="shared" si="5"/>
        <v>294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46197</v>
      </c>
      <c r="G42" s="384">
        <f t="shared" ca="1" si="1"/>
        <v>111</v>
      </c>
      <c r="H42" s="385">
        <v>3</v>
      </c>
      <c r="I42" s="385" t="str">
        <f>VLOOKUP(H42,Secteurs!$A$4:$C$6,3)</f>
        <v>Arnaud ITOUA</v>
      </c>
      <c r="J42" s="195">
        <v>0.5</v>
      </c>
      <c r="K42" s="196">
        <v>0.25</v>
      </c>
      <c r="L42" s="196"/>
      <c r="M42" s="196"/>
      <c r="N42" s="196"/>
      <c r="O42" s="197">
        <v>0.25</v>
      </c>
      <c r="P42" s="391">
        <f t="shared" si="4"/>
        <v>91</v>
      </c>
      <c r="Q42" s="392">
        <f t="shared" si="4"/>
        <v>45.5</v>
      </c>
      <c r="R42" s="392">
        <f t="shared" si="4"/>
        <v>0</v>
      </c>
      <c r="S42" s="392">
        <f t="shared" si="4"/>
        <v>0</v>
      </c>
      <c r="T42" s="392">
        <f t="shared" si="4"/>
        <v>0</v>
      </c>
      <c r="U42" s="393">
        <f t="shared" si="4"/>
        <v>45.5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46196</v>
      </c>
      <c r="G43" s="384">
        <f t="shared" ca="1" si="1"/>
        <v>112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36</v>
      </c>
      <c r="E44" s="383">
        <f t="shared" si="3"/>
        <v>252</v>
      </c>
      <c r="F44" s="319">
        <v>46197</v>
      </c>
      <c r="G44" s="384">
        <f t="shared" ca="1" si="1"/>
        <v>111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>
        <v>0.25</v>
      </c>
      <c r="N44" s="196"/>
      <c r="O44" s="197">
        <v>0.25</v>
      </c>
      <c r="P44" s="391">
        <f t="shared" si="4"/>
        <v>126</v>
      </c>
      <c r="Q44" s="392">
        <f t="shared" si="4"/>
        <v>0</v>
      </c>
      <c r="R44" s="392">
        <f t="shared" si="4"/>
        <v>0</v>
      </c>
      <c r="S44" s="392">
        <f t="shared" si="4"/>
        <v>63</v>
      </c>
      <c r="T44" s="392">
        <f t="shared" si="4"/>
        <v>0</v>
      </c>
      <c r="U44" s="393">
        <f t="shared" si="4"/>
        <v>63</v>
      </c>
      <c r="V44" s="394">
        <f t="shared" si="5"/>
        <v>252</v>
      </c>
      <c r="W44" s="144" t="s">
        <v>217</v>
      </c>
      <c r="X44" s="423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46199</v>
      </c>
      <c r="G45" s="384">
        <f t="shared" ca="1" si="1"/>
        <v>109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42</v>
      </c>
      <c r="E46" s="383">
        <f t="shared" si="3"/>
        <v>294</v>
      </c>
      <c r="F46" s="319">
        <v>46198</v>
      </c>
      <c r="G46" s="384">
        <v>1</v>
      </c>
      <c r="H46" s="385">
        <v>1</v>
      </c>
      <c r="I46" s="385" t="s">
        <v>353</v>
      </c>
      <c r="J46" s="195">
        <v>0.5</v>
      </c>
      <c r="K46" s="196"/>
      <c r="L46" s="196"/>
      <c r="M46" s="196">
        <v>0.25</v>
      </c>
      <c r="N46" s="196"/>
      <c r="O46" s="197">
        <v>0.25</v>
      </c>
      <c r="P46" s="391">
        <f t="shared" si="4"/>
        <v>147</v>
      </c>
      <c r="Q46" s="392">
        <f t="shared" si="4"/>
        <v>0</v>
      </c>
      <c r="R46" s="392">
        <f t="shared" si="4"/>
        <v>0</v>
      </c>
      <c r="S46" s="392">
        <f t="shared" si="4"/>
        <v>73.5</v>
      </c>
      <c r="T46" s="392">
        <f t="shared" si="4"/>
        <v>0</v>
      </c>
      <c r="U46" s="393">
        <f t="shared" si="4"/>
        <v>73.5</v>
      </c>
      <c r="V46" s="394">
        <v>294</v>
      </c>
      <c r="W46" s="144" t="s">
        <v>218</v>
      </c>
      <c r="X46" s="423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46197</v>
      </c>
      <c r="G47" s="384">
        <f t="shared" ca="1" si="1"/>
        <v>111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46196</v>
      </c>
      <c r="G48" s="384">
        <f t="shared" ca="1" si="1"/>
        <v>112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391</v>
      </c>
      <c r="C49" s="148" t="s">
        <v>29</v>
      </c>
      <c r="D49" s="198">
        <v>25</v>
      </c>
      <c r="E49" s="383">
        <f t="shared" si="3"/>
        <v>175</v>
      </c>
      <c r="F49" s="319">
        <v>46198</v>
      </c>
      <c r="G49" s="384">
        <f t="shared" ca="1" si="1"/>
        <v>110</v>
      </c>
      <c r="H49" s="385">
        <v>3</v>
      </c>
      <c r="I49" s="385" t="str">
        <f>VLOOKUP(H49,Secteurs!$A$4:$C$6,3)</f>
        <v>Arnaud ITOUA</v>
      </c>
      <c r="J49" s="195"/>
      <c r="K49" s="196"/>
      <c r="L49" s="196"/>
      <c r="M49" s="196">
        <v>0.5</v>
      </c>
      <c r="N49" s="196">
        <v>0.5</v>
      </c>
      <c r="O49" s="197"/>
      <c r="P49" s="391">
        <f t="shared" si="4"/>
        <v>0</v>
      </c>
      <c r="Q49" s="392">
        <f t="shared" si="4"/>
        <v>0</v>
      </c>
      <c r="R49" s="392">
        <f t="shared" si="4"/>
        <v>0</v>
      </c>
      <c r="S49" s="392">
        <f t="shared" si="4"/>
        <v>87.5</v>
      </c>
      <c r="T49" s="392">
        <f t="shared" si="4"/>
        <v>87.5</v>
      </c>
      <c r="U49" s="393">
        <f t="shared" si="4"/>
        <v>0</v>
      </c>
      <c r="V49" s="394">
        <f t="shared" si="5"/>
        <v>175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46197</v>
      </c>
      <c r="G50" s="384">
        <f t="shared" ca="1" si="1"/>
        <v>111</v>
      </c>
      <c r="H50" s="385">
        <v>2</v>
      </c>
      <c r="I50" s="385" t="s">
        <v>354</v>
      </c>
      <c r="J50" s="195">
        <v>0.5</v>
      </c>
      <c r="K50" s="196"/>
      <c r="L50" s="196"/>
      <c r="M50" s="196">
        <v>0.5</v>
      </c>
      <c r="N50" s="196"/>
      <c r="O50" s="197"/>
      <c r="P50" s="391">
        <f t="shared" si="4"/>
        <v>175</v>
      </c>
      <c r="Q50" s="392">
        <f t="shared" si="4"/>
        <v>0</v>
      </c>
      <c r="R50" s="392">
        <f t="shared" si="4"/>
        <v>0</v>
      </c>
      <c r="S50" s="392">
        <f t="shared" si="4"/>
        <v>175</v>
      </c>
      <c r="T50" s="392">
        <f t="shared" si="4"/>
        <v>0</v>
      </c>
      <c r="U50" s="393">
        <f t="shared" si="4"/>
        <v>0</v>
      </c>
      <c r="V50" s="394">
        <f t="shared" si="5"/>
        <v>350</v>
      </c>
      <c r="W50" s="144" t="s">
        <v>217</v>
      </c>
      <c r="X50" s="423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0"/>
        <v>1</v>
      </c>
      <c r="B51" s="156" t="s">
        <v>83</v>
      </c>
      <c r="C51" s="148" t="s">
        <v>29</v>
      </c>
      <c r="D51" s="202">
        <v>50</v>
      </c>
      <c r="E51" s="383">
        <f t="shared" si="3"/>
        <v>350</v>
      </c>
      <c r="F51" s="319">
        <v>46198</v>
      </c>
      <c r="G51" s="384">
        <f t="shared" ca="1" si="1"/>
        <v>110</v>
      </c>
      <c r="H51" s="385">
        <v>3</v>
      </c>
      <c r="I51" s="385" t="str">
        <f>VLOOKUP(H51,Secteurs!$A$4:$C$6,3)</f>
        <v>Arnaud ITOUA</v>
      </c>
      <c r="J51" s="195"/>
      <c r="K51" s="196"/>
      <c r="L51" s="196"/>
      <c r="M51" s="196">
        <v>0.5</v>
      </c>
      <c r="N51" s="196"/>
      <c r="O51" s="197">
        <v>0.5</v>
      </c>
      <c r="P51" s="391">
        <f t="shared" si="4"/>
        <v>0</v>
      </c>
      <c r="Q51" s="392">
        <f t="shared" si="4"/>
        <v>0</v>
      </c>
      <c r="R51" s="392">
        <f t="shared" si="4"/>
        <v>0</v>
      </c>
      <c r="S51" s="392">
        <f t="shared" si="4"/>
        <v>175</v>
      </c>
      <c r="T51" s="392">
        <f t="shared" si="4"/>
        <v>0</v>
      </c>
      <c r="U51" s="393">
        <f t="shared" si="4"/>
        <v>175</v>
      </c>
      <c r="V51" s="394">
        <f t="shared" si="5"/>
        <v>350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0"/>
        <v>1</v>
      </c>
      <c r="B52" s="142" t="s">
        <v>297</v>
      </c>
      <c r="C52" s="142"/>
      <c r="D52" s="198">
        <v>40</v>
      </c>
      <c r="E52" s="383">
        <f t="shared" si="3"/>
        <v>280</v>
      </c>
      <c r="F52" s="319">
        <v>46197</v>
      </c>
      <c r="G52" s="384">
        <f t="shared" ca="1" si="1"/>
        <v>111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4"/>
        <v>140</v>
      </c>
      <c r="Q52" s="392">
        <f t="shared" si="4"/>
        <v>0</v>
      </c>
      <c r="R52" s="392">
        <f t="shared" si="4"/>
        <v>0</v>
      </c>
      <c r="S52" s="392">
        <f t="shared" si="4"/>
        <v>0</v>
      </c>
      <c r="T52" s="392">
        <f t="shared" si="4"/>
        <v>0</v>
      </c>
      <c r="U52" s="393">
        <f t="shared" si="4"/>
        <v>140</v>
      </c>
      <c r="V52" s="394">
        <f t="shared" si="5"/>
        <v>280</v>
      </c>
      <c r="W52" s="144" t="s">
        <v>221</v>
      </c>
      <c r="X52" s="423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0"/>
        <v>1</v>
      </c>
      <c r="B53" s="142" t="s">
        <v>85</v>
      </c>
      <c r="C53" s="154" t="s">
        <v>29</v>
      </c>
      <c r="D53" s="200">
        <v>20</v>
      </c>
      <c r="E53" s="383">
        <f t="shared" si="3"/>
        <v>140</v>
      </c>
      <c r="F53" s="319">
        <v>46197</v>
      </c>
      <c r="G53" s="384">
        <f t="shared" ca="1" si="1"/>
        <v>111</v>
      </c>
      <c r="H53" s="385">
        <v>3</v>
      </c>
      <c r="I53" s="385" t="str">
        <f>VLOOKUP(H53,Secteurs!$A$4:$C$6,3)</f>
        <v>Arnaud ITOUA</v>
      </c>
      <c r="J53" s="195"/>
      <c r="K53" s="196">
        <v>0.5</v>
      </c>
      <c r="L53" s="196"/>
      <c r="M53" s="196"/>
      <c r="N53" s="196"/>
      <c r="O53" s="197">
        <v>0.5</v>
      </c>
      <c r="P53" s="391">
        <f t="shared" si="4"/>
        <v>0</v>
      </c>
      <c r="Q53" s="392">
        <f t="shared" si="4"/>
        <v>70</v>
      </c>
      <c r="R53" s="392">
        <f t="shared" si="4"/>
        <v>0</v>
      </c>
      <c r="S53" s="392">
        <f t="shared" si="4"/>
        <v>0</v>
      </c>
      <c r="T53" s="392">
        <f t="shared" si="4"/>
        <v>0</v>
      </c>
      <c r="U53" s="393">
        <f t="shared" si="4"/>
        <v>70</v>
      </c>
      <c r="V53" s="394">
        <f t="shared" si="5"/>
        <v>140</v>
      </c>
      <c r="W53" s="144" t="s">
        <v>222</v>
      </c>
      <c r="X53" s="423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0"/>
        <v>1</v>
      </c>
      <c r="B54" s="150" t="s">
        <v>86</v>
      </c>
      <c r="C54" s="148" t="s">
        <v>29</v>
      </c>
      <c r="D54" s="200">
        <v>20</v>
      </c>
      <c r="E54" s="383">
        <f t="shared" si="3"/>
        <v>140</v>
      </c>
      <c r="F54" s="319">
        <v>46197</v>
      </c>
      <c r="G54" s="384">
        <f t="shared" ca="1" si="1"/>
        <v>111</v>
      </c>
      <c r="H54" s="385">
        <v>3</v>
      </c>
      <c r="I54" s="385" t="str">
        <f>VLOOKUP(H54,Secteurs!$A$4:$C$6,3)</f>
        <v>Arnaud ITOUA</v>
      </c>
      <c r="J54" s="195"/>
      <c r="K54" s="196"/>
      <c r="L54" s="196"/>
      <c r="M54" s="196"/>
      <c r="N54" s="196">
        <v>0.5</v>
      </c>
      <c r="O54" s="197">
        <v>0.5</v>
      </c>
      <c r="P54" s="391">
        <f t="shared" si="4"/>
        <v>0</v>
      </c>
      <c r="Q54" s="392">
        <f t="shared" si="4"/>
        <v>0</v>
      </c>
      <c r="R54" s="392">
        <f t="shared" si="4"/>
        <v>0</v>
      </c>
      <c r="S54" s="392">
        <f t="shared" si="4"/>
        <v>0</v>
      </c>
      <c r="T54" s="392">
        <f t="shared" si="4"/>
        <v>70</v>
      </c>
      <c r="U54" s="393">
        <f t="shared" si="4"/>
        <v>70</v>
      </c>
      <c r="V54" s="394">
        <f t="shared" si="5"/>
        <v>140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0"/>
        <v>1</v>
      </c>
      <c r="B55" s="142" t="s">
        <v>337</v>
      </c>
      <c r="D55" s="198">
        <v>38</v>
      </c>
      <c r="E55" s="383">
        <f t="shared" si="3"/>
        <v>266</v>
      </c>
      <c r="F55" s="319">
        <v>46198</v>
      </c>
      <c r="G55" s="384">
        <f t="shared" ca="1" si="1"/>
        <v>110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>
        <v>0.5</v>
      </c>
      <c r="N55" s="196"/>
      <c r="O55" s="197"/>
      <c r="P55" s="391">
        <f t="shared" si="4"/>
        <v>133</v>
      </c>
      <c r="Q55" s="392">
        <f t="shared" si="4"/>
        <v>0</v>
      </c>
      <c r="R55" s="392">
        <f t="shared" si="4"/>
        <v>0</v>
      </c>
      <c r="S55" s="392">
        <f t="shared" si="4"/>
        <v>133</v>
      </c>
      <c r="T55" s="392">
        <f t="shared" si="4"/>
        <v>0</v>
      </c>
      <c r="U55" s="393">
        <f t="shared" si="4"/>
        <v>0</v>
      </c>
      <c r="V55" s="394">
        <f t="shared" si="5"/>
        <v>266</v>
      </c>
      <c r="W55" s="144" t="s">
        <v>224</v>
      </c>
      <c r="X55" s="423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32</v>
      </c>
      <c r="E56" s="383">
        <f t="shared" si="3"/>
        <v>224</v>
      </c>
      <c r="F56" s="319">
        <v>46196</v>
      </c>
      <c r="G56" s="384">
        <f t="shared" ca="1" si="1"/>
        <v>112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112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112</v>
      </c>
      <c r="V56" s="394">
        <f t="shared" si="5"/>
        <v>224</v>
      </c>
      <c r="W56" s="144" t="s">
        <v>205</v>
      </c>
      <c r="X56" s="423">
        <f t="shared" si="6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22</v>
      </c>
      <c r="E57" s="383">
        <f t="shared" si="3"/>
        <v>154</v>
      </c>
      <c r="F57" s="319">
        <v>46197</v>
      </c>
      <c r="G57" s="384">
        <f t="shared" ca="1" si="1"/>
        <v>111</v>
      </c>
      <c r="H57" s="385">
        <v>3</v>
      </c>
      <c r="I57" s="385" t="str">
        <f>VLOOKUP(H57,Secteurs!$A$4:$C$6,3)</f>
        <v>Arnaud ITOUA</v>
      </c>
      <c r="J57" s="195"/>
      <c r="K57" s="196"/>
      <c r="L57" s="196"/>
      <c r="M57" s="196"/>
      <c r="N57" s="196">
        <v>0.5</v>
      </c>
      <c r="O57" s="197">
        <v>0.5</v>
      </c>
      <c r="P57" s="391">
        <f t="shared" si="4"/>
        <v>0</v>
      </c>
      <c r="Q57" s="392">
        <f t="shared" si="4"/>
        <v>0</v>
      </c>
      <c r="R57" s="392">
        <f t="shared" si="4"/>
        <v>0</v>
      </c>
      <c r="S57" s="392">
        <f t="shared" si="4"/>
        <v>0</v>
      </c>
      <c r="T57" s="392">
        <f t="shared" si="4"/>
        <v>77</v>
      </c>
      <c r="U57" s="393">
        <f t="shared" si="4"/>
        <v>77</v>
      </c>
      <c r="V57" s="394">
        <f t="shared" si="5"/>
        <v>154</v>
      </c>
      <c r="W57" s="144" t="s">
        <v>223</v>
      </c>
      <c r="X57" s="423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36</v>
      </c>
      <c r="E58" s="383">
        <f t="shared" si="3"/>
        <v>252</v>
      </c>
      <c r="F58" s="319">
        <v>46197</v>
      </c>
      <c r="G58" s="384">
        <f t="shared" ca="1" si="1"/>
        <v>111</v>
      </c>
      <c r="H58" s="385">
        <v>2</v>
      </c>
      <c r="I58" s="385" t="s">
        <v>354</v>
      </c>
      <c r="J58" s="195">
        <v>0.5</v>
      </c>
      <c r="K58" s="196"/>
      <c r="L58" s="196"/>
      <c r="M58" s="196">
        <v>0.25</v>
      </c>
      <c r="N58" s="196">
        <v>0.25</v>
      </c>
      <c r="O58" s="197"/>
      <c r="P58" s="391">
        <f t="shared" si="4"/>
        <v>126</v>
      </c>
      <c r="Q58" s="392">
        <f t="shared" ref="Q58:U107" si="7">+$E58*K58</f>
        <v>0</v>
      </c>
      <c r="R58" s="392">
        <f t="shared" si="7"/>
        <v>0</v>
      </c>
      <c r="S58" s="392">
        <f t="shared" si="7"/>
        <v>63</v>
      </c>
      <c r="T58" s="392">
        <f t="shared" si="7"/>
        <v>63</v>
      </c>
      <c r="U58" s="393">
        <f t="shared" si="7"/>
        <v>0</v>
      </c>
      <c r="V58" s="394">
        <f t="shared" si="5"/>
        <v>252</v>
      </c>
      <c r="W58" s="144" t="s">
        <v>208</v>
      </c>
      <c r="X58" s="423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46198</v>
      </c>
      <c r="G59" s="384">
        <f t="shared" ca="1" si="1"/>
        <v>110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>
        <v>0.5</v>
      </c>
      <c r="M59" s="196"/>
      <c r="N59" s="196"/>
      <c r="O59" s="197"/>
      <c r="P59" s="391">
        <f t="shared" ref="P59:U121" si="8">+$E59*J59</f>
        <v>105</v>
      </c>
      <c r="Q59" s="392">
        <f t="shared" si="7"/>
        <v>0</v>
      </c>
      <c r="R59" s="392">
        <f t="shared" si="7"/>
        <v>105</v>
      </c>
      <c r="S59" s="392">
        <f t="shared" si="7"/>
        <v>0</v>
      </c>
      <c r="T59" s="392">
        <f t="shared" si="7"/>
        <v>0</v>
      </c>
      <c r="U59" s="393">
        <f t="shared" si="7"/>
        <v>0</v>
      </c>
      <c r="V59" s="394">
        <f t="shared" si="5"/>
        <v>210</v>
      </c>
      <c r="W59" s="144" t="s">
        <v>210</v>
      </c>
      <c r="X59" s="423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28</v>
      </c>
      <c r="E60" s="383">
        <f t="shared" si="3"/>
        <v>196</v>
      </c>
      <c r="F60" s="319">
        <v>46196</v>
      </c>
      <c r="G60" s="384">
        <f t="shared" ca="1" si="1"/>
        <v>112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8"/>
        <v>0</v>
      </c>
      <c r="Q60" s="392">
        <f t="shared" si="7"/>
        <v>0</v>
      </c>
      <c r="R60" s="392">
        <f t="shared" si="7"/>
        <v>98</v>
      </c>
      <c r="S60" s="392">
        <f t="shared" si="7"/>
        <v>0</v>
      </c>
      <c r="T60" s="392">
        <f t="shared" si="7"/>
        <v>0</v>
      </c>
      <c r="U60" s="393">
        <f t="shared" si="7"/>
        <v>98</v>
      </c>
      <c r="V60" s="394">
        <f t="shared" si="5"/>
        <v>196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40</v>
      </c>
      <c r="E61" s="383">
        <f t="shared" si="3"/>
        <v>280</v>
      </c>
      <c r="F61" s="319">
        <v>46196</v>
      </c>
      <c r="G61" s="384">
        <f t="shared" ca="1" si="1"/>
        <v>112</v>
      </c>
      <c r="H61" s="385">
        <v>2</v>
      </c>
      <c r="I61" s="385" t="s">
        <v>354</v>
      </c>
      <c r="J61" s="195">
        <v>0.25</v>
      </c>
      <c r="K61" s="196"/>
      <c r="L61" s="196"/>
      <c r="M61" s="196"/>
      <c r="N61" s="196">
        <v>0.25</v>
      </c>
      <c r="O61" s="197">
        <v>0.5</v>
      </c>
      <c r="P61" s="391">
        <f t="shared" si="8"/>
        <v>70</v>
      </c>
      <c r="Q61" s="392">
        <f t="shared" si="7"/>
        <v>0</v>
      </c>
      <c r="R61" s="392">
        <f t="shared" si="7"/>
        <v>0</v>
      </c>
      <c r="S61" s="392">
        <f t="shared" si="7"/>
        <v>0</v>
      </c>
      <c r="T61" s="392">
        <f t="shared" si="7"/>
        <v>70</v>
      </c>
      <c r="U61" s="393">
        <f t="shared" si="7"/>
        <v>140</v>
      </c>
      <c r="V61" s="394">
        <f t="shared" si="5"/>
        <v>280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46195</v>
      </c>
      <c r="G62" s="384">
        <f t="shared" ca="1" si="1"/>
        <v>113</v>
      </c>
      <c r="H62" s="254">
        <v>1</v>
      </c>
      <c r="I62" s="385" t="s">
        <v>353</v>
      </c>
      <c r="J62" s="195"/>
      <c r="K62" s="196"/>
      <c r="L62" s="196">
        <v>0.5</v>
      </c>
      <c r="M62" s="196"/>
      <c r="N62" s="196"/>
      <c r="O62" s="197">
        <v>0.5</v>
      </c>
      <c r="P62" s="391">
        <f t="shared" si="8"/>
        <v>0</v>
      </c>
      <c r="Q62" s="392">
        <f t="shared" si="7"/>
        <v>0</v>
      </c>
      <c r="R62" s="392">
        <f t="shared" si="7"/>
        <v>98</v>
      </c>
      <c r="S62" s="392">
        <f t="shared" si="7"/>
        <v>0</v>
      </c>
      <c r="T62" s="392">
        <f t="shared" si="7"/>
        <v>0</v>
      </c>
      <c r="U62" s="393">
        <f t="shared" si="7"/>
        <v>98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46196</v>
      </c>
      <c r="G63" s="384">
        <f t="shared" ca="1" si="1"/>
        <v>112</v>
      </c>
      <c r="H63" s="254">
        <v>1</v>
      </c>
      <c r="I63" s="385" t="s">
        <v>353</v>
      </c>
      <c r="J63" s="195"/>
      <c r="K63" s="196"/>
      <c r="L63" s="196">
        <v>0.5</v>
      </c>
      <c r="M63" s="196"/>
      <c r="N63" s="196"/>
      <c r="O63" s="197">
        <v>0.5</v>
      </c>
      <c r="P63" s="391">
        <f t="shared" si="8"/>
        <v>0</v>
      </c>
      <c r="Q63" s="392">
        <f t="shared" si="7"/>
        <v>0</v>
      </c>
      <c r="R63" s="392">
        <f t="shared" si="7"/>
        <v>105</v>
      </c>
      <c r="S63" s="392">
        <f t="shared" si="7"/>
        <v>0</v>
      </c>
      <c r="T63" s="392">
        <f t="shared" si="7"/>
        <v>0</v>
      </c>
      <c r="U63" s="393">
        <f t="shared" si="7"/>
        <v>105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26</v>
      </c>
      <c r="E64" s="383">
        <f t="shared" si="3"/>
        <v>182</v>
      </c>
      <c r="F64" s="319">
        <v>46196</v>
      </c>
      <c r="G64" s="384">
        <f t="shared" ca="1" si="1"/>
        <v>112</v>
      </c>
      <c r="H64" s="254">
        <v>1</v>
      </c>
      <c r="I64" s="385" t="s">
        <v>353</v>
      </c>
      <c r="J64" s="195">
        <v>0.5</v>
      </c>
      <c r="K64" s="196"/>
      <c r="L64" s="196">
        <v>0.5</v>
      </c>
      <c r="M64" s="196"/>
      <c r="N64" s="196"/>
      <c r="O64" s="197"/>
      <c r="P64" s="391">
        <f t="shared" si="8"/>
        <v>91</v>
      </c>
      <c r="Q64" s="392">
        <f t="shared" si="7"/>
        <v>0</v>
      </c>
      <c r="R64" s="392">
        <f t="shared" si="7"/>
        <v>91</v>
      </c>
      <c r="S64" s="392">
        <f t="shared" si="7"/>
        <v>0</v>
      </c>
      <c r="T64" s="392">
        <f t="shared" si="7"/>
        <v>0</v>
      </c>
      <c r="U64" s="393">
        <f t="shared" si="7"/>
        <v>0</v>
      </c>
      <c r="V64" s="394">
        <f t="shared" si="5"/>
        <v>182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40</v>
      </c>
      <c r="E65" s="383">
        <f t="shared" si="3"/>
        <v>280</v>
      </c>
      <c r="F65" s="319">
        <v>46198</v>
      </c>
      <c r="G65" s="384">
        <f t="shared" ca="1" si="1"/>
        <v>110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/>
      <c r="O65" s="197">
        <v>0.5</v>
      </c>
      <c r="P65" s="391">
        <f t="shared" si="8"/>
        <v>140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0</v>
      </c>
      <c r="U65" s="393">
        <f t="shared" si="7"/>
        <v>140</v>
      </c>
      <c r="V65" s="394">
        <f t="shared" si="5"/>
        <v>280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9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46195</v>
      </c>
      <c r="G66" s="384">
        <f t="shared" ref="G66:G70" ca="1" si="10">+IF(A66=1,(+TODAY())-F66,"Sans objet")</f>
        <v>113</v>
      </c>
      <c r="H66" s="254">
        <v>1</v>
      </c>
      <c r="I66" s="385" t="s">
        <v>353</v>
      </c>
      <c r="J66" s="195">
        <v>1</v>
      </c>
      <c r="K66" s="196"/>
      <c r="L66" s="196"/>
      <c r="M66" s="196"/>
      <c r="N66" s="196"/>
      <c r="O66" s="197"/>
      <c r="P66" s="391">
        <f t="shared" si="8"/>
        <v>126</v>
      </c>
      <c r="Q66" s="392">
        <f t="shared" si="7"/>
        <v>0</v>
      </c>
      <c r="R66" s="392">
        <f t="shared" si="7"/>
        <v>0</v>
      </c>
      <c r="S66" s="392">
        <f t="shared" si="7"/>
        <v>0</v>
      </c>
      <c r="T66" s="392">
        <f t="shared" si="7"/>
        <v>0</v>
      </c>
      <c r="U66" s="393">
        <f t="shared" si="7"/>
        <v>0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9"/>
        <v>1</v>
      </c>
      <c r="B67" s="169" t="s">
        <v>99</v>
      </c>
      <c r="C67" s="159" t="s">
        <v>29</v>
      </c>
      <c r="D67" s="200">
        <v>30</v>
      </c>
      <c r="E67" s="383">
        <f t="shared" ref="E67:E130" si="11">D67*7</f>
        <v>210</v>
      </c>
      <c r="F67" s="319">
        <v>46195</v>
      </c>
      <c r="G67" s="384">
        <f t="shared" ca="1" si="10"/>
        <v>113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8"/>
        <v>105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105</v>
      </c>
      <c r="V67" s="394">
        <f t="shared" ref="V67:V130" si="12">SUM(P67:U67)</f>
        <v>210</v>
      </c>
      <c r="W67" s="144" t="s">
        <v>220</v>
      </c>
      <c r="X67" s="423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9"/>
        <v>1</v>
      </c>
      <c r="B68" s="161" t="s">
        <v>100</v>
      </c>
      <c r="C68" s="160" t="s">
        <v>29</v>
      </c>
      <c r="D68" s="198">
        <v>20</v>
      </c>
      <c r="E68" s="383">
        <f t="shared" si="11"/>
        <v>140</v>
      </c>
      <c r="F68" s="319">
        <v>46196</v>
      </c>
      <c r="G68" s="384">
        <f t="shared" ca="1" si="10"/>
        <v>112</v>
      </c>
      <c r="H68" s="254">
        <v>1</v>
      </c>
      <c r="I68" s="385" t="s">
        <v>353</v>
      </c>
      <c r="J68" s="195"/>
      <c r="K68" s="196"/>
      <c r="L68" s="196"/>
      <c r="M68" s="196"/>
      <c r="N68" s="196">
        <v>0.5</v>
      </c>
      <c r="O68" s="197">
        <v>0.5</v>
      </c>
      <c r="P68" s="391">
        <f t="shared" si="8"/>
        <v>0</v>
      </c>
      <c r="Q68" s="392">
        <f t="shared" si="7"/>
        <v>0</v>
      </c>
      <c r="R68" s="392">
        <f t="shared" si="7"/>
        <v>0</v>
      </c>
      <c r="S68" s="392">
        <f t="shared" si="7"/>
        <v>0</v>
      </c>
      <c r="T68" s="392">
        <f t="shared" si="7"/>
        <v>70</v>
      </c>
      <c r="U68" s="393">
        <f t="shared" si="7"/>
        <v>70</v>
      </c>
      <c r="V68" s="394">
        <f t="shared" si="12"/>
        <v>140</v>
      </c>
      <c r="W68" s="144" t="s">
        <v>228</v>
      </c>
      <c r="X68" s="423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9"/>
        <v>1</v>
      </c>
      <c r="B69" s="153" t="s">
        <v>101</v>
      </c>
      <c r="C69" s="148" t="s">
        <v>29</v>
      </c>
      <c r="D69" s="198">
        <v>48</v>
      </c>
      <c r="E69" s="383">
        <f t="shared" si="11"/>
        <v>336</v>
      </c>
      <c r="F69" s="319">
        <v>46196</v>
      </c>
      <c r="G69" s="384">
        <f t="shared" ca="1" si="10"/>
        <v>112</v>
      </c>
      <c r="H69" s="385">
        <v>2</v>
      </c>
      <c r="I69" s="385" t="s">
        <v>355</v>
      </c>
      <c r="J69" s="195"/>
      <c r="K69" s="196">
        <v>0.5</v>
      </c>
      <c r="L69" s="196"/>
      <c r="M69" s="196">
        <v>0.25</v>
      </c>
      <c r="N69" s="196"/>
      <c r="O69" s="197">
        <v>0.25</v>
      </c>
      <c r="P69" s="391">
        <f t="shared" si="8"/>
        <v>0</v>
      </c>
      <c r="Q69" s="392">
        <f t="shared" si="7"/>
        <v>168</v>
      </c>
      <c r="R69" s="392">
        <f t="shared" si="7"/>
        <v>0</v>
      </c>
      <c r="S69" s="392">
        <f t="shared" si="7"/>
        <v>84</v>
      </c>
      <c r="T69" s="392">
        <f t="shared" si="7"/>
        <v>0</v>
      </c>
      <c r="U69" s="393">
        <f t="shared" si="7"/>
        <v>84</v>
      </c>
      <c r="V69" s="394">
        <f t="shared" si="12"/>
        <v>336</v>
      </c>
      <c r="W69" s="144" t="s">
        <v>219</v>
      </c>
      <c r="X69" s="423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9"/>
        <v>1</v>
      </c>
      <c r="B70" s="150" t="s">
        <v>103</v>
      </c>
      <c r="C70" s="288"/>
      <c r="D70" s="200">
        <v>20</v>
      </c>
      <c r="E70" s="383">
        <f t="shared" si="11"/>
        <v>140</v>
      </c>
      <c r="F70" s="319">
        <v>46199</v>
      </c>
      <c r="G70" s="384">
        <f t="shared" ca="1" si="10"/>
        <v>109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8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2"/>
        <v>140</v>
      </c>
      <c r="W70" s="144" t="s">
        <v>229</v>
      </c>
      <c r="X70" s="423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9"/>
        <v>1</v>
      </c>
      <c r="B71" s="153" t="s">
        <v>105</v>
      </c>
      <c r="D71" s="198">
        <v>28</v>
      </c>
      <c r="E71" s="383">
        <f t="shared" si="11"/>
        <v>196</v>
      </c>
      <c r="F71" s="319">
        <v>46188</v>
      </c>
      <c r="G71" s="424">
        <v>5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8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2"/>
        <v>196</v>
      </c>
      <c r="W71" s="144" t="s">
        <v>230</v>
      </c>
      <c r="X71" s="423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9"/>
        <v>1</v>
      </c>
      <c r="B72" s="142" t="s">
        <v>106</v>
      </c>
      <c r="C72" s="142"/>
      <c r="D72" s="199">
        <v>12</v>
      </c>
      <c r="E72" s="383">
        <f t="shared" si="11"/>
        <v>84</v>
      </c>
      <c r="F72" s="319">
        <v>46195</v>
      </c>
      <c r="G72" s="384">
        <f t="shared" ref="G72:G135" ca="1" si="14">+IF(A72=1,(+TODAY())-F72,"Sans objet")</f>
        <v>113</v>
      </c>
      <c r="H72" s="254">
        <v>1</v>
      </c>
      <c r="I72" s="385" t="s">
        <v>353</v>
      </c>
      <c r="J72" s="195">
        <v>0.75</v>
      </c>
      <c r="K72" s="196"/>
      <c r="L72" s="196"/>
      <c r="M72" s="196"/>
      <c r="N72" s="196"/>
      <c r="O72" s="197">
        <v>0.25</v>
      </c>
      <c r="P72" s="391">
        <f t="shared" si="8"/>
        <v>63</v>
      </c>
      <c r="Q72" s="392">
        <f t="shared" si="7"/>
        <v>0</v>
      </c>
      <c r="R72" s="392">
        <f t="shared" si="7"/>
        <v>0</v>
      </c>
      <c r="S72" s="392">
        <f t="shared" si="7"/>
        <v>0</v>
      </c>
      <c r="T72" s="392">
        <f t="shared" si="7"/>
        <v>0</v>
      </c>
      <c r="U72" s="393">
        <f t="shared" si="7"/>
        <v>21</v>
      </c>
      <c r="V72" s="394">
        <f t="shared" si="12"/>
        <v>84</v>
      </c>
      <c r="W72" s="144" t="s">
        <v>226</v>
      </c>
      <c r="X72" s="423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9"/>
        <v>1</v>
      </c>
      <c r="B73" s="142" t="s">
        <v>107</v>
      </c>
      <c r="C73" s="142"/>
      <c r="D73" s="198">
        <v>28</v>
      </c>
      <c r="E73" s="383">
        <f t="shared" si="11"/>
        <v>196</v>
      </c>
      <c r="F73" s="319">
        <v>46197</v>
      </c>
      <c r="G73" s="384">
        <f t="shared" ca="1" si="14"/>
        <v>111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8"/>
        <v>98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98</v>
      </c>
      <c r="V73" s="394">
        <f t="shared" si="12"/>
        <v>196</v>
      </c>
      <c r="W73" s="144" t="s">
        <v>208</v>
      </c>
      <c r="X73" s="423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9"/>
        <v>1</v>
      </c>
      <c r="B74" s="153" t="s">
        <v>392</v>
      </c>
      <c r="C74" s="149" t="s">
        <v>34</v>
      </c>
      <c r="D74" s="198">
        <v>30</v>
      </c>
      <c r="E74" s="383">
        <f t="shared" si="11"/>
        <v>210</v>
      </c>
      <c r="F74" s="352">
        <v>46196</v>
      </c>
      <c r="G74" s="384">
        <f t="shared" ca="1" si="14"/>
        <v>112</v>
      </c>
      <c r="H74" s="255">
        <v>1</v>
      </c>
      <c r="I74" s="255" t="s">
        <v>353</v>
      </c>
      <c r="J74" s="195">
        <v>0.5</v>
      </c>
      <c r="K74" s="196"/>
      <c r="L74" s="196"/>
      <c r="M74" s="196">
        <v>0.5</v>
      </c>
      <c r="N74" s="196"/>
      <c r="O74" s="197"/>
      <c r="P74" s="391">
        <f t="shared" si="8"/>
        <v>105</v>
      </c>
      <c r="Q74" s="392">
        <f t="shared" si="7"/>
        <v>0</v>
      </c>
      <c r="R74" s="392">
        <f t="shared" si="7"/>
        <v>0</v>
      </c>
      <c r="S74" s="392">
        <f t="shared" si="7"/>
        <v>105</v>
      </c>
      <c r="T74" s="392">
        <f t="shared" si="7"/>
        <v>0</v>
      </c>
      <c r="U74" s="393">
        <f t="shared" si="7"/>
        <v>0</v>
      </c>
      <c r="V74" s="394">
        <f t="shared" si="12"/>
        <v>210</v>
      </c>
      <c r="W74" s="144" t="s">
        <v>231</v>
      </c>
      <c r="X74" s="423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9"/>
        <v>1</v>
      </c>
      <c r="B75" s="153" t="s">
        <v>393</v>
      </c>
      <c r="C75" s="153"/>
      <c r="D75" s="198">
        <v>26</v>
      </c>
      <c r="E75" s="383">
        <f t="shared" si="11"/>
        <v>182</v>
      </c>
      <c r="F75" s="319">
        <v>46196</v>
      </c>
      <c r="G75" s="384">
        <f t="shared" ca="1" si="14"/>
        <v>112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0.25</v>
      </c>
      <c r="N75" s="196">
        <v>0.25</v>
      </c>
      <c r="O75" s="197"/>
      <c r="P75" s="391">
        <f t="shared" si="8"/>
        <v>91</v>
      </c>
      <c r="Q75" s="392">
        <f t="shared" si="7"/>
        <v>0</v>
      </c>
      <c r="R75" s="392">
        <f t="shared" si="7"/>
        <v>0</v>
      </c>
      <c r="S75" s="392">
        <f t="shared" si="7"/>
        <v>45.5</v>
      </c>
      <c r="T75" s="392">
        <f t="shared" si="7"/>
        <v>45.5</v>
      </c>
      <c r="U75" s="393">
        <f t="shared" si="7"/>
        <v>0</v>
      </c>
      <c r="V75" s="394">
        <f t="shared" si="12"/>
        <v>182</v>
      </c>
      <c r="W75" s="144" t="s">
        <v>231</v>
      </c>
      <c r="X75" s="423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9"/>
        <v>1</v>
      </c>
      <c r="B76" s="142" t="s">
        <v>110</v>
      </c>
      <c r="C76" s="148" t="s">
        <v>29</v>
      </c>
      <c r="D76" s="198">
        <v>22</v>
      </c>
      <c r="E76" s="383">
        <f t="shared" si="11"/>
        <v>154</v>
      </c>
      <c r="F76" s="319">
        <v>46198</v>
      </c>
      <c r="G76" s="384">
        <f t="shared" ca="1" si="14"/>
        <v>110</v>
      </c>
      <c r="H76" s="385">
        <v>3</v>
      </c>
      <c r="I76" s="385" t="str">
        <f>VLOOKUP(H76,Secteurs!$A$4:$C$6,3)</f>
        <v>Arnaud ITOUA</v>
      </c>
      <c r="J76" s="195">
        <v>0.25</v>
      </c>
      <c r="K76" s="196"/>
      <c r="L76" s="196"/>
      <c r="M76" s="196">
        <v>0.25</v>
      </c>
      <c r="N76" s="196">
        <v>0.5</v>
      </c>
      <c r="O76" s="197"/>
      <c r="P76" s="391">
        <f t="shared" si="8"/>
        <v>38.5</v>
      </c>
      <c r="Q76" s="392">
        <f t="shared" si="7"/>
        <v>0</v>
      </c>
      <c r="R76" s="392">
        <f t="shared" si="7"/>
        <v>0</v>
      </c>
      <c r="S76" s="392">
        <f t="shared" si="7"/>
        <v>38.5</v>
      </c>
      <c r="T76" s="392">
        <f t="shared" si="7"/>
        <v>77</v>
      </c>
      <c r="U76" s="393">
        <f t="shared" si="7"/>
        <v>0</v>
      </c>
      <c r="V76" s="394">
        <f t="shared" si="12"/>
        <v>154</v>
      </c>
      <c r="W76" s="144" t="s">
        <v>232</v>
      </c>
      <c r="X76" s="423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9"/>
        <v>1</v>
      </c>
      <c r="B77" s="142" t="s">
        <v>111</v>
      </c>
      <c r="C77" s="142"/>
      <c r="D77" s="198">
        <v>28</v>
      </c>
      <c r="E77" s="383">
        <f t="shared" si="11"/>
        <v>196</v>
      </c>
      <c r="F77" s="319">
        <v>46196</v>
      </c>
      <c r="G77" s="384">
        <f t="shared" ca="1" si="14"/>
        <v>112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/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v>196</v>
      </c>
      <c r="W77" s="144" t="s">
        <v>233</v>
      </c>
      <c r="X77" s="423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9"/>
        <v>1</v>
      </c>
      <c r="B78" s="142" t="s">
        <v>112</v>
      </c>
      <c r="C78" s="148" t="s">
        <v>52</v>
      </c>
      <c r="D78" s="198">
        <v>38</v>
      </c>
      <c r="E78" s="383">
        <f t="shared" si="11"/>
        <v>266</v>
      </c>
      <c r="F78" s="319">
        <v>46198</v>
      </c>
      <c r="G78" s="384">
        <f t="shared" ca="1" si="14"/>
        <v>110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/>
      <c r="M78" s="196"/>
      <c r="N78" s="196"/>
      <c r="O78" s="197">
        <v>0.5</v>
      </c>
      <c r="P78" s="391">
        <f t="shared" si="8"/>
        <v>133</v>
      </c>
      <c r="Q78" s="392">
        <f t="shared" si="7"/>
        <v>0</v>
      </c>
      <c r="R78" s="392">
        <f t="shared" si="7"/>
        <v>0</v>
      </c>
      <c r="S78" s="392">
        <f t="shared" si="7"/>
        <v>0</v>
      </c>
      <c r="T78" s="392">
        <f t="shared" si="7"/>
        <v>0</v>
      </c>
      <c r="U78" s="393">
        <f t="shared" si="7"/>
        <v>133</v>
      </c>
      <c r="V78" s="394">
        <f t="shared" si="12"/>
        <v>266</v>
      </c>
      <c r="W78" s="144" t="s">
        <v>234</v>
      </c>
      <c r="X78" s="423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9"/>
        <v>1</v>
      </c>
      <c r="B79" s="153" t="s">
        <v>327</v>
      </c>
      <c r="C79" s="149"/>
      <c r="D79" s="198">
        <v>25</v>
      </c>
      <c r="E79" s="383">
        <f t="shared" si="11"/>
        <v>175</v>
      </c>
      <c r="F79" s="319">
        <v>46196</v>
      </c>
      <c r="G79" s="384">
        <f t="shared" ca="1" si="14"/>
        <v>112</v>
      </c>
      <c r="H79" s="254">
        <v>1</v>
      </c>
      <c r="I79" s="385" t="s">
        <v>353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391">
        <f t="shared" si="8"/>
        <v>87.5</v>
      </c>
      <c r="Q79" s="392">
        <f t="shared" si="7"/>
        <v>0</v>
      </c>
      <c r="R79" s="392">
        <f t="shared" si="7"/>
        <v>0</v>
      </c>
      <c r="S79" s="392">
        <f t="shared" si="7"/>
        <v>43.75</v>
      </c>
      <c r="T79" s="392">
        <f t="shared" si="7"/>
        <v>0</v>
      </c>
      <c r="U79" s="393">
        <f t="shared" si="7"/>
        <v>43.75</v>
      </c>
      <c r="V79" s="394">
        <f t="shared" si="12"/>
        <v>175</v>
      </c>
      <c r="W79" s="144" t="s">
        <v>235</v>
      </c>
      <c r="X79" s="423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9"/>
        <v>1</v>
      </c>
      <c r="B80" s="142" t="s">
        <v>114</v>
      </c>
      <c r="C80" s="148" t="s">
        <v>29</v>
      </c>
      <c r="D80" s="198">
        <v>32</v>
      </c>
      <c r="E80" s="383">
        <f t="shared" si="11"/>
        <v>224</v>
      </c>
      <c r="F80" s="319">
        <v>46196</v>
      </c>
      <c r="G80" s="384">
        <f t="shared" ca="1" si="14"/>
        <v>112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8"/>
        <v>112</v>
      </c>
      <c r="Q80" s="392">
        <f t="shared" si="7"/>
        <v>0</v>
      </c>
      <c r="R80" s="392">
        <f t="shared" si="7"/>
        <v>0</v>
      </c>
      <c r="S80" s="392">
        <f t="shared" si="7"/>
        <v>56</v>
      </c>
      <c r="T80" s="392">
        <f t="shared" si="7"/>
        <v>0</v>
      </c>
      <c r="U80" s="393">
        <f t="shared" si="7"/>
        <v>56</v>
      </c>
      <c r="V80" s="394">
        <f t="shared" si="12"/>
        <v>224</v>
      </c>
      <c r="W80" s="144" t="s">
        <v>236</v>
      </c>
      <c r="X80" s="423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9"/>
        <v>1</v>
      </c>
      <c r="B81" s="161" t="s">
        <v>237</v>
      </c>
      <c r="C81" s="161"/>
      <c r="D81" s="198">
        <v>52</v>
      </c>
      <c r="E81" s="383">
        <f t="shared" si="11"/>
        <v>364</v>
      </c>
      <c r="F81" s="319">
        <v>46196</v>
      </c>
      <c r="G81" s="384">
        <f t="shared" ca="1" si="14"/>
        <v>112</v>
      </c>
      <c r="H81" s="385">
        <v>1</v>
      </c>
      <c r="I81" s="385" t="s">
        <v>353</v>
      </c>
      <c r="J81" s="195">
        <v>0.75</v>
      </c>
      <c r="K81" s="196"/>
      <c r="L81" s="196"/>
      <c r="M81" s="196"/>
      <c r="N81" s="196"/>
      <c r="O81" s="197">
        <v>0.25</v>
      </c>
      <c r="P81" s="391">
        <f t="shared" si="8"/>
        <v>273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0</v>
      </c>
      <c r="U81" s="393">
        <f t="shared" si="7"/>
        <v>91</v>
      </c>
      <c r="V81" s="394">
        <f t="shared" si="12"/>
        <v>364</v>
      </c>
      <c r="W81" s="144" t="s">
        <v>218</v>
      </c>
      <c r="X81" s="423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9"/>
        <v>1</v>
      </c>
      <c r="B82" s="153" t="s">
        <v>377</v>
      </c>
      <c r="C82" s="149" t="s">
        <v>52</v>
      </c>
      <c r="D82" s="198">
        <v>32</v>
      </c>
      <c r="E82" s="383">
        <f t="shared" si="11"/>
        <v>224</v>
      </c>
      <c r="F82" s="319">
        <v>46196</v>
      </c>
      <c r="G82" s="384">
        <f t="shared" ca="1" si="14"/>
        <v>112</v>
      </c>
      <c r="H82" s="385">
        <v>1</v>
      </c>
      <c r="I82" s="385" t="s">
        <v>353</v>
      </c>
      <c r="J82" s="195">
        <v>0.5</v>
      </c>
      <c r="K82" s="196"/>
      <c r="L82" s="196"/>
      <c r="M82" s="196">
        <v>0.25</v>
      </c>
      <c r="N82" s="196"/>
      <c r="O82" s="197">
        <v>0.25</v>
      </c>
      <c r="P82" s="391">
        <f t="shared" si="8"/>
        <v>112</v>
      </c>
      <c r="Q82" s="392">
        <f t="shared" si="7"/>
        <v>0</v>
      </c>
      <c r="R82" s="392">
        <f t="shared" si="7"/>
        <v>0</v>
      </c>
      <c r="S82" s="392">
        <f t="shared" si="7"/>
        <v>56</v>
      </c>
      <c r="T82" s="392">
        <f t="shared" si="7"/>
        <v>0</v>
      </c>
      <c r="U82" s="393">
        <f t="shared" si="7"/>
        <v>56</v>
      </c>
      <c r="V82" s="394">
        <f t="shared" si="12"/>
        <v>224</v>
      </c>
      <c r="W82" s="144" t="s">
        <v>238</v>
      </c>
      <c r="X82" s="423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9"/>
        <v>1</v>
      </c>
      <c r="B83" s="142" t="s">
        <v>386</v>
      </c>
      <c r="C83" s="142"/>
      <c r="D83" s="198">
        <v>34</v>
      </c>
      <c r="E83" s="383">
        <f t="shared" si="11"/>
        <v>238</v>
      </c>
      <c r="F83" s="319">
        <v>46198</v>
      </c>
      <c r="G83" s="384">
        <f t="shared" ca="1" si="14"/>
        <v>110</v>
      </c>
      <c r="H83" s="254">
        <v>1</v>
      </c>
      <c r="I83" s="385" t="s">
        <v>353</v>
      </c>
      <c r="J83" s="195">
        <v>0.5</v>
      </c>
      <c r="K83" s="196">
        <v>0.5</v>
      </c>
      <c r="L83" s="196"/>
      <c r="M83" s="196"/>
      <c r="N83" s="196"/>
      <c r="O83" s="197"/>
      <c r="P83" s="391">
        <f t="shared" si="8"/>
        <v>119</v>
      </c>
      <c r="Q83" s="392">
        <f t="shared" si="7"/>
        <v>119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0</v>
      </c>
      <c r="V83" s="394">
        <f t="shared" si="12"/>
        <v>238</v>
      </c>
      <c r="W83" s="144" t="s">
        <v>204</v>
      </c>
      <c r="X83" s="423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9"/>
        <v>1</v>
      </c>
      <c r="B84" s="142" t="s">
        <v>119</v>
      </c>
      <c r="C84" s="142"/>
      <c r="D84" s="198">
        <v>28</v>
      </c>
      <c r="E84" s="383">
        <v>182</v>
      </c>
      <c r="F84" s="319">
        <v>46198</v>
      </c>
      <c r="G84" s="384">
        <f t="shared" ca="1" si="14"/>
        <v>110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8"/>
        <v>91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91</v>
      </c>
      <c r="V84" s="394">
        <f t="shared" si="12"/>
        <v>182</v>
      </c>
      <c r="W84" s="144" t="s">
        <v>239</v>
      </c>
      <c r="X84" s="423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9"/>
        <v>1</v>
      </c>
      <c r="B85" s="153" t="s">
        <v>378</v>
      </c>
      <c r="C85" s="153"/>
      <c r="D85" s="198">
        <v>30</v>
      </c>
      <c r="E85" s="383">
        <f t="shared" si="11"/>
        <v>210</v>
      </c>
      <c r="F85" s="319">
        <v>46196</v>
      </c>
      <c r="G85" s="384">
        <f t="shared" ca="1" si="14"/>
        <v>112</v>
      </c>
      <c r="H85" s="254">
        <v>1</v>
      </c>
      <c r="I85" s="385" t="s">
        <v>353</v>
      </c>
      <c r="J85" s="195">
        <v>0.5</v>
      </c>
      <c r="K85" s="196"/>
      <c r="L85" s="196">
        <v>0.5</v>
      </c>
      <c r="M85" s="196"/>
      <c r="N85" s="196"/>
      <c r="O85" s="197"/>
      <c r="P85" s="391">
        <f t="shared" si="8"/>
        <v>105</v>
      </c>
      <c r="Q85" s="392">
        <f t="shared" si="7"/>
        <v>0</v>
      </c>
      <c r="R85" s="392">
        <f t="shared" si="7"/>
        <v>105</v>
      </c>
      <c r="S85" s="392">
        <f t="shared" si="7"/>
        <v>0</v>
      </c>
      <c r="T85" s="392">
        <f t="shared" si="7"/>
        <v>0</v>
      </c>
      <c r="U85" s="393">
        <f t="shared" si="7"/>
        <v>0</v>
      </c>
      <c r="V85" s="394">
        <f t="shared" si="12"/>
        <v>210</v>
      </c>
      <c r="W85" s="144" t="s">
        <v>223</v>
      </c>
      <c r="X85" s="423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9"/>
        <v>1</v>
      </c>
      <c r="B86" s="153" t="s">
        <v>379</v>
      </c>
      <c r="C86" s="153"/>
      <c r="D86" s="198">
        <v>30</v>
      </c>
      <c r="E86" s="383">
        <f t="shared" si="11"/>
        <v>210</v>
      </c>
      <c r="F86" s="319">
        <v>46195</v>
      </c>
      <c r="G86" s="384">
        <f t="shared" ca="1" si="14"/>
        <v>113</v>
      </c>
      <c r="H86" s="385">
        <v>1</v>
      </c>
      <c r="I86" s="385" t="s">
        <v>353</v>
      </c>
      <c r="J86" s="195">
        <v>0.5</v>
      </c>
      <c r="K86" s="196"/>
      <c r="L86" s="196">
        <v>0.5</v>
      </c>
      <c r="M86" s="196"/>
      <c r="N86" s="196"/>
      <c r="O86" s="197"/>
      <c r="P86" s="391">
        <f t="shared" si="8"/>
        <v>105</v>
      </c>
      <c r="Q86" s="392">
        <f t="shared" si="7"/>
        <v>0</v>
      </c>
      <c r="R86" s="392">
        <f t="shared" si="7"/>
        <v>105</v>
      </c>
      <c r="S86" s="392">
        <f t="shared" si="7"/>
        <v>0</v>
      </c>
      <c r="T86" s="392">
        <f t="shared" si="7"/>
        <v>0</v>
      </c>
      <c r="U86" s="393">
        <f t="shared" si="7"/>
        <v>0</v>
      </c>
      <c r="V86" s="394">
        <f t="shared" si="12"/>
        <v>210</v>
      </c>
      <c r="W86" s="144" t="s">
        <v>223</v>
      </c>
      <c r="X86" s="423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9"/>
        <v>1</v>
      </c>
      <c r="B87" s="153" t="s">
        <v>122</v>
      </c>
      <c r="C87" s="149" t="s">
        <v>52</v>
      </c>
      <c r="D87" s="198">
        <v>36</v>
      </c>
      <c r="E87" s="383">
        <f t="shared" si="11"/>
        <v>252</v>
      </c>
      <c r="F87" s="319">
        <v>46195</v>
      </c>
      <c r="G87" s="384">
        <f t="shared" ca="1" si="14"/>
        <v>113</v>
      </c>
      <c r="H87" s="385">
        <v>1</v>
      </c>
      <c r="I87" s="385" t="s">
        <v>353</v>
      </c>
      <c r="J87" s="195">
        <v>0.5</v>
      </c>
      <c r="K87" s="196"/>
      <c r="L87" s="196">
        <v>0.5</v>
      </c>
      <c r="M87" s="196"/>
      <c r="N87" s="196"/>
      <c r="O87" s="197"/>
      <c r="P87" s="391">
        <f t="shared" si="8"/>
        <v>126</v>
      </c>
      <c r="Q87" s="392">
        <f t="shared" si="7"/>
        <v>0</v>
      </c>
      <c r="R87" s="392">
        <f t="shared" si="7"/>
        <v>126</v>
      </c>
      <c r="S87" s="392">
        <f t="shared" si="7"/>
        <v>0</v>
      </c>
      <c r="T87" s="392">
        <f t="shared" si="7"/>
        <v>0</v>
      </c>
      <c r="U87" s="393">
        <f t="shared" si="7"/>
        <v>0</v>
      </c>
      <c r="V87" s="394">
        <f t="shared" si="12"/>
        <v>252</v>
      </c>
      <c r="W87" s="144" t="s">
        <v>240</v>
      </c>
      <c r="X87" s="423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9"/>
        <v>1</v>
      </c>
      <c r="B88" s="142" t="s">
        <v>123</v>
      </c>
      <c r="C88" s="148"/>
      <c r="D88" s="199">
        <v>34</v>
      </c>
      <c r="E88" s="383">
        <f t="shared" si="11"/>
        <v>238</v>
      </c>
      <c r="F88" s="319">
        <v>46196</v>
      </c>
      <c r="G88" s="384">
        <f t="shared" ca="1" si="14"/>
        <v>112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8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2"/>
        <v>238</v>
      </c>
      <c r="W88" s="144" t="s">
        <v>205</v>
      </c>
      <c r="X88" s="423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9"/>
        <v>1</v>
      </c>
      <c r="B89" s="142" t="s">
        <v>124</v>
      </c>
      <c r="C89" s="142"/>
      <c r="D89" s="198">
        <v>24</v>
      </c>
      <c r="E89" s="383">
        <f t="shared" si="11"/>
        <v>168</v>
      </c>
      <c r="F89" s="319">
        <v>46196</v>
      </c>
      <c r="G89" s="384">
        <f t="shared" ca="1" si="14"/>
        <v>112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8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2"/>
        <v>168</v>
      </c>
      <c r="W89" s="144" t="s">
        <v>208</v>
      </c>
      <c r="X89" s="423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9"/>
        <v>1</v>
      </c>
      <c r="B90" s="142" t="s">
        <v>380</v>
      </c>
      <c r="C90" s="142"/>
      <c r="D90" s="198">
        <v>30</v>
      </c>
      <c r="E90" s="383">
        <f t="shared" si="11"/>
        <v>210</v>
      </c>
      <c r="F90" s="319">
        <v>46197</v>
      </c>
      <c r="G90" s="384">
        <f t="shared" ca="1" si="14"/>
        <v>111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0.25</v>
      </c>
      <c r="N90" s="196"/>
      <c r="O90" s="197">
        <v>0.25</v>
      </c>
      <c r="P90" s="391">
        <f t="shared" si="8"/>
        <v>105</v>
      </c>
      <c r="Q90" s="392">
        <f t="shared" si="7"/>
        <v>0</v>
      </c>
      <c r="R90" s="392">
        <f t="shared" si="7"/>
        <v>0</v>
      </c>
      <c r="S90" s="392">
        <f t="shared" si="7"/>
        <v>52.5</v>
      </c>
      <c r="T90" s="392">
        <f t="shared" si="7"/>
        <v>0</v>
      </c>
      <c r="U90" s="393">
        <f t="shared" si="7"/>
        <v>52.5</v>
      </c>
      <c r="V90" s="394">
        <f t="shared" si="12"/>
        <v>210</v>
      </c>
      <c r="W90" s="144" t="s">
        <v>208</v>
      </c>
      <c r="X90" s="423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9"/>
        <v>1</v>
      </c>
      <c r="B91" s="142" t="s">
        <v>126</v>
      </c>
      <c r="C91" s="148" t="s">
        <v>34</v>
      </c>
      <c r="D91" s="198">
        <v>36</v>
      </c>
      <c r="E91" s="383">
        <f t="shared" si="11"/>
        <v>252</v>
      </c>
      <c r="F91" s="319">
        <v>46198</v>
      </c>
      <c r="G91" s="384">
        <f t="shared" ca="1" si="14"/>
        <v>110</v>
      </c>
      <c r="H91" s="385">
        <v>3</v>
      </c>
      <c r="I91" s="385" t="str">
        <f>VLOOKUP(H91,Secteurs!$A$4:$C$6,3)</f>
        <v>Arnaud ITOUA</v>
      </c>
      <c r="J91" s="195">
        <v>0.75</v>
      </c>
      <c r="K91" s="196"/>
      <c r="L91" s="196"/>
      <c r="M91" s="196"/>
      <c r="N91" s="196"/>
      <c r="O91" s="197">
        <v>0.25</v>
      </c>
      <c r="P91" s="391">
        <f t="shared" si="8"/>
        <v>189</v>
      </c>
      <c r="Q91" s="392">
        <f t="shared" si="7"/>
        <v>0</v>
      </c>
      <c r="R91" s="392">
        <f t="shared" si="7"/>
        <v>0</v>
      </c>
      <c r="S91" s="392">
        <f t="shared" si="7"/>
        <v>0</v>
      </c>
      <c r="T91" s="392">
        <f t="shared" si="7"/>
        <v>0</v>
      </c>
      <c r="U91" s="393">
        <f t="shared" si="7"/>
        <v>63</v>
      </c>
      <c r="V91" s="394">
        <f t="shared" si="12"/>
        <v>252</v>
      </c>
      <c r="W91" s="144" t="s">
        <v>241</v>
      </c>
      <c r="X91" s="423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9"/>
        <v>1</v>
      </c>
      <c r="B92" s="142" t="s">
        <v>127</v>
      </c>
      <c r="C92" s="142"/>
      <c r="D92" s="198">
        <v>38</v>
      </c>
      <c r="E92" s="383">
        <f t="shared" si="11"/>
        <v>266</v>
      </c>
      <c r="F92" s="319">
        <v>46198</v>
      </c>
      <c r="G92" s="384">
        <f t="shared" ca="1" si="14"/>
        <v>110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8"/>
        <v>133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133</v>
      </c>
      <c r="V92" s="394">
        <f t="shared" si="12"/>
        <v>266</v>
      </c>
      <c r="W92" s="144" t="s">
        <v>208</v>
      </c>
      <c r="X92" s="423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9"/>
        <v>1</v>
      </c>
      <c r="B93" s="150" t="s">
        <v>128</v>
      </c>
      <c r="C93" s="150"/>
      <c r="D93" s="200">
        <v>16</v>
      </c>
      <c r="E93" s="383">
        <f t="shared" si="11"/>
        <v>112</v>
      </c>
      <c r="F93" s="319">
        <v>46198</v>
      </c>
      <c r="G93" s="384">
        <f t="shared" ca="1" si="14"/>
        <v>110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8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2"/>
        <v>112</v>
      </c>
      <c r="W93" s="144" t="s">
        <v>205</v>
      </c>
      <c r="X93" s="423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9"/>
        <v>1</v>
      </c>
      <c r="B94" s="153" t="s">
        <v>331</v>
      </c>
      <c r="C94" s="149" t="s">
        <v>29</v>
      </c>
      <c r="D94" s="198">
        <v>20</v>
      </c>
      <c r="E94" s="383">
        <f t="shared" si="11"/>
        <v>140</v>
      </c>
      <c r="F94" s="319">
        <v>46196</v>
      </c>
      <c r="G94" s="384">
        <f t="shared" ca="1" si="14"/>
        <v>112</v>
      </c>
      <c r="H94" s="385">
        <v>1</v>
      </c>
      <c r="I94" s="385" t="s">
        <v>353</v>
      </c>
      <c r="J94" s="195">
        <v>1</v>
      </c>
      <c r="K94" s="196"/>
      <c r="L94" s="196"/>
      <c r="M94" s="196"/>
      <c r="N94" s="196"/>
      <c r="O94" s="197"/>
      <c r="P94" s="391">
        <f t="shared" si="8"/>
        <v>140</v>
      </c>
      <c r="Q94" s="392">
        <f t="shared" si="7"/>
        <v>0</v>
      </c>
      <c r="R94" s="392">
        <f t="shared" si="7"/>
        <v>0</v>
      </c>
      <c r="S94" s="392">
        <f t="shared" si="7"/>
        <v>0</v>
      </c>
      <c r="T94" s="392">
        <f t="shared" si="7"/>
        <v>0</v>
      </c>
      <c r="U94" s="393">
        <f t="shared" si="7"/>
        <v>0</v>
      </c>
      <c r="V94" s="394">
        <f t="shared" si="12"/>
        <v>140</v>
      </c>
      <c r="W94" s="144" t="s">
        <v>242</v>
      </c>
      <c r="X94" s="423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9"/>
        <v>1</v>
      </c>
      <c r="B95" s="142" t="s">
        <v>394</v>
      </c>
      <c r="C95" s="142"/>
      <c r="D95" s="198">
        <v>22</v>
      </c>
      <c r="E95" s="383">
        <f t="shared" si="11"/>
        <v>154</v>
      </c>
      <c r="F95" s="319">
        <v>46198</v>
      </c>
      <c r="G95" s="384">
        <f t="shared" ca="1" si="14"/>
        <v>110</v>
      </c>
      <c r="H95" s="385">
        <v>3</v>
      </c>
      <c r="I95" s="385" t="str">
        <f>VLOOKUP(H95,Secteurs!$A$4:$C$6,3)</f>
        <v>Arnaud ITOUA</v>
      </c>
      <c r="J95" s="195">
        <v>0.75</v>
      </c>
      <c r="K95" s="196"/>
      <c r="L95" s="196"/>
      <c r="M95" s="196"/>
      <c r="N95" s="196"/>
      <c r="O95" s="197">
        <v>0.25</v>
      </c>
      <c r="P95" s="391">
        <f t="shared" si="8"/>
        <v>115.5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38.5</v>
      </c>
      <c r="V95" s="394">
        <f t="shared" si="12"/>
        <v>154</v>
      </c>
      <c r="W95" s="144" t="s">
        <v>243</v>
      </c>
      <c r="X95" s="423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9"/>
        <v>1</v>
      </c>
      <c r="B96" s="142" t="s">
        <v>131</v>
      </c>
      <c r="C96" s="148" t="s">
        <v>34</v>
      </c>
      <c r="D96" s="198">
        <v>16</v>
      </c>
      <c r="E96" s="383">
        <f t="shared" si="11"/>
        <v>112</v>
      </c>
      <c r="F96" s="319">
        <v>46196</v>
      </c>
      <c r="G96" s="384">
        <f t="shared" ca="1" si="14"/>
        <v>112</v>
      </c>
      <c r="H96" s="385">
        <v>2</v>
      </c>
      <c r="I96" s="385" t="s">
        <v>354</v>
      </c>
      <c r="J96" s="195">
        <v>0.5</v>
      </c>
      <c r="K96" s="196"/>
      <c r="L96" s="196"/>
      <c r="M96" s="196">
        <v>0.5</v>
      </c>
      <c r="N96" s="196"/>
      <c r="O96" s="197"/>
      <c r="P96" s="391">
        <f t="shared" si="8"/>
        <v>56</v>
      </c>
      <c r="Q96" s="392">
        <f t="shared" si="7"/>
        <v>0</v>
      </c>
      <c r="R96" s="392">
        <f t="shared" si="7"/>
        <v>0</v>
      </c>
      <c r="S96" s="392">
        <f t="shared" si="7"/>
        <v>56</v>
      </c>
      <c r="T96" s="392">
        <f t="shared" si="7"/>
        <v>0</v>
      </c>
      <c r="U96" s="393">
        <f t="shared" si="7"/>
        <v>0</v>
      </c>
      <c r="V96" s="394">
        <f t="shared" si="12"/>
        <v>112</v>
      </c>
      <c r="W96" s="144" t="s">
        <v>244</v>
      </c>
      <c r="X96" s="423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9"/>
        <v>1</v>
      </c>
      <c r="B97" s="150" t="s">
        <v>133</v>
      </c>
      <c r="C97" s="148" t="s">
        <v>52</v>
      </c>
      <c r="D97" s="198">
        <v>26</v>
      </c>
      <c r="E97" s="383">
        <f t="shared" si="11"/>
        <v>182</v>
      </c>
      <c r="F97" s="319">
        <v>46199</v>
      </c>
      <c r="G97" s="384">
        <f t="shared" ca="1" si="14"/>
        <v>109</v>
      </c>
      <c r="H97" s="385">
        <v>3</v>
      </c>
      <c r="I97" s="385" t="str">
        <f>VLOOKUP(H97,Secteurs!$A$4:$C$6,3)</f>
        <v>Arnaud ITOUA</v>
      </c>
      <c r="J97" s="195">
        <v>0.5</v>
      </c>
      <c r="K97" s="196"/>
      <c r="L97" s="196"/>
      <c r="M97" s="196"/>
      <c r="N97" s="196">
        <v>0.25</v>
      </c>
      <c r="O97" s="197">
        <v>0.25</v>
      </c>
      <c r="P97" s="391">
        <f t="shared" si="8"/>
        <v>91</v>
      </c>
      <c r="Q97" s="392">
        <f t="shared" si="7"/>
        <v>0</v>
      </c>
      <c r="R97" s="392">
        <f t="shared" si="7"/>
        <v>0</v>
      </c>
      <c r="S97" s="392">
        <f t="shared" si="7"/>
        <v>0</v>
      </c>
      <c r="T97" s="392">
        <f t="shared" si="7"/>
        <v>45.5</v>
      </c>
      <c r="U97" s="393">
        <f t="shared" si="7"/>
        <v>45.5</v>
      </c>
      <c r="V97" s="394">
        <f t="shared" si="12"/>
        <v>182</v>
      </c>
      <c r="W97" s="144" t="s">
        <v>246</v>
      </c>
      <c r="X97" s="423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9"/>
        <v>1</v>
      </c>
      <c r="B98" s="142" t="s">
        <v>134</v>
      </c>
      <c r="C98" s="142"/>
      <c r="D98" s="198">
        <v>36</v>
      </c>
      <c r="E98" s="383">
        <f t="shared" si="11"/>
        <v>252</v>
      </c>
      <c r="F98" s="319">
        <v>46198</v>
      </c>
      <c r="G98" s="384">
        <f t="shared" ca="1" si="14"/>
        <v>110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>
        <v>0.25</v>
      </c>
      <c r="N98" s="196"/>
      <c r="O98" s="197">
        <v>0.25</v>
      </c>
      <c r="P98" s="391">
        <f t="shared" si="8"/>
        <v>126</v>
      </c>
      <c r="Q98" s="392">
        <f t="shared" si="7"/>
        <v>0</v>
      </c>
      <c r="R98" s="392">
        <f t="shared" si="7"/>
        <v>0</v>
      </c>
      <c r="S98" s="392">
        <f t="shared" si="7"/>
        <v>63</v>
      </c>
      <c r="T98" s="392">
        <f t="shared" si="7"/>
        <v>0</v>
      </c>
      <c r="U98" s="393">
        <f t="shared" si="7"/>
        <v>63</v>
      </c>
      <c r="V98" s="394">
        <f t="shared" si="12"/>
        <v>252</v>
      </c>
      <c r="W98" s="144" t="s">
        <v>247</v>
      </c>
      <c r="X98" s="423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9"/>
        <v>1</v>
      </c>
      <c r="B99" s="153" t="s">
        <v>135</v>
      </c>
      <c r="C99" s="153"/>
      <c r="D99" s="198">
        <v>36</v>
      </c>
      <c r="E99" s="383">
        <f t="shared" si="11"/>
        <v>252</v>
      </c>
      <c r="F99" s="319">
        <v>46196</v>
      </c>
      <c r="G99" s="384">
        <f t="shared" ca="1" si="14"/>
        <v>112</v>
      </c>
      <c r="H99" s="385">
        <v>1</v>
      </c>
      <c r="I99" s="385" t="s">
        <v>353</v>
      </c>
      <c r="J99" s="195"/>
      <c r="K99" s="196"/>
      <c r="L99" s="196">
        <v>0.5</v>
      </c>
      <c r="M99" s="196"/>
      <c r="N99" s="196"/>
      <c r="O99" s="197">
        <v>0.5</v>
      </c>
      <c r="P99" s="391">
        <f t="shared" si="8"/>
        <v>0</v>
      </c>
      <c r="Q99" s="392">
        <f t="shared" si="7"/>
        <v>0</v>
      </c>
      <c r="R99" s="392">
        <f t="shared" si="7"/>
        <v>126</v>
      </c>
      <c r="S99" s="392">
        <f t="shared" si="7"/>
        <v>0</v>
      </c>
      <c r="T99" s="392">
        <f t="shared" si="7"/>
        <v>0</v>
      </c>
      <c r="U99" s="393">
        <f t="shared" si="7"/>
        <v>126</v>
      </c>
      <c r="V99" s="394">
        <f t="shared" si="12"/>
        <v>252</v>
      </c>
      <c r="W99" s="144" t="s">
        <v>248</v>
      </c>
      <c r="X99" s="423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9"/>
        <v>1</v>
      </c>
      <c r="B100" s="142" t="s">
        <v>370</v>
      </c>
      <c r="C100" s="148"/>
      <c r="D100" s="199">
        <v>10</v>
      </c>
      <c r="E100" s="383">
        <f t="shared" si="11"/>
        <v>70</v>
      </c>
      <c r="F100" s="319">
        <v>46198</v>
      </c>
      <c r="G100" s="384">
        <f t="shared" ca="1" si="14"/>
        <v>110</v>
      </c>
      <c r="H100" s="385">
        <v>3</v>
      </c>
      <c r="I100" s="385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391">
        <f t="shared" si="8"/>
        <v>35</v>
      </c>
      <c r="Q100" s="392">
        <f t="shared" si="7"/>
        <v>0</v>
      </c>
      <c r="R100" s="392">
        <f t="shared" si="7"/>
        <v>0</v>
      </c>
      <c r="S100" s="392">
        <f t="shared" si="7"/>
        <v>0</v>
      </c>
      <c r="T100" s="392">
        <f t="shared" si="7"/>
        <v>0</v>
      </c>
      <c r="U100" s="393">
        <f t="shared" si="7"/>
        <v>35</v>
      </c>
      <c r="V100" s="394">
        <f t="shared" si="12"/>
        <v>70</v>
      </c>
      <c r="W100" s="144" t="s">
        <v>249</v>
      </c>
      <c r="X100" s="423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9"/>
        <v>1</v>
      </c>
      <c r="B101" s="142" t="s">
        <v>137</v>
      </c>
      <c r="C101" s="142"/>
      <c r="D101" s="198">
        <v>38</v>
      </c>
      <c r="E101" s="383">
        <v>266</v>
      </c>
      <c r="F101" s="319">
        <v>46199</v>
      </c>
      <c r="G101" s="384">
        <f t="shared" ca="1" si="14"/>
        <v>109</v>
      </c>
      <c r="H101" s="385">
        <v>2</v>
      </c>
      <c r="I101" s="385" t="s">
        <v>354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8"/>
        <v>133</v>
      </c>
      <c r="Q101" s="392">
        <f t="shared" si="7"/>
        <v>0</v>
      </c>
      <c r="R101" s="392">
        <f t="shared" si="7"/>
        <v>0</v>
      </c>
      <c r="S101" s="392">
        <f t="shared" si="7"/>
        <v>0</v>
      </c>
      <c r="T101" s="392">
        <f t="shared" si="7"/>
        <v>0</v>
      </c>
      <c r="U101" s="393">
        <f t="shared" si="7"/>
        <v>133</v>
      </c>
      <c r="V101" s="394">
        <f t="shared" si="12"/>
        <v>266</v>
      </c>
      <c r="W101" s="144" t="s">
        <v>250</v>
      </c>
      <c r="X101" s="423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9"/>
        <v>1</v>
      </c>
      <c r="B102" s="142" t="s">
        <v>338</v>
      </c>
      <c r="C102" s="142"/>
      <c r="D102" s="198">
        <v>16</v>
      </c>
      <c r="E102" s="383">
        <f t="shared" si="11"/>
        <v>112</v>
      </c>
      <c r="F102" s="319">
        <v>46197</v>
      </c>
      <c r="G102" s="384">
        <f t="shared" ca="1" si="14"/>
        <v>111</v>
      </c>
      <c r="H102" s="385">
        <v>2</v>
      </c>
      <c r="I102" s="385" t="s">
        <v>354</v>
      </c>
      <c r="J102" s="195">
        <v>0.5</v>
      </c>
      <c r="K102" s="196"/>
      <c r="L102" s="196"/>
      <c r="M102" s="196">
        <v>0.25</v>
      </c>
      <c r="N102" s="196">
        <v>0.25</v>
      </c>
      <c r="O102" s="197"/>
      <c r="P102" s="391">
        <f t="shared" si="8"/>
        <v>56</v>
      </c>
      <c r="Q102" s="392">
        <f t="shared" si="7"/>
        <v>0</v>
      </c>
      <c r="R102" s="392">
        <f t="shared" si="7"/>
        <v>0</v>
      </c>
      <c r="S102" s="392">
        <f t="shared" si="7"/>
        <v>28</v>
      </c>
      <c r="T102" s="392">
        <f t="shared" si="7"/>
        <v>28</v>
      </c>
      <c r="U102" s="393">
        <f t="shared" si="7"/>
        <v>0</v>
      </c>
      <c r="V102" s="394">
        <f t="shared" si="12"/>
        <v>112</v>
      </c>
      <c r="W102" s="144" t="s">
        <v>251</v>
      </c>
      <c r="X102" s="423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9"/>
        <v>0</v>
      </c>
      <c r="B103" s="163" t="s">
        <v>139</v>
      </c>
      <c r="C103" s="155" t="s">
        <v>281</v>
      </c>
      <c r="D103" s="198"/>
      <c r="E103" s="383">
        <f t="shared" si="11"/>
        <v>0</v>
      </c>
      <c r="F103" s="319"/>
      <c r="G103" s="384" t="str">
        <f t="shared" ca="1" si="14"/>
        <v>Sans objet</v>
      </c>
      <c r="H103" s="397">
        <v>2</v>
      </c>
      <c r="I103" s="397"/>
      <c r="J103" s="195"/>
      <c r="K103" s="196"/>
      <c r="L103" s="196"/>
      <c r="M103" s="196"/>
      <c r="N103" s="196"/>
      <c r="O103" s="197"/>
      <c r="P103" s="391">
        <f t="shared" si="8"/>
        <v>0</v>
      </c>
      <c r="Q103" s="392">
        <f t="shared" si="7"/>
        <v>0</v>
      </c>
      <c r="R103" s="392">
        <f t="shared" si="7"/>
        <v>0</v>
      </c>
      <c r="S103" s="392">
        <f t="shared" si="7"/>
        <v>0</v>
      </c>
      <c r="T103" s="392">
        <f t="shared" si="7"/>
        <v>0</v>
      </c>
      <c r="U103" s="393">
        <f t="shared" si="7"/>
        <v>0</v>
      </c>
      <c r="V103" s="394">
        <f t="shared" si="12"/>
        <v>0</v>
      </c>
      <c r="W103" s="144" t="s">
        <v>252</v>
      </c>
      <c r="X103" s="423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9"/>
        <v>1</v>
      </c>
      <c r="B104" s="142" t="s">
        <v>140</v>
      </c>
      <c r="C104" s="142"/>
      <c r="D104" s="198">
        <v>26</v>
      </c>
      <c r="E104" s="383">
        <f t="shared" si="11"/>
        <v>182</v>
      </c>
      <c r="F104" s="319">
        <v>46198</v>
      </c>
      <c r="G104" s="384">
        <f t="shared" ca="1" si="14"/>
        <v>110</v>
      </c>
      <c r="H104" s="385">
        <v>3</v>
      </c>
      <c r="I104" s="385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391">
        <f t="shared" si="8"/>
        <v>91</v>
      </c>
      <c r="Q104" s="392">
        <f t="shared" si="7"/>
        <v>0</v>
      </c>
      <c r="R104" s="392">
        <f t="shared" si="7"/>
        <v>0</v>
      </c>
      <c r="S104" s="392">
        <f t="shared" si="7"/>
        <v>0</v>
      </c>
      <c r="T104" s="392">
        <f t="shared" si="7"/>
        <v>0</v>
      </c>
      <c r="U104" s="393">
        <f t="shared" si="7"/>
        <v>91</v>
      </c>
      <c r="V104" s="394">
        <f t="shared" si="12"/>
        <v>182</v>
      </c>
      <c r="W104" s="144" t="s">
        <v>207</v>
      </c>
      <c r="X104" s="423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9"/>
        <v>1</v>
      </c>
      <c r="B105" s="142" t="s">
        <v>333</v>
      </c>
      <c r="C105" s="142"/>
      <c r="D105" s="198">
        <v>22</v>
      </c>
      <c r="E105" s="383">
        <f t="shared" si="11"/>
        <v>154</v>
      </c>
      <c r="F105" s="319">
        <v>46196</v>
      </c>
      <c r="G105" s="384">
        <f t="shared" ca="1" si="14"/>
        <v>112</v>
      </c>
      <c r="H105" s="254">
        <v>1</v>
      </c>
      <c r="I105" s="385" t="s">
        <v>353</v>
      </c>
      <c r="J105" s="195"/>
      <c r="K105" s="196"/>
      <c r="L105" s="196">
        <v>0.5</v>
      </c>
      <c r="M105" s="196"/>
      <c r="N105" s="196">
        <v>0.5</v>
      </c>
      <c r="O105" s="197"/>
      <c r="P105" s="391">
        <f t="shared" si="8"/>
        <v>0</v>
      </c>
      <c r="Q105" s="392">
        <f t="shared" si="7"/>
        <v>0</v>
      </c>
      <c r="R105" s="392">
        <f t="shared" si="7"/>
        <v>77</v>
      </c>
      <c r="S105" s="392">
        <f t="shared" si="7"/>
        <v>0</v>
      </c>
      <c r="T105" s="392">
        <f t="shared" si="7"/>
        <v>77</v>
      </c>
      <c r="U105" s="393">
        <f t="shared" si="7"/>
        <v>0</v>
      </c>
      <c r="V105" s="394">
        <f t="shared" si="12"/>
        <v>154</v>
      </c>
      <c r="W105" s="144" t="s">
        <v>253</v>
      </c>
      <c r="X105" s="423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9"/>
        <v>1</v>
      </c>
      <c r="B106" s="142" t="s">
        <v>142</v>
      </c>
      <c r="C106" s="142"/>
      <c r="D106" s="198">
        <v>26</v>
      </c>
      <c r="E106" s="383">
        <v>182</v>
      </c>
      <c r="F106" s="319">
        <v>46196</v>
      </c>
      <c r="G106" s="384">
        <f t="shared" ca="1" si="14"/>
        <v>112</v>
      </c>
      <c r="H106" s="385">
        <v>2</v>
      </c>
      <c r="I106" s="385" t="s">
        <v>354</v>
      </c>
      <c r="J106" s="195">
        <v>1</v>
      </c>
      <c r="K106" s="196"/>
      <c r="L106" s="196"/>
      <c r="M106" s="196"/>
      <c r="N106" s="196"/>
      <c r="O106" s="197"/>
      <c r="P106" s="391">
        <f t="shared" si="8"/>
        <v>182</v>
      </c>
      <c r="Q106" s="392">
        <f t="shared" si="7"/>
        <v>0</v>
      </c>
      <c r="R106" s="392">
        <f t="shared" si="7"/>
        <v>0</v>
      </c>
      <c r="S106" s="392">
        <f t="shared" si="7"/>
        <v>0</v>
      </c>
      <c r="T106" s="392">
        <f t="shared" si="7"/>
        <v>0</v>
      </c>
      <c r="U106" s="393">
        <f t="shared" si="7"/>
        <v>0</v>
      </c>
      <c r="V106" s="394">
        <f t="shared" si="12"/>
        <v>182</v>
      </c>
      <c r="W106" s="144" t="s">
        <v>254</v>
      </c>
      <c r="X106" s="423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9"/>
        <v>1</v>
      </c>
      <c r="B107" s="142" t="s">
        <v>143</v>
      </c>
      <c r="C107" s="148" t="s">
        <v>34</v>
      </c>
      <c r="D107" s="198">
        <v>20</v>
      </c>
      <c r="E107" s="383">
        <f t="shared" si="11"/>
        <v>140</v>
      </c>
      <c r="F107" s="319">
        <v>46198</v>
      </c>
      <c r="G107" s="384">
        <f t="shared" ca="1" si="14"/>
        <v>110</v>
      </c>
      <c r="H107" s="385">
        <v>3</v>
      </c>
      <c r="I107" s="385" t="str">
        <f>VLOOKUP(H107,Secteurs!$A$4:$C$6,3)</f>
        <v>Arnaud ITOUA</v>
      </c>
      <c r="J107" s="195">
        <v>0.5</v>
      </c>
      <c r="K107" s="196"/>
      <c r="L107" s="196"/>
      <c r="M107" s="196"/>
      <c r="N107" s="196"/>
      <c r="O107" s="197">
        <v>0.5</v>
      </c>
      <c r="P107" s="391">
        <f t="shared" si="8"/>
        <v>70</v>
      </c>
      <c r="Q107" s="392">
        <f t="shared" si="7"/>
        <v>0</v>
      </c>
      <c r="R107" s="392">
        <f t="shared" si="7"/>
        <v>0</v>
      </c>
      <c r="S107" s="392">
        <f t="shared" si="7"/>
        <v>0</v>
      </c>
      <c r="T107" s="392">
        <f t="shared" si="7"/>
        <v>0</v>
      </c>
      <c r="U107" s="393">
        <f t="shared" si="7"/>
        <v>70</v>
      </c>
      <c r="V107" s="394">
        <f t="shared" si="12"/>
        <v>140</v>
      </c>
      <c r="W107" s="144" t="s">
        <v>226</v>
      </c>
      <c r="X107" s="423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9"/>
        <v>1</v>
      </c>
      <c r="B108" s="142" t="s">
        <v>144</v>
      </c>
      <c r="C108" s="148" t="s">
        <v>29</v>
      </c>
      <c r="D108" s="198">
        <v>18</v>
      </c>
      <c r="E108" s="383">
        <f t="shared" si="11"/>
        <v>126</v>
      </c>
      <c r="F108" s="319">
        <v>46197</v>
      </c>
      <c r="G108" s="384">
        <f t="shared" ca="1" si="14"/>
        <v>111</v>
      </c>
      <c r="H108" s="385">
        <v>2</v>
      </c>
      <c r="I108" s="385" t="s">
        <v>354</v>
      </c>
      <c r="J108" s="353">
        <v>0.25</v>
      </c>
      <c r="K108" s="196"/>
      <c r="L108" s="196">
        <v>0.5</v>
      </c>
      <c r="M108" s="196">
        <v>0.25</v>
      </c>
      <c r="N108" s="196"/>
      <c r="O108" s="197"/>
      <c r="P108" s="391">
        <f t="shared" si="8"/>
        <v>31.5</v>
      </c>
      <c r="Q108" s="392">
        <f t="shared" si="8"/>
        <v>0</v>
      </c>
      <c r="R108" s="392">
        <f t="shared" si="8"/>
        <v>63</v>
      </c>
      <c r="S108" s="392">
        <f t="shared" si="8"/>
        <v>31.5</v>
      </c>
      <c r="T108" s="392">
        <f t="shared" si="8"/>
        <v>0</v>
      </c>
      <c r="U108" s="393">
        <f t="shared" si="8"/>
        <v>0</v>
      </c>
      <c r="V108" s="394">
        <f t="shared" si="12"/>
        <v>126</v>
      </c>
      <c r="W108" s="144" t="s">
        <v>255</v>
      </c>
      <c r="X108" s="423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9"/>
        <v>1</v>
      </c>
      <c r="B109" s="142" t="s">
        <v>381</v>
      </c>
      <c r="C109" s="142"/>
      <c r="D109" s="198">
        <v>22</v>
      </c>
      <c r="E109" s="383">
        <f t="shared" si="11"/>
        <v>154</v>
      </c>
      <c r="F109" s="319">
        <v>46197</v>
      </c>
      <c r="G109" s="384">
        <f t="shared" ca="1" si="14"/>
        <v>111</v>
      </c>
      <c r="H109" s="385">
        <v>1</v>
      </c>
      <c r="I109" s="385" t="s">
        <v>353</v>
      </c>
      <c r="J109" s="195"/>
      <c r="K109" s="196"/>
      <c r="L109" s="196">
        <v>0.5</v>
      </c>
      <c r="M109" s="196"/>
      <c r="N109" s="196"/>
      <c r="O109" s="197">
        <v>0.5</v>
      </c>
      <c r="P109" s="391">
        <f t="shared" si="8"/>
        <v>0</v>
      </c>
      <c r="Q109" s="392">
        <f t="shared" si="8"/>
        <v>0</v>
      </c>
      <c r="R109" s="392">
        <f t="shared" si="8"/>
        <v>77</v>
      </c>
      <c r="S109" s="392">
        <f t="shared" si="8"/>
        <v>0</v>
      </c>
      <c r="T109" s="392">
        <f t="shared" si="8"/>
        <v>0</v>
      </c>
      <c r="U109" s="393">
        <f t="shared" si="8"/>
        <v>77</v>
      </c>
      <c r="V109" s="394">
        <f t="shared" si="12"/>
        <v>154</v>
      </c>
      <c r="W109" s="144" t="s">
        <v>204</v>
      </c>
      <c r="X109" s="423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9"/>
        <v>1</v>
      </c>
      <c r="B110" s="142" t="s">
        <v>339</v>
      </c>
      <c r="C110" s="142"/>
      <c r="D110" s="199">
        <v>16</v>
      </c>
      <c r="E110" s="383">
        <f t="shared" si="11"/>
        <v>112</v>
      </c>
      <c r="F110" s="319">
        <v>46197</v>
      </c>
      <c r="G110" s="384">
        <f t="shared" ca="1" si="14"/>
        <v>111</v>
      </c>
      <c r="H110" s="385">
        <v>3</v>
      </c>
      <c r="I110" s="385" t="str">
        <f>VLOOKUP(H110,Secteurs!$A$4:$C$6,3)</f>
        <v>Arnaud ITOUA</v>
      </c>
      <c r="J110" s="195">
        <v>0.5</v>
      </c>
      <c r="K110" s="196"/>
      <c r="L110" s="196"/>
      <c r="M110" s="196"/>
      <c r="N110" s="196"/>
      <c r="O110" s="197">
        <v>0.5</v>
      </c>
      <c r="P110" s="391">
        <f t="shared" si="8"/>
        <v>56</v>
      </c>
      <c r="Q110" s="392">
        <f t="shared" si="8"/>
        <v>0</v>
      </c>
      <c r="R110" s="392">
        <f t="shared" si="8"/>
        <v>0</v>
      </c>
      <c r="S110" s="392">
        <f t="shared" si="8"/>
        <v>0</v>
      </c>
      <c r="T110" s="392">
        <f t="shared" si="8"/>
        <v>0</v>
      </c>
      <c r="U110" s="393">
        <f t="shared" si="8"/>
        <v>56</v>
      </c>
      <c r="V110" s="394">
        <f t="shared" si="12"/>
        <v>112</v>
      </c>
      <c r="W110" s="144" t="s">
        <v>256</v>
      </c>
      <c r="X110" s="423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9"/>
        <v>1</v>
      </c>
      <c r="B111" s="142" t="s">
        <v>147</v>
      </c>
      <c r="C111" s="142"/>
      <c r="D111" s="198">
        <v>16</v>
      </c>
      <c r="E111" s="383">
        <f t="shared" si="11"/>
        <v>112</v>
      </c>
      <c r="F111" s="319">
        <v>46196</v>
      </c>
      <c r="G111" s="384">
        <f t="shared" ca="1" si="14"/>
        <v>112</v>
      </c>
      <c r="H111" s="385">
        <v>1</v>
      </c>
      <c r="I111" s="385" t="s">
        <v>353</v>
      </c>
      <c r="J111" s="195"/>
      <c r="K111" s="196"/>
      <c r="L111" s="196"/>
      <c r="M111" s="196"/>
      <c r="N111" s="196">
        <v>0.5</v>
      </c>
      <c r="O111" s="197">
        <v>0.5</v>
      </c>
      <c r="P111" s="391">
        <f t="shared" si="8"/>
        <v>0</v>
      </c>
      <c r="Q111" s="392">
        <f t="shared" si="8"/>
        <v>0</v>
      </c>
      <c r="R111" s="392">
        <f t="shared" si="8"/>
        <v>0</v>
      </c>
      <c r="S111" s="392">
        <f t="shared" si="8"/>
        <v>0</v>
      </c>
      <c r="T111" s="392">
        <f t="shared" si="8"/>
        <v>56</v>
      </c>
      <c r="U111" s="393">
        <f t="shared" si="8"/>
        <v>56</v>
      </c>
      <c r="V111" s="394">
        <f t="shared" si="12"/>
        <v>112</v>
      </c>
      <c r="W111" s="144" t="s">
        <v>219</v>
      </c>
      <c r="X111" s="423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9"/>
        <v>1</v>
      </c>
      <c r="B112" s="142" t="s">
        <v>382</v>
      </c>
      <c r="C112" s="142"/>
      <c r="D112" s="198">
        <v>12</v>
      </c>
      <c r="E112" s="383">
        <f t="shared" si="11"/>
        <v>84</v>
      </c>
      <c r="F112" s="319">
        <v>46196</v>
      </c>
      <c r="G112" s="384">
        <f t="shared" ca="1" si="14"/>
        <v>112</v>
      </c>
      <c r="H112" s="254">
        <v>1</v>
      </c>
      <c r="I112" s="385" t="s">
        <v>353</v>
      </c>
      <c r="J112" s="195">
        <v>1</v>
      </c>
      <c r="K112" s="196"/>
      <c r="L112" s="196"/>
      <c r="M112" s="196"/>
      <c r="N112" s="196"/>
      <c r="O112" s="197"/>
      <c r="P112" s="391">
        <f t="shared" si="8"/>
        <v>84</v>
      </c>
      <c r="Q112" s="392">
        <f t="shared" si="8"/>
        <v>0</v>
      </c>
      <c r="R112" s="392">
        <f t="shared" si="8"/>
        <v>0</v>
      </c>
      <c r="S112" s="392">
        <f t="shared" si="8"/>
        <v>0</v>
      </c>
      <c r="T112" s="392">
        <f t="shared" si="8"/>
        <v>0</v>
      </c>
      <c r="U112" s="393">
        <f t="shared" si="8"/>
        <v>0</v>
      </c>
      <c r="V112" s="394">
        <f t="shared" si="12"/>
        <v>84</v>
      </c>
      <c r="W112" s="144" t="s">
        <v>257</v>
      </c>
      <c r="X112" s="423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9"/>
        <v>1</v>
      </c>
      <c r="B113" s="142" t="s">
        <v>149</v>
      </c>
      <c r="C113" s="142"/>
      <c r="D113" s="199">
        <v>22</v>
      </c>
      <c r="E113" s="383">
        <v>140</v>
      </c>
      <c r="F113" s="319">
        <v>46197</v>
      </c>
      <c r="G113" s="384">
        <f t="shared" ca="1" si="14"/>
        <v>111</v>
      </c>
      <c r="H113" s="385">
        <v>3</v>
      </c>
      <c r="I113" s="385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391">
        <f t="shared" si="8"/>
        <v>70</v>
      </c>
      <c r="Q113" s="392">
        <f t="shared" si="8"/>
        <v>0</v>
      </c>
      <c r="R113" s="392">
        <f t="shared" si="8"/>
        <v>0</v>
      </c>
      <c r="S113" s="392">
        <f t="shared" si="8"/>
        <v>0</v>
      </c>
      <c r="T113" s="392">
        <f t="shared" si="8"/>
        <v>0</v>
      </c>
      <c r="U113" s="393">
        <f t="shared" si="8"/>
        <v>70</v>
      </c>
      <c r="V113" s="394">
        <f t="shared" si="12"/>
        <v>140</v>
      </c>
      <c r="W113" s="144" t="s">
        <v>207</v>
      </c>
      <c r="X113" s="423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9"/>
        <v>1</v>
      </c>
      <c r="B114" s="142" t="s">
        <v>150</v>
      </c>
      <c r="C114" s="142"/>
      <c r="D114" s="198">
        <v>16</v>
      </c>
      <c r="E114" s="383">
        <f t="shared" si="11"/>
        <v>112</v>
      </c>
      <c r="F114" s="319">
        <v>46197</v>
      </c>
      <c r="G114" s="384">
        <f t="shared" ca="1" si="14"/>
        <v>111</v>
      </c>
      <c r="H114" s="385">
        <v>2</v>
      </c>
      <c r="I114" s="385" t="s">
        <v>354</v>
      </c>
      <c r="J114" s="195"/>
      <c r="K114" s="196"/>
      <c r="L114" s="196">
        <v>0.5</v>
      </c>
      <c r="M114" s="196"/>
      <c r="N114" s="196"/>
      <c r="O114" s="197">
        <v>0.5</v>
      </c>
      <c r="P114" s="391">
        <f t="shared" si="8"/>
        <v>0</v>
      </c>
      <c r="Q114" s="392">
        <f t="shared" si="8"/>
        <v>0</v>
      </c>
      <c r="R114" s="392">
        <f t="shared" si="8"/>
        <v>56</v>
      </c>
      <c r="S114" s="392">
        <f t="shared" si="8"/>
        <v>0</v>
      </c>
      <c r="T114" s="392">
        <f t="shared" si="8"/>
        <v>0</v>
      </c>
      <c r="U114" s="393">
        <f t="shared" si="8"/>
        <v>56</v>
      </c>
      <c r="V114" s="394">
        <f t="shared" si="12"/>
        <v>112</v>
      </c>
      <c r="W114" s="144" t="s">
        <v>254</v>
      </c>
      <c r="X114" s="423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9"/>
        <v>1</v>
      </c>
      <c r="B115" s="153" t="s">
        <v>151</v>
      </c>
      <c r="C115" s="153"/>
      <c r="D115" s="198">
        <v>30</v>
      </c>
      <c r="E115" s="383">
        <f t="shared" si="11"/>
        <v>210</v>
      </c>
      <c r="F115" s="319">
        <v>46196</v>
      </c>
      <c r="G115" s="384">
        <f t="shared" ca="1" si="14"/>
        <v>112</v>
      </c>
      <c r="H115" s="385">
        <v>1</v>
      </c>
      <c r="I115" s="385" t="s">
        <v>353</v>
      </c>
      <c r="J115" s="195"/>
      <c r="K115" s="196">
        <v>0.5</v>
      </c>
      <c r="L115" s="196"/>
      <c r="M115" s="196">
        <v>0.5</v>
      </c>
      <c r="N115" s="196"/>
      <c r="O115" s="197"/>
      <c r="P115" s="391">
        <f t="shared" si="8"/>
        <v>0</v>
      </c>
      <c r="Q115" s="392">
        <f t="shared" si="8"/>
        <v>105</v>
      </c>
      <c r="R115" s="392">
        <f t="shared" si="8"/>
        <v>0</v>
      </c>
      <c r="S115" s="392">
        <f t="shared" si="8"/>
        <v>105</v>
      </c>
      <c r="T115" s="392">
        <f t="shared" si="8"/>
        <v>0</v>
      </c>
      <c r="U115" s="393">
        <f t="shared" si="8"/>
        <v>0</v>
      </c>
      <c r="V115" s="394">
        <f t="shared" si="12"/>
        <v>210</v>
      </c>
      <c r="W115" s="144" t="s">
        <v>255</v>
      </c>
      <c r="X115" s="423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9"/>
        <v>1</v>
      </c>
      <c r="B116" s="150" t="s">
        <v>153</v>
      </c>
      <c r="C116" s="148" t="s">
        <v>29</v>
      </c>
      <c r="D116" s="200">
        <v>20</v>
      </c>
      <c r="E116" s="383">
        <f t="shared" si="11"/>
        <v>140</v>
      </c>
      <c r="F116" s="319">
        <v>46196</v>
      </c>
      <c r="G116" s="384">
        <f t="shared" ca="1" si="14"/>
        <v>112</v>
      </c>
      <c r="H116" s="385">
        <v>3</v>
      </c>
      <c r="I116" s="385" t="str">
        <f>VLOOKUP(H116,Secteurs!$A$4:$C$6,3)</f>
        <v>Arnaud ITOUA</v>
      </c>
      <c r="J116" s="195"/>
      <c r="K116" s="196">
        <v>1</v>
      </c>
      <c r="L116" s="196"/>
      <c r="M116" s="196"/>
      <c r="N116" s="196"/>
      <c r="O116" s="197"/>
      <c r="P116" s="391">
        <f t="shared" si="8"/>
        <v>0</v>
      </c>
      <c r="Q116" s="392">
        <f t="shared" si="8"/>
        <v>140</v>
      </c>
      <c r="R116" s="392">
        <f t="shared" si="8"/>
        <v>0</v>
      </c>
      <c r="S116" s="392">
        <f t="shared" si="8"/>
        <v>0</v>
      </c>
      <c r="T116" s="392">
        <f t="shared" si="8"/>
        <v>0</v>
      </c>
      <c r="U116" s="393">
        <f t="shared" si="8"/>
        <v>0</v>
      </c>
      <c r="V116" s="394">
        <f t="shared" si="12"/>
        <v>140</v>
      </c>
      <c r="W116" s="144" t="s">
        <v>226</v>
      </c>
      <c r="X116" s="423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9"/>
        <v>1</v>
      </c>
      <c r="B117" s="150" t="s">
        <v>154</v>
      </c>
      <c r="C117" s="150"/>
      <c r="D117" s="200">
        <v>16</v>
      </c>
      <c r="E117" s="383">
        <f t="shared" si="11"/>
        <v>112</v>
      </c>
      <c r="F117" s="319">
        <v>46197</v>
      </c>
      <c r="G117" s="384">
        <f t="shared" ca="1" si="14"/>
        <v>111</v>
      </c>
      <c r="H117" s="385">
        <v>3</v>
      </c>
      <c r="I117" s="385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391">
        <f t="shared" si="8"/>
        <v>56</v>
      </c>
      <c r="Q117" s="392">
        <f t="shared" si="8"/>
        <v>0</v>
      </c>
      <c r="R117" s="392">
        <f t="shared" si="8"/>
        <v>0</v>
      </c>
      <c r="S117" s="392">
        <f t="shared" si="8"/>
        <v>0</v>
      </c>
      <c r="T117" s="392">
        <f t="shared" si="8"/>
        <v>0</v>
      </c>
      <c r="U117" s="393">
        <f t="shared" si="8"/>
        <v>56</v>
      </c>
      <c r="V117" s="394">
        <f t="shared" si="12"/>
        <v>112</v>
      </c>
      <c r="W117" s="144" t="s">
        <v>258</v>
      </c>
      <c r="X117" s="423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9"/>
        <v>1</v>
      </c>
      <c r="B118" s="348" t="s">
        <v>328</v>
      </c>
      <c r="C118" s="142"/>
      <c r="D118" s="198">
        <v>16</v>
      </c>
      <c r="E118" s="383">
        <f t="shared" si="11"/>
        <v>112</v>
      </c>
      <c r="F118" s="319">
        <v>46197</v>
      </c>
      <c r="G118" s="384">
        <f t="shared" ca="1" si="14"/>
        <v>111</v>
      </c>
      <c r="H118" s="385">
        <v>2</v>
      </c>
      <c r="I118" s="385" t="s">
        <v>354</v>
      </c>
      <c r="J118" s="195">
        <v>0.5</v>
      </c>
      <c r="K118" s="196"/>
      <c r="L118" s="196"/>
      <c r="M118" s="196"/>
      <c r="N118" s="196"/>
      <c r="O118" s="197">
        <v>0.5</v>
      </c>
      <c r="P118" s="391">
        <f t="shared" si="8"/>
        <v>56</v>
      </c>
      <c r="Q118" s="392">
        <f t="shared" si="8"/>
        <v>0</v>
      </c>
      <c r="R118" s="392">
        <f t="shared" si="8"/>
        <v>0</v>
      </c>
      <c r="S118" s="392">
        <f t="shared" si="8"/>
        <v>0</v>
      </c>
      <c r="T118" s="392">
        <f t="shared" si="8"/>
        <v>0</v>
      </c>
      <c r="U118" s="393">
        <f t="shared" si="8"/>
        <v>56</v>
      </c>
      <c r="V118" s="394">
        <f t="shared" si="12"/>
        <v>112</v>
      </c>
      <c r="W118" s="144" t="s">
        <v>210</v>
      </c>
      <c r="X118" s="423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9"/>
        <v>1</v>
      </c>
      <c r="B119" s="150" t="s">
        <v>156</v>
      </c>
      <c r="C119" s="150"/>
      <c r="D119" s="200">
        <v>12</v>
      </c>
      <c r="E119" s="383">
        <f t="shared" si="11"/>
        <v>84</v>
      </c>
      <c r="F119" s="320">
        <v>46197</v>
      </c>
      <c r="G119" s="384">
        <f t="shared" ca="1" si="14"/>
        <v>111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391">
        <f t="shared" si="8"/>
        <v>42</v>
      </c>
      <c r="Q119" s="392">
        <f t="shared" si="8"/>
        <v>0</v>
      </c>
      <c r="R119" s="392">
        <f t="shared" si="8"/>
        <v>0</v>
      </c>
      <c r="S119" s="392">
        <f t="shared" si="8"/>
        <v>0</v>
      </c>
      <c r="T119" s="392">
        <f t="shared" si="8"/>
        <v>42</v>
      </c>
      <c r="U119" s="393">
        <f t="shared" si="8"/>
        <v>0</v>
      </c>
      <c r="V119" s="394">
        <f t="shared" si="12"/>
        <v>84</v>
      </c>
      <c r="W119" s="144" t="s">
        <v>259</v>
      </c>
      <c r="X119" s="423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9"/>
        <v>1</v>
      </c>
      <c r="B120" s="150" t="s">
        <v>157</v>
      </c>
      <c r="C120" s="148" t="s">
        <v>29</v>
      </c>
      <c r="D120" s="200">
        <v>22</v>
      </c>
      <c r="E120" s="383">
        <f t="shared" si="11"/>
        <v>154</v>
      </c>
      <c r="F120" s="319">
        <v>46196</v>
      </c>
      <c r="G120" s="384">
        <f t="shared" ca="1" si="14"/>
        <v>112</v>
      </c>
      <c r="H120" s="385">
        <v>2</v>
      </c>
      <c r="I120" s="385" t="s">
        <v>355</v>
      </c>
      <c r="J120" s="195"/>
      <c r="K120" s="196"/>
      <c r="L120" s="196"/>
      <c r="M120" s="196">
        <v>0.5</v>
      </c>
      <c r="N120" s="196"/>
      <c r="O120" s="197">
        <v>0.5</v>
      </c>
      <c r="P120" s="391">
        <f t="shared" si="8"/>
        <v>0</v>
      </c>
      <c r="Q120" s="392">
        <f t="shared" si="8"/>
        <v>0</v>
      </c>
      <c r="R120" s="392">
        <f t="shared" si="8"/>
        <v>0</v>
      </c>
      <c r="S120" s="392">
        <f t="shared" si="8"/>
        <v>77</v>
      </c>
      <c r="T120" s="392">
        <f t="shared" si="8"/>
        <v>0</v>
      </c>
      <c r="U120" s="393">
        <f t="shared" si="8"/>
        <v>77</v>
      </c>
      <c r="V120" s="394">
        <f t="shared" si="12"/>
        <v>154</v>
      </c>
      <c r="W120" s="144" t="s">
        <v>255</v>
      </c>
      <c r="X120" s="423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9"/>
        <v>1</v>
      </c>
      <c r="B121" s="150" t="s">
        <v>158</v>
      </c>
      <c r="C121" s="150"/>
      <c r="D121" s="200">
        <v>40</v>
      </c>
      <c r="E121" s="383">
        <f t="shared" si="11"/>
        <v>280</v>
      </c>
      <c r="F121" s="319">
        <v>46196</v>
      </c>
      <c r="G121" s="384">
        <f t="shared" ca="1" si="14"/>
        <v>112</v>
      </c>
      <c r="H121" s="385">
        <v>2</v>
      </c>
      <c r="I121" s="385" t="s">
        <v>354</v>
      </c>
      <c r="J121" s="195">
        <v>1</v>
      </c>
      <c r="K121" s="196"/>
      <c r="L121" s="196"/>
      <c r="M121" s="196"/>
      <c r="N121" s="196"/>
      <c r="O121" s="197"/>
      <c r="P121" s="391">
        <f t="shared" si="8"/>
        <v>280</v>
      </c>
      <c r="Q121" s="392">
        <f t="shared" si="8"/>
        <v>0</v>
      </c>
      <c r="R121" s="392">
        <f t="shared" si="8"/>
        <v>0</v>
      </c>
      <c r="S121" s="392">
        <f t="shared" si="8"/>
        <v>0</v>
      </c>
      <c r="T121" s="392">
        <f t="shared" si="8"/>
        <v>0</v>
      </c>
      <c r="U121" s="393">
        <f t="shared" si="8"/>
        <v>0</v>
      </c>
      <c r="V121" s="394">
        <f t="shared" si="12"/>
        <v>280</v>
      </c>
      <c r="W121" s="144" t="s">
        <v>260</v>
      </c>
      <c r="X121" s="423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9"/>
        <v>1</v>
      </c>
      <c r="B122" s="150" t="s">
        <v>159</v>
      </c>
      <c r="C122" s="154" t="s">
        <v>29</v>
      </c>
      <c r="D122" s="200">
        <v>16</v>
      </c>
      <c r="E122" s="383">
        <f t="shared" si="11"/>
        <v>112</v>
      </c>
      <c r="F122" s="319">
        <v>46199</v>
      </c>
      <c r="G122" s="384">
        <f t="shared" ca="1" si="14"/>
        <v>109</v>
      </c>
      <c r="H122" s="385">
        <v>2</v>
      </c>
      <c r="I122" s="385" t="s">
        <v>354</v>
      </c>
      <c r="J122" s="195">
        <v>1</v>
      </c>
      <c r="K122" s="196"/>
      <c r="L122" s="196"/>
      <c r="M122" s="196"/>
      <c r="N122" s="196"/>
      <c r="O122" s="296"/>
      <c r="P122" s="391">
        <f t="shared" ref="P122:U153" si="15">+$E122*J122</f>
        <v>112</v>
      </c>
      <c r="Q122" s="392">
        <f t="shared" si="15"/>
        <v>0</v>
      </c>
      <c r="R122" s="392">
        <f t="shared" si="15"/>
        <v>0</v>
      </c>
      <c r="S122" s="392">
        <f t="shared" si="15"/>
        <v>0</v>
      </c>
      <c r="T122" s="392">
        <f t="shared" si="15"/>
        <v>0</v>
      </c>
      <c r="U122" s="393">
        <f t="shared" si="15"/>
        <v>0</v>
      </c>
      <c r="V122" s="394">
        <f t="shared" si="12"/>
        <v>112</v>
      </c>
      <c r="W122" s="144" t="s">
        <v>226</v>
      </c>
      <c r="X122" s="423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9"/>
        <v>1</v>
      </c>
      <c r="B123" s="150" t="s">
        <v>324</v>
      </c>
      <c r="C123" s="150"/>
      <c r="D123" s="200">
        <v>8</v>
      </c>
      <c r="E123" s="383">
        <f t="shared" si="11"/>
        <v>56</v>
      </c>
      <c r="F123" s="319">
        <v>46197</v>
      </c>
      <c r="G123" s="384">
        <f t="shared" ca="1" si="14"/>
        <v>111</v>
      </c>
      <c r="H123" s="385">
        <v>3</v>
      </c>
      <c r="I123" s="385" t="str">
        <f>VLOOKUP(H123,Secteurs!$A$4:$C$6,3)</f>
        <v>Arnaud ITOUA</v>
      </c>
      <c r="J123" s="195"/>
      <c r="K123" s="196"/>
      <c r="L123" s="196"/>
      <c r="M123" s="196">
        <v>0.5</v>
      </c>
      <c r="N123" s="196"/>
      <c r="O123" s="197">
        <v>0.5</v>
      </c>
      <c r="P123" s="391">
        <f t="shared" si="15"/>
        <v>0</v>
      </c>
      <c r="Q123" s="392">
        <f t="shared" si="15"/>
        <v>0</v>
      </c>
      <c r="R123" s="392">
        <f t="shared" si="15"/>
        <v>0</v>
      </c>
      <c r="S123" s="392">
        <f t="shared" si="15"/>
        <v>28</v>
      </c>
      <c r="T123" s="392">
        <f t="shared" si="15"/>
        <v>0</v>
      </c>
      <c r="U123" s="393">
        <f t="shared" si="15"/>
        <v>28</v>
      </c>
      <c r="V123" s="394">
        <f t="shared" si="12"/>
        <v>56</v>
      </c>
      <c r="W123" s="144" t="s">
        <v>226</v>
      </c>
      <c r="X123" s="423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9"/>
        <v>1</v>
      </c>
      <c r="B124" s="150" t="s">
        <v>292</v>
      </c>
      <c r="C124" s="321"/>
      <c r="D124" s="200">
        <v>16</v>
      </c>
      <c r="E124" s="383">
        <f t="shared" si="11"/>
        <v>112</v>
      </c>
      <c r="F124" s="319">
        <v>46197</v>
      </c>
      <c r="G124" s="384">
        <f t="shared" ca="1" si="14"/>
        <v>111</v>
      </c>
      <c r="H124" s="385">
        <v>2</v>
      </c>
      <c r="I124" s="385" t="s">
        <v>354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15"/>
        <v>56</v>
      </c>
      <c r="Q124" s="392">
        <f t="shared" si="15"/>
        <v>0</v>
      </c>
      <c r="R124" s="392">
        <f t="shared" si="15"/>
        <v>0</v>
      </c>
      <c r="S124" s="392">
        <f t="shared" si="15"/>
        <v>0</v>
      </c>
      <c r="T124" s="392">
        <f t="shared" si="15"/>
        <v>0</v>
      </c>
      <c r="U124" s="393">
        <f t="shared" si="15"/>
        <v>56</v>
      </c>
      <c r="V124" s="394">
        <f t="shared" si="12"/>
        <v>112</v>
      </c>
      <c r="W124" s="144" t="s">
        <v>261</v>
      </c>
      <c r="X124" s="423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9"/>
        <v>1</v>
      </c>
      <c r="B125" s="150" t="s">
        <v>161</v>
      </c>
      <c r="C125" s="150"/>
      <c r="D125" s="200">
        <v>20</v>
      </c>
      <c r="E125" s="383">
        <f t="shared" si="11"/>
        <v>140</v>
      </c>
      <c r="F125" s="319">
        <v>46197</v>
      </c>
      <c r="G125" s="384">
        <f t="shared" ca="1" si="14"/>
        <v>111</v>
      </c>
      <c r="H125" s="385">
        <v>2</v>
      </c>
      <c r="I125" s="385" t="s">
        <v>354</v>
      </c>
      <c r="J125" s="195">
        <v>0.5</v>
      </c>
      <c r="K125" s="196"/>
      <c r="L125" s="196"/>
      <c r="M125" s="196">
        <v>0.5</v>
      </c>
      <c r="N125" s="196"/>
      <c r="O125" s="197"/>
      <c r="P125" s="391">
        <f t="shared" si="15"/>
        <v>70</v>
      </c>
      <c r="Q125" s="392">
        <f t="shared" si="15"/>
        <v>0</v>
      </c>
      <c r="R125" s="392">
        <f t="shared" si="15"/>
        <v>0</v>
      </c>
      <c r="S125" s="392">
        <f t="shared" si="15"/>
        <v>70</v>
      </c>
      <c r="T125" s="392">
        <f t="shared" si="15"/>
        <v>0</v>
      </c>
      <c r="U125" s="393">
        <f t="shared" si="15"/>
        <v>0</v>
      </c>
      <c r="V125" s="394">
        <f t="shared" si="12"/>
        <v>140</v>
      </c>
      <c r="W125" s="144" t="s">
        <v>262</v>
      </c>
      <c r="X125" s="423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9"/>
        <v>1</v>
      </c>
      <c r="B126" s="150" t="s">
        <v>162</v>
      </c>
      <c r="C126" s="150"/>
      <c r="D126" s="200">
        <v>42</v>
      </c>
      <c r="E126" s="383">
        <f t="shared" si="11"/>
        <v>294</v>
      </c>
      <c r="F126" s="319">
        <v>46198</v>
      </c>
      <c r="G126" s="384">
        <f t="shared" ca="1" si="14"/>
        <v>110</v>
      </c>
      <c r="H126" s="254">
        <v>2</v>
      </c>
      <c r="I126" s="385" t="s">
        <v>354</v>
      </c>
      <c r="J126" s="195">
        <v>0.5</v>
      </c>
      <c r="K126" s="196"/>
      <c r="L126" s="196"/>
      <c r="M126" s="196"/>
      <c r="N126" s="196"/>
      <c r="O126" s="197">
        <v>0.5</v>
      </c>
      <c r="P126" s="391">
        <f t="shared" si="15"/>
        <v>147</v>
      </c>
      <c r="Q126" s="392">
        <f t="shared" si="15"/>
        <v>0</v>
      </c>
      <c r="R126" s="392">
        <f t="shared" si="15"/>
        <v>0</v>
      </c>
      <c r="S126" s="392">
        <f t="shared" si="15"/>
        <v>0</v>
      </c>
      <c r="T126" s="392">
        <f t="shared" si="15"/>
        <v>0</v>
      </c>
      <c r="U126" s="393">
        <f t="shared" si="15"/>
        <v>147</v>
      </c>
      <c r="V126" s="394">
        <f t="shared" si="12"/>
        <v>294</v>
      </c>
      <c r="W126" s="144" t="s">
        <v>205</v>
      </c>
      <c r="X126" s="423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9"/>
        <v>1</v>
      </c>
      <c r="B127" s="150" t="s">
        <v>387</v>
      </c>
      <c r="C127" s="154"/>
      <c r="D127" s="200">
        <v>2</v>
      </c>
      <c r="E127" s="383">
        <f t="shared" si="11"/>
        <v>14</v>
      </c>
      <c r="F127" s="319">
        <v>46196</v>
      </c>
      <c r="G127" s="384">
        <f t="shared" ca="1" si="14"/>
        <v>112</v>
      </c>
      <c r="H127" s="254">
        <v>1</v>
      </c>
      <c r="I127" s="385" t="s">
        <v>353</v>
      </c>
      <c r="J127" s="195">
        <v>0.5</v>
      </c>
      <c r="K127" s="196"/>
      <c r="L127" s="196"/>
      <c r="M127" s="196">
        <v>0.25</v>
      </c>
      <c r="N127" s="196"/>
      <c r="O127" s="197">
        <v>0.25</v>
      </c>
      <c r="P127" s="391">
        <f t="shared" si="15"/>
        <v>7</v>
      </c>
      <c r="Q127" s="392">
        <f t="shared" si="15"/>
        <v>0</v>
      </c>
      <c r="R127" s="392">
        <f t="shared" si="15"/>
        <v>0</v>
      </c>
      <c r="S127" s="392">
        <f t="shared" si="15"/>
        <v>3.5</v>
      </c>
      <c r="T127" s="392">
        <f t="shared" si="15"/>
        <v>0</v>
      </c>
      <c r="U127" s="393">
        <f t="shared" si="15"/>
        <v>3.5</v>
      </c>
      <c r="V127" s="394">
        <f t="shared" si="12"/>
        <v>14</v>
      </c>
      <c r="W127" s="144" t="s">
        <v>263</v>
      </c>
      <c r="X127" s="423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9"/>
        <v>1</v>
      </c>
      <c r="B128" s="150" t="s">
        <v>164</v>
      </c>
      <c r="C128" s="154" t="s">
        <v>34</v>
      </c>
      <c r="D128" s="201">
        <v>16</v>
      </c>
      <c r="E128" s="383">
        <f t="shared" si="11"/>
        <v>112</v>
      </c>
      <c r="F128" s="319">
        <v>46199</v>
      </c>
      <c r="G128" s="384">
        <f t="shared" ca="1" si="14"/>
        <v>109</v>
      </c>
      <c r="H128" s="254">
        <v>1</v>
      </c>
      <c r="I128" s="385" t="s">
        <v>354</v>
      </c>
      <c r="J128" s="195"/>
      <c r="K128" s="196"/>
      <c r="L128" s="196"/>
      <c r="M128" s="196"/>
      <c r="N128" s="196">
        <v>1</v>
      </c>
      <c r="O128" s="197"/>
      <c r="P128" s="391">
        <f t="shared" si="15"/>
        <v>0</v>
      </c>
      <c r="Q128" s="392">
        <f t="shared" si="15"/>
        <v>0</v>
      </c>
      <c r="R128" s="392">
        <f t="shared" si="15"/>
        <v>0</v>
      </c>
      <c r="S128" s="392">
        <f t="shared" si="15"/>
        <v>0</v>
      </c>
      <c r="T128" s="392">
        <f t="shared" si="15"/>
        <v>112</v>
      </c>
      <c r="U128" s="393">
        <f t="shared" si="15"/>
        <v>0</v>
      </c>
      <c r="V128" s="394">
        <f t="shared" si="12"/>
        <v>112</v>
      </c>
      <c r="W128" s="144" t="s">
        <v>255</v>
      </c>
      <c r="X128" s="423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9"/>
        <v>1</v>
      </c>
      <c r="B129" s="150" t="s">
        <v>390</v>
      </c>
      <c r="C129" s="154" t="s">
        <v>34</v>
      </c>
      <c r="D129" s="200">
        <v>7</v>
      </c>
      <c r="E129" s="383">
        <f t="shared" si="11"/>
        <v>49</v>
      </c>
      <c r="F129" s="319">
        <v>46202</v>
      </c>
      <c r="G129" s="384">
        <f t="shared" ca="1" si="14"/>
        <v>106</v>
      </c>
      <c r="H129" s="254">
        <v>2</v>
      </c>
      <c r="I129" s="385" t="s">
        <v>354</v>
      </c>
      <c r="J129" s="195"/>
      <c r="K129" s="196"/>
      <c r="L129" s="196"/>
      <c r="M129" s="196">
        <v>1</v>
      </c>
      <c r="N129" s="196"/>
      <c r="O129" s="197"/>
      <c r="P129" s="391">
        <f t="shared" si="15"/>
        <v>0</v>
      </c>
      <c r="Q129" s="392">
        <f t="shared" si="15"/>
        <v>0</v>
      </c>
      <c r="R129" s="392">
        <f t="shared" si="15"/>
        <v>0</v>
      </c>
      <c r="S129" s="392">
        <f t="shared" si="15"/>
        <v>49</v>
      </c>
      <c r="T129" s="392">
        <f t="shared" si="15"/>
        <v>0</v>
      </c>
      <c r="U129" s="393">
        <f t="shared" si="15"/>
        <v>0</v>
      </c>
      <c r="V129" s="394">
        <f t="shared" si="12"/>
        <v>49</v>
      </c>
      <c r="W129" s="144" t="s">
        <v>226</v>
      </c>
      <c r="X129" s="423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3" si="16">+IF(D130&gt;0,1,0)</f>
        <v>1</v>
      </c>
      <c r="B130" s="150" t="s">
        <v>167</v>
      </c>
      <c r="C130" s="148" t="s">
        <v>29</v>
      </c>
      <c r="D130" s="200">
        <v>24</v>
      </c>
      <c r="E130" s="383">
        <f t="shared" si="11"/>
        <v>168</v>
      </c>
      <c r="F130" s="319">
        <v>46196</v>
      </c>
      <c r="G130" s="384">
        <f t="shared" ca="1" si="14"/>
        <v>112</v>
      </c>
      <c r="H130" s="254">
        <v>2</v>
      </c>
      <c r="I130" s="385" t="s">
        <v>354</v>
      </c>
      <c r="J130" s="195">
        <v>0.5</v>
      </c>
      <c r="K130" s="196"/>
      <c r="L130" s="196"/>
      <c r="M130" s="196">
        <v>0.25</v>
      </c>
      <c r="N130" s="196">
        <v>0.25</v>
      </c>
      <c r="O130" s="197"/>
      <c r="P130" s="391">
        <f t="shared" si="15"/>
        <v>84</v>
      </c>
      <c r="Q130" s="392">
        <f t="shared" si="15"/>
        <v>0</v>
      </c>
      <c r="R130" s="392">
        <f t="shared" si="15"/>
        <v>0</v>
      </c>
      <c r="S130" s="392">
        <f t="shared" si="15"/>
        <v>42</v>
      </c>
      <c r="T130" s="392">
        <f t="shared" si="15"/>
        <v>42</v>
      </c>
      <c r="U130" s="393">
        <f t="shared" si="15"/>
        <v>0</v>
      </c>
      <c r="V130" s="394">
        <f t="shared" si="12"/>
        <v>168</v>
      </c>
      <c r="W130" s="144" t="s">
        <v>226</v>
      </c>
      <c r="X130" s="423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42" t="s">
        <v>350</v>
      </c>
      <c r="C131" s="209"/>
      <c r="D131" s="201">
        <v>15</v>
      </c>
      <c r="E131" s="383">
        <f t="shared" ref="E131:E154" si="17">D131*7</f>
        <v>105</v>
      </c>
      <c r="F131" s="319">
        <v>46196</v>
      </c>
      <c r="G131" s="384">
        <f t="shared" ca="1" si="14"/>
        <v>112</v>
      </c>
      <c r="H131" s="254">
        <v>1</v>
      </c>
      <c r="I131" s="385" t="s">
        <v>353</v>
      </c>
      <c r="J131" s="195"/>
      <c r="K131" s="196">
        <v>1</v>
      </c>
      <c r="L131" s="196"/>
      <c r="M131" s="196"/>
      <c r="N131" s="196"/>
      <c r="O131" s="197"/>
      <c r="P131" s="391">
        <f t="shared" si="15"/>
        <v>0</v>
      </c>
      <c r="Q131" s="392">
        <f t="shared" si="15"/>
        <v>105</v>
      </c>
      <c r="R131" s="392">
        <f t="shared" si="15"/>
        <v>0</v>
      </c>
      <c r="S131" s="392">
        <f t="shared" si="15"/>
        <v>0</v>
      </c>
      <c r="T131" s="392">
        <f t="shared" si="15"/>
        <v>0</v>
      </c>
      <c r="U131" s="393">
        <f t="shared" si="15"/>
        <v>0</v>
      </c>
      <c r="V131" s="394">
        <f t="shared" ref="V131:V154" si="18">SUM(P131:U131)</f>
        <v>105</v>
      </c>
      <c r="W131" s="144" t="s">
        <v>226</v>
      </c>
      <c r="X131" s="423">
        <f t="shared" ref="X131:X153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355" t="s">
        <v>307</v>
      </c>
      <c r="C132" s="154"/>
      <c r="D132" s="201">
        <v>8</v>
      </c>
      <c r="E132" s="383">
        <f t="shared" si="17"/>
        <v>56</v>
      </c>
      <c r="F132" s="319">
        <v>46197</v>
      </c>
      <c r="G132" s="384">
        <f t="shared" ca="1" si="14"/>
        <v>111</v>
      </c>
      <c r="H132" s="254">
        <v>2</v>
      </c>
      <c r="I132" s="385" t="s">
        <v>354</v>
      </c>
      <c r="J132" s="195"/>
      <c r="K132" s="196"/>
      <c r="L132" s="196"/>
      <c r="M132" s="196"/>
      <c r="N132" s="196"/>
      <c r="O132" s="197">
        <v>1</v>
      </c>
      <c r="P132" s="391">
        <f t="shared" si="15"/>
        <v>0</v>
      </c>
      <c r="Q132" s="392">
        <f t="shared" si="15"/>
        <v>0</v>
      </c>
      <c r="R132" s="392">
        <f t="shared" si="15"/>
        <v>0</v>
      </c>
      <c r="S132" s="392">
        <f t="shared" si="15"/>
        <v>0</v>
      </c>
      <c r="T132" s="392">
        <f t="shared" si="15"/>
        <v>0</v>
      </c>
      <c r="U132" s="393">
        <f t="shared" si="15"/>
        <v>56</v>
      </c>
      <c r="V132" s="394">
        <f t="shared" si="18"/>
        <v>56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153" t="s">
        <v>170</v>
      </c>
      <c r="C133" s="149"/>
      <c r="D133" s="198">
        <v>10</v>
      </c>
      <c r="E133" s="383">
        <f t="shared" si="17"/>
        <v>70</v>
      </c>
      <c r="F133" s="319">
        <v>46194</v>
      </c>
      <c r="G133" s="384">
        <f t="shared" ca="1" si="14"/>
        <v>114</v>
      </c>
      <c r="H133" s="254">
        <v>1</v>
      </c>
      <c r="I133" s="385" t="s">
        <v>353</v>
      </c>
      <c r="J133" s="195"/>
      <c r="K133" s="196"/>
      <c r="L133" s="196"/>
      <c r="M133" s="196">
        <v>0.5</v>
      </c>
      <c r="N133" s="196"/>
      <c r="O133" s="197">
        <v>0.5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5"/>
        <v>35</v>
      </c>
      <c r="T133" s="392">
        <f t="shared" si="15"/>
        <v>0</v>
      </c>
      <c r="U133" s="393">
        <f t="shared" si="15"/>
        <v>35</v>
      </c>
      <c r="V133" s="394">
        <f t="shared" si="18"/>
        <v>70</v>
      </c>
      <c r="W133" s="144" t="s">
        <v>219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172</v>
      </c>
      <c r="C134" s="149"/>
      <c r="D134" s="198">
        <v>20</v>
      </c>
      <c r="E134" s="383">
        <f t="shared" si="17"/>
        <v>140</v>
      </c>
      <c r="F134" s="319">
        <v>46196</v>
      </c>
      <c r="G134" s="384">
        <f t="shared" ca="1" si="14"/>
        <v>112</v>
      </c>
      <c r="H134" s="254">
        <v>1</v>
      </c>
      <c r="I134" s="385" t="s">
        <v>353</v>
      </c>
      <c r="J134" s="195">
        <v>1</v>
      </c>
      <c r="K134" s="196"/>
      <c r="L134" s="196"/>
      <c r="M134" s="196"/>
      <c r="N134" s="196"/>
      <c r="O134" s="197"/>
      <c r="P134" s="391">
        <f t="shared" si="15"/>
        <v>140</v>
      </c>
      <c r="Q134" s="392">
        <f t="shared" si="15"/>
        <v>0</v>
      </c>
      <c r="R134" s="392">
        <f t="shared" si="15"/>
        <v>0</v>
      </c>
      <c r="S134" s="392">
        <f t="shared" si="15"/>
        <v>0</v>
      </c>
      <c r="T134" s="392">
        <f t="shared" si="15"/>
        <v>0</v>
      </c>
      <c r="U134" s="393">
        <f t="shared" si="15"/>
        <v>0</v>
      </c>
      <c r="V134" s="394">
        <f t="shared" si="18"/>
        <v>140</v>
      </c>
      <c r="W134" s="144" t="s">
        <v>264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173</v>
      </c>
      <c r="C135" s="149" t="s">
        <v>34</v>
      </c>
      <c r="D135" s="198">
        <v>10</v>
      </c>
      <c r="E135" s="383">
        <f t="shared" si="17"/>
        <v>70</v>
      </c>
      <c r="F135" s="319">
        <v>46196</v>
      </c>
      <c r="G135" s="384">
        <f t="shared" ca="1" si="14"/>
        <v>112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15"/>
        <v>70</v>
      </c>
      <c r="Q135" s="392">
        <f t="shared" si="15"/>
        <v>0</v>
      </c>
      <c r="R135" s="392">
        <f t="shared" si="15"/>
        <v>0</v>
      </c>
      <c r="S135" s="392">
        <f t="shared" si="15"/>
        <v>0</v>
      </c>
      <c r="T135" s="392">
        <f t="shared" si="15"/>
        <v>0</v>
      </c>
      <c r="U135" s="393">
        <f t="shared" si="15"/>
        <v>0</v>
      </c>
      <c r="V135" s="394">
        <f t="shared" si="18"/>
        <v>70</v>
      </c>
      <c r="W135" s="144" t="s">
        <v>223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42" t="s">
        <v>174</v>
      </c>
      <c r="C136" s="148" t="s">
        <v>29</v>
      </c>
      <c r="D136" s="198">
        <v>9</v>
      </c>
      <c r="E136" s="383">
        <f t="shared" si="17"/>
        <v>63</v>
      </c>
      <c r="F136" s="319">
        <v>46196</v>
      </c>
      <c r="G136" s="384">
        <f t="shared" ref="G136:G153" ca="1" si="20">+IF(A136=1,(+TODAY())-F136,"Sans objet")</f>
        <v>112</v>
      </c>
      <c r="H136" s="385">
        <v>2</v>
      </c>
      <c r="I136" s="385" t="s">
        <v>354</v>
      </c>
      <c r="J136" s="195"/>
      <c r="K136" s="196"/>
      <c r="L136" s="196"/>
      <c r="M136" s="196">
        <v>0.5</v>
      </c>
      <c r="N136" s="196"/>
      <c r="O136" s="197">
        <v>0.5</v>
      </c>
      <c r="P136" s="391">
        <f t="shared" si="15"/>
        <v>0</v>
      </c>
      <c r="Q136" s="392">
        <f t="shared" si="15"/>
        <v>0</v>
      </c>
      <c r="R136" s="392">
        <f t="shared" si="15"/>
        <v>0</v>
      </c>
      <c r="S136" s="392">
        <f t="shared" si="15"/>
        <v>31.5</v>
      </c>
      <c r="T136" s="392">
        <f t="shared" si="15"/>
        <v>0</v>
      </c>
      <c r="U136" s="393">
        <f t="shared" si="15"/>
        <v>31.5</v>
      </c>
      <c r="V136" s="394">
        <f t="shared" si="18"/>
        <v>63</v>
      </c>
      <c r="W136" s="144" t="s">
        <v>265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175</v>
      </c>
      <c r="C137" s="142"/>
      <c r="D137" s="198">
        <v>22</v>
      </c>
      <c r="E137" s="383">
        <f t="shared" si="17"/>
        <v>154</v>
      </c>
      <c r="F137" s="319">
        <v>46197</v>
      </c>
      <c r="G137" s="384">
        <f t="shared" ca="1" si="20"/>
        <v>111</v>
      </c>
      <c r="H137" s="385">
        <v>2</v>
      </c>
      <c r="I137" s="385" t="s">
        <v>354</v>
      </c>
      <c r="J137" s="195"/>
      <c r="K137" s="196"/>
      <c r="L137" s="196"/>
      <c r="M137" s="196"/>
      <c r="N137" s="196"/>
      <c r="O137" s="197">
        <v>1</v>
      </c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5"/>
        <v>0</v>
      </c>
      <c r="T137" s="392">
        <f t="shared" si="15"/>
        <v>0</v>
      </c>
      <c r="U137" s="393">
        <f t="shared" si="15"/>
        <v>154</v>
      </c>
      <c r="V137" s="394">
        <f t="shared" si="18"/>
        <v>154</v>
      </c>
      <c r="W137" s="144" t="s">
        <v>266</v>
      </c>
      <c r="X137" s="423">
        <f t="shared" si="19"/>
        <v>0</v>
      </c>
      <c r="Y137" s="524"/>
      <c r="Z137" s="524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350" t="s">
        <v>176</v>
      </c>
      <c r="C138" s="210"/>
      <c r="D138" s="198">
        <v>8</v>
      </c>
      <c r="E138" s="383">
        <f t="shared" si="17"/>
        <v>56</v>
      </c>
      <c r="F138" s="319">
        <v>46192</v>
      </c>
      <c r="G138" s="384">
        <f t="shared" ca="1" si="20"/>
        <v>116</v>
      </c>
      <c r="H138" s="398">
        <v>2</v>
      </c>
      <c r="I138" s="398" t="s">
        <v>354</v>
      </c>
      <c r="J138" s="195"/>
      <c r="K138" s="196"/>
      <c r="L138" s="196"/>
      <c r="M138" s="196"/>
      <c r="N138" s="196">
        <v>0.5</v>
      </c>
      <c r="O138" s="197">
        <v>0.5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5"/>
        <v>0</v>
      </c>
      <c r="T138" s="392">
        <f t="shared" si="15"/>
        <v>28</v>
      </c>
      <c r="U138" s="393">
        <f t="shared" si="15"/>
        <v>28</v>
      </c>
      <c r="V138" s="394">
        <f t="shared" si="18"/>
        <v>56</v>
      </c>
      <c r="W138" s="144" t="s">
        <v>255</v>
      </c>
      <c r="X138" s="423">
        <f t="shared" si="19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161" t="s">
        <v>177</v>
      </c>
      <c r="C139" s="161"/>
      <c r="D139" s="198">
        <v>18</v>
      </c>
      <c r="E139" s="383">
        <f t="shared" si="17"/>
        <v>126</v>
      </c>
      <c r="F139" s="319">
        <v>46192</v>
      </c>
      <c r="G139" s="384">
        <f t="shared" ca="1" si="20"/>
        <v>116</v>
      </c>
      <c r="H139" s="385">
        <v>3</v>
      </c>
      <c r="I139" s="385" t="str">
        <f>VLOOKUP(H139,Secteurs!$A$4:$C$6,3)</f>
        <v>Arnaud ITOUA</v>
      </c>
      <c r="J139" s="195">
        <v>0.5</v>
      </c>
      <c r="K139" s="196"/>
      <c r="L139" s="196"/>
      <c r="M139" s="196">
        <v>0.5</v>
      </c>
      <c r="N139" s="196"/>
      <c r="O139" s="197"/>
      <c r="P139" s="391">
        <f t="shared" si="15"/>
        <v>63</v>
      </c>
      <c r="Q139" s="392">
        <f t="shared" si="15"/>
        <v>0</v>
      </c>
      <c r="R139" s="392">
        <f t="shared" si="15"/>
        <v>0</v>
      </c>
      <c r="S139" s="392">
        <f t="shared" si="15"/>
        <v>63</v>
      </c>
      <c r="T139" s="392">
        <f t="shared" si="15"/>
        <v>0</v>
      </c>
      <c r="U139" s="393">
        <f t="shared" si="15"/>
        <v>0</v>
      </c>
      <c r="V139" s="394">
        <f t="shared" si="18"/>
        <v>126</v>
      </c>
      <c r="W139" s="144" t="s">
        <v>218</v>
      </c>
      <c r="X139" s="423">
        <f t="shared" si="19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21">
      <c r="A140" s="157">
        <f t="shared" si="16"/>
        <v>1</v>
      </c>
      <c r="B140" s="142" t="s">
        <v>178</v>
      </c>
      <c r="C140" s="162"/>
      <c r="D140" s="199">
        <v>7</v>
      </c>
      <c r="E140" s="383">
        <f t="shared" si="17"/>
        <v>49</v>
      </c>
      <c r="F140" s="319">
        <v>46196</v>
      </c>
      <c r="G140" s="384">
        <f t="shared" ca="1" si="20"/>
        <v>112</v>
      </c>
      <c r="H140" s="385">
        <v>1</v>
      </c>
      <c r="I140" s="385" t="s">
        <v>353</v>
      </c>
      <c r="J140" s="195"/>
      <c r="K140" s="196"/>
      <c r="L140" s="196">
        <v>0.5</v>
      </c>
      <c r="M140" s="196"/>
      <c r="N140" s="196">
        <v>0.5</v>
      </c>
      <c r="O140" s="197"/>
      <c r="P140" s="391">
        <f t="shared" si="15"/>
        <v>0</v>
      </c>
      <c r="Q140" s="392">
        <f t="shared" si="15"/>
        <v>0</v>
      </c>
      <c r="R140" s="392">
        <f t="shared" si="15"/>
        <v>24.5</v>
      </c>
      <c r="S140" s="392">
        <f t="shared" si="15"/>
        <v>0</v>
      </c>
      <c r="T140" s="392">
        <f t="shared" si="15"/>
        <v>24.5</v>
      </c>
      <c r="U140" s="393">
        <f t="shared" si="15"/>
        <v>0</v>
      </c>
      <c r="V140" s="394">
        <f t="shared" si="18"/>
        <v>49</v>
      </c>
      <c r="W140" s="144" t="s">
        <v>219</v>
      </c>
      <c r="X140" s="423">
        <f t="shared" si="19"/>
        <v>0</v>
      </c>
      <c r="Y140" s="165"/>
      <c r="Z140" s="165"/>
      <c r="AA140" s="2"/>
      <c r="AB140" s="2"/>
      <c r="AC140" s="2"/>
      <c r="AD140" s="2"/>
      <c r="AE140" s="2"/>
      <c r="AF140" s="2"/>
    </row>
    <row r="141" spans="1:32" ht="18.75" customHeight="1">
      <c r="A141" s="157">
        <f t="shared" si="16"/>
        <v>1</v>
      </c>
      <c r="B141" s="142" t="s">
        <v>267</v>
      </c>
      <c r="C141" s="162" t="s">
        <v>29</v>
      </c>
      <c r="D141" s="199">
        <v>8</v>
      </c>
      <c r="E141" s="383">
        <f t="shared" si="17"/>
        <v>56</v>
      </c>
      <c r="F141" s="319">
        <v>46195</v>
      </c>
      <c r="G141" s="384">
        <f t="shared" ca="1" si="20"/>
        <v>113</v>
      </c>
      <c r="H141" s="385">
        <v>1</v>
      </c>
      <c r="I141" s="385" t="s">
        <v>353</v>
      </c>
      <c r="J141" s="195">
        <v>0.75</v>
      </c>
      <c r="K141" s="196"/>
      <c r="L141" s="196"/>
      <c r="M141" s="196"/>
      <c r="N141" s="196">
        <v>0.25</v>
      </c>
      <c r="O141" s="197"/>
      <c r="P141" s="391">
        <f t="shared" si="15"/>
        <v>42</v>
      </c>
      <c r="Q141" s="392">
        <f t="shared" si="15"/>
        <v>0</v>
      </c>
      <c r="R141" s="392">
        <f t="shared" si="15"/>
        <v>0</v>
      </c>
      <c r="S141" s="392">
        <f t="shared" si="15"/>
        <v>0</v>
      </c>
      <c r="T141" s="392">
        <f t="shared" si="15"/>
        <v>14</v>
      </c>
      <c r="U141" s="393">
        <f t="shared" si="15"/>
        <v>0</v>
      </c>
      <c r="V141" s="394">
        <f t="shared" si="18"/>
        <v>56</v>
      </c>
      <c r="W141" s="144" t="s">
        <v>226</v>
      </c>
      <c r="X141" s="423">
        <f t="shared" si="19"/>
        <v>0</v>
      </c>
      <c r="Y141" s="2"/>
      <c r="Z141" s="2"/>
      <c r="AA141" s="2"/>
      <c r="AB141" s="2"/>
      <c r="AC141" s="2"/>
      <c r="AD141" s="2"/>
      <c r="AE141" s="2"/>
      <c r="AF141" s="2"/>
    </row>
    <row r="142" spans="1:32" ht="18.75">
      <c r="A142" s="157">
        <f t="shared" si="16"/>
        <v>0</v>
      </c>
      <c r="B142" s="163" t="s">
        <v>329</v>
      </c>
      <c r="C142" s="155"/>
      <c r="D142" s="198"/>
      <c r="E142" s="383">
        <f t="shared" si="17"/>
        <v>0</v>
      </c>
      <c r="F142" s="319">
        <v>46091</v>
      </c>
      <c r="G142" s="384" t="str">
        <f t="shared" ca="1" si="20"/>
        <v>Sans objet</v>
      </c>
      <c r="H142" s="385">
        <v>2</v>
      </c>
      <c r="I142" s="385"/>
      <c r="J142" s="195"/>
      <c r="K142" s="196"/>
      <c r="L142" s="196"/>
      <c r="M142" s="196"/>
      <c r="N142" s="196"/>
      <c r="O142" s="197"/>
      <c r="P142" s="391">
        <f t="shared" si="15"/>
        <v>0</v>
      </c>
      <c r="Q142" s="392">
        <f t="shared" si="15"/>
        <v>0</v>
      </c>
      <c r="R142" s="392">
        <f t="shared" si="15"/>
        <v>0</v>
      </c>
      <c r="S142" s="392">
        <f t="shared" si="15"/>
        <v>0</v>
      </c>
      <c r="T142" s="392">
        <f t="shared" si="15"/>
        <v>0</v>
      </c>
      <c r="U142" s="393">
        <f t="shared" si="15"/>
        <v>0</v>
      </c>
      <c r="V142" s="394">
        <f t="shared" si="18"/>
        <v>0</v>
      </c>
      <c r="W142" s="144" t="s">
        <v>226</v>
      </c>
      <c r="X142" s="423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16"/>
        <v>1</v>
      </c>
      <c r="B143" s="142" t="s">
        <v>180</v>
      </c>
      <c r="C143" s="163"/>
      <c r="D143" s="198">
        <v>24</v>
      </c>
      <c r="E143" s="383">
        <f t="shared" si="17"/>
        <v>168</v>
      </c>
      <c r="F143" s="319">
        <v>46194</v>
      </c>
      <c r="G143" s="384">
        <f t="shared" ca="1" si="20"/>
        <v>114</v>
      </c>
      <c r="H143" s="385">
        <v>1</v>
      </c>
      <c r="I143" s="385" t="s">
        <v>353</v>
      </c>
      <c r="J143" s="195"/>
      <c r="K143" s="196"/>
      <c r="L143" s="196">
        <v>0.25</v>
      </c>
      <c r="M143" s="196"/>
      <c r="N143" s="196"/>
      <c r="O143" s="197">
        <v>0.75</v>
      </c>
      <c r="P143" s="391">
        <f t="shared" si="15"/>
        <v>0</v>
      </c>
      <c r="Q143" s="392">
        <f t="shared" si="15"/>
        <v>0</v>
      </c>
      <c r="R143" s="392">
        <f t="shared" si="15"/>
        <v>42</v>
      </c>
      <c r="S143" s="392">
        <f t="shared" si="15"/>
        <v>0</v>
      </c>
      <c r="T143" s="392">
        <f t="shared" si="15"/>
        <v>0</v>
      </c>
      <c r="U143" s="393">
        <f t="shared" si="15"/>
        <v>126</v>
      </c>
      <c r="V143" s="394">
        <f t="shared" si="18"/>
        <v>168</v>
      </c>
      <c r="W143" s="144" t="s">
        <v>268</v>
      </c>
      <c r="X143" s="423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181</v>
      </c>
      <c r="C144" s="148"/>
      <c r="D144" s="198">
        <v>40</v>
      </c>
      <c r="E144" s="383">
        <f t="shared" si="17"/>
        <v>280</v>
      </c>
      <c r="F144" s="319">
        <v>46198</v>
      </c>
      <c r="G144" s="384">
        <f t="shared" ca="1" si="20"/>
        <v>110</v>
      </c>
      <c r="H144" s="385">
        <v>2</v>
      </c>
      <c r="I144" s="385" t="s">
        <v>280</v>
      </c>
      <c r="J144" s="195">
        <v>0.5</v>
      </c>
      <c r="K144" s="196"/>
      <c r="L144" s="196"/>
      <c r="M144" s="196">
        <v>0.25</v>
      </c>
      <c r="N144" s="196">
        <v>0.25</v>
      </c>
      <c r="O144" s="197"/>
      <c r="P144" s="391">
        <f t="shared" si="15"/>
        <v>140</v>
      </c>
      <c r="Q144" s="392">
        <f t="shared" si="15"/>
        <v>0</v>
      </c>
      <c r="R144" s="392">
        <f t="shared" si="15"/>
        <v>0</v>
      </c>
      <c r="S144" s="392">
        <f t="shared" si="15"/>
        <v>70</v>
      </c>
      <c r="T144" s="392">
        <f t="shared" si="15"/>
        <v>70</v>
      </c>
      <c r="U144" s="393">
        <f t="shared" si="15"/>
        <v>0</v>
      </c>
      <c r="V144" s="394">
        <f t="shared" si="18"/>
        <v>280</v>
      </c>
      <c r="W144" s="144" t="s">
        <v>269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16"/>
        <v>1</v>
      </c>
      <c r="B145" s="142" t="s">
        <v>182</v>
      </c>
      <c r="C145" s="142"/>
      <c r="D145" s="198">
        <v>16</v>
      </c>
      <c r="E145" s="383">
        <f t="shared" si="17"/>
        <v>112</v>
      </c>
      <c r="F145" s="319">
        <v>46198</v>
      </c>
      <c r="G145" s="384">
        <f t="shared" ca="1" si="20"/>
        <v>110</v>
      </c>
      <c r="H145" s="385">
        <v>2</v>
      </c>
      <c r="I145" s="385" t="s">
        <v>280</v>
      </c>
      <c r="J145" s="195"/>
      <c r="K145" s="196">
        <v>0.5</v>
      </c>
      <c r="L145" s="196">
        <v>0.5</v>
      </c>
      <c r="M145" s="196"/>
      <c r="N145" s="196"/>
      <c r="O145" s="197"/>
      <c r="P145" s="391">
        <f t="shared" si="15"/>
        <v>0</v>
      </c>
      <c r="Q145" s="392">
        <f t="shared" si="15"/>
        <v>56</v>
      </c>
      <c r="R145" s="392">
        <f t="shared" si="15"/>
        <v>56</v>
      </c>
      <c r="S145" s="392">
        <f t="shared" si="15"/>
        <v>0</v>
      </c>
      <c r="T145" s="392">
        <f t="shared" si="15"/>
        <v>0</v>
      </c>
      <c r="U145" s="393">
        <f t="shared" si="15"/>
        <v>0</v>
      </c>
      <c r="V145" s="394">
        <f t="shared" si="18"/>
        <v>112</v>
      </c>
      <c r="W145" s="144"/>
      <c r="X145" s="423">
        <f t="shared" si="19"/>
        <v>0</v>
      </c>
      <c r="Y145" s="10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16"/>
        <v>1</v>
      </c>
      <c r="B146" s="142" t="s">
        <v>351</v>
      </c>
      <c r="C146" s="142"/>
      <c r="D146" s="198">
        <v>22</v>
      </c>
      <c r="E146" s="383">
        <f t="shared" si="17"/>
        <v>154</v>
      </c>
      <c r="F146" s="319">
        <v>46199</v>
      </c>
      <c r="G146" s="384">
        <f t="shared" ca="1" si="20"/>
        <v>109</v>
      </c>
      <c r="H146" s="254">
        <v>1</v>
      </c>
      <c r="I146" s="385" t="s">
        <v>353</v>
      </c>
      <c r="J146" s="195">
        <v>0.5</v>
      </c>
      <c r="K146" s="196"/>
      <c r="L146" s="196"/>
      <c r="M146" s="196">
        <v>0.25</v>
      </c>
      <c r="N146" s="196"/>
      <c r="O146" s="197">
        <v>0.25</v>
      </c>
      <c r="P146" s="391">
        <f t="shared" si="15"/>
        <v>77</v>
      </c>
      <c r="Q146" s="392">
        <f t="shared" si="15"/>
        <v>0</v>
      </c>
      <c r="R146" s="392">
        <f t="shared" si="15"/>
        <v>0</v>
      </c>
      <c r="S146" s="392">
        <f t="shared" si="15"/>
        <v>38.5</v>
      </c>
      <c r="T146" s="392">
        <f t="shared" si="15"/>
        <v>0</v>
      </c>
      <c r="U146" s="393">
        <f t="shared" si="15"/>
        <v>38.5</v>
      </c>
      <c r="V146" s="394">
        <f t="shared" si="18"/>
        <v>154</v>
      </c>
      <c r="W146" s="144" t="s">
        <v>226</v>
      </c>
      <c r="X146" s="423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16"/>
        <v>1</v>
      </c>
      <c r="B147" s="142" t="s">
        <v>335</v>
      </c>
      <c r="C147" s="163"/>
      <c r="D147" s="198">
        <v>12</v>
      </c>
      <c r="E147" s="383">
        <f t="shared" si="17"/>
        <v>84</v>
      </c>
      <c r="F147" s="319">
        <v>46199</v>
      </c>
      <c r="G147" s="384">
        <f t="shared" ca="1" si="20"/>
        <v>109</v>
      </c>
      <c r="H147" s="385">
        <v>3</v>
      </c>
      <c r="I147" s="385" t="str">
        <f>VLOOKUP(H147,Secteurs!$A$4:$C$6,3)</f>
        <v>Arnaud ITOUA</v>
      </c>
      <c r="J147" s="195">
        <v>0.5</v>
      </c>
      <c r="K147" s="196"/>
      <c r="L147" s="196"/>
      <c r="M147" s="196"/>
      <c r="N147" s="196"/>
      <c r="O147" s="197">
        <v>0.5</v>
      </c>
      <c r="P147" s="391">
        <f t="shared" si="15"/>
        <v>42</v>
      </c>
      <c r="Q147" s="392">
        <f t="shared" si="15"/>
        <v>0</v>
      </c>
      <c r="R147" s="392">
        <f t="shared" si="15"/>
        <v>0</v>
      </c>
      <c r="S147" s="392">
        <f t="shared" si="15"/>
        <v>0</v>
      </c>
      <c r="T147" s="392">
        <f t="shared" si="15"/>
        <v>0</v>
      </c>
      <c r="U147" s="393">
        <f t="shared" si="15"/>
        <v>42</v>
      </c>
      <c r="V147" s="394">
        <f t="shared" si="18"/>
        <v>84</v>
      </c>
      <c r="W147" s="144" t="s">
        <v>271</v>
      </c>
      <c r="X147" s="423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16"/>
        <v>1</v>
      </c>
      <c r="B148" s="142" t="s">
        <v>304</v>
      </c>
      <c r="C148" s="148"/>
      <c r="D148" s="198">
        <v>6</v>
      </c>
      <c r="E148" s="383">
        <f t="shared" si="17"/>
        <v>42</v>
      </c>
      <c r="F148" s="319">
        <v>46198</v>
      </c>
      <c r="G148" s="384">
        <f t="shared" ca="1" si="20"/>
        <v>110</v>
      </c>
      <c r="H148" s="385">
        <v>2</v>
      </c>
      <c r="I148" s="385" t="s">
        <v>280</v>
      </c>
      <c r="J148" s="195">
        <v>1</v>
      </c>
      <c r="K148" s="196"/>
      <c r="L148" s="196"/>
      <c r="M148" s="196"/>
      <c r="N148" s="196"/>
      <c r="O148" s="197"/>
      <c r="P148" s="391">
        <f t="shared" si="15"/>
        <v>42</v>
      </c>
      <c r="Q148" s="399">
        <f t="shared" si="15"/>
        <v>0</v>
      </c>
      <c r="R148" s="399">
        <f t="shared" si="15"/>
        <v>0</v>
      </c>
      <c r="S148" s="399">
        <f t="shared" si="15"/>
        <v>0</v>
      </c>
      <c r="T148" s="399">
        <f t="shared" si="15"/>
        <v>0</v>
      </c>
      <c r="U148" s="400">
        <f t="shared" si="15"/>
        <v>0</v>
      </c>
      <c r="V148" s="394">
        <f t="shared" si="18"/>
        <v>42</v>
      </c>
      <c r="W148" s="144" t="s">
        <v>305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16"/>
        <v>1</v>
      </c>
      <c r="B149" s="142" t="s">
        <v>306</v>
      </c>
      <c r="C149" s="148"/>
      <c r="D149" s="198">
        <v>7</v>
      </c>
      <c r="E149" s="383">
        <f t="shared" si="17"/>
        <v>49</v>
      </c>
      <c r="F149" s="319">
        <v>46198</v>
      </c>
      <c r="G149" s="384">
        <f t="shared" ca="1" si="20"/>
        <v>110</v>
      </c>
      <c r="H149" s="385">
        <v>1</v>
      </c>
      <c r="I149" s="385" t="s">
        <v>353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49</v>
      </c>
      <c r="Q149" s="399">
        <f t="shared" si="15"/>
        <v>0</v>
      </c>
      <c r="R149" s="399">
        <f t="shared" si="15"/>
        <v>0</v>
      </c>
      <c r="S149" s="399">
        <f t="shared" si="15"/>
        <v>0</v>
      </c>
      <c r="T149" s="399">
        <f t="shared" si="15"/>
        <v>0</v>
      </c>
      <c r="U149" s="400">
        <f t="shared" si="15"/>
        <v>0</v>
      </c>
      <c r="V149" s="394">
        <f t="shared" si="18"/>
        <v>49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16"/>
        <v>1</v>
      </c>
      <c r="B150" s="142" t="s">
        <v>336</v>
      </c>
      <c r="C150" s="148"/>
      <c r="D150" s="198">
        <v>4</v>
      </c>
      <c r="E150" s="383">
        <f t="shared" si="17"/>
        <v>28</v>
      </c>
      <c r="F150" s="319">
        <v>46197</v>
      </c>
      <c r="G150" s="384">
        <f t="shared" ca="1" si="20"/>
        <v>111</v>
      </c>
      <c r="H150" s="385">
        <v>2</v>
      </c>
      <c r="I150" s="385" t="s">
        <v>354</v>
      </c>
      <c r="J150" s="195"/>
      <c r="K150" s="196"/>
      <c r="L150" s="196"/>
      <c r="M150" s="196">
        <v>1</v>
      </c>
      <c r="N150" s="196"/>
      <c r="O150" s="197"/>
      <c r="P150" s="391">
        <f t="shared" si="15"/>
        <v>0</v>
      </c>
      <c r="Q150" s="399">
        <f t="shared" si="15"/>
        <v>0</v>
      </c>
      <c r="R150" s="399">
        <f t="shared" si="15"/>
        <v>0</v>
      </c>
      <c r="S150" s="399">
        <f t="shared" si="15"/>
        <v>28</v>
      </c>
      <c r="T150" s="399">
        <f t="shared" si="15"/>
        <v>0</v>
      </c>
      <c r="U150" s="400">
        <f t="shared" si="15"/>
        <v>0</v>
      </c>
      <c r="V150" s="394">
        <f t="shared" si="18"/>
        <v>28</v>
      </c>
      <c r="W150" s="144"/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16"/>
        <v>1</v>
      </c>
      <c r="B151" s="142" t="s">
        <v>340</v>
      </c>
      <c r="C151" s="142"/>
      <c r="D151" s="198">
        <v>18</v>
      </c>
      <c r="E151" s="383">
        <f t="shared" si="17"/>
        <v>126</v>
      </c>
      <c r="F151" s="319">
        <v>46198</v>
      </c>
      <c r="G151" s="384">
        <f t="shared" ca="1" si="20"/>
        <v>110</v>
      </c>
      <c r="H151" s="385"/>
      <c r="I151" s="385" t="s">
        <v>354</v>
      </c>
      <c r="J151" s="195"/>
      <c r="K151" s="196"/>
      <c r="L151" s="196"/>
      <c r="M151" s="196">
        <v>0.5</v>
      </c>
      <c r="N151" s="196"/>
      <c r="O151" s="197">
        <v>0.5</v>
      </c>
      <c r="P151" s="391">
        <f t="shared" si="15"/>
        <v>0</v>
      </c>
      <c r="Q151" s="399">
        <f t="shared" si="15"/>
        <v>0</v>
      </c>
      <c r="R151" s="399">
        <f t="shared" si="15"/>
        <v>0</v>
      </c>
      <c r="S151" s="399">
        <f t="shared" si="15"/>
        <v>63</v>
      </c>
      <c r="T151" s="399">
        <f t="shared" si="15"/>
        <v>0</v>
      </c>
      <c r="U151" s="400">
        <f t="shared" si="15"/>
        <v>63</v>
      </c>
      <c r="V151" s="394">
        <f t="shared" si="18"/>
        <v>126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16"/>
        <v>1</v>
      </c>
      <c r="B152" s="348" t="s">
        <v>352</v>
      </c>
      <c r="C152" s="163"/>
      <c r="D152" s="198">
        <v>20</v>
      </c>
      <c r="E152" s="383">
        <f t="shared" si="17"/>
        <v>140</v>
      </c>
      <c r="F152" s="319">
        <v>46197</v>
      </c>
      <c r="G152" s="384">
        <f t="shared" ca="1" si="20"/>
        <v>111</v>
      </c>
      <c r="H152" s="385">
        <v>1</v>
      </c>
      <c r="I152" s="385" t="s">
        <v>280</v>
      </c>
      <c r="J152" s="195">
        <v>0.5</v>
      </c>
      <c r="K152" s="196"/>
      <c r="L152" s="196"/>
      <c r="M152" s="196"/>
      <c r="N152" s="196">
        <v>0.5</v>
      </c>
      <c r="O152" s="197"/>
      <c r="P152" s="391">
        <f t="shared" si="15"/>
        <v>70</v>
      </c>
      <c r="Q152" s="399">
        <f t="shared" si="15"/>
        <v>0</v>
      </c>
      <c r="R152" s="399">
        <f t="shared" si="15"/>
        <v>0</v>
      </c>
      <c r="S152" s="399">
        <f t="shared" si="15"/>
        <v>0</v>
      </c>
      <c r="T152" s="399">
        <f t="shared" si="15"/>
        <v>70</v>
      </c>
      <c r="U152" s="400">
        <f t="shared" si="15"/>
        <v>0</v>
      </c>
      <c r="V152" s="394">
        <f t="shared" si="18"/>
        <v>140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16"/>
        <v>1</v>
      </c>
      <c r="B153" s="348" t="s">
        <v>315</v>
      </c>
      <c r="C153" s="163"/>
      <c r="D153" s="198">
        <v>12</v>
      </c>
      <c r="E153" s="383">
        <f t="shared" si="17"/>
        <v>84</v>
      </c>
      <c r="F153" s="319">
        <v>46196</v>
      </c>
      <c r="G153" s="384">
        <f t="shared" ca="1" si="20"/>
        <v>112</v>
      </c>
      <c r="H153" s="385">
        <v>1</v>
      </c>
      <c r="I153" s="385" t="s">
        <v>353</v>
      </c>
      <c r="J153" s="195"/>
      <c r="K153" s="196"/>
      <c r="L153" s="196"/>
      <c r="M153" s="196"/>
      <c r="N153" s="196">
        <v>1</v>
      </c>
      <c r="O153" s="197"/>
      <c r="P153" s="391">
        <f t="shared" si="15"/>
        <v>0</v>
      </c>
      <c r="Q153" s="399">
        <f t="shared" si="15"/>
        <v>0</v>
      </c>
      <c r="R153" s="399">
        <f t="shared" si="15"/>
        <v>0</v>
      </c>
      <c r="S153" s="399">
        <f t="shared" si="15"/>
        <v>0</v>
      </c>
      <c r="T153" s="399">
        <f t="shared" si="15"/>
        <v>84</v>
      </c>
      <c r="U153" s="400">
        <f t="shared" si="15"/>
        <v>0</v>
      </c>
      <c r="V153" s="394">
        <f t="shared" si="18"/>
        <v>84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 hidden="1">
      <c r="A154" s="258"/>
      <c r="B154" s="259"/>
      <c r="C154" s="260"/>
      <c r="D154" s="261"/>
      <c r="E154" s="262">
        <f t="shared" si="17"/>
        <v>0</v>
      </c>
      <c r="F154" s="263"/>
      <c r="G154" s="263"/>
      <c r="H154" s="264"/>
      <c r="I154" s="264"/>
      <c r="J154" s="265"/>
      <c r="K154" s="266"/>
      <c r="L154" s="266"/>
      <c r="M154" s="266"/>
      <c r="N154" s="266"/>
      <c r="O154" s="267"/>
      <c r="P154" s="268"/>
      <c r="Q154" s="269"/>
      <c r="R154" s="269"/>
      <c r="S154" s="269"/>
      <c r="T154" s="269"/>
      <c r="U154" s="270"/>
      <c r="V154" s="271">
        <f t="shared" si="18"/>
        <v>0</v>
      </c>
      <c r="W154" s="272"/>
      <c r="X154" s="371"/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81">
        <f>SUBTOTAL(9,A2:A154)</f>
        <v>147</v>
      </c>
      <c r="B155" s="181"/>
      <c r="C155" s="326">
        <f>+D155/A155</f>
        <v>28.605442176870749</v>
      </c>
      <c r="D155" s="182">
        <f>SUBTOTAL(9,D2:D154)</f>
        <v>4205</v>
      </c>
      <c r="E155" s="356">
        <f>D155*7</f>
        <v>29435</v>
      </c>
      <c r="F155" s="327">
        <f>+E155/A155</f>
        <v>200.23809523809524</v>
      </c>
      <c r="G155" s="384">
        <f ca="1">(SUBTOTAL(9,G2:G154))/A155</f>
        <v>108.91836734693878</v>
      </c>
      <c r="H155" s="256"/>
      <c r="I155" s="256"/>
      <c r="J155" s="273">
        <f>(SUBTOTAL(9,J2:J154))/O$164</f>
        <v>0.57281553398058249</v>
      </c>
      <c r="K155" s="274">
        <f>(SUBTOTAL(9,K2:K154))/P$164</f>
        <v>0.60416666666666663</v>
      </c>
      <c r="L155" s="274">
        <f>(SUBTOTAL(9,L2:L154))/R$164</f>
        <v>0.47368421052631576</v>
      </c>
      <c r="M155" s="274">
        <f>(SUBTOTAL(9,M2:M154))/S$164</f>
        <v>0.37765957446808512</v>
      </c>
      <c r="N155" s="274">
        <f>(SUBTOTAL(9,N2:N154))/T$164</f>
        <v>0.42499999999999999</v>
      </c>
      <c r="O155" s="275">
        <f>(SUBTOTAL(9,O2:O154))/U$164</f>
        <v>0.45833333333333331</v>
      </c>
      <c r="P155" s="184">
        <f>SUBTOTAL(9,P2:P154)</f>
        <v>11924.5</v>
      </c>
      <c r="Q155" s="184">
        <f t="shared" ref="Q155:U155" si="21">SUBTOTAL(9,Q2:Q154)</f>
        <v>1522.5</v>
      </c>
      <c r="R155" s="184">
        <f t="shared" si="21"/>
        <v>1785</v>
      </c>
      <c r="S155" s="184">
        <f t="shared" si="21"/>
        <v>3543.75</v>
      </c>
      <c r="T155" s="184">
        <f t="shared" si="21"/>
        <v>2184</v>
      </c>
      <c r="U155" s="184">
        <f t="shared" si="21"/>
        <v>8349.25</v>
      </c>
      <c r="V155" s="184">
        <f>SUBTOTAL(9,V2:V154)</f>
        <v>29407</v>
      </c>
      <c r="W155" s="182"/>
      <c r="X155" s="48"/>
      <c r="Y155" s="10"/>
      <c r="Z155" s="2"/>
      <c r="AA155" s="2"/>
      <c r="AB155" s="2"/>
      <c r="AC155" s="2"/>
      <c r="AD155" s="2"/>
      <c r="AE155" s="2"/>
      <c r="AF155" s="2"/>
    </row>
    <row r="156" spans="1:33" ht="23.25">
      <c r="A156" s="2"/>
      <c r="B156" s="42"/>
      <c r="C156" s="42"/>
      <c r="D156" s="2"/>
      <c r="E156" s="2"/>
      <c r="F156" s="2"/>
      <c r="G156" s="2"/>
      <c r="H156" s="2"/>
      <c r="I156" s="2"/>
      <c r="J156" s="41"/>
      <c r="K156" s="41"/>
      <c r="L156" s="41"/>
      <c r="M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0"/>
      <c r="Z156" s="2"/>
      <c r="AA156" s="2"/>
      <c r="AB156" s="2"/>
      <c r="AC156" s="2"/>
      <c r="AD156" s="2"/>
      <c r="AE156" s="2"/>
      <c r="AF156" s="2"/>
    </row>
    <row r="157" spans="1:33" ht="21">
      <c r="A157" s="1" t="s">
        <v>185</v>
      </c>
      <c r="B157" s="173" t="s">
        <v>186</v>
      </c>
      <c r="C157" s="173"/>
      <c r="D157" s="173" t="s">
        <v>383</v>
      </c>
      <c r="E157" s="24"/>
      <c r="F157" s="24"/>
      <c r="G157" s="24"/>
      <c r="H157" s="24"/>
      <c r="I157" s="24"/>
      <c r="N157" s="222" t="s">
        <v>188</v>
      </c>
      <c r="O157" s="279" t="s">
        <v>289</v>
      </c>
      <c r="P157" s="220" t="s">
        <v>192</v>
      </c>
      <c r="Q157" s="24" t="s">
        <v>2</v>
      </c>
      <c r="R157" s="24" t="s">
        <v>3</v>
      </c>
      <c r="S157" s="24" t="s">
        <v>4</v>
      </c>
      <c r="T157" s="401" t="s">
        <v>6</v>
      </c>
      <c r="U157" s="401" t="s">
        <v>5</v>
      </c>
      <c r="X157" s="402"/>
      <c r="Y157" s="24"/>
      <c r="Z157" s="24"/>
      <c r="AA157" s="24"/>
      <c r="AB157" s="24"/>
      <c r="AC157" s="24"/>
      <c r="AD157" s="24"/>
      <c r="AE157" s="24"/>
      <c r="AF157" s="24"/>
    </row>
    <row r="158" spans="1:33" ht="18.75">
      <c r="A158" s="141" t="s">
        <v>287</v>
      </c>
      <c r="B158" s="311">
        <v>7716</v>
      </c>
      <c r="C158" s="213"/>
      <c r="D158" s="425">
        <f>B158/B$165</f>
        <v>0.2637317565027173</v>
      </c>
      <c r="E158" s="2"/>
      <c r="F158" s="2"/>
      <c r="G158" s="2"/>
      <c r="H158" s="2"/>
      <c r="I158" s="2"/>
      <c r="N158" s="223">
        <v>0.25</v>
      </c>
      <c r="O158" s="300">
        <f t="shared" ref="O158:P161" si="22">+SUMIF(J$2:J$154,$N158,$A$2:$A$154)</f>
        <v>5</v>
      </c>
      <c r="P158" s="301">
        <f t="shared" si="22"/>
        <v>2</v>
      </c>
      <c r="Q158" s="302">
        <f>+O158+P158</f>
        <v>7</v>
      </c>
      <c r="R158" s="302">
        <f t="shared" ref="R158:U161" si="23">+SUMIF(L$2:L$154,$N158,$A$2:$A$154)</f>
        <v>2</v>
      </c>
      <c r="S158" s="302">
        <f t="shared" si="23"/>
        <v>26</v>
      </c>
      <c r="T158" s="302">
        <f t="shared" si="23"/>
        <v>13</v>
      </c>
      <c r="U158" s="302">
        <f t="shared" si="23"/>
        <v>25</v>
      </c>
      <c r="V158" s="403"/>
      <c r="X158" s="404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8.75">
      <c r="A159" s="215" t="s">
        <v>192</v>
      </c>
      <c r="B159" s="312">
        <v>1500</v>
      </c>
      <c r="C159" s="217"/>
      <c r="D159" s="426">
        <f t="shared" ref="D159:D164" si="24">B159/B$165</f>
        <v>5.1269781590730423E-2</v>
      </c>
      <c r="E159" s="2"/>
      <c r="F159" s="2"/>
      <c r="G159" s="2"/>
      <c r="H159" s="2"/>
      <c r="I159" s="2"/>
      <c r="N159" s="223">
        <v>0.5</v>
      </c>
      <c r="O159" s="300">
        <f t="shared" si="22"/>
        <v>76</v>
      </c>
      <c r="P159" s="301">
        <f t="shared" si="22"/>
        <v>6</v>
      </c>
      <c r="Q159" s="302">
        <f>+O159+P159</f>
        <v>82</v>
      </c>
      <c r="R159" s="302">
        <f t="shared" si="23"/>
        <v>17</v>
      </c>
      <c r="S159" s="302">
        <f t="shared" si="23"/>
        <v>19</v>
      </c>
      <c r="T159" s="302">
        <f t="shared" si="23"/>
        <v>15</v>
      </c>
      <c r="U159" s="302">
        <f t="shared" si="23"/>
        <v>59</v>
      </c>
      <c r="V159" s="403"/>
      <c r="X159" s="405"/>
      <c r="Y159" s="2"/>
      <c r="Z159" s="82"/>
      <c r="AA159" s="2"/>
      <c r="AB159" s="2"/>
      <c r="AC159" s="2"/>
      <c r="AD159" s="2"/>
      <c r="AE159" s="2"/>
      <c r="AF159" s="82"/>
      <c r="AG159" s="2"/>
    </row>
    <row r="160" spans="1:33" ht="18.75">
      <c r="A160" s="363" t="s">
        <v>2</v>
      </c>
      <c r="B160" s="420">
        <v>13395</v>
      </c>
      <c r="C160" s="421"/>
      <c r="D160" s="366">
        <f t="shared" si="24"/>
        <v>0.45783914960522271</v>
      </c>
      <c r="E160" s="316">
        <f>+D160-Q165</f>
        <v>7.1588774963791679E-3</v>
      </c>
      <c r="F160" s="225"/>
      <c r="G160" s="225"/>
      <c r="H160" s="257"/>
      <c r="I160" s="257"/>
      <c r="N160" s="223">
        <v>0.75</v>
      </c>
      <c r="O160" s="300">
        <f t="shared" si="22"/>
        <v>7</v>
      </c>
      <c r="P160" s="301">
        <f t="shared" si="22"/>
        <v>1</v>
      </c>
      <c r="Q160" s="302">
        <f>+O160+P160</f>
        <v>8</v>
      </c>
      <c r="R160" s="302">
        <f t="shared" si="23"/>
        <v>0</v>
      </c>
      <c r="S160" s="302">
        <f t="shared" si="23"/>
        <v>0</v>
      </c>
      <c r="T160" s="302">
        <f t="shared" si="23"/>
        <v>0</v>
      </c>
      <c r="U160" s="302">
        <f t="shared" si="23"/>
        <v>1</v>
      </c>
      <c r="V160" s="403"/>
      <c r="X160" s="404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7" t="s">
        <v>3</v>
      </c>
      <c r="B161" s="422">
        <f>+R155</f>
        <v>1785</v>
      </c>
      <c r="C161" s="48"/>
      <c r="D161" s="286">
        <f t="shared" si="24"/>
        <v>6.1011040092969204E-2</v>
      </c>
      <c r="E161" s="316">
        <f>+D161-R165</f>
        <v>-2.1344970294916166E-4</v>
      </c>
      <c r="F161" s="225"/>
      <c r="G161" s="225"/>
      <c r="H161" s="257"/>
      <c r="I161" s="257"/>
      <c r="N161" s="223">
        <v>1</v>
      </c>
      <c r="O161" s="300">
        <f t="shared" si="22"/>
        <v>15</v>
      </c>
      <c r="P161" s="301">
        <f t="shared" si="22"/>
        <v>3</v>
      </c>
      <c r="Q161" s="302">
        <f>+O161+P161</f>
        <v>18</v>
      </c>
      <c r="R161" s="302">
        <f t="shared" si="23"/>
        <v>0</v>
      </c>
      <c r="S161" s="302">
        <f t="shared" si="23"/>
        <v>2</v>
      </c>
      <c r="T161" s="302">
        <f t="shared" si="23"/>
        <v>2</v>
      </c>
      <c r="U161" s="302">
        <f t="shared" si="23"/>
        <v>5</v>
      </c>
      <c r="V161" s="403"/>
      <c r="X161" s="164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8.75">
      <c r="A162" s="7" t="s">
        <v>4</v>
      </c>
      <c r="B162" s="422">
        <f>+S155</f>
        <v>3543.75</v>
      </c>
      <c r="C162" s="48"/>
      <c r="D162" s="286">
        <f t="shared" si="24"/>
        <v>0.12112485900810062</v>
      </c>
      <c r="E162" s="316">
        <f>+D162-S165</f>
        <v>3.7655968837273235E-4</v>
      </c>
      <c r="F162" s="225"/>
      <c r="G162" s="225"/>
      <c r="H162" s="257"/>
      <c r="I162" s="257"/>
      <c r="N162" s="406" t="s">
        <v>294</v>
      </c>
      <c r="O162" s="303">
        <f t="shared" ref="O162:U162" si="25">+SUMPRODUCT($N$158:$N$161,O158:O161)/O164</f>
        <v>0.57766990291262132</v>
      </c>
      <c r="P162" s="304">
        <f t="shared" si="25"/>
        <v>0.60416666666666663</v>
      </c>
      <c r="Q162" s="305">
        <f>+SUMPRODUCT($N$158:$N$161,Q158:Q161)/Q164</f>
        <v>0.58043478260869563</v>
      </c>
      <c r="R162" s="305">
        <f t="shared" si="25"/>
        <v>0.47368421052631576</v>
      </c>
      <c r="S162" s="305">
        <f t="shared" si="25"/>
        <v>0.38297872340425532</v>
      </c>
      <c r="T162" s="305">
        <f t="shared" si="25"/>
        <v>0.42499999999999999</v>
      </c>
      <c r="U162" s="305">
        <f t="shared" si="25"/>
        <v>0.46111111111111114</v>
      </c>
      <c r="V162" s="186"/>
      <c r="X162" s="16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6</v>
      </c>
      <c r="B163" s="422">
        <f>+T155</f>
        <v>2184</v>
      </c>
      <c r="C163" s="48"/>
      <c r="D163" s="286">
        <f t="shared" si="24"/>
        <v>7.4648801996103492E-2</v>
      </c>
      <c r="E163" s="316">
        <f>+D163-T165</f>
        <v>-1.2085891881447527E-2</v>
      </c>
      <c r="F163" s="225"/>
      <c r="G163" s="225"/>
      <c r="H163" s="257"/>
      <c r="I163" s="257"/>
      <c r="N163" s="406"/>
      <c r="O163" s="306">
        <f>+J155</f>
        <v>0.57281553398058249</v>
      </c>
      <c r="P163" s="307">
        <f>+K155</f>
        <v>0.60416666666666663</v>
      </c>
      <c r="Q163" s="308">
        <f>+(O163*O164+P163*P164)/Q164</f>
        <v>0.57608695652173914</v>
      </c>
      <c r="R163" s="308">
        <f>+L155</f>
        <v>0.47368421052631576</v>
      </c>
      <c r="S163" s="308">
        <f>+M155</f>
        <v>0.37765957446808512</v>
      </c>
      <c r="T163" s="308">
        <f>+N155</f>
        <v>0.42499999999999999</v>
      </c>
      <c r="U163" s="308">
        <f>+O155</f>
        <v>0.45833333333333331</v>
      </c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5</v>
      </c>
      <c r="B164" s="422">
        <f>+U155</f>
        <v>8349.25</v>
      </c>
      <c r="C164" s="48"/>
      <c r="D164" s="286">
        <f t="shared" si="24"/>
        <v>0.28537614929760396</v>
      </c>
      <c r="E164" s="316">
        <f>+D164-U165</f>
        <v>4.7639043996448027E-3</v>
      </c>
      <c r="F164" s="225"/>
      <c r="G164" s="225"/>
      <c r="H164" s="257"/>
      <c r="I164" s="257"/>
      <c r="M164" s="278">
        <f>+A155</f>
        <v>147</v>
      </c>
      <c r="N164" s="407" t="s">
        <v>191</v>
      </c>
      <c r="O164" s="309">
        <f t="shared" ref="O164:U164" si="26">SUM(O158:O161)</f>
        <v>103</v>
      </c>
      <c r="P164" s="309">
        <f t="shared" si="26"/>
        <v>12</v>
      </c>
      <c r="Q164" s="310">
        <f t="shared" si="26"/>
        <v>115</v>
      </c>
      <c r="R164" s="309">
        <f t="shared" si="26"/>
        <v>19</v>
      </c>
      <c r="S164" s="309">
        <f t="shared" si="26"/>
        <v>47</v>
      </c>
      <c r="T164" s="309">
        <f t="shared" si="26"/>
        <v>30</v>
      </c>
      <c r="U164" s="309">
        <f t="shared" si="26"/>
        <v>90</v>
      </c>
      <c r="V164" s="408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62" t="s">
        <v>16</v>
      </c>
      <c r="B165" s="314">
        <f>SUM(B160:B164)</f>
        <v>29257</v>
      </c>
      <c r="C165" s="192"/>
      <c r="D165" s="315">
        <f>SUM(D160:D164)</f>
        <v>1</v>
      </c>
      <c r="E165" s="2"/>
      <c r="F165" s="2"/>
      <c r="G165" s="2"/>
      <c r="H165" s="2"/>
      <c r="I165" s="2"/>
      <c r="M165" s="282"/>
      <c r="N165" s="283" t="s">
        <v>272</v>
      </c>
      <c r="O165" s="284">
        <f>+(O163*O164)/$M$164</f>
        <v>0.40136054421768708</v>
      </c>
      <c r="P165" s="285">
        <f>+(P163*P164)/$M$164</f>
        <v>4.9319727891156462E-2</v>
      </c>
      <c r="Q165" s="286">
        <f>+P165+O165</f>
        <v>0.45068027210884354</v>
      </c>
      <c r="R165" s="286">
        <f>+(R163*R164)/$M$164</f>
        <v>6.1224489795918366E-2</v>
      </c>
      <c r="S165" s="286">
        <f>+(S163*S164)/$M$164</f>
        <v>0.12074829931972789</v>
      </c>
      <c r="T165" s="286">
        <f>+(T163*T164)/$M$164</f>
        <v>8.673469387755102E-2</v>
      </c>
      <c r="U165" s="286">
        <f>+(U163*U164)/$M$164</f>
        <v>0.28061224489795916</v>
      </c>
      <c r="V165" s="409">
        <f>SUBTOTAL(9,Q165:U165)</f>
        <v>1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7"/>
    </row>
    <row r="166" spans="1:33" ht="18.75">
      <c r="A166" s="227"/>
      <c r="D166" s="2"/>
      <c r="E166" s="2"/>
      <c r="F166" s="2"/>
      <c r="G166" s="2"/>
      <c r="H166" s="2"/>
      <c r="I166" s="2"/>
      <c r="N166" s="419" t="s">
        <v>384</v>
      </c>
      <c r="Q166" s="418">
        <f>+Q164/$M$164</f>
        <v>0.78231292517006801</v>
      </c>
      <c r="R166" s="418">
        <f t="shared" ref="R166:U166" si="27">+R164/$M$164</f>
        <v>0.12925170068027211</v>
      </c>
      <c r="S166" s="418">
        <f t="shared" si="27"/>
        <v>0.31972789115646261</v>
      </c>
      <c r="T166" s="418">
        <f t="shared" si="27"/>
        <v>0.20408163265306123</v>
      </c>
      <c r="U166" s="418">
        <f t="shared" si="27"/>
        <v>0.61224489795918369</v>
      </c>
      <c r="X166" s="164"/>
      <c r="Y166" s="7"/>
      <c r="Z166" s="7"/>
      <c r="AA166" s="7"/>
      <c r="AB166" s="7"/>
      <c r="AC166" s="7"/>
      <c r="AD166" s="7"/>
      <c r="AE166" s="7"/>
      <c r="AF166" s="7"/>
      <c r="AG166" s="2"/>
    </row>
    <row r="167" spans="1:33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43"/>
      <c r="B168" s="43"/>
      <c r="C168" s="2"/>
      <c r="D168" s="2"/>
      <c r="Y168" s="2"/>
      <c r="Z168" s="2"/>
      <c r="AA168" s="2"/>
      <c r="AB168" s="2"/>
      <c r="AC168" s="2"/>
      <c r="AD168" s="2"/>
      <c r="AE168" s="2"/>
      <c r="AF168" s="2"/>
    </row>
  </sheetData>
  <autoFilter ref="A1:W154" xr:uid="{869CAAC0-E905-4B0C-BDD4-CFCF71037FC4}">
    <filterColumn colId="1">
      <colorFilter dxfId="334"/>
    </filterColumn>
  </autoFilter>
  <mergeCells count="5">
    <mergeCell ref="Z30:AG30"/>
    <mergeCell ref="Z56:AA56"/>
    <mergeCell ref="Y137:Z137"/>
    <mergeCell ref="Y138:Z138"/>
    <mergeCell ref="Y139:Z139"/>
  </mergeCells>
  <conditionalFormatting sqref="G2:G153">
    <cfRule type="cellIs" dxfId="127" priority="6" operator="lessThan">
      <formula>7</formula>
    </cfRule>
    <cfRule type="cellIs" dxfId="126" priority="7" operator="between">
      <formula>14</formula>
      <formula>7</formula>
    </cfRule>
    <cfRule type="cellIs" dxfId="125" priority="8" operator="greaterThan">
      <formula>14</formula>
    </cfRule>
  </conditionalFormatting>
  <conditionalFormatting sqref="G155">
    <cfRule type="cellIs" dxfId="124" priority="3" operator="lessThan">
      <formula>7</formula>
    </cfRule>
    <cfRule type="cellIs" dxfId="123" priority="4" operator="between">
      <formula>14</formula>
      <formula>7</formula>
    </cfRule>
    <cfRule type="cellIs" dxfId="122" priority="5" operator="greaterThan">
      <formula>14</formula>
    </cfRule>
  </conditionalFormatting>
  <conditionalFormatting sqref="AB7:AF7">
    <cfRule type="cellIs" dxfId="121" priority="1" operator="greaterThan">
      <formula>0</formula>
    </cfRule>
    <cfRule type="cellIs" dxfId="120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9845B-04CF-46B6-BA5A-61FAA258DBCA}">
  <dimension ref="A1:AJ168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 bestFit="1" customWidth="1"/>
    <col min="25" max="32" width="10.7109375" customWidth="1"/>
    <col min="33" max="33" width="13.42578125" customWidth="1"/>
  </cols>
  <sheetData>
    <row r="1" spans="1:35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9.5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9" si="1">D2*7</f>
        <v>280</v>
      </c>
      <c r="F2" s="319">
        <v>46206</v>
      </c>
      <c r="G2" s="384">
        <f t="shared" ref="G2:G11" ca="1" si="2">+IF(A2=1,(+TODAY())-F2,"Sans objet")</f>
        <v>102</v>
      </c>
      <c r="H2" s="385">
        <v>1</v>
      </c>
      <c r="I2" s="385" t="s">
        <v>353</v>
      </c>
      <c r="J2" s="203"/>
      <c r="K2" s="204"/>
      <c r="L2" s="204"/>
      <c r="M2" s="204"/>
      <c r="N2" s="204"/>
      <c r="O2" s="205">
        <v>1</v>
      </c>
      <c r="P2" s="386">
        <f t="shared" ref="P2:P30" si="3">+$E2*J2</f>
        <v>0</v>
      </c>
      <c r="Q2" s="387">
        <f t="shared" ref="Q2:Q30" si="4">+$E2*K2</f>
        <v>0</v>
      </c>
      <c r="R2" s="387">
        <f t="shared" ref="R2:R30" si="5">+$E2*L2</f>
        <v>0</v>
      </c>
      <c r="S2" s="387">
        <f t="shared" ref="S2:S30" si="6">+$E2*M2</f>
        <v>0</v>
      </c>
      <c r="T2" s="387">
        <f t="shared" ref="T2:T30" si="7">+$E2*N2</f>
        <v>0</v>
      </c>
      <c r="U2" s="388">
        <f t="shared" ref="U2:U30" si="8">+$E2*O2</f>
        <v>280</v>
      </c>
      <c r="V2" s="389">
        <f t="shared" ref="V2:V45" si="9">SUM(P2:U2)</f>
        <v>280</v>
      </c>
      <c r="W2" s="383" t="s">
        <v>200</v>
      </c>
      <c r="X2" s="423">
        <f>+V2-E2</f>
        <v>0</v>
      </c>
      <c r="Y2" s="322">
        <v>23</v>
      </c>
      <c r="Z2" s="434">
        <v>0.42666666666666669</v>
      </c>
      <c r="AA2" s="434">
        <v>3.1666666666666669E-2</v>
      </c>
      <c r="AB2" s="323">
        <v>0.45833333333333337</v>
      </c>
      <c r="AC2" s="323">
        <v>0.08</v>
      </c>
      <c r="AD2" s="323">
        <v>0.105</v>
      </c>
      <c r="AE2" s="323">
        <v>6.1666666666666668E-2</v>
      </c>
      <c r="AF2" s="323">
        <v>0.29499999999999998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si="1"/>
        <v>448</v>
      </c>
      <c r="F3" s="319">
        <v>46209</v>
      </c>
      <c r="G3" s="384">
        <f t="shared" ca="1" si="2"/>
        <v>99</v>
      </c>
      <c r="H3" s="385">
        <v>2</v>
      </c>
      <c r="I3" s="385" t="s">
        <v>354</v>
      </c>
      <c r="J3" s="195">
        <v>0.5</v>
      </c>
      <c r="K3" s="196"/>
      <c r="L3" s="196"/>
      <c r="M3" s="196">
        <v>0.25</v>
      </c>
      <c r="N3" s="196">
        <v>0.25</v>
      </c>
      <c r="O3" s="197"/>
      <c r="P3" s="391">
        <f t="shared" si="3"/>
        <v>224</v>
      </c>
      <c r="Q3" s="392">
        <f t="shared" si="4"/>
        <v>0</v>
      </c>
      <c r="R3" s="392">
        <f t="shared" si="5"/>
        <v>0</v>
      </c>
      <c r="S3" s="392">
        <f t="shared" si="6"/>
        <v>112</v>
      </c>
      <c r="T3" s="392">
        <f t="shared" si="7"/>
        <v>112</v>
      </c>
      <c r="U3" s="393">
        <f t="shared" si="8"/>
        <v>0</v>
      </c>
      <c r="V3" s="394">
        <f t="shared" si="9"/>
        <v>448</v>
      </c>
      <c r="W3" s="144" t="s">
        <v>201</v>
      </c>
      <c r="X3" s="423">
        <f t="shared" ref="X3:X33" si="10">+V3-E3</f>
        <v>0</v>
      </c>
      <c r="Y3" s="322">
        <v>24</v>
      </c>
      <c r="Z3" s="434">
        <v>0.42499999999999999</v>
      </c>
      <c r="AA3" s="434">
        <v>3.833333333333333E-2</v>
      </c>
      <c r="AB3" s="323">
        <v>0.46333333333333332</v>
      </c>
      <c r="AC3" s="323">
        <v>8.1666666666666665E-2</v>
      </c>
      <c r="AD3" s="323">
        <v>0.12666666666666668</v>
      </c>
      <c r="AE3" s="323">
        <v>6.1666666666666668E-2</v>
      </c>
      <c r="AF3" s="323">
        <v>0.26666666666666666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1"/>
        <v>336</v>
      </c>
      <c r="F4" s="319">
        <v>46202</v>
      </c>
      <c r="G4" s="384">
        <f t="shared" ca="1" si="2"/>
        <v>106</v>
      </c>
      <c r="H4" s="385">
        <v>2</v>
      </c>
      <c r="I4" s="385" t="s">
        <v>354</v>
      </c>
      <c r="J4" s="195">
        <v>0.5</v>
      </c>
      <c r="K4" s="196"/>
      <c r="L4" s="196"/>
      <c r="M4" s="196">
        <v>0.5</v>
      </c>
      <c r="N4" s="196"/>
      <c r="O4" s="197"/>
      <c r="P4" s="391">
        <f t="shared" si="3"/>
        <v>168</v>
      </c>
      <c r="Q4" s="392">
        <f t="shared" si="4"/>
        <v>0</v>
      </c>
      <c r="R4" s="392">
        <f t="shared" si="5"/>
        <v>0</v>
      </c>
      <c r="S4" s="392">
        <f t="shared" si="6"/>
        <v>168</v>
      </c>
      <c r="T4" s="392">
        <f t="shared" si="7"/>
        <v>0</v>
      </c>
      <c r="U4" s="393">
        <f t="shared" si="8"/>
        <v>0</v>
      </c>
      <c r="V4" s="394">
        <f t="shared" si="9"/>
        <v>336</v>
      </c>
      <c r="W4" s="144" t="s">
        <v>202</v>
      </c>
      <c r="X4" s="423">
        <f t="shared" si="10"/>
        <v>0</v>
      </c>
      <c r="Y4" s="322">
        <v>25</v>
      </c>
      <c r="Z4" s="434">
        <v>0.39261744966442952</v>
      </c>
      <c r="AA4" s="434">
        <v>5.2013422818791948E-2</v>
      </c>
      <c r="AB4" s="323">
        <v>0.44463087248322147</v>
      </c>
      <c r="AC4" s="323">
        <v>8.2214765100671147E-2</v>
      </c>
      <c r="AD4" s="323">
        <v>0.11912751677852348</v>
      </c>
      <c r="AE4" s="323">
        <v>7.0469798657718116E-2</v>
      </c>
      <c r="AF4" s="323">
        <v>0.28355704697986578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1"/>
        <v>315</v>
      </c>
      <c r="F5" s="319">
        <v>46205</v>
      </c>
      <c r="G5" s="384">
        <f t="shared" ca="1" si="2"/>
        <v>103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3"/>
        <v>315</v>
      </c>
      <c r="Q5" s="392">
        <f t="shared" si="4"/>
        <v>0</v>
      </c>
      <c r="R5" s="392">
        <f t="shared" si="5"/>
        <v>0</v>
      </c>
      <c r="S5" s="392">
        <f t="shared" si="6"/>
        <v>0</v>
      </c>
      <c r="T5" s="392">
        <f t="shared" si="7"/>
        <v>0</v>
      </c>
      <c r="U5" s="393">
        <f t="shared" si="8"/>
        <v>0</v>
      </c>
      <c r="V5" s="394">
        <f t="shared" si="9"/>
        <v>315</v>
      </c>
      <c r="W5" s="144" t="s">
        <v>201</v>
      </c>
      <c r="X5" s="423">
        <f t="shared" si="10"/>
        <v>0</v>
      </c>
      <c r="Y5" s="322">
        <v>26</v>
      </c>
      <c r="Z5" s="434">
        <v>0.40136054421768708</v>
      </c>
      <c r="AA5" s="434">
        <v>4.9319727891156462E-2</v>
      </c>
      <c r="AB5" s="323">
        <v>0.45068027210884354</v>
      </c>
      <c r="AC5" s="323">
        <v>6.1224489795918366E-2</v>
      </c>
      <c r="AD5" s="323">
        <v>0.12074829931972789</v>
      </c>
      <c r="AE5" s="323">
        <v>8.673469387755102E-2</v>
      </c>
      <c r="AF5" s="323">
        <v>0.28061224489795916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42</v>
      </c>
      <c r="E6" s="383">
        <f t="shared" si="1"/>
        <v>294</v>
      </c>
      <c r="F6" s="319">
        <v>46202</v>
      </c>
      <c r="G6" s="384">
        <f t="shared" ca="1" si="2"/>
        <v>106</v>
      </c>
      <c r="H6" s="385">
        <v>3</v>
      </c>
      <c r="I6" s="385" t="str">
        <f>VLOOKUP(H6,Secteurs!$A$4:$C$6,3)</f>
        <v>Arnaud ITOUA</v>
      </c>
      <c r="J6" s="195"/>
      <c r="K6" s="196"/>
      <c r="L6" s="196"/>
      <c r="M6" s="196">
        <v>0.5</v>
      </c>
      <c r="N6" s="196"/>
      <c r="O6" s="197">
        <v>0.5</v>
      </c>
      <c r="P6" s="391">
        <f t="shared" si="3"/>
        <v>0</v>
      </c>
      <c r="Q6" s="392">
        <f t="shared" si="4"/>
        <v>0</v>
      </c>
      <c r="R6" s="392">
        <f t="shared" si="5"/>
        <v>0</v>
      </c>
      <c r="S6" s="392">
        <f t="shared" si="6"/>
        <v>147</v>
      </c>
      <c r="T6" s="392">
        <f t="shared" si="7"/>
        <v>0</v>
      </c>
      <c r="U6" s="393">
        <f t="shared" si="8"/>
        <v>147</v>
      </c>
      <c r="V6" s="394">
        <f t="shared" si="9"/>
        <v>294</v>
      </c>
      <c r="W6" s="144" t="s">
        <v>201</v>
      </c>
      <c r="X6" s="423">
        <f t="shared" si="10"/>
        <v>0</v>
      </c>
      <c r="Y6" s="322">
        <v>27</v>
      </c>
      <c r="Z6" s="434">
        <v>0.40033783783783788</v>
      </c>
      <c r="AA6" s="434">
        <v>4.72972972972973E-2</v>
      </c>
      <c r="AB6" s="323">
        <v>0.4476351351351352</v>
      </c>
      <c r="AC6" s="323">
        <v>5.4054054054054057E-2</v>
      </c>
      <c r="AD6" s="323">
        <v>0.12162162162162163</v>
      </c>
      <c r="AE6" s="323">
        <v>8.4459459459459457E-2</v>
      </c>
      <c r="AF6" s="323">
        <v>0.29222972972972971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48</v>
      </c>
      <c r="E7" s="383">
        <f t="shared" si="1"/>
        <v>336</v>
      </c>
      <c r="F7" s="319">
        <v>46209</v>
      </c>
      <c r="G7" s="384">
        <f t="shared" ca="1" si="2"/>
        <v>99</v>
      </c>
      <c r="H7" s="385">
        <v>2</v>
      </c>
      <c r="I7" s="385" t="s">
        <v>354</v>
      </c>
      <c r="J7" s="195"/>
      <c r="K7" s="196">
        <v>1</v>
      </c>
      <c r="L7" s="196"/>
      <c r="M7" s="196"/>
      <c r="N7" s="196"/>
      <c r="O7" s="197"/>
      <c r="P7" s="391">
        <f t="shared" si="3"/>
        <v>0</v>
      </c>
      <c r="Q7" s="392">
        <f t="shared" si="4"/>
        <v>336</v>
      </c>
      <c r="R7" s="392">
        <f t="shared" si="5"/>
        <v>0</v>
      </c>
      <c r="S7" s="392">
        <f t="shared" si="6"/>
        <v>0</v>
      </c>
      <c r="T7" s="392">
        <f t="shared" si="7"/>
        <v>0</v>
      </c>
      <c r="U7" s="393">
        <f t="shared" si="8"/>
        <v>0</v>
      </c>
      <c r="V7" s="394">
        <f t="shared" si="9"/>
        <v>336</v>
      </c>
      <c r="W7" s="144" t="s">
        <v>201</v>
      </c>
      <c r="X7" s="423">
        <f t="shared" si="10"/>
        <v>0</v>
      </c>
      <c r="Y7" s="149" t="s">
        <v>298</v>
      </c>
      <c r="Z7" s="251"/>
      <c r="AA7" s="252"/>
      <c r="AB7" s="194">
        <f>+AB6-AB5</f>
        <v>-3.04513697370834E-3</v>
      </c>
      <c r="AC7" s="194">
        <f>+AC6-AC5</f>
        <v>-7.1704357418643089E-3</v>
      </c>
      <c r="AD7" s="194">
        <f>+AD6-AD5</f>
        <v>8.7332230189374194E-4</v>
      </c>
      <c r="AE7" s="194">
        <f>+AE6-AE5</f>
        <v>-2.2752344180915623E-3</v>
      </c>
      <c r="AF7" s="194">
        <f>+AF6-AF5</f>
        <v>1.1617484831770553E-2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1"/>
        <v>392</v>
      </c>
      <c r="F8" s="319">
        <v>46209</v>
      </c>
      <c r="G8" s="384">
        <f t="shared" ca="1" si="2"/>
        <v>99</v>
      </c>
      <c r="H8" s="385">
        <v>1</v>
      </c>
      <c r="I8" s="385" t="s">
        <v>353</v>
      </c>
      <c r="J8" s="195"/>
      <c r="K8" s="196"/>
      <c r="L8" s="196">
        <v>0.25</v>
      </c>
      <c r="M8" s="196">
        <v>0.25</v>
      </c>
      <c r="N8" s="196"/>
      <c r="O8" s="197">
        <v>0.5</v>
      </c>
      <c r="P8" s="391">
        <f t="shared" si="3"/>
        <v>0</v>
      </c>
      <c r="Q8" s="392">
        <f t="shared" si="4"/>
        <v>0</v>
      </c>
      <c r="R8" s="392">
        <f t="shared" si="5"/>
        <v>98</v>
      </c>
      <c r="S8" s="392">
        <f t="shared" si="6"/>
        <v>98</v>
      </c>
      <c r="T8" s="392">
        <f t="shared" si="7"/>
        <v>0</v>
      </c>
      <c r="U8" s="393">
        <f t="shared" si="8"/>
        <v>196</v>
      </c>
      <c r="V8" s="394">
        <f t="shared" si="9"/>
        <v>392</v>
      </c>
      <c r="W8" s="144" t="s">
        <v>201</v>
      </c>
      <c r="X8" s="423">
        <f t="shared" si="10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1"/>
        <v>210</v>
      </c>
      <c r="F9" s="319">
        <v>46205</v>
      </c>
      <c r="G9" s="384">
        <f t="shared" ca="1" si="2"/>
        <v>103</v>
      </c>
      <c r="H9" s="385">
        <v>2</v>
      </c>
      <c r="I9" s="385" t="s">
        <v>355</v>
      </c>
      <c r="J9" s="195"/>
      <c r="K9" s="196">
        <v>0.75</v>
      </c>
      <c r="L9" s="196"/>
      <c r="M9" s="196"/>
      <c r="N9" s="196"/>
      <c r="O9" s="197">
        <v>0.25</v>
      </c>
      <c r="P9" s="391">
        <f t="shared" si="3"/>
        <v>0</v>
      </c>
      <c r="Q9" s="392">
        <f t="shared" si="4"/>
        <v>157.5</v>
      </c>
      <c r="R9" s="392">
        <f t="shared" si="5"/>
        <v>0</v>
      </c>
      <c r="S9" s="392">
        <f t="shared" si="6"/>
        <v>0</v>
      </c>
      <c r="T9" s="392">
        <f t="shared" si="7"/>
        <v>0</v>
      </c>
      <c r="U9" s="393">
        <f t="shared" si="8"/>
        <v>52.5</v>
      </c>
      <c r="V9" s="394">
        <f t="shared" si="9"/>
        <v>210</v>
      </c>
      <c r="W9" s="144" t="s">
        <v>203</v>
      </c>
      <c r="X9" s="423">
        <f t="shared" si="10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20</v>
      </c>
      <c r="E10" s="383">
        <v>140</v>
      </c>
      <c r="F10" s="319">
        <v>46206</v>
      </c>
      <c r="G10" s="384">
        <f t="shared" ca="1" si="2"/>
        <v>102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3"/>
        <v>70</v>
      </c>
      <c r="Q10" s="392">
        <f t="shared" si="4"/>
        <v>0</v>
      </c>
      <c r="R10" s="392">
        <f t="shared" si="5"/>
        <v>0</v>
      </c>
      <c r="S10" s="392">
        <f t="shared" si="6"/>
        <v>0</v>
      </c>
      <c r="T10" s="392">
        <f t="shared" si="7"/>
        <v>0</v>
      </c>
      <c r="U10" s="393">
        <f t="shared" si="8"/>
        <v>70</v>
      </c>
      <c r="V10" s="394">
        <f t="shared" si="9"/>
        <v>140</v>
      </c>
      <c r="W10" s="144" t="s">
        <v>204</v>
      </c>
      <c r="X10" s="423">
        <f t="shared" si="10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36</v>
      </c>
      <c r="E11" s="383">
        <f t="shared" ref="E11:E42" si="11">D11*7</f>
        <v>252</v>
      </c>
      <c r="F11" s="319">
        <v>46204</v>
      </c>
      <c r="G11" s="384">
        <f t="shared" ca="1" si="2"/>
        <v>104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3"/>
        <v>126</v>
      </c>
      <c r="Q11" s="392">
        <f t="shared" si="4"/>
        <v>0</v>
      </c>
      <c r="R11" s="392">
        <f t="shared" si="5"/>
        <v>0</v>
      </c>
      <c r="S11" s="392">
        <f t="shared" si="6"/>
        <v>0</v>
      </c>
      <c r="T11" s="392">
        <f t="shared" si="7"/>
        <v>0</v>
      </c>
      <c r="U11" s="393">
        <f t="shared" si="8"/>
        <v>126</v>
      </c>
      <c r="V11" s="394">
        <f t="shared" si="9"/>
        <v>252</v>
      </c>
      <c r="W11" s="144" t="s">
        <v>201</v>
      </c>
      <c r="X11" s="423">
        <f t="shared" si="10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11"/>
        <v>210</v>
      </c>
      <c r="F12" s="319">
        <v>46206</v>
      </c>
      <c r="G12" s="384">
        <v>1</v>
      </c>
      <c r="H12" s="385">
        <v>2</v>
      </c>
      <c r="I12" s="385" t="s">
        <v>344</v>
      </c>
      <c r="J12" s="195">
        <v>0.5</v>
      </c>
      <c r="K12" s="196">
        <v>0.5</v>
      </c>
      <c r="L12" s="196"/>
      <c r="M12" s="196"/>
      <c r="N12" s="196"/>
      <c r="O12" s="197"/>
      <c r="P12" s="391">
        <f t="shared" si="3"/>
        <v>105</v>
      </c>
      <c r="Q12" s="392">
        <f t="shared" si="4"/>
        <v>105</v>
      </c>
      <c r="R12" s="392">
        <f t="shared" si="5"/>
        <v>0</v>
      </c>
      <c r="S12" s="392">
        <f t="shared" si="6"/>
        <v>0</v>
      </c>
      <c r="T12" s="392">
        <f t="shared" si="7"/>
        <v>0</v>
      </c>
      <c r="U12" s="393">
        <f t="shared" si="8"/>
        <v>0</v>
      </c>
      <c r="V12" s="394">
        <f t="shared" si="9"/>
        <v>210</v>
      </c>
      <c r="W12" s="144" t="s">
        <v>205</v>
      </c>
      <c r="X12" s="423">
        <f t="shared" si="10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42</v>
      </c>
      <c r="E13" s="383">
        <f t="shared" si="11"/>
        <v>294</v>
      </c>
      <c r="F13" s="319">
        <v>46209</v>
      </c>
      <c r="G13" s="384">
        <f t="shared" ref="G13:G26" ca="1" si="12">+IF(A13=1,(+TODAY())-F13,"Sans objet")</f>
        <v>99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3"/>
        <v>147</v>
      </c>
      <c r="Q13" s="392">
        <f t="shared" si="4"/>
        <v>0</v>
      </c>
      <c r="R13" s="392">
        <f t="shared" si="5"/>
        <v>0</v>
      </c>
      <c r="S13" s="392">
        <f t="shared" si="6"/>
        <v>0</v>
      </c>
      <c r="T13" s="392">
        <f t="shared" si="7"/>
        <v>0</v>
      </c>
      <c r="U13" s="393">
        <f t="shared" si="8"/>
        <v>147</v>
      </c>
      <c r="V13" s="394">
        <f t="shared" si="9"/>
        <v>294</v>
      </c>
      <c r="W13" s="144" t="s">
        <v>204</v>
      </c>
      <c r="X13" s="423">
        <f t="shared" si="10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50</v>
      </c>
      <c r="E14" s="383">
        <f t="shared" si="11"/>
        <v>350</v>
      </c>
      <c r="F14" s="319">
        <v>46202</v>
      </c>
      <c r="G14" s="384">
        <f t="shared" ca="1" si="12"/>
        <v>106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/>
      <c r="O14" s="197">
        <v>0.25</v>
      </c>
      <c r="P14" s="391">
        <f t="shared" si="3"/>
        <v>175</v>
      </c>
      <c r="Q14" s="392">
        <f t="shared" si="4"/>
        <v>0</v>
      </c>
      <c r="R14" s="392">
        <f t="shared" si="5"/>
        <v>0</v>
      </c>
      <c r="S14" s="392">
        <f t="shared" si="6"/>
        <v>87.5</v>
      </c>
      <c r="T14" s="392">
        <f t="shared" si="7"/>
        <v>0</v>
      </c>
      <c r="U14" s="393">
        <f t="shared" si="8"/>
        <v>87.5</v>
      </c>
      <c r="V14" s="394">
        <f t="shared" si="9"/>
        <v>350</v>
      </c>
      <c r="W14" s="144" t="s">
        <v>201</v>
      </c>
      <c r="X14" s="423">
        <f t="shared" si="10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11"/>
        <v>420</v>
      </c>
      <c r="F15" s="319">
        <v>46209</v>
      </c>
      <c r="G15" s="384">
        <f t="shared" ca="1" si="12"/>
        <v>99</v>
      </c>
      <c r="H15" s="385">
        <v>2</v>
      </c>
      <c r="I15" s="385" t="s">
        <v>354</v>
      </c>
      <c r="J15" s="195">
        <v>0.25</v>
      </c>
      <c r="K15" s="196"/>
      <c r="L15" s="196"/>
      <c r="M15" s="196">
        <v>0.25</v>
      </c>
      <c r="N15" s="196">
        <v>0.25</v>
      </c>
      <c r="O15" s="197">
        <v>0.25</v>
      </c>
      <c r="P15" s="391">
        <f t="shared" si="3"/>
        <v>105</v>
      </c>
      <c r="Q15" s="392">
        <f t="shared" si="4"/>
        <v>0</v>
      </c>
      <c r="R15" s="392">
        <f t="shared" si="5"/>
        <v>0</v>
      </c>
      <c r="S15" s="392">
        <f t="shared" si="6"/>
        <v>105</v>
      </c>
      <c r="T15" s="392">
        <f t="shared" si="7"/>
        <v>105</v>
      </c>
      <c r="U15" s="393">
        <f t="shared" si="8"/>
        <v>105</v>
      </c>
      <c r="V15" s="394">
        <f t="shared" si="9"/>
        <v>420</v>
      </c>
      <c r="W15" s="144" t="s">
        <v>201</v>
      </c>
      <c r="X15" s="423">
        <f t="shared" si="10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50</v>
      </c>
      <c r="E16" s="383">
        <f t="shared" si="11"/>
        <v>350</v>
      </c>
      <c r="F16" s="319">
        <v>46205</v>
      </c>
      <c r="G16" s="384">
        <f t="shared" ca="1" si="12"/>
        <v>103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3"/>
        <v>350</v>
      </c>
      <c r="Q16" s="392">
        <f t="shared" si="4"/>
        <v>0</v>
      </c>
      <c r="R16" s="392">
        <f t="shared" si="5"/>
        <v>0</v>
      </c>
      <c r="S16" s="392">
        <f t="shared" si="6"/>
        <v>0</v>
      </c>
      <c r="T16" s="392">
        <f t="shared" si="7"/>
        <v>0</v>
      </c>
      <c r="U16" s="393">
        <f t="shared" si="8"/>
        <v>0</v>
      </c>
      <c r="V16" s="394">
        <f t="shared" si="9"/>
        <v>350</v>
      </c>
      <c r="W16" s="144" t="s">
        <v>206</v>
      </c>
      <c r="X16" s="423">
        <f t="shared" si="10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11"/>
        <v>350</v>
      </c>
      <c r="F17" s="319">
        <v>46209</v>
      </c>
      <c r="G17" s="384">
        <f t="shared" ca="1" si="12"/>
        <v>99</v>
      </c>
      <c r="H17" s="385">
        <v>1</v>
      </c>
      <c r="I17" s="385" t="s">
        <v>353</v>
      </c>
      <c r="J17" s="195"/>
      <c r="K17" s="196"/>
      <c r="L17" s="196"/>
      <c r="M17" s="196">
        <v>0.25</v>
      </c>
      <c r="N17" s="196">
        <v>0.25</v>
      </c>
      <c r="O17" s="197">
        <v>0.5</v>
      </c>
      <c r="P17" s="391">
        <f t="shared" si="3"/>
        <v>0</v>
      </c>
      <c r="Q17" s="392">
        <f t="shared" si="4"/>
        <v>0</v>
      </c>
      <c r="R17" s="392">
        <f t="shared" si="5"/>
        <v>0</v>
      </c>
      <c r="S17" s="392">
        <f t="shared" si="6"/>
        <v>87.5</v>
      </c>
      <c r="T17" s="392">
        <f t="shared" si="7"/>
        <v>87.5</v>
      </c>
      <c r="U17" s="393">
        <f t="shared" si="8"/>
        <v>175</v>
      </c>
      <c r="V17" s="394">
        <f t="shared" si="9"/>
        <v>350</v>
      </c>
      <c r="W17" s="144" t="s">
        <v>201</v>
      </c>
      <c r="X17" s="423">
        <f t="shared" si="10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11"/>
        <v>252</v>
      </c>
      <c r="F18" s="319">
        <v>46205</v>
      </c>
      <c r="G18" s="384">
        <f t="shared" ca="1" si="12"/>
        <v>103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3"/>
        <v>126</v>
      </c>
      <c r="Q18" s="392">
        <f t="shared" si="4"/>
        <v>0</v>
      </c>
      <c r="R18" s="392">
        <f t="shared" si="5"/>
        <v>0</v>
      </c>
      <c r="S18" s="392">
        <f t="shared" si="6"/>
        <v>0</v>
      </c>
      <c r="T18" s="392">
        <f t="shared" si="7"/>
        <v>0</v>
      </c>
      <c r="U18" s="393">
        <f t="shared" si="8"/>
        <v>126</v>
      </c>
      <c r="V18" s="394">
        <f t="shared" si="9"/>
        <v>252</v>
      </c>
      <c r="W18" s="144" t="s">
        <v>207</v>
      </c>
      <c r="X18" s="423">
        <f t="shared" si="10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26</v>
      </c>
      <c r="E19" s="383">
        <f t="shared" si="11"/>
        <v>182</v>
      </c>
      <c r="F19" s="319">
        <v>46205</v>
      </c>
      <c r="G19" s="384">
        <f t="shared" ca="1" si="12"/>
        <v>103</v>
      </c>
      <c r="H19" s="385">
        <v>1</v>
      </c>
      <c r="I19" s="385" t="s">
        <v>354</v>
      </c>
      <c r="J19" s="195">
        <v>1</v>
      </c>
      <c r="K19" s="196"/>
      <c r="L19" s="196"/>
      <c r="M19" s="196"/>
      <c r="N19" s="196"/>
      <c r="O19" s="197"/>
      <c r="P19" s="391">
        <f t="shared" si="3"/>
        <v>182</v>
      </c>
      <c r="Q19" s="392">
        <f t="shared" si="4"/>
        <v>0</v>
      </c>
      <c r="R19" s="392">
        <f t="shared" si="5"/>
        <v>0</v>
      </c>
      <c r="S19" s="392">
        <f t="shared" si="6"/>
        <v>0</v>
      </c>
      <c r="T19" s="392">
        <f t="shared" si="7"/>
        <v>0</v>
      </c>
      <c r="U19" s="393">
        <f t="shared" si="8"/>
        <v>0</v>
      </c>
      <c r="V19" s="394">
        <f t="shared" si="9"/>
        <v>182</v>
      </c>
      <c r="W19" s="144" t="s">
        <v>206</v>
      </c>
      <c r="X19" s="423">
        <f t="shared" si="10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40</v>
      </c>
      <c r="E20" s="383">
        <f t="shared" si="11"/>
        <v>280</v>
      </c>
      <c r="F20" s="319">
        <v>46197</v>
      </c>
      <c r="G20" s="384">
        <f t="shared" ca="1" si="12"/>
        <v>111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391">
        <f t="shared" si="3"/>
        <v>140</v>
      </c>
      <c r="Q20" s="392">
        <f t="shared" si="4"/>
        <v>0</v>
      </c>
      <c r="R20" s="392">
        <f t="shared" si="5"/>
        <v>0</v>
      </c>
      <c r="S20" s="392">
        <f t="shared" si="6"/>
        <v>0</v>
      </c>
      <c r="T20" s="392">
        <f t="shared" si="7"/>
        <v>0</v>
      </c>
      <c r="U20" s="393">
        <f t="shared" si="8"/>
        <v>140</v>
      </c>
      <c r="V20" s="394">
        <f t="shared" si="9"/>
        <v>280</v>
      </c>
      <c r="W20" s="144" t="s">
        <v>208</v>
      </c>
      <c r="X20" s="423">
        <f t="shared" si="10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42</v>
      </c>
      <c r="E21" s="383">
        <f t="shared" si="11"/>
        <v>294</v>
      </c>
      <c r="F21" s="319">
        <v>46206</v>
      </c>
      <c r="G21" s="384">
        <f t="shared" ca="1" si="12"/>
        <v>102</v>
      </c>
      <c r="H21" s="385">
        <v>3</v>
      </c>
      <c r="I21" s="385" t="str">
        <f>VLOOKUP(H21,Secteurs!$A$4:$C$6,3)</f>
        <v>Arnaud ITOUA</v>
      </c>
      <c r="J21" s="195">
        <v>1</v>
      </c>
      <c r="K21" s="196"/>
      <c r="L21" s="196"/>
      <c r="M21" s="196"/>
      <c r="N21" s="196"/>
      <c r="O21" s="197"/>
      <c r="P21" s="391">
        <f t="shared" si="3"/>
        <v>294</v>
      </c>
      <c r="Q21" s="392">
        <f t="shared" si="4"/>
        <v>0</v>
      </c>
      <c r="R21" s="392">
        <f t="shared" si="5"/>
        <v>0</v>
      </c>
      <c r="S21" s="392">
        <f t="shared" si="6"/>
        <v>0</v>
      </c>
      <c r="T21" s="392">
        <f t="shared" si="7"/>
        <v>0</v>
      </c>
      <c r="U21" s="393">
        <f t="shared" si="8"/>
        <v>0</v>
      </c>
      <c r="V21" s="394">
        <f t="shared" si="9"/>
        <v>294</v>
      </c>
      <c r="W21" s="144" t="s">
        <v>206</v>
      </c>
      <c r="X21" s="423">
        <f t="shared" si="10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55</v>
      </c>
      <c r="E22" s="383">
        <f t="shared" si="11"/>
        <v>385</v>
      </c>
      <c r="F22" s="319">
        <v>46205</v>
      </c>
      <c r="G22" s="384">
        <f t="shared" ca="1" si="12"/>
        <v>103</v>
      </c>
      <c r="H22" s="385">
        <v>1</v>
      </c>
      <c r="I22" s="385" t="s">
        <v>353</v>
      </c>
      <c r="J22" s="195"/>
      <c r="K22" s="196"/>
      <c r="L22" s="196"/>
      <c r="M22" s="196">
        <v>0.5</v>
      </c>
      <c r="N22" s="196"/>
      <c r="O22" s="197">
        <v>0.5</v>
      </c>
      <c r="P22" s="391">
        <f t="shared" si="3"/>
        <v>0</v>
      </c>
      <c r="Q22" s="392">
        <f t="shared" si="4"/>
        <v>0</v>
      </c>
      <c r="R22" s="392">
        <f t="shared" si="5"/>
        <v>0</v>
      </c>
      <c r="S22" s="392">
        <f t="shared" si="6"/>
        <v>192.5</v>
      </c>
      <c r="T22" s="392">
        <f t="shared" si="7"/>
        <v>0</v>
      </c>
      <c r="U22" s="393">
        <f t="shared" si="8"/>
        <v>192.5</v>
      </c>
      <c r="V22" s="394">
        <f t="shared" si="9"/>
        <v>385</v>
      </c>
      <c r="W22" s="144" t="s">
        <v>209</v>
      </c>
      <c r="X22" s="423">
        <f t="shared" si="10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11"/>
        <v>336</v>
      </c>
      <c r="F23" s="319">
        <v>46202</v>
      </c>
      <c r="G23" s="384">
        <f t="shared" ca="1" si="12"/>
        <v>106</v>
      </c>
      <c r="H23" s="385">
        <v>2</v>
      </c>
      <c r="I23" s="385" t="s">
        <v>354</v>
      </c>
      <c r="J23" s="195">
        <v>0.25</v>
      </c>
      <c r="K23" s="196"/>
      <c r="L23" s="196"/>
      <c r="M23" s="196">
        <v>0.25</v>
      </c>
      <c r="N23" s="196"/>
      <c r="O23" s="197">
        <v>0.5</v>
      </c>
      <c r="P23" s="391">
        <f t="shared" si="3"/>
        <v>84</v>
      </c>
      <c r="Q23" s="392">
        <f t="shared" si="4"/>
        <v>0</v>
      </c>
      <c r="R23" s="392">
        <f t="shared" si="5"/>
        <v>0</v>
      </c>
      <c r="S23" s="392">
        <f t="shared" si="6"/>
        <v>84</v>
      </c>
      <c r="T23" s="392">
        <f t="shared" si="7"/>
        <v>0</v>
      </c>
      <c r="U23" s="393">
        <f t="shared" si="8"/>
        <v>168</v>
      </c>
      <c r="V23" s="394">
        <f t="shared" si="9"/>
        <v>336</v>
      </c>
      <c r="W23" s="144" t="s">
        <v>200</v>
      </c>
      <c r="X23" s="423">
        <f t="shared" si="10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11"/>
        <v>294</v>
      </c>
      <c r="F24" s="319">
        <v>46205</v>
      </c>
      <c r="G24" s="384">
        <f t="shared" ca="1" si="12"/>
        <v>103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3"/>
        <v>0</v>
      </c>
      <c r="Q24" s="392">
        <f t="shared" si="4"/>
        <v>0</v>
      </c>
      <c r="R24" s="392">
        <f t="shared" si="5"/>
        <v>147</v>
      </c>
      <c r="S24" s="392">
        <f t="shared" si="6"/>
        <v>0</v>
      </c>
      <c r="T24" s="392">
        <f t="shared" si="7"/>
        <v>0</v>
      </c>
      <c r="U24" s="393">
        <f t="shared" si="8"/>
        <v>147</v>
      </c>
      <c r="V24" s="394">
        <f t="shared" si="9"/>
        <v>294</v>
      </c>
      <c r="W24" s="144" t="s">
        <v>210</v>
      </c>
      <c r="X24" s="423">
        <f t="shared" si="10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11"/>
        <v>280</v>
      </c>
      <c r="F25" s="319">
        <v>46209</v>
      </c>
      <c r="G25" s="384">
        <f t="shared" ca="1" si="12"/>
        <v>99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>
        <v>0.25</v>
      </c>
      <c r="O25" s="197">
        <v>0.25</v>
      </c>
      <c r="P25" s="391">
        <f t="shared" si="3"/>
        <v>140</v>
      </c>
      <c r="Q25" s="392">
        <f t="shared" si="4"/>
        <v>0</v>
      </c>
      <c r="R25" s="392">
        <f t="shared" si="5"/>
        <v>0</v>
      </c>
      <c r="S25" s="392">
        <f t="shared" si="6"/>
        <v>0</v>
      </c>
      <c r="T25" s="392">
        <f t="shared" si="7"/>
        <v>70</v>
      </c>
      <c r="U25" s="393">
        <f t="shared" si="8"/>
        <v>70</v>
      </c>
      <c r="V25" s="394">
        <f t="shared" si="9"/>
        <v>280</v>
      </c>
      <c r="W25" s="144" t="s">
        <v>208</v>
      </c>
      <c r="X25" s="423">
        <f t="shared" si="10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11"/>
        <v>280</v>
      </c>
      <c r="F26" s="319">
        <v>46205</v>
      </c>
      <c r="G26" s="384">
        <f t="shared" ca="1" si="12"/>
        <v>103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3"/>
        <v>140</v>
      </c>
      <c r="Q26" s="392">
        <f t="shared" si="4"/>
        <v>0</v>
      </c>
      <c r="R26" s="392">
        <f t="shared" si="5"/>
        <v>0</v>
      </c>
      <c r="S26" s="392">
        <f t="shared" si="6"/>
        <v>0</v>
      </c>
      <c r="T26" s="392">
        <f t="shared" si="7"/>
        <v>0</v>
      </c>
      <c r="U26" s="393">
        <f t="shared" si="8"/>
        <v>140</v>
      </c>
      <c r="V26" s="394">
        <f t="shared" si="9"/>
        <v>280</v>
      </c>
      <c r="W26" s="144" t="s">
        <v>208</v>
      </c>
      <c r="X26" s="423">
        <f t="shared" si="10"/>
        <v>0</v>
      </c>
      <c r="Y26" s="2"/>
      <c r="Z26" s="2"/>
      <c r="AA26" s="344" t="s">
        <v>311</v>
      </c>
      <c r="AB26" s="345">
        <v>19050</v>
      </c>
      <c r="AC26" s="395">
        <v>18200</v>
      </c>
      <c r="AD26" s="395">
        <v>18500</v>
      </c>
      <c r="AE26" s="395">
        <v>18300</v>
      </c>
      <c r="AF26" s="395">
        <v>18500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11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3"/>
        <v>0</v>
      </c>
      <c r="Q27" s="392">
        <f t="shared" si="4"/>
        <v>0</v>
      </c>
      <c r="R27" s="392">
        <f t="shared" si="5"/>
        <v>0</v>
      </c>
      <c r="S27" s="392">
        <f t="shared" si="6"/>
        <v>0</v>
      </c>
      <c r="T27" s="392">
        <f t="shared" si="7"/>
        <v>0</v>
      </c>
      <c r="U27" s="393">
        <f t="shared" si="8"/>
        <v>0</v>
      </c>
      <c r="V27" s="394">
        <f t="shared" si="9"/>
        <v>0</v>
      </c>
      <c r="W27" s="144"/>
      <c r="X27" s="423">
        <f t="shared" si="10"/>
        <v>0</v>
      </c>
      <c r="Y27" s="2"/>
      <c r="Z27" s="2"/>
      <c r="AA27" s="344" t="s">
        <v>312</v>
      </c>
      <c r="AB27" s="345">
        <v>18670</v>
      </c>
      <c r="AC27" s="395">
        <v>17600</v>
      </c>
      <c r="AD27" s="395">
        <v>18137</v>
      </c>
      <c r="AE27" s="395"/>
      <c r="AF27" s="395">
        <v>17960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11"/>
        <v>210</v>
      </c>
      <c r="F28" s="319">
        <v>46206</v>
      </c>
      <c r="G28" s="384">
        <f t="shared" ref="G28:G45" ca="1" si="13">+IF(A28=1,(+TODAY())-F28,"Sans objet")</f>
        <v>102</v>
      </c>
      <c r="H28" s="385">
        <v>1</v>
      </c>
      <c r="I28" s="385" t="s">
        <v>353</v>
      </c>
      <c r="J28" s="195"/>
      <c r="K28" s="196"/>
      <c r="L28" s="196"/>
      <c r="M28" s="196"/>
      <c r="N28" s="196">
        <v>1</v>
      </c>
      <c r="O28" s="197"/>
      <c r="P28" s="391">
        <f t="shared" si="3"/>
        <v>0</v>
      </c>
      <c r="Q28" s="392">
        <f t="shared" si="4"/>
        <v>0</v>
      </c>
      <c r="R28" s="392">
        <f t="shared" si="5"/>
        <v>0</v>
      </c>
      <c r="S28" s="392">
        <f t="shared" si="6"/>
        <v>0</v>
      </c>
      <c r="T28" s="392">
        <f t="shared" si="7"/>
        <v>210</v>
      </c>
      <c r="U28" s="393">
        <f t="shared" si="8"/>
        <v>0</v>
      </c>
      <c r="V28" s="394">
        <f t="shared" si="9"/>
        <v>210</v>
      </c>
      <c r="W28" s="144" t="s">
        <v>201</v>
      </c>
      <c r="X28" s="423">
        <f t="shared" si="10"/>
        <v>0</v>
      </c>
      <c r="Y28" s="2"/>
      <c r="Z28" s="2"/>
      <c r="AA28" s="344" t="s">
        <v>313</v>
      </c>
      <c r="AB28" s="345">
        <v>18345</v>
      </c>
      <c r="AC28" s="347">
        <v>17600</v>
      </c>
      <c r="AD28" s="347"/>
      <c r="AE28" s="347"/>
      <c r="AF28" s="347">
        <v>18400</v>
      </c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42</v>
      </c>
      <c r="E29" s="383">
        <f t="shared" si="11"/>
        <v>294</v>
      </c>
      <c r="F29" s="319">
        <v>46205</v>
      </c>
      <c r="G29" s="384">
        <f t="shared" ca="1" si="13"/>
        <v>103</v>
      </c>
      <c r="H29" s="385">
        <v>3</v>
      </c>
      <c r="I29" s="385" t="str">
        <f>VLOOKUP(H29,Secteurs!$A$4:$C$6,3)</f>
        <v>Arnaud ITOUA</v>
      </c>
      <c r="J29" s="195"/>
      <c r="K29" s="196"/>
      <c r="L29" s="196"/>
      <c r="M29" s="196"/>
      <c r="N29" s="196">
        <v>0.5</v>
      </c>
      <c r="O29" s="197">
        <v>0.5</v>
      </c>
      <c r="P29" s="391">
        <f t="shared" si="3"/>
        <v>0</v>
      </c>
      <c r="Q29" s="392">
        <f t="shared" si="4"/>
        <v>0</v>
      </c>
      <c r="R29" s="392">
        <f t="shared" si="5"/>
        <v>0</v>
      </c>
      <c r="S29" s="392">
        <f t="shared" si="6"/>
        <v>0</v>
      </c>
      <c r="T29" s="392">
        <f t="shared" si="7"/>
        <v>147</v>
      </c>
      <c r="U29" s="393">
        <f t="shared" si="8"/>
        <v>147</v>
      </c>
      <c r="V29" s="394">
        <f t="shared" si="9"/>
        <v>294</v>
      </c>
      <c r="W29" s="144" t="s">
        <v>208</v>
      </c>
      <c r="X29" s="423">
        <f t="shared" si="10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 customHeight="1">
      <c r="A30" s="157">
        <f t="shared" si="0"/>
        <v>0</v>
      </c>
      <c r="B30" s="163" t="s">
        <v>321</v>
      </c>
      <c r="C30" s="142"/>
      <c r="D30" s="199"/>
      <c r="E30" s="383">
        <f t="shared" si="11"/>
        <v>0</v>
      </c>
      <c r="F30" s="354"/>
      <c r="G30" s="384" t="str">
        <f t="shared" ca="1" si="13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3"/>
        <v>0</v>
      </c>
      <c r="Q30" s="392">
        <f t="shared" si="4"/>
        <v>0</v>
      </c>
      <c r="R30" s="392">
        <f t="shared" si="5"/>
        <v>0</v>
      </c>
      <c r="S30" s="392">
        <f t="shared" si="6"/>
        <v>0</v>
      </c>
      <c r="T30" s="392">
        <f t="shared" si="7"/>
        <v>0</v>
      </c>
      <c r="U30" s="393">
        <f t="shared" si="8"/>
        <v>0</v>
      </c>
      <c r="V30" s="394">
        <f t="shared" si="9"/>
        <v>0</v>
      </c>
      <c r="W30" s="144" t="s">
        <v>211</v>
      </c>
      <c r="X30" s="423">
        <f t="shared" si="10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11"/>
        <v>280</v>
      </c>
      <c r="F31" s="319">
        <v>46202</v>
      </c>
      <c r="G31" s="291">
        <f t="shared" ca="1" si="13"/>
        <v>106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>
        <v>0.5</v>
      </c>
      <c r="N31" s="196"/>
      <c r="O31" s="197"/>
      <c r="P31" s="292">
        <v>140</v>
      </c>
      <c r="Q31" s="293">
        <f t="shared" ref="Q31:Q62" si="14">+$E31*K31</f>
        <v>0</v>
      </c>
      <c r="R31" s="293">
        <f t="shared" ref="R31:R62" si="15">+$E31*L31</f>
        <v>0</v>
      </c>
      <c r="S31" s="293">
        <f t="shared" ref="S31:S62" si="16">+$E31*M31</f>
        <v>140</v>
      </c>
      <c r="T31" s="293">
        <f t="shared" ref="T31:T62" si="17">+$E31*N31</f>
        <v>0</v>
      </c>
      <c r="U31" s="294">
        <f t="shared" ref="U31:U62" si="18">+$E31*O31</f>
        <v>0</v>
      </c>
      <c r="V31" s="145">
        <f t="shared" si="9"/>
        <v>280</v>
      </c>
      <c r="W31" s="146" t="s">
        <v>200</v>
      </c>
      <c r="X31" s="423">
        <f t="shared" si="10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11"/>
        <v>196</v>
      </c>
      <c r="F32" s="319">
        <v>46203</v>
      </c>
      <c r="G32" s="384">
        <f t="shared" ca="1" si="13"/>
        <v>105</v>
      </c>
      <c r="H32" s="385">
        <v>3</v>
      </c>
      <c r="I32" s="385" t="str">
        <f>VLOOKUP(H32,Secteurs!$A$4:$C$6,3)</f>
        <v>Arnaud ITOUA</v>
      </c>
      <c r="J32" s="195">
        <v>1</v>
      </c>
      <c r="K32" s="196"/>
      <c r="L32" s="196"/>
      <c r="M32" s="196"/>
      <c r="N32" s="196"/>
      <c r="O32" s="197"/>
      <c r="P32" s="391">
        <f t="shared" ref="P32:P76" si="19">+$E32*J32</f>
        <v>196</v>
      </c>
      <c r="Q32" s="392">
        <f t="shared" si="14"/>
        <v>0</v>
      </c>
      <c r="R32" s="392">
        <f t="shared" si="15"/>
        <v>0</v>
      </c>
      <c r="S32" s="392">
        <f t="shared" si="16"/>
        <v>0</v>
      </c>
      <c r="T32" s="392">
        <f t="shared" si="17"/>
        <v>0</v>
      </c>
      <c r="U32" s="393">
        <f t="shared" si="18"/>
        <v>0</v>
      </c>
      <c r="V32" s="394">
        <f t="shared" si="9"/>
        <v>196</v>
      </c>
      <c r="W32" s="144" t="s">
        <v>210</v>
      </c>
      <c r="X32" s="423">
        <f t="shared" si="10"/>
        <v>0</v>
      </c>
      <c r="Y32" s="368" t="s">
        <v>366</v>
      </c>
      <c r="Z32" s="367">
        <v>28900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26</v>
      </c>
      <c r="E33" s="383">
        <f t="shared" si="11"/>
        <v>182</v>
      </c>
      <c r="F33" s="319">
        <v>46202</v>
      </c>
      <c r="G33" s="384">
        <f t="shared" ca="1" si="13"/>
        <v>106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/>
      <c r="N33" s="196">
        <v>0.25</v>
      </c>
      <c r="O33" s="197">
        <v>0.25</v>
      </c>
      <c r="P33" s="391">
        <f t="shared" si="19"/>
        <v>91</v>
      </c>
      <c r="Q33" s="392">
        <f t="shared" si="14"/>
        <v>0</v>
      </c>
      <c r="R33" s="392">
        <f t="shared" si="15"/>
        <v>0</v>
      </c>
      <c r="S33" s="392">
        <f t="shared" si="16"/>
        <v>0</v>
      </c>
      <c r="T33" s="392">
        <f t="shared" si="17"/>
        <v>45.5</v>
      </c>
      <c r="U33" s="393">
        <f t="shared" si="18"/>
        <v>45.5</v>
      </c>
      <c r="V33" s="394">
        <f t="shared" si="9"/>
        <v>182</v>
      </c>
      <c r="W33" s="144" t="s">
        <v>212</v>
      </c>
      <c r="X33" s="423">
        <f t="shared" si="10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ref="A34:A65" si="20">+IF(D34&gt;0,1,0)</f>
        <v>1</v>
      </c>
      <c r="B34" s="150" t="s">
        <v>66</v>
      </c>
      <c r="C34" s="154" t="s">
        <v>29</v>
      </c>
      <c r="D34" s="200">
        <v>42</v>
      </c>
      <c r="E34" s="383">
        <f t="shared" si="11"/>
        <v>294</v>
      </c>
      <c r="F34" s="319">
        <v>46205</v>
      </c>
      <c r="G34" s="384">
        <f t="shared" ca="1" si="13"/>
        <v>103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>
        <v>0.25</v>
      </c>
      <c r="N34" s="196">
        <v>0.25</v>
      </c>
      <c r="O34" s="197"/>
      <c r="P34" s="391">
        <f t="shared" si="19"/>
        <v>147</v>
      </c>
      <c r="Q34" s="392">
        <f t="shared" si="14"/>
        <v>0</v>
      </c>
      <c r="R34" s="392">
        <f t="shared" si="15"/>
        <v>0</v>
      </c>
      <c r="S34" s="392">
        <f t="shared" si="16"/>
        <v>73.5</v>
      </c>
      <c r="T34" s="392">
        <f t="shared" si="17"/>
        <v>73.5</v>
      </c>
      <c r="U34" s="393">
        <f t="shared" si="18"/>
        <v>0</v>
      </c>
      <c r="V34" s="394">
        <f t="shared" si="9"/>
        <v>294</v>
      </c>
      <c r="W34" s="144" t="s">
        <v>213</v>
      </c>
      <c r="X34" s="423">
        <f t="shared" ref="X34:X65" si="21">+V34-E34</f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20"/>
        <v>1</v>
      </c>
      <c r="B35" s="142" t="s">
        <v>388</v>
      </c>
      <c r="C35" s="142"/>
      <c r="D35" s="198">
        <v>54</v>
      </c>
      <c r="E35" s="383">
        <f t="shared" si="11"/>
        <v>378</v>
      </c>
      <c r="F35" s="319">
        <v>46206</v>
      </c>
      <c r="G35" s="384">
        <f t="shared" ca="1" si="13"/>
        <v>102</v>
      </c>
      <c r="H35" s="385">
        <v>1</v>
      </c>
      <c r="I35" s="385" t="s">
        <v>353</v>
      </c>
      <c r="J35" s="195">
        <v>0.75</v>
      </c>
      <c r="K35" s="196"/>
      <c r="L35" s="196"/>
      <c r="M35" s="196"/>
      <c r="N35" s="196"/>
      <c r="O35" s="197">
        <v>0.25</v>
      </c>
      <c r="P35" s="391">
        <f t="shared" si="19"/>
        <v>283.5</v>
      </c>
      <c r="Q35" s="392">
        <f t="shared" si="14"/>
        <v>0</v>
      </c>
      <c r="R35" s="392">
        <f t="shared" si="15"/>
        <v>0</v>
      </c>
      <c r="S35" s="392">
        <f t="shared" si="16"/>
        <v>0</v>
      </c>
      <c r="T35" s="392">
        <f t="shared" si="17"/>
        <v>0</v>
      </c>
      <c r="U35" s="393">
        <f t="shared" si="18"/>
        <v>94.5</v>
      </c>
      <c r="V35" s="394">
        <f t="shared" si="9"/>
        <v>378</v>
      </c>
      <c r="W35" s="144" t="s">
        <v>205</v>
      </c>
      <c r="X35" s="423">
        <f t="shared" si="21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20"/>
        <v>1</v>
      </c>
      <c r="B36" s="142" t="s">
        <v>68</v>
      </c>
      <c r="C36" s="148" t="s">
        <v>29</v>
      </c>
      <c r="D36" s="198">
        <v>42</v>
      </c>
      <c r="E36" s="383">
        <f t="shared" si="11"/>
        <v>294</v>
      </c>
      <c r="F36" s="319">
        <v>46205</v>
      </c>
      <c r="G36" s="384">
        <f t="shared" ca="1" si="13"/>
        <v>103</v>
      </c>
      <c r="H36" s="385">
        <v>2</v>
      </c>
      <c r="I36" s="385" t="s">
        <v>354</v>
      </c>
      <c r="J36" s="195">
        <v>0.5</v>
      </c>
      <c r="K36" s="196">
        <v>0.25</v>
      </c>
      <c r="L36" s="196"/>
      <c r="M36" s="196"/>
      <c r="N36" s="196"/>
      <c r="O36" s="197">
        <v>0.25</v>
      </c>
      <c r="P36" s="391">
        <f t="shared" si="19"/>
        <v>147</v>
      </c>
      <c r="Q36" s="392">
        <f t="shared" si="14"/>
        <v>73.5</v>
      </c>
      <c r="R36" s="392">
        <f t="shared" si="15"/>
        <v>0</v>
      </c>
      <c r="S36" s="392">
        <f t="shared" si="16"/>
        <v>0</v>
      </c>
      <c r="T36" s="392">
        <f t="shared" si="17"/>
        <v>0</v>
      </c>
      <c r="U36" s="393">
        <f t="shared" si="18"/>
        <v>73.5</v>
      </c>
      <c r="V36" s="394">
        <f t="shared" si="9"/>
        <v>294</v>
      </c>
      <c r="W36" s="144" t="s">
        <v>214</v>
      </c>
      <c r="X36" s="423">
        <f t="shared" si="21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20"/>
        <v>1</v>
      </c>
      <c r="B37" s="142" t="s">
        <v>69</v>
      </c>
      <c r="C37" s="142"/>
      <c r="D37" s="198">
        <v>28</v>
      </c>
      <c r="E37" s="383">
        <f t="shared" si="11"/>
        <v>196</v>
      </c>
      <c r="F37" s="319">
        <v>46198</v>
      </c>
      <c r="G37" s="384">
        <f t="shared" ca="1" si="13"/>
        <v>110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391">
        <f t="shared" si="19"/>
        <v>98</v>
      </c>
      <c r="Q37" s="392">
        <f t="shared" si="14"/>
        <v>0</v>
      </c>
      <c r="R37" s="392">
        <f t="shared" si="15"/>
        <v>0</v>
      </c>
      <c r="S37" s="392">
        <f t="shared" si="16"/>
        <v>0</v>
      </c>
      <c r="T37" s="392">
        <f t="shared" si="17"/>
        <v>0</v>
      </c>
      <c r="U37" s="393">
        <f t="shared" si="18"/>
        <v>98</v>
      </c>
      <c r="V37" s="394">
        <f t="shared" si="9"/>
        <v>196</v>
      </c>
      <c r="W37" s="144" t="s">
        <v>208</v>
      </c>
      <c r="X37" s="423">
        <f t="shared" si="21"/>
        <v>0</v>
      </c>
      <c r="Y37" s="2"/>
      <c r="Z37" s="2"/>
      <c r="AA37" s="344" t="s">
        <v>311</v>
      </c>
      <c r="AB37" s="345">
        <v>9450</v>
      </c>
      <c r="AC37" s="395">
        <v>8850</v>
      </c>
      <c r="AD37" s="395">
        <v>9700</v>
      </c>
      <c r="AE37" s="395">
        <v>9500</v>
      </c>
      <c r="AF37" s="395">
        <v>9400</v>
      </c>
      <c r="AG37" s="361">
        <v>9250</v>
      </c>
    </row>
    <row r="38" spans="1:33" ht="18.75">
      <c r="A38" s="157">
        <f t="shared" si="20"/>
        <v>1</v>
      </c>
      <c r="B38" s="142" t="s">
        <v>299</v>
      </c>
      <c r="C38" s="142"/>
      <c r="D38" s="198">
        <v>28</v>
      </c>
      <c r="E38" s="383">
        <f t="shared" si="11"/>
        <v>196</v>
      </c>
      <c r="F38" s="319">
        <v>46198</v>
      </c>
      <c r="G38" s="384">
        <f t="shared" ca="1" si="13"/>
        <v>110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19"/>
        <v>0</v>
      </c>
      <c r="Q38" s="392">
        <f t="shared" si="14"/>
        <v>0</v>
      </c>
      <c r="R38" s="392">
        <f t="shared" si="15"/>
        <v>0</v>
      </c>
      <c r="S38" s="392">
        <f t="shared" si="16"/>
        <v>0</v>
      </c>
      <c r="T38" s="392">
        <f t="shared" si="17"/>
        <v>0</v>
      </c>
      <c r="U38" s="393">
        <f t="shared" si="18"/>
        <v>196</v>
      </c>
      <c r="V38" s="394">
        <f t="shared" si="9"/>
        <v>196</v>
      </c>
      <c r="W38" s="144" t="s">
        <v>200</v>
      </c>
      <c r="X38" s="423">
        <f t="shared" si="21"/>
        <v>0</v>
      </c>
      <c r="Y38" s="2"/>
      <c r="Z38" s="2"/>
      <c r="AA38" s="344" t="s">
        <v>312</v>
      </c>
      <c r="AB38" s="345">
        <v>9163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20"/>
        <v>1</v>
      </c>
      <c r="B39" s="142" t="s">
        <v>71</v>
      </c>
      <c r="C39" s="142"/>
      <c r="D39" s="198">
        <v>26</v>
      </c>
      <c r="E39" s="383">
        <f t="shared" si="11"/>
        <v>182</v>
      </c>
      <c r="F39" s="319">
        <v>46198</v>
      </c>
      <c r="G39" s="384">
        <f t="shared" ca="1" si="13"/>
        <v>110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19"/>
        <v>0</v>
      </c>
      <c r="Q39" s="392">
        <f t="shared" si="14"/>
        <v>0</v>
      </c>
      <c r="R39" s="392">
        <f t="shared" si="15"/>
        <v>0</v>
      </c>
      <c r="S39" s="392">
        <f t="shared" si="16"/>
        <v>0</v>
      </c>
      <c r="T39" s="392">
        <f t="shared" si="17"/>
        <v>0</v>
      </c>
      <c r="U39" s="393">
        <f t="shared" si="18"/>
        <v>182</v>
      </c>
      <c r="V39" s="394">
        <f t="shared" si="9"/>
        <v>182</v>
      </c>
      <c r="W39" s="144" t="s">
        <v>200</v>
      </c>
      <c r="X39" s="423">
        <f t="shared" si="21"/>
        <v>0</v>
      </c>
      <c r="Y39" s="2"/>
      <c r="Z39" s="2"/>
      <c r="AA39" s="344" t="s">
        <v>313</v>
      </c>
      <c r="AB39" s="345">
        <v>9013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20"/>
        <v>1</v>
      </c>
      <c r="B40" s="150" t="s">
        <v>72</v>
      </c>
      <c r="C40" s="150"/>
      <c r="D40" s="201">
        <v>28</v>
      </c>
      <c r="E40" s="383">
        <f t="shared" si="11"/>
        <v>196</v>
      </c>
      <c r="F40" s="319">
        <v>46202</v>
      </c>
      <c r="G40" s="384">
        <f t="shared" ca="1" si="13"/>
        <v>106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19"/>
        <v>98</v>
      </c>
      <c r="Q40" s="392">
        <f t="shared" si="14"/>
        <v>0</v>
      </c>
      <c r="R40" s="392">
        <f t="shared" si="15"/>
        <v>0</v>
      </c>
      <c r="S40" s="392">
        <f t="shared" si="16"/>
        <v>0</v>
      </c>
      <c r="T40" s="392">
        <f t="shared" si="17"/>
        <v>0</v>
      </c>
      <c r="U40" s="393">
        <f t="shared" si="18"/>
        <v>98</v>
      </c>
      <c r="V40" s="394">
        <f t="shared" si="9"/>
        <v>196</v>
      </c>
      <c r="W40" s="144" t="s">
        <v>205</v>
      </c>
      <c r="X40" s="423">
        <f t="shared" si="21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20"/>
        <v>1</v>
      </c>
      <c r="B41" s="150" t="s">
        <v>73</v>
      </c>
      <c r="C41" s="150"/>
      <c r="D41" s="200">
        <v>40</v>
      </c>
      <c r="E41" s="383">
        <f t="shared" si="11"/>
        <v>280</v>
      </c>
      <c r="F41" s="319">
        <v>46209</v>
      </c>
      <c r="G41" s="384">
        <f t="shared" ca="1" si="13"/>
        <v>99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19"/>
        <v>140</v>
      </c>
      <c r="Q41" s="392">
        <f t="shared" si="14"/>
        <v>0</v>
      </c>
      <c r="R41" s="392">
        <f t="shared" si="15"/>
        <v>0</v>
      </c>
      <c r="S41" s="392">
        <f t="shared" si="16"/>
        <v>0</v>
      </c>
      <c r="T41" s="392">
        <f t="shared" si="17"/>
        <v>0</v>
      </c>
      <c r="U41" s="393">
        <f t="shared" si="18"/>
        <v>140</v>
      </c>
      <c r="V41" s="394">
        <f t="shared" si="9"/>
        <v>280</v>
      </c>
      <c r="W41" s="144" t="s">
        <v>205</v>
      </c>
      <c r="X41" s="423">
        <f t="shared" si="21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20"/>
        <v>1</v>
      </c>
      <c r="B42" s="142" t="s">
        <v>74</v>
      </c>
      <c r="C42" s="148" t="s">
        <v>29</v>
      </c>
      <c r="D42" s="198">
        <v>26</v>
      </c>
      <c r="E42" s="383">
        <f t="shared" si="11"/>
        <v>182</v>
      </c>
      <c r="F42" s="319">
        <v>46205</v>
      </c>
      <c r="G42" s="384">
        <f t="shared" ca="1" si="13"/>
        <v>103</v>
      </c>
      <c r="H42" s="385">
        <v>3</v>
      </c>
      <c r="I42" s="385" t="str">
        <f>VLOOKUP(H42,Secteurs!$A$4:$C$6,3)</f>
        <v>Arnaud ITOUA</v>
      </c>
      <c r="J42" s="195">
        <v>0.5</v>
      </c>
      <c r="K42" s="196">
        <v>0.25</v>
      </c>
      <c r="L42" s="196"/>
      <c r="M42" s="196"/>
      <c r="N42" s="196"/>
      <c r="O42" s="197">
        <v>0.25</v>
      </c>
      <c r="P42" s="391">
        <f t="shared" si="19"/>
        <v>91</v>
      </c>
      <c r="Q42" s="392">
        <f t="shared" si="14"/>
        <v>45.5</v>
      </c>
      <c r="R42" s="392">
        <f t="shared" si="15"/>
        <v>0</v>
      </c>
      <c r="S42" s="392">
        <f t="shared" si="16"/>
        <v>0</v>
      </c>
      <c r="T42" s="392">
        <f t="shared" si="17"/>
        <v>0</v>
      </c>
      <c r="U42" s="393">
        <f t="shared" si="18"/>
        <v>45.5</v>
      </c>
      <c r="V42" s="394">
        <f t="shared" si="9"/>
        <v>182</v>
      </c>
      <c r="W42" s="144" t="s">
        <v>214</v>
      </c>
      <c r="X42" s="423">
        <f t="shared" si="21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20"/>
        <v>1</v>
      </c>
      <c r="B43" s="142" t="s">
        <v>75</v>
      </c>
      <c r="C43" s="148" t="s">
        <v>29</v>
      </c>
      <c r="D43" s="198">
        <v>32</v>
      </c>
      <c r="E43" s="383">
        <f t="shared" ref="E43:E74" si="22">D43*7</f>
        <v>224</v>
      </c>
      <c r="F43" s="319">
        <v>46209</v>
      </c>
      <c r="G43" s="384">
        <f t="shared" ca="1" si="13"/>
        <v>99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19"/>
        <v>112</v>
      </c>
      <c r="Q43" s="392">
        <f t="shared" si="14"/>
        <v>0</v>
      </c>
      <c r="R43" s="392">
        <f t="shared" si="15"/>
        <v>0</v>
      </c>
      <c r="S43" s="392">
        <f t="shared" si="16"/>
        <v>56</v>
      </c>
      <c r="T43" s="392">
        <f t="shared" si="17"/>
        <v>0</v>
      </c>
      <c r="U43" s="393">
        <f t="shared" si="18"/>
        <v>56</v>
      </c>
      <c r="V43" s="394">
        <f t="shared" si="9"/>
        <v>224</v>
      </c>
      <c r="W43" s="144" t="s">
        <v>202</v>
      </c>
      <c r="X43" s="423">
        <f t="shared" si="21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20"/>
        <v>1</v>
      </c>
      <c r="B44" s="142" t="s">
        <v>216</v>
      </c>
      <c r="C44" s="148" t="s">
        <v>29</v>
      </c>
      <c r="D44" s="198">
        <v>36</v>
      </c>
      <c r="E44" s="383">
        <f t="shared" si="22"/>
        <v>252</v>
      </c>
      <c r="F44" s="319">
        <v>46205</v>
      </c>
      <c r="G44" s="384">
        <f t="shared" ca="1" si="13"/>
        <v>103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>
        <v>0.25</v>
      </c>
      <c r="N44" s="196"/>
      <c r="O44" s="197">
        <v>0.25</v>
      </c>
      <c r="P44" s="391">
        <f t="shared" si="19"/>
        <v>126</v>
      </c>
      <c r="Q44" s="392">
        <f t="shared" si="14"/>
        <v>0</v>
      </c>
      <c r="R44" s="392">
        <f t="shared" si="15"/>
        <v>0</v>
      </c>
      <c r="S44" s="392">
        <f t="shared" si="16"/>
        <v>63</v>
      </c>
      <c r="T44" s="392">
        <f t="shared" si="17"/>
        <v>0</v>
      </c>
      <c r="U44" s="393">
        <f t="shared" si="18"/>
        <v>63</v>
      </c>
      <c r="V44" s="394">
        <f t="shared" si="9"/>
        <v>252</v>
      </c>
      <c r="W44" s="144" t="s">
        <v>217</v>
      </c>
      <c r="X44" s="423">
        <f t="shared" si="21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20"/>
        <v>1</v>
      </c>
      <c r="B45" s="150" t="s">
        <v>77</v>
      </c>
      <c r="C45" s="148" t="s">
        <v>29</v>
      </c>
      <c r="D45" s="200">
        <v>46</v>
      </c>
      <c r="E45" s="383">
        <f t="shared" si="22"/>
        <v>322</v>
      </c>
      <c r="F45" s="319">
        <v>46205</v>
      </c>
      <c r="G45" s="384">
        <f t="shared" ca="1" si="13"/>
        <v>103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19"/>
        <v>161</v>
      </c>
      <c r="Q45" s="392">
        <f t="shared" si="14"/>
        <v>0</v>
      </c>
      <c r="R45" s="392">
        <f t="shared" si="15"/>
        <v>0</v>
      </c>
      <c r="S45" s="392">
        <f t="shared" si="16"/>
        <v>161</v>
      </c>
      <c r="T45" s="392">
        <f t="shared" si="17"/>
        <v>0</v>
      </c>
      <c r="U45" s="393">
        <f t="shared" si="18"/>
        <v>0</v>
      </c>
      <c r="V45" s="394">
        <f t="shared" si="9"/>
        <v>322</v>
      </c>
      <c r="W45" s="144" t="s">
        <v>217</v>
      </c>
      <c r="X45" s="423">
        <f t="shared" si="21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20"/>
        <v>1</v>
      </c>
      <c r="B46" s="142" t="s">
        <v>78</v>
      </c>
      <c r="C46" s="142"/>
      <c r="D46" s="198">
        <v>42</v>
      </c>
      <c r="E46" s="383">
        <f t="shared" si="22"/>
        <v>294</v>
      </c>
      <c r="F46" s="319">
        <v>46206</v>
      </c>
      <c r="G46" s="384">
        <v>1</v>
      </c>
      <c r="H46" s="385">
        <v>1</v>
      </c>
      <c r="I46" s="385" t="s">
        <v>353</v>
      </c>
      <c r="J46" s="195">
        <v>0.5</v>
      </c>
      <c r="K46" s="196"/>
      <c r="L46" s="196"/>
      <c r="M46" s="196">
        <v>0.25</v>
      </c>
      <c r="N46" s="196"/>
      <c r="O46" s="197">
        <v>0.25</v>
      </c>
      <c r="P46" s="391">
        <f t="shared" si="19"/>
        <v>147</v>
      </c>
      <c r="Q46" s="392">
        <f t="shared" si="14"/>
        <v>0</v>
      </c>
      <c r="R46" s="392">
        <f t="shared" si="15"/>
        <v>0</v>
      </c>
      <c r="S46" s="392">
        <f t="shared" si="16"/>
        <v>73.5</v>
      </c>
      <c r="T46" s="392">
        <f t="shared" si="17"/>
        <v>0</v>
      </c>
      <c r="U46" s="393">
        <f t="shared" si="18"/>
        <v>73.5</v>
      </c>
      <c r="V46" s="394">
        <v>294</v>
      </c>
      <c r="W46" s="144" t="s">
        <v>218</v>
      </c>
      <c r="X46" s="423">
        <f t="shared" si="21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20"/>
        <v>1</v>
      </c>
      <c r="B47" s="142" t="s">
        <v>79</v>
      </c>
      <c r="C47" s="142"/>
      <c r="D47" s="198">
        <v>30</v>
      </c>
      <c r="E47" s="383">
        <f t="shared" si="22"/>
        <v>210</v>
      </c>
      <c r="F47" s="319">
        <v>46206</v>
      </c>
      <c r="G47" s="384">
        <f t="shared" ref="G47:G68" ca="1" si="23">+IF(A47=1,(+TODAY())-F47,"Sans objet")</f>
        <v>102</v>
      </c>
      <c r="H47" s="385">
        <v>1</v>
      </c>
      <c r="I47" s="385" t="s">
        <v>353</v>
      </c>
      <c r="J47" s="195">
        <v>1</v>
      </c>
      <c r="K47" s="196"/>
      <c r="L47" s="196"/>
      <c r="M47" s="196"/>
      <c r="N47" s="196"/>
      <c r="O47" s="197"/>
      <c r="P47" s="391">
        <f t="shared" si="19"/>
        <v>210</v>
      </c>
      <c r="Q47" s="392">
        <f t="shared" si="14"/>
        <v>0</v>
      </c>
      <c r="R47" s="392">
        <f t="shared" si="15"/>
        <v>0</v>
      </c>
      <c r="S47" s="392">
        <f t="shared" si="16"/>
        <v>0</v>
      </c>
      <c r="T47" s="392">
        <f t="shared" si="17"/>
        <v>0</v>
      </c>
      <c r="U47" s="393">
        <f t="shared" si="18"/>
        <v>0</v>
      </c>
      <c r="V47" s="394">
        <f t="shared" ref="V47:V76" si="24">SUM(P47:U47)</f>
        <v>210</v>
      </c>
      <c r="W47" s="144" t="s">
        <v>219</v>
      </c>
      <c r="X47" s="423">
        <f t="shared" si="21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20"/>
        <v>1</v>
      </c>
      <c r="B48" s="153" t="s">
        <v>80</v>
      </c>
      <c r="C48" s="148" t="s">
        <v>29</v>
      </c>
      <c r="D48" s="198">
        <v>34</v>
      </c>
      <c r="E48" s="383">
        <f t="shared" si="22"/>
        <v>238</v>
      </c>
      <c r="F48" s="319">
        <v>46196</v>
      </c>
      <c r="G48" s="384">
        <f t="shared" ca="1" si="23"/>
        <v>112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19"/>
        <v>119</v>
      </c>
      <c r="Q48" s="392">
        <f t="shared" si="14"/>
        <v>0</v>
      </c>
      <c r="R48" s="392">
        <f t="shared" si="15"/>
        <v>0</v>
      </c>
      <c r="S48" s="392">
        <f t="shared" si="16"/>
        <v>0</v>
      </c>
      <c r="T48" s="392">
        <f t="shared" si="17"/>
        <v>0</v>
      </c>
      <c r="U48" s="393">
        <f t="shared" si="18"/>
        <v>119</v>
      </c>
      <c r="V48" s="394">
        <f t="shared" si="24"/>
        <v>238</v>
      </c>
      <c r="W48" s="144" t="s">
        <v>220</v>
      </c>
      <c r="X48" s="423">
        <f t="shared" si="21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20"/>
        <v>1</v>
      </c>
      <c r="B49" s="142" t="s">
        <v>391</v>
      </c>
      <c r="C49" s="148" t="s">
        <v>29</v>
      </c>
      <c r="D49" s="198">
        <v>25</v>
      </c>
      <c r="E49" s="383">
        <f t="shared" si="22"/>
        <v>175</v>
      </c>
      <c r="F49" s="319">
        <v>46198</v>
      </c>
      <c r="G49" s="384">
        <f t="shared" ca="1" si="23"/>
        <v>110</v>
      </c>
      <c r="H49" s="385">
        <v>3</v>
      </c>
      <c r="I49" s="385" t="str">
        <f>VLOOKUP(H49,Secteurs!$A$4:$C$6,3)</f>
        <v>Arnaud ITOUA</v>
      </c>
      <c r="J49" s="195"/>
      <c r="K49" s="196"/>
      <c r="L49" s="196"/>
      <c r="M49" s="196">
        <v>0.5</v>
      </c>
      <c r="N49" s="196">
        <v>0.5</v>
      </c>
      <c r="O49" s="197"/>
      <c r="P49" s="391">
        <f t="shared" si="19"/>
        <v>0</v>
      </c>
      <c r="Q49" s="392">
        <f t="shared" si="14"/>
        <v>0</v>
      </c>
      <c r="R49" s="392">
        <f t="shared" si="15"/>
        <v>0</v>
      </c>
      <c r="S49" s="392">
        <f t="shared" si="16"/>
        <v>87.5</v>
      </c>
      <c r="T49" s="392">
        <f t="shared" si="17"/>
        <v>87.5</v>
      </c>
      <c r="U49" s="393">
        <f t="shared" si="18"/>
        <v>0</v>
      </c>
      <c r="V49" s="394">
        <f t="shared" si="24"/>
        <v>175</v>
      </c>
      <c r="W49" s="144" t="s">
        <v>210</v>
      </c>
      <c r="X49" s="423">
        <f t="shared" si="21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20"/>
        <v>1</v>
      </c>
      <c r="B50" s="142" t="s">
        <v>82</v>
      </c>
      <c r="C50" s="148" t="s">
        <v>29</v>
      </c>
      <c r="D50" s="198">
        <v>50</v>
      </c>
      <c r="E50" s="383">
        <f t="shared" si="22"/>
        <v>350</v>
      </c>
      <c r="F50" s="319">
        <v>46205</v>
      </c>
      <c r="G50" s="384">
        <f t="shared" ca="1" si="23"/>
        <v>103</v>
      </c>
      <c r="H50" s="385">
        <v>2</v>
      </c>
      <c r="I50" s="385" t="s">
        <v>354</v>
      </c>
      <c r="J50" s="195">
        <v>0.5</v>
      </c>
      <c r="K50" s="196"/>
      <c r="L50" s="196"/>
      <c r="M50" s="196">
        <v>0.5</v>
      </c>
      <c r="N50" s="196"/>
      <c r="O50" s="197"/>
      <c r="P50" s="391">
        <f t="shared" si="19"/>
        <v>175</v>
      </c>
      <c r="Q50" s="392">
        <f t="shared" si="14"/>
        <v>0</v>
      </c>
      <c r="R50" s="392">
        <f t="shared" si="15"/>
        <v>0</v>
      </c>
      <c r="S50" s="392">
        <f t="shared" si="16"/>
        <v>175</v>
      </c>
      <c r="T50" s="392">
        <f t="shared" si="17"/>
        <v>0</v>
      </c>
      <c r="U50" s="393">
        <f t="shared" si="18"/>
        <v>0</v>
      </c>
      <c r="V50" s="394">
        <f t="shared" si="24"/>
        <v>350</v>
      </c>
      <c r="W50" s="144" t="s">
        <v>217</v>
      </c>
      <c r="X50" s="423">
        <f t="shared" si="21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20"/>
        <v>1</v>
      </c>
      <c r="B51" s="156" t="s">
        <v>83</v>
      </c>
      <c r="C51" s="148" t="s">
        <v>29</v>
      </c>
      <c r="D51" s="202">
        <v>50</v>
      </c>
      <c r="E51" s="383">
        <f t="shared" si="22"/>
        <v>350</v>
      </c>
      <c r="F51" s="319">
        <v>46198</v>
      </c>
      <c r="G51" s="384">
        <f t="shared" ca="1" si="23"/>
        <v>110</v>
      </c>
      <c r="H51" s="385">
        <v>3</v>
      </c>
      <c r="I51" s="385" t="str">
        <f>VLOOKUP(H51,Secteurs!$A$4:$C$6,3)</f>
        <v>Arnaud ITOUA</v>
      </c>
      <c r="J51" s="195"/>
      <c r="K51" s="196"/>
      <c r="L51" s="196"/>
      <c r="M51" s="196">
        <v>0.5</v>
      </c>
      <c r="N51" s="196"/>
      <c r="O51" s="197">
        <v>0.5</v>
      </c>
      <c r="P51" s="391">
        <f t="shared" si="19"/>
        <v>0</v>
      </c>
      <c r="Q51" s="392">
        <f t="shared" si="14"/>
        <v>0</v>
      </c>
      <c r="R51" s="392">
        <f t="shared" si="15"/>
        <v>0</v>
      </c>
      <c r="S51" s="392">
        <f t="shared" si="16"/>
        <v>175</v>
      </c>
      <c r="T51" s="392">
        <f t="shared" si="17"/>
        <v>0</v>
      </c>
      <c r="U51" s="393">
        <f t="shared" si="18"/>
        <v>175</v>
      </c>
      <c r="V51" s="394">
        <f t="shared" si="24"/>
        <v>350</v>
      </c>
      <c r="W51" s="144" t="s">
        <v>210</v>
      </c>
      <c r="X51" s="423">
        <f t="shared" si="21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20"/>
        <v>1</v>
      </c>
      <c r="B52" s="142" t="s">
        <v>297</v>
      </c>
      <c r="C52" s="142"/>
      <c r="D52" s="198">
        <v>40</v>
      </c>
      <c r="E52" s="383">
        <f t="shared" si="22"/>
        <v>280</v>
      </c>
      <c r="F52" s="319">
        <v>46202</v>
      </c>
      <c r="G52" s="384">
        <f t="shared" ca="1" si="23"/>
        <v>106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19"/>
        <v>140</v>
      </c>
      <c r="Q52" s="392">
        <f t="shared" si="14"/>
        <v>0</v>
      </c>
      <c r="R52" s="392">
        <f t="shared" si="15"/>
        <v>0</v>
      </c>
      <c r="S52" s="392">
        <f t="shared" si="16"/>
        <v>0</v>
      </c>
      <c r="T52" s="392">
        <f t="shared" si="17"/>
        <v>0</v>
      </c>
      <c r="U52" s="393">
        <f t="shared" si="18"/>
        <v>140</v>
      </c>
      <c r="V52" s="394">
        <f t="shared" si="24"/>
        <v>280</v>
      </c>
      <c r="W52" s="144" t="s">
        <v>221</v>
      </c>
      <c r="X52" s="423">
        <f t="shared" si="21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20"/>
        <v>1</v>
      </c>
      <c r="B53" s="142" t="s">
        <v>85</v>
      </c>
      <c r="C53" s="154" t="s">
        <v>29</v>
      </c>
      <c r="D53" s="200">
        <v>20</v>
      </c>
      <c r="E53" s="383">
        <f t="shared" si="22"/>
        <v>140</v>
      </c>
      <c r="F53" s="319">
        <v>46202</v>
      </c>
      <c r="G53" s="384">
        <f t="shared" ca="1" si="23"/>
        <v>106</v>
      </c>
      <c r="H53" s="385">
        <v>3</v>
      </c>
      <c r="I53" s="385" t="str">
        <f>VLOOKUP(H53,Secteurs!$A$4:$C$6,3)</f>
        <v>Arnaud ITOUA</v>
      </c>
      <c r="J53" s="195">
        <v>0.5</v>
      </c>
      <c r="K53" s="196"/>
      <c r="L53" s="196"/>
      <c r="M53" s="196"/>
      <c r="N53" s="196">
        <v>0.5</v>
      </c>
      <c r="O53" s="197"/>
      <c r="P53" s="391">
        <f t="shared" si="19"/>
        <v>70</v>
      </c>
      <c r="Q53" s="392">
        <f t="shared" si="14"/>
        <v>0</v>
      </c>
      <c r="R53" s="392">
        <f t="shared" si="15"/>
        <v>0</v>
      </c>
      <c r="S53" s="392">
        <f t="shared" si="16"/>
        <v>0</v>
      </c>
      <c r="T53" s="392">
        <f t="shared" si="17"/>
        <v>70</v>
      </c>
      <c r="U53" s="393">
        <f t="shared" si="18"/>
        <v>0</v>
      </c>
      <c r="V53" s="394">
        <f t="shared" si="24"/>
        <v>140</v>
      </c>
      <c r="W53" s="144" t="s">
        <v>222</v>
      </c>
      <c r="X53" s="423">
        <f t="shared" si="21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20"/>
        <v>1</v>
      </c>
      <c r="B54" s="150" t="s">
        <v>86</v>
      </c>
      <c r="C54" s="148" t="s">
        <v>29</v>
      </c>
      <c r="D54" s="200">
        <v>20</v>
      </c>
      <c r="E54" s="383">
        <f t="shared" si="22"/>
        <v>140</v>
      </c>
      <c r="F54" s="319">
        <v>46205</v>
      </c>
      <c r="G54" s="384">
        <f t="shared" ca="1" si="23"/>
        <v>103</v>
      </c>
      <c r="H54" s="385">
        <v>3</v>
      </c>
      <c r="I54" s="385" t="str">
        <f>VLOOKUP(H54,Secteurs!$A$4:$C$6,3)</f>
        <v>Arnaud ITOUA</v>
      </c>
      <c r="J54" s="195"/>
      <c r="K54" s="196"/>
      <c r="L54" s="196"/>
      <c r="M54" s="196"/>
      <c r="N54" s="196">
        <v>0.5</v>
      </c>
      <c r="O54" s="197">
        <v>0.5</v>
      </c>
      <c r="P54" s="391">
        <f t="shared" si="19"/>
        <v>0</v>
      </c>
      <c r="Q54" s="392">
        <f t="shared" si="14"/>
        <v>0</v>
      </c>
      <c r="R54" s="392">
        <f t="shared" si="15"/>
        <v>0</v>
      </c>
      <c r="S54" s="392">
        <f t="shared" si="16"/>
        <v>0</v>
      </c>
      <c r="T54" s="392">
        <f t="shared" si="17"/>
        <v>70</v>
      </c>
      <c r="U54" s="393">
        <f t="shared" si="18"/>
        <v>70</v>
      </c>
      <c r="V54" s="394">
        <f t="shared" si="24"/>
        <v>140</v>
      </c>
      <c r="W54" s="144" t="s">
        <v>223</v>
      </c>
      <c r="X54" s="423">
        <f t="shared" si="21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20"/>
        <v>1</v>
      </c>
      <c r="B55" s="142" t="s">
        <v>337</v>
      </c>
      <c r="D55" s="198">
        <v>38</v>
      </c>
      <c r="E55" s="383">
        <f t="shared" si="22"/>
        <v>266</v>
      </c>
      <c r="F55" s="319">
        <v>46198</v>
      </c>
      <c r="G55" s="384">
        <f t="shared" ca="1" si="23"/>
        <v>110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>
        <v>0.5</v>
      </c>
      <c r="N55" s="196"/>
      <c r="O55" s="197"/>
      <c r="P55" s="391">
        <f t="shared" si="19"/>
        <v>133</v>
      </c>
      <c r="Q55" s="392">
        <f t="shared" si="14"/>
        <v>0</v>
      </c>
      <c r="R55" s="392">
        <f t="shared" si="15"/>
        <v>0</v>
      </c>
      <c r="S55" s="392">
        <f t="shared" si="16"/>
        <v>133</v>
      </c>
      <c r="T55" s="392">
        <f t="shared" si="17"/>
        <v>0</v>
      </c>
      <c r="U55" s="393">
        <f t="shared" si="18"/>
        <v>0</v>
      </c>
      <c r="V55" s="394">
        <f t="shared" si="24"/>
        <v>266</v>
      </c>
      <c r="W55" s="144" t="s">
        <v>224</v>
      </c>
      <c r="X55" s="423">
        <f t="shared" si="21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 customHeight="1">
      <c r="A56" s="157">
        <f t="shared" si="20"/>
        <v>1</v>
      </c>
      <c r="B56" s="142" t="s">
        <v>88</v>
      </c>
      <c r="C56" s="148" t="s">
        <v>29</v>
      </c>
      <c r="D56" s="198">
        <v>32</v>
      </c>
      <c r="E56" s="383">
        <f t="shared" si="22"/>
        <v>224</v>
      </c>
      <c r="F56" s="319">
        <v>46206</v>
      </c>
      <c r="G56" s="384">
        <f t="shared" ca="1" si="23"/>
        <v>102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19"/>
        <v>112</v>
      </c>
      <c r="Q56" s="392">
        <f t="shared" si="14"/>
        <v>0</v>
      </c>
      <c r="R56" s="392">
        <f t="shared" si="15"/>
        <v>0</v>
      </c>
      <c r="S56" s="392">
        <f t="shared" si="16"/>
        <v>0</v>
      </c>
      <c r="T56" s="392">
        <f t="shared" si="17"/>
        <v>0</v>
      </c>
      <c r="U56" s="393">
        <f t="shared" si="18"/>
        <v>112</v>
      </c>
      <c r="V56" s="394">
        <f t="shared" si="24"/>
        <v>224</v>
      </c>
      <c r="W56" s="144" t="s">
        <v>205</v>
      </c>
      <c r="X56" s="423">
        <f t="shared" si="21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20"/>
        <v>1</v>
      </c>
      <c r="B57" s="156" t="s">
        <v>89</v>
      </c>
      <c r="C57" s="148" t="s">
        <v>34</v>
      </c>
      <c r="D57" s="198">
        <v>22</v>
      </c>
      <c r="E57" s="383">
        <f t="shared" si="22"/>
        <v>154</v>
      </c>
      <c r="F57" s="319">
        <v>46205</v>
      </c>
      <c r="G57" s="384">
        <f t="shared" ca="1" si="23"/>
        <v>103</v>
      </c>
      <c r="H57" s="385">
        <v>3</v>
      </c>
      <c r="I57" s="385" t="str">
        <f>VLOOKUP(H57,Secteurs!$A$4:$C$6,3)</f>
        <v>Arnaud ITOUA</v>
      </c>
      <c r="J57" s="195"/>
      <c r="K57" s="196"/>
      <c r="L57" s="196"/>
      <c r="M57" s="196"/>
      <c r="N57" s="196">
        <v>0.5</v>
      </c>
      <c r="O57" s="197">
        <v>0.5</v>
      </c>
      <c r="P57" s="391">
        <f t="shared" si="19"/>
        <v>0</v>
      </c>
      <c r="Q57" s="392">
        <f t="shared" si="14"/>
        <v>0</v>
      </c>
      <c r="R57" s="392">
        <f t="shared" si="15"/>
        <v>0</v>
      </c>
      <c r="S57" s="392">
        <f t="shared" si="16"/>
        <v>0</v>
      </c>
      <c r="T57" s="392">
        <f t="shared" si="17"/>
        <v>77</v>
      </c>
      <c r="U57" s="393">
        <f t="shared" si="18"/>
        <v>77</v>
      </c>
      <c r="V57" s="394">
        <f t="shared" si="24"/>
        <v>154</v>
      </c>
      <c r="W57" s="144" t="s">
        <v>223</v>
      </c>
      <c r="X57" s="423">
        <f t="shared" si="21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20"/>
        <v>1</v>
      </c>
      <c r="B58" s="348" t="s">
        <v>322</v>
      </c>
      <c r="C58" s="168" t="s">
        <v>29</v>
      </c>
      <c r="D58" s="198">
        <v>36</v>
      </c>
      <c r="E58" s="383">
        <f t="shared" si="22"/>
        <v>252</v>
      </c>
      <c r="F58" s="319">
        <v>46203</v>
      </c>
      <c r="G58" s="384">
        <f t="shared" ca="1" si="23"/>
        <v>105</v>
      </c>
      <c r="H58" s="385">
        <v>2</v>
      </c>
      <c r="I58" s="385" t="s">
        <v>354</v>
      </c>
      <c r="J58" s="195">
        <v>0.5</v>
      </c>
      <c r="K58" s="196"/>
      <c r="L58" s="196"/>
      <c r="M58" s="196">
        <v>0.25</v>
      </c>
      <c r="N58" s="196">
        <v>0.25</v>
      </c>
      <c r="O58" s="197"/>
      <c r="P58" s="391">
        <f t="shared" si="19"/>
        <v>126</v>
      </c>
      <c r="Q58" s="392">
        <f t="shared" si="14"/>
        <v>0</v>
      </c>
      <c r="R58" s="392">
        <f t="shared" si="15"/>
        <v>0</v>
      </c>
      <c r="S58" s="392">
        <f t="shared" si="16"/>
        <v>63</v>
      </c>
      <c r="T58" s="392">
        <f t="shared" si="17"/>
        <v>63</v>
      </c>
      <c r="U58" s="393">
        <f t="shared" si="18"/>
        <v>0</v>
      </c>
      <c r="V58" s="394">
        <f t="shared" si="24"/>
        <v>252</v>
      </c>
      <c r="W58" s="144" t="s">
        <v>208</v>
      </c>
      <c r="X58" s="423">
        <f t="shared" si="21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20"/>
        <v>1</v>
      </c>
      <c r="B59" s="156" t="s">
        <v>91</v>
      </c>
      <c r="C59" s="156"/>
      <c r="D59" s="198">
        <v>30</v>
      </c>
      <c r="E59" s="383">
        <f t="shared" si="22"/>
        <v>210</v>
      </c>
      <c r="F59" s="319">
        <v>46203</v>
      </c>
      <c r="G59" s="384">
        <f t="shared" ca="1" si="23"/>
        <v>105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>
        <v>0.5</v>
      </c>
      <c r="M59" s="196"/>
      <c r="N59" s="196"/>
      <c r="O59" s="197"/>
      <c r="P59" s="391">
        <f t="shared" si="19"/>
        <v>105</v>
      </c>
      <c r="Q59" s="392">
        <f t="shared" si="14"/>
        <v>0</v>
      </c>
      <c r="R59" s="392">
        <f t="shared" si="15"/>
        <v>105</v>
      </c>
      <c r="S59" s="392">
        <f t="shared" si="16"/>
        <v>0</v>
      </c>
      <c r="T59" s="392">
        <f t="shared" si="17"/>
        <v>0</v>
      </c>
      <c r="U59" s="393">
        <f t="shared" si="18"/>
        <v>0</v>
      </c>
      <c r="V59" s="394">
        <f t="shared" si="24"/>
        <v>210</v>
      </c>
      <c r="W59" s="144" t="s">
        <v>210</v>
      </c>
      <c r="X59" s="423">
        <f t="shared" si="21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20"/>
        <v>1</v>
      </c>
      <c r="B60" s="158" t="s">
        <v>92</v>
      </c>
      <c r="C60" s="148" t="s">
        <v>34</v>
      </c>
      <c r="D60" s="198">
        <v>28</v>
      </c>
      <c r="E60" s="383">
        <f t="shared" si="22"/>
        <v>196</v>
      </c>
      <c r="F60" s="319">
        <v>46204</v>
      </c>
      <c r="G60" s="384">
        <f t="shared" ca="1" si="23"/>
        <v>104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19"/>
        <v>0</v>
      </c>
      <c r="Q60" s="392">
        <f t="shared" si="14"/>
        <v>0</v>
      </c>
      <c r="R60" s="392">
        <f t="shared" si="15"/>
        <v>98</v>
      </c>
      <c r="S60" s="392">
        <f t="shared" si="16"/>
        <v>0</v>
      </c>
      <c r="T60" s="392">
        <f t="shared" si="17"/>
        <v>0</v>
      </c>
      <c r="U60" s="393">
        <f t="shared" si="18"/>
        <v>98</v>
      </c>
      <c r="V60" s="394">
        <f t="shared" si="24"/>
        <v>196</v>
      </c>
      <c r="W60" s="144" t="s">
        <v>225</v>
      </c>
      <c r="X60" s="423">
        <f t="shared" si="21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20"/>
        <v>1</v>
      </c>
      <c r="B61" s="156" t="s">
        <v>93</v>
      </c>
      <c r="C61" s="148" t="s">
        <v>29</v>
      </c>
      <c r="D61" s="198">
        <v>40</v>
      </c>
      <c r="E61" s="383">
        <f t="shared" si="22"/>
        <v>280</v>
      </c>
      <c r="F61" s="319">
        <v>46209</v>
      </c>
      <c r="G61" s="384">
        <f t="shared" ca="1" si="23"/>
        <v>99</v>
      </c>
      <c r="H61" s="385">
        <v>2</v>
      </c>
      <c r="I61" s="385" t="s">
        <v>354</v>
      </c>
      <c r="J61" s="195">
        <v>0.25</v>
      </c>
      <c r="K61" s="196">
        <v>0.25</v>
      </c>
      <c r="L61" s="196"/>
      <c r="M61" s="196"/>
      <c r="N61" s="196"/>
      <c r="O61" s="197">
        <v>0.5</v>
      </c>
      <c r="P61" s="391">
        <f t="shared" si="19"/>
        <v>70</v>
      </c>
      <c r="Q61" s="392">
        <f t="shared" si="14"/>
        <v>70</v>
      </c>
      <c r="R61" s="392">
        <f t="shared" si="15"/>
        <v>0</v>
      </c>
      <c r="S61" s="392">
        <f t="shared" si="16"/>
        <v>0</v>
      </c>
      <c r="T61" s="392">
        <f t="shared" si="17"/>
        <v>0</v>
      </c>
      <c r="U61" s="393">
        <f t="shared" si="18"/>
        <v>140</v>
      </c>
      <c r="V61" s="394">
        <f t="shared" si="24"/>
        <v>280</v>
      </c>
      <c r="W61" s="144" t="s">
        <v>226</v>
      </c>
      <c r="X61" s="423">
        <f t="shared" si="21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20"/>
        <v>1</v>
      </c>
      <c r="B62" s="153" t="s">
        <v>94</v>
      </c>
      <c r="C62" s="148" t="s">
        <v>29</v>
      </c>
      <c r="D62" s="198">
        <v>28</v>
      </c>
      <c r="E62" s="383">
        <f t="shared" si="22"/>
        <v>196</v>
      </c>
      <c r="F62" s="319">
        <v>46209</v>
      </c>
      <c r="G62" s="384">
        <f t="shared" ca="1" si="23"/>
        <v>99</v>
      </c>
      <c r="H62" s="254">
        <v>1</v>
      </c>
      <c r="I62" s="385" t="s">
        <v>353</v>
      </c>
      <c r="J62" s="195">
        <v>0.5</v>
      </c>
      <c r="K62" s="196"/>
      <c r="L62" s="196"/>
      <c r="M62" s="196"/>
      <c r="N62" s="196"/>
      <c r="O62" s="197">
        <v>0.5</v>
      </c>
      <c r="P62" s="391">
        <f t="shared" si="19"/>
        <v>98</v>
      </c>
      <c r="Q62" s="392">
        <f t="shared" si="14"/>
        <v>0</v>
      </c>
      <c r="R62" s="392">
        <f t="shared" si="15"/>
        <v>0</v>
      </c>
      <c r="S62" s="392">
        <f t="shared" si="16"/>
        <v>0</v>
      </c>
      <c r="T62" s="392">
        <f t="shared" si="17"/>
        <v>0</v>
      </c>
      <c r="U62" s="393">
        <f t="shared" si="18"/>
        <v>98</v>
      </c>
      <c r="V62" s="394">
        <f t="shared" si="24"/>
        <v>196</v>
      </c>
      <c r="W62" s="144" t="s">
        <v>223</v>
      </c>
      <c r="X62" s="423">
        <f t="shared" si="21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20"/>
        <v>1</v>
      </c>
      <c r="B63" s="169" t="s">
        <v>95</v>
      </c>
      <c r="C63" s="159" t="s">
        <v>29</v>
      </c>
      <c r="D63" s="200">
        <v>30</v>
      </c>
      <c r="E63" s="383">
        <f t="shared" si="22"/>
        <v>210</v>
      </c>
      <c r="F63" s="319">
        <v>46205</v>
      </c>
      <c r="G63" s="384">
        <f t="shared" ca="1" si="23"/>
        <v>103</v>
      </c>
      <c r="H63" s="254">
        <v>1</v>
      </c>
      <c r="I63" s="385" t="s">
        <v>353</v>
      </c>
      <c r="J63" s="195"/>
      <c r="K63" s="196"/>
      <c r="L63" s="196">
        <v>0.5</v>
      </c>
      <c r="M63" s="196"/>
      <c r="N63" s="196"/>
      <c r="O63" s="197">
        <v>0.5</v>
      </c>
      <c r="P63" s="391">
        <f t="shared" si="19"/>
        <v>0</v>
      </c>
      <c r="Q63" s="392">
        <f t="shared" ref="Q63:Q94" si="25">+$E63*K63</f>
        <v>0</v>
      </c>
      <c r="R63" s="392">
        <f t="shared" ref="R63:R94" si="26">+$E63*L63</f>
        <v>105</v>
      </c>
      <c r="S63" s="392">
        <f t="shared" ref="S63:S94" si="27">+$E63*M63</f>
        <v>0</v>
      </c>
      <c r="T63" s="392">
        <f t="shared" ref="T63:T94" si="28">+$E63*N63</f>
        <v>0</v>
      </c>
      <c r="U63" s="393">
        <f t="shared" ref="U63:U94" si="29">+$E63*O63</f>
        <v>105</v>
      </c>
      <c r="V63" s="394">
        <f t="shared" si="24"/>
        <v>210</v>
      </c>
      <c r="W63" s="144" t="s">
        <v>223</v>
      </c>
      <c r="X63" s="423">
        <f t="shared" si="21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20"/>
        <v>1</v>
      </c>
      <c r="B64" s="142" t="s">
        <v>96</v>
      </c>
      <c r="C64" s="159" t="s">
        <v>29</v>
      </c>
      <c r="D64" s="198">
        <v>26</v>
      </c>
      <c r="E64" s="383">
        <f t="shared" si="22"/>
        <v>182</v>
      </c>
      <c r="F64" s="319">
        <v>46206</v>
      </c>
      <c r="G64" s="384">
        <f t="shared" ca="1" si="23"/>
        <v>102</v>
      </c>
      <c r="H64" s="254">
        <v>1</v>
      </c>
      <c r="I64" s="385" t="s">
        <v>353</v>
      </c>
      <c r="J64" s="195">
        <v>0.5</v>
      </c>
      <c r="K64" s="196"/>
      <c r="L64" s="196">
        <v>0.5</v>
      </c>
      <c r="M64" s="196"/>
      <c r="N64" s="196"/>
      <c r="O64" s="197"/>
      <c r="P64" s="391">
        <f t="shared" si="19"/>
        <v>91</v>
      </c>
      <c r="Q64" s="392">
        <f t="shared" si="25"/>
        <v>0</v>
      </c>
      <c r="R64" s="392">
        <f t="shared" si="26"/>
        <v>91</v>
      </c>
      <c r="S64" s="392">
        <f t="shared" si="27"/>
        <v>0</v>
      </c>
      <c r="T64" s="392">
        <f t="shared" si="28"/>
        <v>0</v>
      </c>
      <c r="U64" s="393">
        <f t="shared" si="29"/>
        <v>0</v>
      </c>
      <c r="V64" s="394">
        <f t="shared" si="24"/>
        <v>182</v>
      </c>
      <c r="W64" s="144" t="s">
        <v>223</v>
      </c>
      <c r="X64" s="423">
        <f t="shared" si="21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20"/>
        <v>1</v>
      </c>
      <c r="B65" s="150" t="s">
        <v>97</v>
      </c>
      <c r="C65" s="159" t="s">
        <v>29</v>
      </c>
      <c r="D65" s="200">
        <v>40</v>
      </c>
      <c r="E65" s="383">
        <f t="shared" si="22"/>
        <v>280</v>
      </c>
      <c r="F65" s="319">
        <v>46198</v>
      </c>
      <c r="G65" s="384">
        <f t="shared" ca="1" si="23"/>
        <v>110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/>
      <c r="O65" s="197">
        <v>0.5</v>
      </c>
      <c r="P65" s="391">
        <f t="shared" si="19"/>
        <v>140</v>
      </c>
      <c r="Q65" s="392">
        <f t="shared" si="25"/>
        <v>0</v>
      </c>
      <c r="R65" s="392">
        <f t="shared" si="26"/>
        <v>0</v>
      </c>
      <c r="S65" s="392">
        <f t="shared" si="27"/>
        <v>0</v>
      </c>
      <c r="T65" s="392">
        <f t="shared" si="28"/>
        <v>0</v>
      </c>
      <c r="U65" s="393">
        <f t="shared" si="29"/>
        <v>140</v>
      </c>
      <c r="V65" s="394">
        <f t="shared" si="24"/>
        <v>280</v>
      </c>
      <c r="W65" s="144" t="s">
        <v>227</v>
      </c>
      <c r="X65" s="423">
        <f t="shared" si="21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97" si="30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22"/>
        <v>126</v>
      </c>
      <c r="F66" s="319">
        <v>46209</v>
      </c>
      <c r="G66" s="384">
        <f t="shared" ca="1" si="23"/>
        <v>99</v>
      </c>
      <c r="H66" s="254">
        <v>1</v>
      </c>
      <c r="I66" s="385" t="s">
        <v>353</v>
      </c>
      <c r="J66" s="195">
        <v>0.5</v>
      </c>
      <c r="K66" s="196"/>
      <c r="L66" s="196"/>
      <c r="M66" s="196">
        <v>0.5</v>
      </c>
      <c r="N66" s="196"/>
      <c r="O66" s="197"/>
      <c r="P66" s="391">
        <f t="shared" si="19"/>
        <v>63</v>
      </c>
      <c r="Q66" s="392">
        <f t="shared" si="25"/>
        <v>0</v>
      </c>
      <c r="R66" s="392">
        <f t="shared" si="26"/>
        <v>0</v>
      </c>
      <c r="S66" s="392">
        <f t="shared" si="27"/>
        <v>63</v>
      </c>
      <c r="T66" s="392">
        <f t="shared" si="28"/>
        <v>0</v>
      </c>
      <c r="U66" s="393">
        <f t="shared" si="29"/>
        <v>0</v>
      </c>
      <c r="V66" s="394">
        <f t="shared" si="24"/>
        <v>126</v>
      </c>
      <c r="W66" s="144" t="s">
        <v>226</v>
      </c>
      <c r="X66" s="423">
        <f t="shared" ref="X66:X97" si="31">+V66-E66</f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30"/>
        <v>1</v>
      </c>
      <c r="B67" s="169" t="s">
        <v>99</v>
      </c>
      <c r="C67" s="159" t="s">
        <v>29</v>
      </c>
      <c r="D67" s="200">
        <v>28</v>
      </c>
      <c r="E67" s="383">
        <f t="shared" si="22"/>
        <v>196</v>
      </c>
      <c r="F67" s="319">
        <v>46209</v>
      </c>
      <c r="G67" s="384">
        <f t="shared" ca="1" si="23"/>
        <v>99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19"/>
        <v>98</v>
      </c>
      <c r="Q67" s="392">
        <f t="shared" si="25"/>
        <v>0</v>
      </c>
      <c r="R67" s="392">
        <f t="shared" si="26"/>
        <v>0</v>
      </c>
      <c r="S67" s="392">
        <f t="shared" si="27"/>
        <v>0</v>
      </c>
      <c r="T67" s="392">
        <f t="shared" si="28"/>
        <v>0</v>
      </c>
      <c r="U67" s="393">
        <f t="shared" si="29"/>
        <v>98</v>
      </c>
      <c r="V67" s="394">
        <f t="shared" si="24"/>
        <v>196</v>
      </c>
      <c r="W67" s="144" t="s">
        <v>220</v>
      </c>
      <c r="X67" s="423">
        <f t="shared" si="31"/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30"/>
        <v>1</v>
      </c>
      <c r="B68" s="161" t="s">
        <v>100</v>
      </c>
      <c r="C68" s="160" t="s">
        <v>29</v>
      </c>
      <c r="D68" s="198">
        <v>20</v>
      </c>
      <c r="E68" s="383">
        <f t="shared" si="22"/>
        <v>140</v>
      </c>
      <c r="F68" s="319">
        <v>46206</v>
      </c>
      <c r="G68" s="384">
        <f t="shared" ca="1" si="23"/>
        <v>102</v>
      </c>
      <c r="H68" s="254">
        <v>1</v>
      </c>
      <c r="I68" s="385" t="s">
        <v>353</v>
      </c>
      <c r="J68" s="195">
        <v>0.5</v>
      </c>
      <c r="K68" s="196"/>
      <c r="L68" s="196"/>
      <c r="M68" s="196"/>
      <c r="N68" s="196">
        <v>0.25</v>
      </c>
      <c r="O68" s="197">
        <v>0.25</v>
      </c>
      <c r="P68" s="391">
        <f t="shared" si="19"/>
        <v>70</v>
      </c>
      <c r="Q68" s="392">
        <f t="shared" si="25"/>
        <v>0</v>
      </c>
      <c r="R68" s="392">
        <f t="shared" si="26"/>
        <v>0</v>
      </c>
      <c r="S68" s="392">
        <f t="shared" si="27"/>
        <v>0</v>
      </c>
      <c r="T68" s="392">
        <f t="shared" si="28"/>
        <v>35</v>
      </c>
      <c r="U68" s="393">
        <f t="shared" si="29"/>
        <v>35</v>
      </c>
      <c r="V68" s="394">
        <f t="shared" si="24"/>
        <v>140</v>
      </c>
      <c r="W68" s="144" t="s">
        <v>228</v>
      </c>
      <c r="X68" s="423">
        <f t="shared" si="31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30"/>
        <v>1</v>
      </c>
      <c r="B69" s="153" t="s">
        <v>101</v>
      </c>
      <c r="C69" s="148" t="s">
        <v>29</v>
      </c>
      <c r="D69" s="198">
        <v>48</v>
      </c>
      <c r="E69" s="383">
        <f t="shared" si="22"/>
        <v>336</v>
      </c>
      <c r="F69" s="319">
        <v>46206</v>
      </c>
      <c r="G69" s="384">
        <v>1</v>
      </c>
      <c r="H69" s="385">
        <v>2</v>
      </c>
      <c r="I69" s="385" t="s">
        <v>355</v>
      </c>
      <c r="J69" s="195"/>
      <c r="K69" s="196">
        <v>0.5</v>
      </c>
      <c r="L69" s="196"/>
      <c r="M69" s="196">
        <v>0.25</v>
      </c>
      <c r="N69" s="196"/>
      <c r="O69" s="197">
        <v>0.25</v>
      </c>
      <c r="P69" s="391">
        <f t="shared" si="19"/>
        <v>0</v>
      </c>
      <c r="Q69" s="392">
        <f t="shared" si="25"/>
        <v>168</v>
      </c>
      <c r="R69" s="392">
        <f t="shared" si="26"/>
        <v>0</v>
      </c>
      <c r="S69" s="392">
        <f t="shared" si="27"/>
        <v>84</v>
      </c>
      <c r="T69" s="392">
        <f t="shared" si="28"/>
        <v>0</v>
      </c>
      <c r="U69" s="393">
        <f t="shared" si="29"/>
        <v>84</v>
      </c>
      <c r="V69" s="394">
        <f t="shared" si="24"/>
        <v>336</v>
      </c>
      <c r="W69" s="144" t="s">
        <v>219</v>
      </c>
      <c r="X69" s="423">
        <f t="shared" si="31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30"/>
        <v>1</v>
      </c>
      <c r="B70" s="150" t="s">
        <v>103</v>
      </c>
      <c r="C70" s="288"/>
      <c r="D70" s="200">
        <v>20</v>
      </c>
      <c r="E70" s="383">
        <f t="shared" si="22"/>
        <v>140</v>
      </c>
      <c r="F70" s="319">
        <v>46205</v>
      </c>
      <c r="G70" s="384">
        <f ca="1">+IF(A70=1,(+TODAY())-F70,"Sans objet")</f>
        <v>103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19"/>
        <v>0</v>
      </c>
      <c r="Q70" s="392">
        <f t="shared" si="25"/>
        <v>0</v>
      </c>
      <c r="R70" s="392">
        <f t="shared" si="26"/>
        <v>0</v>
      </c>
      <c r="S70" s="392">
        <f t="shared" si="27"/>
        <v>0</v>
      </c>
      <c r="T70" s="392">
        <f t="shared" si="28"/>
        <v>0</v>
      </c>
      <c r="U70" s="393">
        <f t="shared" si="29"/>
        <v>140</v>
      </c>
      <c r="V70" s="394">
        <f t="shared" si="24"/>
        <v>140</v>
      </c>
      <c r="W70" s="144" t="s">
        <v>229</v>
      </c>
      <c r="X70" s="423">
        <f t="shared" si="31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30"/>
        <v>1</v>
      </c>
      <c r="B71" s="153" t="s">
        <v>105</v>
      </c>
      <c r="D71" s="198">
        <v>28</v>
      </c>
      <c r="E71" s="383">
        <f t="shared" si="22"/>
        <v>196</v>
      </c>
      <c r="F71" s="319">
        <v>46188</v>
      </c>
      <c r="G71" s="424">
        <v>5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19"/>
        <v>98</v>
      </c>
      <c r="Q71" s="392">
        <f t="shared" si="25"/>
        <v>0</v>
      </c>
      <c r="R71" s="392">
        <f t="shared" si="26"/>
        <v>0</v>
      </c>
      <c r="S71" s="392">
        <f t="shared" si="27"/>
        <v>98</v>
      </c>
      <c r="T71" s="392">
        <f t="shared" si="28"/>
        <v>0</v>
      </c>
      <c r="U71" s="393">
        <f t="shared" si="29"/>
        <v>0</v>
      </c>
      <c r="V71" s="394">
        <f t="shared" si="24"/>
        <v>196</v>
      </c>
      <c r="W71" s="144" t="s">
        <v>230</v>
      </c>
      <c r="X71" s="423">
        <f t="shared" si="31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30"/>
        <v>1</v>
      </c>
      <c r="B72" s="142" t="s">
        <v>106</v>
      </c>
      <c r="C72" s="142"/>
      <c r="D72" s="199">
        <v>12</v>
      </c>
      <c r="E72" s="383">
        <f t="shared" si="22"/>
        <v>84</v>
      </c>
      <c r="F72" s="319">
        <v>46209</v>
      </c>
      <c r="G72" s="384">
        <f t="shared" ref="G72:G103" ca="1" si="32">+IF(A72=1,(+TODAY())-F72,"Sans objet")</f>
        <v>99</v>
      </c>
      <c r="H72" s="254">
        <v>1</v>
      </c>
      <c r="I72" s="385" t="s">
        <v>353</v>
      </c>
      <c r="J72" s="195"/>
      <c r="K72" s="196">
        <v>0.5</v>
      </c>
      <c r="L72" s="196"/>
      <c r="M72" s="196">
        <v>0.25</v>
      </c>
      <c r="N72" s="196"/>
      <c r="O72" s="197">
        <v>0.25</v>
      </c>
      <c r="P72" s="391">
        <f t="shared" si="19"/>
        <v>0</v>
      </c>
      <c r="Q72" s="392">
        <f t="shared" si="25"/>
        <v>42</v>
      </c>
      <c r="R72" s="392">
        <f t="shared" si="26"/>
        <v>0</v>
      </c>
      <c r="S72" s="392">
        <f t="shared" si="27"/>
        <v>21</v>
      </c>
      <c r="T72" s="392">
        <f t="shared" si="28"/>
        <v>0</v>
      </c>
      <c r="U72" s="393">
        <f t="shared" si="29"/>
        <v>21</v>
      </c>
      <c r="V72" s="394">
        <f t="shared" si="24"/>
        <v>84</v>
      </c>
      <c r="W72" s="144" t="s">
        <v>226</v>
      </c>
      <c r="X72" s="423">
        <f t="shared" si="31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30"/>
        <v>1</v>
      </c>
      <c r="B73" s="142" t="s">
        <v>107</v>
      </c>
      <c r="C73" s="142"/>
      <c r="D73" s="198">
        <v>28</v>
      </c>
      <c r="E73" s="383">
        <f t="shared" si="22"/>
        <v>196</v>
      </c>
      <c r="F73" s="319">
        <v>46202</v>
      </c>
      <c r="G73" s="384">
        <f t="shared" ca="1" si="32"/>
        <v>106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19"/>
        <v>98</v>
      </c>
      <c r="Q73" s="392">
        <f t="shared" si="25"/>
        <v>0</v>
      </c>
      <c r="R73" s="392">
        <f t="shared" si="26"/>
        <v>0</v>
      </c>
      <c r="S73" s="392">
        <f t="shared" si="27"/>
        <v>0</v>
      </c>
      <c r="T73" s="392">
        <f t="shared" si="28"/>
        <v>0</v>
      </c>
      <c r="U73" s="393">
        <f t="shared" si="29"/>
        <v>98</v>
      </c>
      <c r="V73" s="394">
        <f t="shared" si="24"/>
        <v>196</v>
      </c>
      <c r="W73" s="144" t="s">
        <v>208</v>
      </c>
      <c r="X73" s="423">
        <f t="shared" si="31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30"/>
        <v>1</v>
      </c>
      <c r="B74" s="153" t="s">
        <v>392</v>
      </c>
      <c r="C74" s="149" t="s">
        <v>34</v>
      </c>
      <c r="D74" s="198">
        <v>30</v>
      </c>
      <c r="E74" s="383">
        <f t="shared" si="22"/>
        <v>210</v>
      </c>
      <c r="F74" s="352">
        <v>46205</v>
      </c>
      <c r="G74" s="384">
        <f t="shared" ca="1" si="32"/>
        <v>103</v>
      </c>
      <c r="H74" s="255">
        <v>1</v>
      </c>
      <c r="I74" s="255" t="s">
        <v>353</v>
      </c>
      <c r="J74" s="195"/>
      <c r="K74" s="196"/>
      <c r="L74" s="196"/>
      <c r="M74" s="196">
        <v>0.5</v>
      </c>
      <c r="N74" s="196"/>
      <c r="O74" s="197">
        <v>0.5</v>
      </c>
      <c r="P74" s="391">
        <f t="shared" si="19"/>
        <v>0</v>
      </c>
      <c r="Q74" s="392">
        <f t="shared" si="25"/>
        <v>0</v>
      </c>
      <c r="R74" s="392">
        <f t="shared" si="26"/>
        <v>0</v>
      </c>
      <c r="S74" s="392">
        <f t="shared" si="27"/>
        <v>105</v>
      </c>
      <c r="T74" s="392">
        <f t="shared" si="28"/>
        <v>0</v>
      </c>
      <c r="U74" s="393">
        <f t="shared" si="29"/>
        <v>105</v>
      </c>
      <c r="V74" s="394">
        <f t="shared" si="24"/>
        <v>210</v>
      </c>
      <c r="W74" s="144" t="s">
        <v>231</v>
      </c>
      <c r="X74" s="423">
        <f t="shared" si="31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30"/>
        <v>1</v>
      </c>
      <c r="B75" s="153" t="s">
        <v>393</v>
      </c>
      <c r="C75" s="153"/>
      <c r="D75" s="198">
        <v>26</v>
      </c>
      <c r="E75" s="383">
        <f t="shared" ref="E75:E83" si="33">D75*7</f>
        <v>182</v>
      </c>
      <c r="F75" s="319">
        <v>46205</v>
      </c>
      <c r="G75" s="384">
        <f t="shared" ca="1" si="32"/>
        <v>103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0.5</v>
      </c>
      <c r="N75" s="196"/>
      <c r="O75" s="197"/>
      <c r="P75" s="391">
        <f t="shared" si="19"/>
        <v>91</v>
      </c>
      <c r="Q75" s="392">
        <f t="shared" si="25"/>
        <v>0</v>
      </c>
      <c r="R75" s="392">
        <f t="shared" si="26"/>
        <v>0</v>
      </c>
      <c r="S75" s="392">
        <f t="shared" si="27"/>
        <v>91</v>
      </c>
      <c r="T75" s="392">
        <f t="shared" si="28"/>
        <v>0</v>
      </c>
      <c r="U75" s="393">
        <f t="shared" si="29"/>
        <v>0</v>
      </c>
      <c r="V75" s="394">
        <f t="shared" si="24"/>
        <v>182</v>
      </c>
      <c r="W75" s="144" t="s">
        <v>231</v>
      </c>
      <c r="X75" s="423">
        <f t="shared" si="31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30"/>
        <v>1</v>
      </c>
      <c r="B76" s="142" t="s">
        <v>110</v>
      </c>
      <c r="C76" s="148" t="s">
        <v>29</v>
      </c>
      <c r="D76" s="198">
        <v>22</v>
      </c>
      <c r="E76" s="383">
        <f t="shared" si="33"/>
        <v>154</v>
      </c>
      <c r="F76" s="319">
        <v>46202</v>
      </c>
      <c r="G76" s="384">
        <f t="shared" ca="1" si="32"/>
        <v>106</v>
      </c>
      <c r="H76" s="385">
        <v>3</v>
      </c>
      <c r="I76" s="385" t="str">
        <f>VLOOKUP(H76,Secteurs!$A$4:$C$6,3)</f>
        <v>Arnaud ITOUA</v>
      </c>
      <c r="J76" s="195">
        <v>0.25</v>
      </c>
      <c r="K76" s="196"/>
      <c r="L76" s="196"/>
      <c r="M76" s="196">
        <v>0.25</v>
      </c>
      <c r="N76" s="196">
        <v>0.5</v>
      </c>
      <c r="O76" s="197"/>
      <c r="P76" s="391">
        <f t="shared" si="19"/>
        <v>38.5</v>
      </c>
      <c r="Q76" s="392">
        <f t="shared" si="25"/>
        <v>0</v>
      </c>
      <c r="R76" s="392">
        <f t="shared" si="26"/>
        <v>0</v>
      </c>
      <c r="S76" s="392">
        <f t="shared" si="27"/>
        <v>38.5</v>
      </c>
      <c r="T76" s="392">
        <f t="shared" si="28"/>
        <v>77</v>
      </c>
      <c r="U76" s="393">
        <f t="shared" si="29"/>
        <v>0</v>
      </c>
      <c r="V76" s="394">
        <f t="shared" si="24"/>
        <v>154</v>
      </c>
      <c r="W76" s="144" t="s">
        <v>232</v>
      </c>
      <c r="X76" s="423">
        <f t="shared" si="31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30"/>
        <v>1</v>
      </c>
      <c r="B77" s="142" t="s">
        <v>111</v>
      </c>
      <c r="C77" s="142"/>
      <c r="D77" s="198">
        <v>28</v>
      </c>
      <c r="E77" s="383">
        <f t="shared" si="33"/>
        <v>196</v>
      </c>
      <c r="F77" s="319">
        <v>46209</v>
      </c>
      <c r="G77" s="384">
        <f t="shared" ca="1" si="32"/>
        <v>99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/>
      <c r="Q77" s="392">
        <f t="shared" si="25"/>
        <v>0</v>
      </c>
      <c r="R77" s="392">
        <f t="shared" si="26"/>
        <v>0</v>
      </c>
      <c r="S77" s="392">
        <f t="shared" si="27"/>
        <v>0</v>
      </c>
      <c r="T77" s="392">
        <f t="shared" si="28"/>
        <v>0</v>
      </c>
      <c r="U77" s="393">
        <f t="shared" si="29"/>
        <v>98</v>
      </c>
      <c r="V77" s="394">
        <v>196</v>
      </c>
      <c r="W77" s="144" t="s">
        <v>233</v>
      </c>
      <c r="X77" s="423">
        <f t="shared" si="31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30"/>
        <v>1</v>
      </c>
      <c r="B78" s="142" t="s">
        <v>112</v>
      </c>
      <c r="C78" s="148" t="s">
        <v>52</v>
      </c>
      <c r="D78" s="198">
        <v>38</v>
      </c>
      <c r="E78" s="383">
        <f t="shared" si="33"/>
        <v>266</v>
      </c>
      <c r="F78" s="319">
        <v>46198</v>
      </c>
      <c r="G78" s="384">
        <f t="shared" ca="1" si="32"/>
        <v>110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/>
      <c r="M78" s="196"/>
      <c r="N78" s="196"/>
      <c r="O78" s="197">
        <v>0.5</v>
      </c>
      <c r="P78" s="391">
        <f t="shared" ref="P78:P109" si="34">+$E78*J78</f>
        <v>133</v>
      </c>
      <c r="Q78" s="392">
        <f t="shared" si="25"/>
        <v>0</v>
      </c>
      <c r="R78" s="392">
        <f t="shared" si="26"/>
        <v>0</v>
      </c>
      <c r="S78" s="392">
        <f t="shared" si="27"/>
        <v>0</v>
      </c>
      <c r="T78" s="392">
        <f t="shared" si="28"/>
        <v>0</v>
      </c>
      <c r="U78" s="393">
        <f t="shared" si="29"/>
        <v>133</v>
      </c>
      <c r="V78" s="394">
        <f t="shared" ref="V78:V109" si="35">SUM(P78:U78)</f>
        <v>266</v>
      </c>
      <c r="W78" s="144" t="s">
        <v>234</v>
      </c>
      <c r="X78" s="423">
        <f t="shared" si="31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30"/>
        <v>1</v>
      </c>
      <c r="B79" s="153" t="s">
        <v>327</v>
      </c>
      <c r="C79" s="149"/>
      <c r="D79" s="198">
        <v>25</v>
      </c>
      <c r="E79" s="383">
        <f t="shared" si="33"/>
        <v>175</v>
      </c>
      <c r="F79" s="319">
        <v>46196</v>
      </c>
      <c r="G79" s="384">
        <f t="shared" ca="1" si="32"/>
        <v>112</v>
      </c>
      <c r="H79" s="254">
        <v>1</v>
      </c>
      <c r="I79" s="385" t="s">
        <v>353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391">
        <f t="shared" si="34"/>
        <v>87.5</v>
      </c>
      <c r="Q79" s="392">
        <f t="shared" si="25"/>
        <v>0</v>
      </c>
      <c r="R79" s="392">
        <f t="shared" si="26"/>
        <v>0</v>
      </c>
      <c r="S79" s="392">
        <f t="shared" si="27"/>
        <v>43.75</v>
      </c>
      <c r="T79" s="392">
        <f t="shared" si="28"/>
        <v>0</v>
      </c>
      <c r="U79" s="393">
        <f t="shared" si="29"/>
        <v>43.75</v>
      </c>
      <c r="V79" s="394">
        <f t="shared" si="35"/>
        <v>175</v>
      </c>
      <c r="W79" s="144" t="s">
        <v>235</v>
      </c>
      <c r="X79" s="423">
        <f t="shared" si="31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30"/>
        <v>1</v>
      </c>
      <c r="B80" s="142" t="s">
        <v>114</v>
      </c>
      <c r="C80" s="148" t="s">
        <v>29</v>
      </c>
      <c r="D80" s="198">
        <v>32</v>
      </c>
      <c r="E80" s="383">
        <f t="shared" si="33"/>
        <v>224</v>
      </c>
      <c r="F80" s="319">
        <v>46206</v>
      </c>
      <c r="G80" s="384">
        <f t="shared" ca="1" si="32"/>
        <v>102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34"/>
        <v>112</v>
      </c>
      <c r="Q80" s="392">
        <f t="shared" si="25"/>
        <v>0</v>
      </c>
      <c r="R80" s="392">
        <f t="shared" si="26"/>
        <v>0</v>
      </c>
      <c r="S80" s="392">
        <f t="shared" si="27"/>
        <v>56</v>
      </c>
      <c r="T80" s="392">
        <f t="shared" si="28"/>
        <v>0</v>
      </c>
      <c r="U80" s="393">
        <f t="shared" si="29"/>
        <v>56</v>
      </c>
      <c r="V80" s="394">
        <f t="shared" si="35"/>
        <v>224</v>
      </c>
      <c r="W80" s="144" t="s">
        <v>236</v>
      </c>
      <c r="X80" s="423">
        <f t="shared" si="31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30"/>
        <v>1</v>
      </c>
      <c r="B81" s="161" t="s">
        <v>237</v>
      </c>
      <c r="C81" s="161"/>
      <c r="D81" s="198">
        <v>52</v>
      </c>
      <c r="E81" s="383">
        <f t="shared" si="33"/>
        <v>364</v>
      </c>
      <c r="F81" s="319">
        <v>46205</v>
      </c>
      <c r="G81" s="384">
        <f t="shared" ca="1" si="32"/>
        <v>103</v>
      </c>
      <c r="H81" s="385">
        <v>1</v>
      </c>
      <c r="I81" s="385" t="s">
        <v>353</v>
      </c>
      <c r="J81" s="195">
        <v>0.75</v>
      </c>
      <c r="K81" s="196"/>
      <c r="L81" s="196"/>
      <c r="M81" s="196"/>
      <c r="N81" s="196"/>
      <c r="O81" s="197">
        <v>0.25</v>
      </c>
      <c r="P81" s="391">
        <f t="shared" si="34"/>
        <v>273</v>
      </c>
      <c r="Q81" s="392">
        <f t="shared" si="25"/>
        <v>0</v>
      </c>
      <c r="R81" s="392">
        <f t="shared" si="26"/>
        <v>0</v>
      </c>
      <c r="S81" s="392">
        <f t="shared" si="27"/>
        <v>0</v>
      </c>
      <c r="T81" s="392">
        <f t="shared" si="28"/>
        <v>0</v>
      </c>
      <c r="U81" s="393">
        <f t="shared" si="29"/>
        <v>91</v>
      </c>
      <c r="V81" s="394">
        <f t="shared" si="35"/>
        <v>364</v>
      </c>
      <c r="W81" s="144" t="s">
        <v>218</v>
      </c>
      <c r="X81" s="423">
        <f t="shared" si="31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30"/>
        <v>1</v>
      </c>
      <c r="B82" s="153" t="s">
        <v>377</v>
      </c>
      <c r="C82" s="149" t="s">
        <v>52</v>
      </c>
      <c r="D82" s="198">
        <v>32</v>
      </c>
      <c r="E82" s="383">
        <f t="shared" si="33"/>
        <v>224</v>
      </c>
      <c r="F82" s="319">
        <v>46209</v>
      </c>
      <c r="G82" s="384">
        <f t="shared" ca="1" si="32"/>
        <v>99</v>
      </c>
      <c r="H82" s="385">
        <v>1</v>
      </c>
      <c r="I82" s="385" t="s">
        <v>353</v>
      </c>
      <c r="J82" s="195">
        <v>0.5</v>
      </c>
      <c r="K82" s="196"/>
      <c r="L82" s="196"/>
      <c r="M82" s="196">
        <v>0.25</v>
      </c>
      <c r="N82" s="196"/>
      <c r="O82" s="197">
        <v>0.25</v>
      </c>
      <c r="P82" s="391">
        <f t="shared" si="34"/>
        <v>112</v>
      </c>
      <c r="Q82" s="392">
        <f t="shared" si="25"/>
        <v>0</v>
      </c>
      <c r="R82" s="392">
        <f t="shared" si="26"/>
        <v>0</v>
      </c>
      <c r="S82" s="392">
        <f t="shared" si="27"/>
        <v>56</v>
      </c>
      <c r="T82" s="392">
        <f t="shared" si="28"/>
        <v>0</v>
      </c>
      <c r="U82" s="393">
        <f t="shared" si="29"/>
        <v>56</v>
      </c>
      <c r="V82" s="394">
        <f t="shared" si="35"/>
        <v>224</v>
      </c>
      <c r="W82" s="144" t="s">
        <v>238</v>
      </c>
      <c r="X82" s="423">
        <f t="shared" si="31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30"/>
        <v>1</v>
      </c>
      <c r="B83" s="142" t="s">
        <v>386</v>
      </c>
      <c r="C83" s="142"/>
      <c r="D83" s="198">
        <v>34</v>
      </c>
      <c r="E83" s="383">
        <f t="shared" si="33"/>
        <v>238</v>
      </c>
      <c r="F83" s="319">
        <v>46206</v>
      </c>
      <c r="G83" s="384">
        <f t="shared" ca="1" si="32"/>
        <v>102</v>
      </c>
      <c r="H83" s="254">
        <v>1</v>
      </c>
      <c r="I83" s="385" t="s">
        <v>353</v>
      </c>
      <c r="J83" s="195">
        <v>0.5</v>
      </c>
      <c r="K83" s="196"/>
      <c r="L83" s="196"/>
      <c r="M83" s="196"/>
      <c r="N83" s="196"/>
      <c r="O83" s="197">
        <v>0.5</v>
      </c>
      <c r="P83" s="391">
        <f t="shared" si="34"/>
        <v>119</v>
      </c>
      <c r="Q83" s="392">
        <f t="shared" si="25"/>
        <v>0</v>
      </c>
      <c r="R83" s="392">
        <f t="shared" si="26"/>
        <v>0</v>
      </c>
      <c r="S83" s="392">
        <f t="shared" si="27"/>
        <v>0</v>
      </c>
      <c r="T83" s="392">
        <f t="shared" si="28"/>
        <v>0</v>
      </c>
      <c r="U83" s="393">
        <f t="shared" si="29"/>
        <v>119</v>
      </c>
      <c r="V83" s="394">
        <f t="shared" si="35"/>
        <v>238</v>
      </c>
      <c r="W83" s="144" t="s">
        <v>204</v>
      </c>
      <c r="X83" s="423">
        <f t="shared" si="31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30"/>
        <v>1</v>
      </c>
      <c r="B84" s="142" t="s">
        <v>119</v>
      </c>
      <c r="C84" s="142"/>
      <c r="D84" s="198">
        <v>28</v>
      </c>
      <c r="E84" s="383">
        <v>182</v>
      </c>
      <c r="F84" s="319">
        <v>46198</v>
      </c>
      <c r="G84" s="384">
        <f t="shared" ca="1" si="32"/>
        <v>110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34"/>
        <v>91</v>
      </c>
      <c r="Q84" s="392">
        <f t="shared" si="25"/>
        <v>0</v>
      </c>
      <c r="R84" s="392">
        <f t="shared" si="26"/>
        <v>0</v>
      </c>
      <c r="S84" s="392">
        <f t="shared" si="27"/>
        <v>0</v>
      </c>
      <c r="T84" s="392">
        <f t="shared" si="28"/>
        <v>0</v>
      </c>
      <c r="U84" s="393">
        <f t="shared" si="29"/>
        <v>91</v>
      </c>
      <c r="V84" s="394">
        <f t="shared" si="35"/>
        <v>182</v>
      </c>
      <c r="W84" s="144" t="s">
        <v>239</v>
      </c>
      <c r="X84" s="423">
        <f t="shared" si="31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30"/>
        <v>1</v>
      </c>
      <c r="B85" s="153" t="s">
        <v>378</v>
      </c>
      <c r="C85" s="153"/>
      <c r="D85" s="198">
        <v>30</v>
      </c>
      <c r="E85" s="383">
        <f t="shared" ref="E85:E100" si="36">D85*7</f>
        <v>210</v>
      </c>
      <c r="F85" s="319">
        <v>46196</v>
      </c>
      <c r="G85" s="384">
        <f t="shared" ca="1" si="32"/>
        <v>112</v>
      </c>
      <c r="H85" s="254">
        <v>1</v>
      </c>
      <c r="I85" s="385" t="s">
        <v>353</v>
      </c>
      <c r="J85" s="195">
        <v>0.5</v>
      </c>
      <c r="K85" s="196"/>
      <c r="L85" s="196">
        <v>0.5</v>
      </c>
      <c r="M85" s="196"/>
      <c r="N85" s="196"/>
      <c r="O85" s="197"/>
      <c r="P85" s="391">
        <f t="shared" si="34"/>
        <v>105</v>
      </c>
      <c r="Q85" s="392">
        <f t="shared" si="25"/>
        <v>0</v>
      </c>
      <c r="R85" s="392">
        <f t="shared" si="26"/>
        <v>105</v>
      </c>
      <c r="S85" s="392">
        <f t="shared" si="27"/>
        <v>0</v>
      </c>
      <c r="T85" s="392">
        <f t="shared" si="28"/>
        <v>0</v>
      </c>
      <c r="U85" s="393">
        <f t="shared" si="29"/>
        <v>0</v>
      </c>
      <c r="V85" s="394">
        <f t="shared" si="35"/>
        <v>210</v>
      </c>
      <c r="W85" s="144" t="s">
        <v>223</v>
      </c>
      <c r="X85" s="423">
        <f t="shared" si="31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30"/>
        <v>1</v>
      </c>
      <c r="B86" s="153" t="s">
        <v>379</v>
      </c>
      <c r="C86" s="153"/>
      <c r="D86" s="198">
        <v>30</v>
      </c>
      <c r="E86" s="383">
        <f t="shared" si="36"/>
        <v>210</v>
      </c>
      <c r="F86" s="319">
        <v>46209</v>
      </c>
      <c r="G86" s="384">
        <f t="shared" ca="1" si="32"/>
        <v>99</v>
      </c>
      <c r="H86" s="385">
        <v>1</v>
      </c>
      <c r="I86" s="385" t="s">
        <v>353</v>
      </c>
      <c r="J86" s="195">
        <v>0.5</v>
      </c>
      <c r="K86" s="196"/>
      <c r="L86" s="196"/>
      <c r="M86" s="196"/>
      <c r="N86" s="196"/>
      <c r="O86" s="197">
        <v>0.5</v>
      </c>
      <c r="P86" s="391">
        <f t="shared" si="34"/>
        <v>105</v>
      </c>
      <c r="Q86" s="392">
        <f t="shared" si="25"/>
        <v>0</v>
      </c>
      <c r="R86" s="392">
        <f t="shared" si="26"/>
        <v>0</v>
      </c>
      <c r="S86" s="392">
        <f t="shared" si="27"/>
        <v>0</v>
      </c>
      <c r="T86" s="392">
        <f t="shared" si="28"/>
        <v>0</v>
      </c>
      <c r="U86" s="393">
        <f t="shared" si="29"/>
        <v>105</v>
      </c>
      <c r="V86" s="394">
        <f t="shared" si="35"/>
        <v>210</v>
      </c>
      <c r="W86" s="144" t="s">
        <v>223</v>
      </c>
      <c r="X86" s="423">
        <f t="shared" si="31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30"/>
        <v>1</v>
      </c>
      <c r="B87" s="153" t="s">
        <v>122</v>
      </c>
      <c r="C87" s="149" t="s">
        <v>52</v>
      </c>
      <c r="D87" s="198">
        <v>36</v>
      </c>
      <c r="E87" s="383">
        <f t="shared" si="36"/>
        <v>252</v>
      </c>
      <c r="F87" s="319">
        <v>46209</v>
      </c>
      <c r="G87" s="384">
        <f t="shared" ca="1" si="32"/>
        <v>99</v>
      </c>
      <c r="H87" s="385">
        <v>1</v>
      </c>
      <c r="I87" s="385" t="s">
        <v>353</v>
      </c>
      <c r="J87" s="195">
        <v>0.5</v>
      </c>
      <c r="K87" s="196"/>
      <c r="L87" s="196">
        <v>0.5</v>
      </c>
      <c r="M87" s="196"/>
      <c r="N87" s="196"/>
      <c r="O87" s="197"/>
      <c r="P87" s="391">
        <f t="shared" si="34"/>
        <v>126</v>
      </c>
      <c r="Q87" s="392">
        <f t="shared" si="25"/>
        <v>0</v>
      </c>
      <c r="R87" s="392">
        <f t="shared" si="26"/>
        <v>126</v>
      </c>
      <c r="S87" s="392">
        <f t="shared" si="27"/>
        <v>0</v>
      </c>
      <c r="T87" s="392">
        <f t="shared" si="28"/>
        <v>0</v>
      </c>
      <c r="U87" s="393">
        <f t="shared" si="29"/>
        <v>0</v>
      </c>
      <c r="V87" s="394">
        <f t="shared" si="35"/>
        <v>252</v>
      </c>
      <c r="W87" s="144" t="s">
        <v>240</v>
      </c>
      <c r="X87" s="423">
        <f t="shared" si="31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30"/>
        <v>1</v>
      </c>
      <c r="B88" s="142" t="s">
        <v>123</v>
      </c>
      <c r="C88" s="148"/>
      <c r="D88" s="199">
        <v>34</v>
      </c>
      <c r="E88" s="383">
        <f t="shared" si="36"/>
        <v>238</v>
      </c>
      <c r="F88" s="319">
        <v>46206</v>
      </c>
      <c r="G88" s="384">
        <f t="shared" ca="1" si="32"/>
        <v>102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34"/>
        <v>178.5</v>
      </c>
      <c r="Q88" s="392">
        <f t="shared" si="25"/>
        <v>0</v>
      </c>
      <c r="R88" s="392">
        <f t="shared" si="26"/>
        <v>0</v>
      </c>
      <c r="S88" s="392">
        <f t="shared" si="27"/>
        <v>0</v>
      </c>
      <c r="T88" s="392">
        <f t="shared" si="28"/>
        <v>0</v>
      </c>
      <c r="U88" s="393">
        <f t="shared" si="29"/>
        <v>59.5</v>
      </c>
      <c r="V88" s="394">
        <f t="shared" si="35"/>
        <v>238</v>
      </c>
      <c r="W88" s="144" t="s">
        <v>205</v>
      </c>
      <c r="X88" s="423">
        <f t="shared" si="31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30"/>
        <v>1</v>
      </c>
      <c r="B89" s="142" t="s">
        <v>124</v>
      </c>
      <c r="C89" s="142"/>
      <c r="D89" s="198">
        <v>24</v>
      </c>
      <c r="E89" s="383">
        <f t="shared" si="36"/>
        <v>168</v>
      </c>
      <c r="F89" s="319">
        <v>46206</v>
      </c>
      <c r="G89" s="384">
        <f t="shared" ca="1" si="32"/>
        <v>102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34"/>
        <v>84</v>
      </c>
      <c r="Q89" s="392">
        <f t="shared" si="25"/>
        <v>0</v>
      </c>
      <c r="R89" s="392">
        <f t="shared" si="26"/>
        <v>0</v>
      </c>
      <c r="S89" s="392">
        <f t="shared" si="27"/>
        <v>0</v>
      </c>
      <c r="T89" s="392">
        <f t="shared" si="28"/>
        <v>0</v>
      </c>
      <c r="U89" s="393">
        <f t="shared" si="29"/>
        <v>84</v>
      </c>
      <c r="V89" s="394">
        <f t="shared" si="35"/>
        <v>168</v>
      </c>
      <c r="W89" s="144" t="s">
        <v>208</v>
      </c>
      <c r="X89" s="423">
        <f t="shared" si="31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30"/>
        <v>1</v>
      </c>
      <c r="B90" s="142" t="s">
        <v>380</v>
      </c>
      <c r="C90" s="142"/>
      <c r="D90" s="198">
        <v>30</v>
      </c>
      <c r="E90" s="383">
        <f t="shared" si="36"/>
        <v>210</v>
      </c>
      <c r="F90" s="319">
        <v>46205</v>
      </c>
      <c r="G90" s="384">
        <f t="shared" ca="1" si="32"/>
        <v>103</v>
      </c>
      <c r="H90" s="385">
        <v>1</v>
      </c>
      <c r="I90" s="385" t="s">
        <v>353</v>
      </c>
      <c r="J90" s="195">
        <v>0.75</v>
      </c>
      <c r="K90" s="196"/>
      <c r="L90" s="196"/>
      <c r="M90" s="196">
        <v>0.25</v>
      </c>
      <c r="N90" s="196"/>
      <c r="O90" s="197"/>
      <c r="P90" s="391">
        <f t="shared" si="34"/>
        <v>157.5</v>
      </c>
      <c r="Q90" s="392">
        <f t="shared" si="25"/>
        <v>0</v>
      </c>
      <c r="R90" s="392">
        <f t="shared" si="26"/>
        <v>0</v>
      </c>
      <c r="S90" s="392">
        <f t="shared" si="27"/>
        <v>52.5</v>
      </c>
      <c r="T90" s="392">
        <f t="shared" si="28"/>
        <v>0</v>
      </c>
      <c r="U90" s="393">
        <f t="shared" si="29"/>
        <v>0</v>
      </c>
      <c r="V90" s="394">
        <f t="shared" si="35"/>
        <v>210</v>
      </c>
      <c r="W90" s="144" t="s">
        <v>208</v>
      </c>
      <c r="X90" s="423">
        <f t="shared" si="31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30"/>
        <v>1</v>
      </c>
      <c r="B91" s="142" t="s">
        <v>126</v>
      </c>
      <c r="C91" s="148" t="s">
        <v>34</v>
      </c>
      <c r="D91" s="198">
        <v>36</v>
      </c>
      <c r="E91" s="383">
        <f t="shared" si="36"/>
        <v>252</v>
      </c>
      <c r="F91" s="319">
        <v>46198</v>
      </c>
      <c r="G91" s="384">
        <f t="shared" ca="1" si="32"/>
        <v>110</v>
      </c>
      <c r="H91" s="385">
        <v>3</v>
      </c>
      <c r="I91" s="385" t="str">
        <f>VLOOKUP(H91,Secteurs!$A$4:$C$6,3)</f>
        <v>Arnaud ITOUA</v>
      </c>
      <c r="J91" s="195">
        <v>0.75</v>
      </c>
      <c r="K91" s="196"/>
      <c r="L91" s="196"/>
      <c r="M91" s="196"/>
      <c r="N91" s="196"/>
      <c r="O91" s="197">
        <v>0.25</v>
      </c>
      <c r="P91" s="391">
        <f t="shared" si="34"/>
        <v>189</v>
      </c>
      <c r="Q91" s="392">
        <f t="shared" si="25"/>
        <v>0</v>
      </c>
      <c r="R91" s="392">
        <f t="shared" si="26"/>
        <v>0</v>
      </c>
      <c r="S91" s="392">
        <f t="shared" si="27"/>
        <v>0</v>
      </c>
      <c r="T91" s="392">
        <f t="shared" si="28"/>
        <v>0</v>
      </c>
      <c r="U91" s="393">
        <f t="shared" si="29"/>
        <v>63</v>
      </c>
      <c r="V91" s="394">
        <f t="shared" si="35"/>
        <v>252</v>
      </c>
      <c r="W91" s="144" t="s">
        <v>241</v>
      </c>
      <c r="X91" s="423">
        <f t="shared" si="31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30"/>
        <v>1</v>
      </c>
      <c r="B92" s="142" t="s">
        <v>127</v>
      </c>
      <c r="C92" s="142"/>
      <c r="D92" s="198">
        <v>30</v>
      </c>
      <c r="E92" s="383">
        <f t="shared" si="36"/>
        <v>210</v>
      </c>
      <c r="F92" s="319">
        <v>46205</v>
      </c>
      <c r="G92" s="384">
        <f t="shared" ca="1" si="32"/>
        <v>103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34"/>
        <v>105</v>
      </c>
      <c r="Q92" s="392">
        <f t="shared" si="25"/>
        <v>0</v>
      </c>
      <c r="R92" s="392">
        <f t="shared" si="26"/>
        <v>0</v>
      </c>
      <c r="S92" s="392">
        <f t="shared" si="27"/>
        <v>0</v>
      </c>
      <c r="T92" s="392">
        <f t="shared" si="28"/>
        <v>0</v>
      </c>
      <c r="U92" s="393">
        <f t="shared" si="29"/>
        <v>105</v>
      </c>
      <c r="V92" s="394">
        <f t="shared" si="35"/>
        <v>210</v>
      </c>
      <c r="W92" s="144" t="s">
        <v>208</v>
      </c>
      <c r="X92" s="423">
        <f t="shared" si="31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30"/>
        <v>1</v>
      </c>
      <c r="B93" s="150" t="s">
        <v>128</v>
      </c>
      <c r="C93" s="150"/>
      <c r="D93" s="200">
        <v>16</v>
      </c>
      <c r="E93" s="383">
        <f t="shared" si="36"/>
        <v>112</v>
      </c>
      <c r="F93" s="319">
        <v>46206</v>
      </c>
      <c r="G93" s="384">
        <f t="shared" ca="1" si="32"/>
        <v>102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34"/>
        <v>56</v>
      </c>
      <c r="Q93" s="392">
        <f t="shared" si="25"/>
        <v>0</v>
      </c>
      <c r="R93" s="392">
        <f t="shared" si="26"/>
        <v>0</v>
      </c>
      <c r="S93" s="392">
        <f t="shared" si="27"/>
        <v>0</v>
      </c>
      <c r="T93" s="392">
        <f t="shared" si="28"/>
        <v>28</v>
      </c>
      <c r="U93" s="393">
        <f t="shared" si="29"/>
        <v>28</v>
      </c>
      <c r="V93" s="394">
        <f t="shared" si="35"/>
        <v>112</v>
      </c>
      <c r="W93" s="144" t="s">
        <v>205</v>
      </c>
      <c r="X93" s="423">
        <f t="shared" si="31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30"/>
        <v>1</v>
      </c>
      <c r="B94" s="153" t="s">
        <v>331</v>
      </c>
      <c r="C94" s="149" t="s">
        <v>29</v>
      </c>
      <c r="D94" s="198">
        <v>20</v>
      </c>
      <c r="E94" s="383">
        <f t="shared" si="36"/>
        <v>140</v>
      </c>
      <c r="F94" s="319">
        <v>46209</v>
      </c>
      <c r="G94" s="384">
        <f t="shared" ca="1" si="32"/>
        <v>99</v>
      </c>
      <c r="H94" s="385">
        <v>1</v>
      </c>
      <c r="I94" s="385" t="s">
        <v>353</v>
      </c>
      <c r="J94" s="195">
        <v>0.75</v>
      </c>
      <c r="K94" s="196"/>
      <c r="L94" s="196"/>
      <c r="M94" s="196">
        <v>0.25</v>
      </c>
      <c r="N94" s="196"/>
      <c r="O94" s="197"/>
      <c r="P94" s="391">
        <f t="shared" si="34"/>
        <v>105</v>
      </c>
      <c r="Q94" s="392">
        <f t="shared" si="25"/>
        <v>0</v>
      </c>
      <c r="R94" s="392">
        <f t="shared" si="26"/>
        <v>0</v>
      </c>
      <c r="S94" s="392">
        <f t="shared" si="27"/>
        <v>35</v>
      </c>
      <c r="T94" s="392">
        <f t="shared" si="28"/>
        <v>0</v>
      </c>
      <c r="U94" s="393">
        <f t="shared" si="29"/>
        <v>0</v>
      </c>
      <c r="V94" s="394">
        <f t="shared" si="35"/>
        <v>140</v>
      </c>
      <c r="W94" s="144" t="s">
        <v>242</v>
      </c>
      <c r="X94" s="423">
        <f t="shared" si="31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30"/>
        <v>1</v>
      </c>
      <c r="B95" s="142" t="s">
        <v>394</v>
      </c>
      <c r="C95" s="142"/>
      <c r="D95" s="198">
        <v>22</v>
      </c>
      <c r="E95" s="383">
        <f t="shared" si="36"/>
        <v>154</v>
      </c>
      <c r="F95" s="319">
        <v>46198</v>
      </c>
      <c r="G95" s="384">
        <f t="shared" ca="1" si="32"/>
        <v>110</v>
      </c>
      <c r="H95" s="385">
        <v>3</v>
      </c>
      <c r="I95" s="385" t="str">
        <f>VLOOKUP(H95,Secteurs!$A$4:$C$6,3)</f>
        <v>Arnaud ITOUA</v>
      </c>
      <c r="J95" s="195">
        <v>0.75</v>
      </c>
      <c r="K95" s="196"/>
      <c r="L95" s="196"/>
      <c r="M95" s="196"/>
      <c r="N95" s="196"/>
      <c r="O95" s="197">
        <v>0.25</v>
      </c>
      <c r="P95" s="391">
        <f t="shared" si="34"/>
        <v>115.5</v>
      </c>
      <c r="Q95" s="392">
        <f t="shared" ref="Q95:Q126" si="37">+$E95*K95</f>
        <v>0</v>
      </c>
      <c r="R95" s="392">
        <f t="shared" ref="R95:R126" si="38">+$E95*L95</f>
        <v>0</v>
      </c>
      <c r="S95" s="392">
        <f t="shared" ref="S95:S126" si="39">+$E95*M95</f>
        <v>0</v>
      </c>
      <c r="T95" s="392">
        <f t="shared" ref="T95:T126" si="40">+$E95*N95</f>
        <v>0</v>
      </c>
      <c r="U95" s="393">
        <f t="shared" ref="U95:U126" si="41">+$E95*O95</f>
        <v>38.5</v>
      </c>
      <c r="V95" s="394">
        <f t="shared" si="35"/>
        <v>154</v>
      </c>
      <c r="W95" s="144" t="s">
        <v>243</v>
      </c>
      <c r="X95" s="423">
        <f t="shared" si="31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30"/>
        <v>1</v>
      </c>
      <c r="B96" s="142" t="s">
        <v>131</v>
      </c>
      <c r="C96" s="148" t="s">
        <v>34</v>
      </c>
      <c r="D96" s="198">
        <v>20</v>
      </c>
      <c r="E96" s="383">
        <f t="shared" si="36"/>
        <v>140</v>
      </c>
      <c r="F96" s="319">
        <v>46209</v>
      </c>
      <c r="G96" s="384">
        <f t="shared" ca="1" si="32"/>
        <v>99</v>
      </c>
      <c r="H96" s="385">
        <v>2</v>
      </c>
      <c r="I96" s="385" t="s">
        <v>354</v>
      </c>
      <c r="J96" s="195">
        <v>0.5</v>
      </c>
      <c r="K96" s="196"/>
      <c r="L96" s="196"/>
      <c r="M96" s="196"/>
      <c r="N96" s="196">
        <v>0.5</v>
      </c>
      <c r="O96" s="197"/>
      <c r="P96" s="391">
        <f t="shared" si="34"/>
        <v>70</v>
      </c>
      <c r="Q96" s="392">
        <f t="shared" si="37"/>
        <v>0</v>
      </c>
      <c r="R96" s="392">
        <f t="shared" si="38"/>
        <v>0</v>
      </c>
      <c r="S96" s="392">
        <f t="shared" si="39"/>
        <v>0</v>
      </c>
      <c r="T96" s="392">
        <f t="shared" si="40"/>
        <v>70</v>
      </c>
      <c r="U96" s="393">
        <f t="shared" si="41"/>
        <v>0</v>
      </c>
      <c r="V96" s="394">
        <f t="shared" si="35"/>
        <v>140</v>
      </c>
      <c r="W96" s="144" t="s">
        <v>244</v>
      </c>
      <c r="X96" s="423">
        <f t="shared" si="31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30"/>
        <v>1</v>
      </c>
      <c r="B97" s="150" t="s">
        <v>133</v>
      </c>
      <c r="C97" s="148" t="s">
        <v>52</v>
      </c>
      <c r="D97" s="198">
        <v>26</v>
      </c>
      <c r="E97" s="383">
        <f t="shared" si="36"/>
        <v>182</v>
      </c>
      <c r="F97" s="319">
        <v>46205</v>
      </c>
      <c r="G97" s="384">
        <f t="shared" ca="1" si="32"/>
        <v>103</v>
      </c>
      <c r="H97" s="385">
        <v>3</v>
      </c>
      <c r="I97" s="385" t="str">
        <f>VLOOKUP(H97,Secteurs!$A$4:$C$6,3)</f>
        <v>Arnaud ITOUA</v>
      </c>
      <c r="J97" s="195">
        <v>0.5</v>
      </c>
      <c r="K97" s="196"/>
      <c r="L97" s="196"/>
      <c r="M97" s="196"/>
      <c r="N97" s="196">
        <v>0.25</v>
      </c>
      <c r="O97" s="197">
        <v>0.25</v>
      </c>
      <c r="P97" s="391">
        <f t="shared" si="34"/>
        <v>91</v>
      </c>
      <c r="Q97" s="392">
        <f t="shared" si="37"/>
        <v>0</v>
      </c>
      <c r="R97" s="392">
        <f t="shared" si="38"/>
        <v>0</v>
      </c>
      <c r="S97" s="392">
        <f t="shared" si="39"/>
        <v>0</v>
      </c>
      <c r="T97" s="392">
        <f t="shared" si="40"/>
        <v>45.5</v>
      </c>
      <c r="U97" s="393">
        <f t="shared" si="41"/>
        <v>45.5</v>
      </c>
      <c r="V97" s="394">
        <f t="shared" si="35"/>
        <v>182</v>
      </c>
      <c r="W97" s="144" t="s">
        <v>246</v>
      </c>
      <c r="X97" s="423">
        <f t="shared" si="31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ref="A98:A129" si="42">+IF(D98&gt;0,1,0)</f>
        <v>1</v>
      </c>
      <c r="B98" s="142" t="s">
        <v>134</v>
      </c>
      <c r="C98" s="142"/>
      <c r="D98" s="198">
        <v>36</v>
      </c>
      <c r="E98" s="383">
        <f t="shared" si="36"/>
        <v>252</v>
      </c>
      <c r="F98" s="319">
        <v>46198</v>
      </c>
      <c r="G98" s="384">
        <f t="shared" ca="1" si="32"/>
        <v>110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>
        <v>0.25</v>
      </c>
      <c r="N98" s="196"/>
      <c r="O98" s="197">
        <v>0.25</v>
      </c>
      <c r="P98" s="391">
        <f t="shared" si="34"/>
        <v>126</v>
      </c>
      <c r="Q98" s="392">
        <f t="shared" si="37"/>
        <v>0</v>
      </c>
      <c r="R98" s="392">
        <f t="shared" si="38"/>
        <v>0</v>
      </c>
      <c r="S98" s="392">
        <f t="shared" si="39"/>
        <v>63</v>
      </c>
      <c r="T98" s="392">
        <f t="shared" si="40"/>
        <v>0</v>
      </c>
      <c r="U98" s="393">
        <f t="shared" si="41"/>
        <v>63</v>
      </c>
      <c r="V98" s="394">
        <f t="shared" si="35"/>
        <v>252</v>
      </c>
      <c r="W98" s="144" t="s">
        <v>247</v>
      </c>
      <c r="X98" s="423">
        <f t="shared" ref="X98:X129" si="43">+V98-E98</f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42"/>
        <v>1</v>
      </c>
      <c r="B99" s="153" t="s">
        <v>135</v>
      </c>
      <c r="C99" s="153"/>
      <c r="D99" s="198">
        <v>36</v>
      </c>
      <c r="E99" s="383">
        <f t="shared" si="36"/>
        <v>252</v>
      </c>
      <c r="F99" s="319">
        <v>46206</v>
      </c>
      <c r="G99" s="384">
        <f t="shared" ca="1" si="32"/>
        <v>102</v>
      </c>
      <c r="H99" s="385">
        <v>1</v>
      </c>
      <c r="I99" s="385" t="s">
        <v>353</v>
      </c>
      <c r="J99" s="195"/>
      <c r="K99" s="196"/>
      <c r="L99" s="196">
        <v>0.5</v>
      </c>
      <c r="M99" s="196"/>
      <c r="N99" s="196"/>
      <c r="O99" s="197">
        <v>0.5</v>
      </c>
      <c r="P99" s="391">
        <f t="shared" si="34"/>
        <v>0</v>
      </c>
      <c r="Q99" s="392">
        <f t="shared" si="37"/>
        <v>0</v>
      </c>
      <c r="R99" s="392">
        <f t="shared" si="38"/>
        <v>126</v>
      </c>
      <c r="S99" s="392">
        <f t="shared" si="39"/>
        <v>0</v>
      </c>
      <c r="T99" s="392">
        <f t="shared" si="40"/>
        <v>0</v>
      </c>
      <c r="U99" s="393">
        <f t="shared" si="41"/>
        <v>126</v>
      </c>
      <c r="V99" s="394">
        <f t="shared" si="35"/>
        <v>252</v>
      </c>
      <c r="W99" s="144" t="s">
        <v>248</v>
      </c>
      <c r="X99" s="423">
        <f t="shared" si="4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42"/>
        <v>1</v>
      </c>
      <c r="B100" s="142" t="s">
        <v>370</v>
      </c>
      <c r="C100" s="148"/>
      <c r="D100" s="199">
        <v>10</v>
      </c>
      <c r="E100" s="383">
        <f t="shared" si="36"/>
        <v>70</v>
      </c>
      <c r="F100" s="319">
        <v>46198</v>
      </c>
      <c r="G100" s="384">
        <f t="shared" ca="1" si="32"/>
        <v>110</v>
      </c>
      <c r="H100" s="385">
        <v>3</v>
      </c>
      <c r="I100" s="385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391">
        <f t="shared" si="34"/>
        <v>35</v>
      </c>
      <c r="Q100" s="392">
        <f t="shared" si="37"/>
        <v>0</v>
      </c>
      <c r="R100" s="392">
        <f t="shared" si="38"/>
        <v>0</v>
      </c>
      <c r="S100" s="392">
        <f t="shared" si="39"/>
        <v>0</v>
      </c>
      <c r="T100" s="392">
        <f t="shared" si="40"/>
        <v>0</v>
      </c>
      <c r="U100" s="393">
        <f t="shared" si="41"/>
        <v>35</v>
      </c>
      <c r="V100" s="394">
        <f t="shared" si="35"/>
        <v>70</v>
      </c>
      <c r="W100" s="144" t="s">
        <v>249</v>
      </c>
      <c r="X100" s="423">
        <f t="shared" si="4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42"/>
        <v>1</v>
      </c>
      <c r="B101" s="142" t="s">
        <v>137</v>
      </c>
      <c r="C101" s="142"/>
      <c r="D101" s="198">
        <v>38</v>
      </c>
      <c r="E101" s="383">
        <v>266</v>
      </c>
      <c r="F101" s="319">
        <v>46206</v>
      </c>
      <c r="G101" s="384">
        <f t="shared" ca="1" si="32"/>
        <v>102</v>
      </c>
      <c r="H101" s="385">
        <v>2</v>
      </c>
      <c r="I101" s="385" t="s">
        <v>354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34"/>
        <v>133</v>
      </c>
      <c r="Q101" s="392">
        <f t="shared" si="37"/>
        <v>0</v>
      </c>
      <c r="R101" s="392">
        <f t="shared" si="38"/>
        <v>0</v>
      </c>
      <c r="S101" s="392">
        <f t="shared" si="39"/>
        <v>0</v>
      </c>
      <c r="T101" s="392">
        <f t="shared" si="40"/>
        <v>0</v>
      </c>
      <c r="U101" s="393">
        <f t="shared" si="41"/>
        <v>133</v>
      </c>
      <c r="V101" s="394">
        <f t="shared" si="35"/>
        <v>266</v>
      </c>
      <c r="W101" s="144" t="s">
        <v>250</v>
      </c>
      <c r="X101" s="423">
        <f t="shared" si="4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42"/>
        <v>1</v>
      </c>
      <c r="B102" s="142" t="s">
        <v>338</v>
      </c>
      <c r="C102" s="142"/>
      <c r="D102" s="198">
        <v>16</v>
      </c>
      <c r="E102" s="383">
        <f>D102*7</f>
        <v>112</v>
      </c>
      <c r="F102" s="319">
        <v>46206</v>
      </c>
      <c r="G102" s="384">
        <f t="shared" ca="1" si="32"/>
        <v>102</v>
      </c>
      <c r="H102" s="385">
        <v>2</v>
      </c>
      <c r="I102" s="385" t="s">
        <v>354</v>
      </c>
      <c r="J102" s="195">
        <v>0.5</v>
      </c>
      <c r="K102" s="196"/>
      <c r="L102" s="196"/>
      <c r="M102" s="196">
        <v>0.25</v>
      </c>
      <c r="N102" s="196">
        <v>0.25</v>
      </c>
      <c r="O102" s="197"/>
      <c r="P102" s="391">
        <f t="shared" si="34"/>
        <v>56</v>
      </c>
      <c r="Q102" s="392">
        <f t="shared" si="37"/>
        <v>0</v>
      </c>
      <c r="R102" s="392">
        <f t="shared" si="38"/>
        <v>0</v>
      </c>
      <c r="S102" s="392">
        <f t="shared" si="39"/>
        <v>28</v>
      </c>
      <c r="T102" s="392">
        <f t="shared" si="40"/>
        <v>28</v>
      </c>
      <c r="U102" s="393">
        <f t="shared" si="41"/>
        <v>0</v>
      </c>
      <c r="V102" s="394">
        <f t="shared" si="35"/>
        <v>112</v>
      </c>
      <c r="W102" s="144" t="s">
        <v>251</v>
      </c>
      <c r="X102" s="423">
        <f t="shared" si="4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42"/>
        <v>0</v>
      </c>
      <c r="B103" s="163" t="s">
        <v>139</v>
      </c>
      <c r="C103" s="155" t="s">
        <v>281</v>
      </c>
      <c r="D103" s="198"/>
      <c r="E103" s="383">
        <f>D103*7</f>
        <v>0</v>
      </c>
      <c r="F103" s="319"/>
      <c r="G103" s="384" t="str">
        <f t="shared" ca="1" si="32"/>
        <v>Sans objet</v>
      </c>
      <c r="H103" s="397">
        <v>2</v>
      </c>
      <c r="I103" s="397"/>
      <c r="J103" s="195"/>
      <c r="K103" s="196"/>
      <c r="L103" s="196"/>
      <c r="M103" s="196"/>
      <c r="N103" s="196"/>
      <c r="O103" s="197"/>
      <c r="P103" s="391">
        <f t="shared" si="34"/>
        <v>0</v>
      </c>
      <c r="Q103" s="392">
        <f t="shared" si="37"/>
        <v>0</v>
      </c>
      <c r="R103" s="392">
        <f t="shared" si="38"/>
        <v>0</v>
      </c>
      <c r="S103" s="392">
        <f t="shared" si="39"/>
        <v>0</v>
      </c>
      <c r="T103" s="392">
        <f t="shared" si="40"/>
        <v>0</v>
      </c>
      <c r="U103" s="393">
        <f t="shared" si="41"/>
        <v>0</v>
      </c>
      <c r="V103" s="394">
        <f t="shared" si="35"/>
        <v>0</v>
      </c>
      <c r="W103" s="144" t="s">
        <v>252</v>
      </c>
      <c r="X103" s="423">
        <f t="shared" si="4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42"/>
        <v>1</v>
      </c>
      <c r="B104" s="142" t="s">
        <v>140</v>
      </c>
      <c r="C104" s="142"/>
      <c r="D104" s="198">
        <v>26</v>
      </c>
      <c r="E104" s="383">
        <f>D104*7</f>
        <v>182</v>
      </c>
      <c r="F104" s="319">
        <v>46198</v>
      </c>
      <c r="G104" s="384">
        <f t="shared" ref="G104:G135" ca="1" si="44">+IF(A104=1,(+TODAY())-F104,"Sans objet")</f>
        <v>110</v>
      </c>
      <c r="H104" s="385">
        <v>3</v>
      </c>
      <c r="I104" s="385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391">
        <f t="shared" si="34"/>
        <v>91</v>
      </c>
      <c r="Q104" s="392">
        <f t="shared" si="37"/>
        <v>0</v>
      </c>
      <c r="R104" s="392">
        <f t="shared" si="38"/>
        <v>0</v>
      </c>
      <c r="S104" s="392">
        <f t="shared" si="39"/>
        <v>0</v>
      </c>
      <c r="T104" s="392">
        <f t="shared" si="40"/>
        <v>0</v>
      </c>
      <c r="U104" s="393">
        <f t="shared" si="41"/>
        <v>91</v>
      </c>
      <c r="V104" s="394">
        <f t="shared" si="35"/>
        <v>182</v>
      </c>
      <c r="W104" s="144" t="s">
        <v>207</v>
      </c>
      <c r="X104" s="423">
        <f t="shared" si="4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42"/>
        <v>1</v>
      </c>
      <c r="B105" s="142" t="s">
        <v>333</v>
      </c>
      <c r="C105" s="142"/>
      <c r="D105" s="198">
        <v>22</v>
      </c>
      <c r="E105" s="383">
        <f>D105*7</f>
        <v>154</v>
      </c>
      <c r="F105" s="319">
        <v>46196</v>
      </c>
      <c r="G105" s="384">
        <f t="shared" ca="1" si="44"/>
        <v>112</v>
      </c>
      <c r="H105" s="254">
        <v>1</v>
      </c>
      <c r="I105" s="385" t="s">
        <v>353</v>
      </c>
      <c r="J105" s="195"/>
      <c r="K105" s="196"/>
      <c r="L105" s="196">
        <v>0.5</v>
      </c>
      <c r="M105" s="196"/>
      <c r="N105" s="196">
        <v>0.5</v>
      </c>
      <c r="O105" s="197"/>
      <c r="P105" s="391">
        <f t="shared" si="34"/>
        <v>0</v>
      </c>
      <c r="Q105" s="392">
        <f t="shared" si="37"/>
        <v>0</v>
      </c>
      <c r="R105" s="392">
        <f t="shared" si="38"/>
        <v>77</v>
      </c>
      <c r="S105" s="392">
        <f t="shared" si="39"/>
        <v>0</v>
      </c>
      <c r="T105" s="392">
        <f t="shared" si="40"/>
        <v>77</v>
      </c>
      <c r="U105" s="393">
        <f t="shared" si="41"/>
        <v>0</v>
      </c>
      <c r="V105" s="394">
        <f t="shared" si="35"/>
        <v>154</v>
      </c>
      <c r="W105" s="144" t="s">
        <v>253</v>
      </c>
      <c r="X105" s="423">
        <f t="shared" si="4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42"/>
        <v>1</v>
      </c>
      <c r="B106" s="142" t="s">
        <v>142</v>
      </c>
      <c r="C106" s="142"/>
      <c r="D106" s="198">
        <v>26</v>
      </c>
      <c r="E106" s="383">
        <v>182</v>
      </c>
      <c r="F106" s="319">
        <v>46209</v>
      </c>
      <c r="G106" s="384">
        <f t="shared" ca="1" si="44"/>
        <v>99</v>
      </c>
      <c r="H106" s="385">
        <v>2</v>
      </c>
      <c r="I106" s="385" t="s">
        <v>354</v>
      </c>
      <c r="J106" s="195">
        <v>1</v>
      </c>
      <c r="K106" s="196"/>
      <c r="L106" s="196"/>
      <c r="M106" s="196"/>
      <c r="N106" s="196"/>
      <c r="O106" s="197"/>
      <c r="P106" s="391">
        <f t="shared" si="34"/>
        <v>182</v>
      </c>
      <c r="Q106" s="392">
        <f t="shared" si="37"/>
        <v>0</v>
      </c>
      <c r="R106" s="392">
        <f t="shared" si="38"/>
        <v>0</v>
      </c>
      <c r="S106" s="392">
        <f t="shared" si="39"/>
        <v>0</v>
      </c>
      <c r="T106" s="392">
        <f t="shared" si="40"/>
        <v>0</v>
      </c>
      <c r="U106" s="393">
        <f t="shared" si="41"/>
        <v>0</v>
      </c>
      <c r="V106" s="394">
        <f t="shared" si="35"/>
        <v>182</v>
      </c>
      <c r="W106" s="144" t="s">
        <v>254</v>
      </c>
      <c r="X106" s="423">
        <f t="shared" si="4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42"/>
        <v>1</v>
      </c>
      <c r="B107" s="142" t="s">
        <v>143</v>
      </c>
      <c r="C107" s="148" t="s">
        <v>34</v>
      </c>
      <c r="D107" s="198">
        <v>20</v>
      </c>
      <c r="E107" s="383">
        <f t="shared" ref="E107:E112" si="45">D107*7</f>
        <v>140</v>
      </c>
      <c r="F107" s="319">
        <v>46198</v>
      </c>
      <c r="G107" s="384">
        <f t="shared" ca="1" si="44"/>
        <v>110</v>
      </c>
      <c r="H107" s="385">
        <v>3</v>
      </c>
      <c r="I107" s="385" t="str">
        <f>VLOOKUP(H107,Secteurs!$A$4:$C$6,3)</f>
        <v>Arnaud ITOUA</v>
      </c>
      <c r="J107" s="195">
        <v>0.5</v>
      </c>
      <c r="K107" s="196"/>
      <c r="L107" s="196"/>
      <c r="M107" s="196"/>
      <c r="N107" s="196"/>
      <c r="O107" s="197">
        <v>0.5</v>
      </c>
      <c r="P107" s="391">
        <f t="shared" si="34"/>
        <v>70</v>
      </c>
      <c r="Q107" s="392">
        <f t="shared" si="37"/>
        <v>0</v>
      </c>
      <c r="R107" s="392">
        <f t="shared" si="38"/>
        <v>0</v>
      </c>
      <c r="S107" s="392">
        <f t="shared" si="39"/>
        <v>0</v>
      </c>
      <c r="T107" s="392">
        <f t="shared" si="40"/>
        <v>0</v>
      </c>
      <c r="U107" s="393">
        <f t="shared" si="41"/>
        <v>70</v>
      </c>
      <c r="V107" s="394">
        <f t="shared" si="35"/>
        <v>140</v>
      </c>
      <c r="W107" s="144" t="s">
        <v>226</v>
      </c>
      <c r="X107" s="423">
        <f t="shared" si="4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42"/>
        <v>1</v>
      </c>
      <c r="B108" s="142" t="s">
        <v>144</v>
      </c>
      <c r="C108" s="148" t="s">
        <v>29</v>
      </c>
      <c r="D108" s="198">
        <v>20</v>
      </c>
      <c r="E108" s="383">
        <f t="shared" si="45"/>
        <v>140</v>
      </c>
      <c r="F108" s="319">
        <v>46206</v>
      </c>
      <c r="G108" s="384">
        <f t="shared" ca="1" si="44"/>
        <v>102</v>
      </c>
      <c r="H108" s="385">
        <v>2</v>
      </c>
      <c r="I108" s="385" t="s">
        <v>354</v>
      </c>
      <c r="J108" s="353"/>
      <c r="K108" s="196"/>
      <c r="L108" s="196">
        <v>0.5</v>
      </c>
      <c r="M108" s="196">
        <v>0.25</v>
      </c>
      <c r="N108" s="196"/>
      <c r="O108" s="197">
        <v>0.25</v>
      </c>
      <c r="P108" s="391">
        <f t="shared" si="34"/>
        <v>0</v>
      </c>
      <c r="Q108" s="392">
        <f t="shared" si="37"/>
        <v>0</v>
      </c>
      <c r="R108" s="392">
        <f t="shared" si="38"/>
        <v>70</v>
      </c>
      <c r="S108" s="392">
        <f t="shared" si="39"/>
        <v>35</v>
      </c>
      <c r="T108" s="392">
        <f t="shared" si="40"/>
        <v>0</v>
      </c>
      <c r="U108" s="393">
        <f t="shared" si="41"/>
        <v>35</v>
      </c>
      <c r="V108" s="394">
        <f t="shared" si="35"/>
        <v>140</v>
      </c>
      <c r="W108" s="144" t="s">
        <v>255</v>
      </c>
      <c r="X108" s="423">
        <f t="shared" si="4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42"/>
        <v>1</v>
      </c>
      <c r="B109" s="142" t="s">
        <v>381</v>
      </c>
      <c r="C109" s="142"/>
      <c r="D109" s="198">
        <v>22</v>
      </c>
      <c r="E109" s="383">
        <f t="shared" si="45"/>
        <v>154</v>
      </c>
      <c r="F109" s="319">
        <v>46206</v>
      </c>
      <c r="G109" s="384">
        <f t="shared" ca="1" si="44"/>
        <v>102</v>
      </c>
      <c r="H109" s="385">
        <v>1</v>
      </c>
      <c r="I109" s="385" t="s">
        <v>353</v>
      </c>
      <c r="J109" s="195"/>
      <c r="K109" s="196"/>
      <c r="L109" s="196">
        <v>0.5</v>
      </c>
      <c r="M109" s="196"/>
      <c r="N109" s="196"/>
      <c r="O109" s="197">
        <v>0.5</v>
      </c>
      <c r="P109" s="391">
        <f t="shared" si="34"/>
        <v>0</v>
      </c>
      <c r="Q109" s="392">
        <f t="shared" si="37"/>
        <v>0</v>
      </c>
      <c r="R109" s="392">
        <f t="shared" si="38"/>
        <v>77</v>
      </c>
      <c r="S109" s="392">
        <f t="shared" si="39"/>
        <v>0</v>
      </c>
      <c r="T109" s="392">
        <f t="shared" si="40"/>
        <v>0</v>
      </c>
      <c r="U109" s="393">
        <f t="shared" si="41"/>
        <v>77</v>
      </c>
      <c r="V109" s="394">
        <f t="shared" si="35"/>
        <v>154</v>
      </c>
      <c r="W109" s="144" t="s">
        <v>204</v>
      </c>
      <c r="X109" s="423">
        <f t="shared" si="4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42"/>
        <v>1</v>
      </c>
      <c r="B110" s="142" t="s">
        <v>339</v>
      </c>
      <c r="C110" s="142"/>
      <c r="D110" s="199">
        <v>16</v>
      </c>
      <c r="E110" s="383">
        <f t="shared" si="45"/>
        <v>112</v>
      </c>
      <c r="F110" s="319">
        <v>46202</v>
      </c>
      <c r="G110" s="384">
        <f t="shared" ca="1" si="44"/>
        <v>106</v>
      </c>
      <c r="H110" s="385">
        <v>3</v>
      </c>
      <c r="I110" s="385" t="str">
        <f>VLOOKUP(H110,Secteurs!$A$4:$C$6,3)</f>
        <v>Arnaud ITOUA</v>
      </c>
      <c r="J110" s="195">
        <v>0.5</v>
      </c>
      <c r="K110" s="196"/>
      <c r="L110" s="196"/>
      <c r="M110" s="196"/>
      <c r="N110" s="196"/>
      <c r="O110" s="197">
        <v>0.5</v>
      </c>
      <c r="P110" s="391">
        <f t="shared" ref="P110:P141" si="46">+$E110*J110</f>
        <v>56</v>
      </c>
      <c r="Q110" s="392">
        <f t="shared" si="37"/>
        <v>0</v>
      </c>
      <c r="R110" s="392">
        <f t="shared" si="38"/>
        <v>0</v>
      </c>
      <c r="S110" s="392">
        <f t="shared" si="39"/>
        <v>0</v>
      </c>
      <c r="T110" s="392">
        <f t="shared" si="40"/>
        <v>0</v>
      </c>
      <c r="U110" s="393">
        <f t="shared" si="41"/>
        <v>56</v>
      </c>
      <c r="V110" s="394">
        <f t="shared" ref="V110:V141" si="47">SUM(P110:U110)</f>
        <v>112</v>
      </c>
      <c r="W110" s="144" t="s">
        <v>256</v>
      </c>
      <c r="X110" s="423">
        <f t="shared" si="4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42"/>
        <v>1</v>
      </c>
      <c r="B111" s="142" t="s">
        <v>147</v>
      </c>
      <c r="C111" s="142"/>
      <c r="D111" s="198">
        <v>16</v>
      </c>
      <c r="E111" s="383">
        <f t="shared" si="45"/>
        <v>112</v>
      </c>
      <c r="F111" s="319">
        <v>46205</v>
      </c>
      <c r="G111" s="384">
        <f t="shared" ca="1" si="44"/>
        <v>103</v>
      </c>
      <c r="H111" s="385">
        <v>1</v>
      </c>
      <c r="I111" s="385" t="s">
        <v>353</v>
      </c>
      <c r="J111" s="195"/>
      <c r="K111" s="196"/>
      <c r="L111" s="196"/>
      <c r="M111" s="196"/>
      <c r="N111" s="196">
        <v>0.5</v>
      </c>
      <c r="O111" s="197">
        <v>0.5</v>
      </c>
      <c r="P111" s="391">
        <f t="shared" si="46"/>
        <v>0</v>
      </c>
      <c r="Q111" s="392">
        <f t="shared" si="37"/>
        <v>0</v>
      </c>
      <c r="R111" s="392">
        <f t="shared" si="38"/>
        <v>0</v>
      </c>
      <c r="S111" s="392">
        <f t="shared" si="39"/>
        <v>0</v>
      </c>
      <c r="T111" s="392">
        <f t="shared" si="40"/>
        <v>56</v>
      </c>
      <c r="U111" s="393">
        <f t="shared" si="41"/>
        <v>56</v>
      </c>
      <c r="V111" s="394">
        <f t="shared" si="47"/>
        <v>112</v>
      </c>
      <c r="W111" s="144" t="s">
        <v>219</v>
      </c>
      <c r="X111" s="423">
        <f t="shared" si="4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42"/>
        <v>1</v>
      </c>
      <c r="B112" s="142" t="s">
        <v>382</v>
      </c>
      <c r="C112" s="142"/>
      <c r="D112" s="198">
        <v>12</v>
      </c>
      <c r="E112" s="383">
        <f t="shared" si="45"/>
        <v>84</v>
      </c>
      <c r="F112" s="319">
        <v>46204</v>
      </c>
      <c r="G112" s="384">
        <f t="shared" ca="1" si="44"/>
        <v>104</v>
      </c>
      <c r="H112" s="254">
        <v>1</v>
      </c>
      <c r="I112" s="385" t="s">
        <v>353</v>
      </c>
      <c r="J112" s="195">
        <v>1</v>
      </c>
      <c r="K112" s="196"/>
      <c r="L112" s="196"/>
      <c r="M112" s="196"/>
      <c r="N112" s="196"/>
      <c r="O112" s="197"/>
      <c r="P112" s="391">
        <f t="shared" si="46"/>
        <v>84</v>
      </c>
      <c r="Q112" s="392">
        <f t="shared" si="37"/>
        <v>0</v>
      </c>
      <c r="R112" s="392">
        <f t="shared" si="38"/>
        <v>0</v>
      </c>
      <c r="S112" s="392">
        <f t="shared" si="39"/>
        <v>0</v>
      </c>
      <c r="T112" s="392">
        <f t="shared" si="40"/>
        <v>0</v>
      </c>
      <c r="U112" s="393">
        <f t="shared" si="41"/>
        <v>0</v>
      </c>
      <c r="V112" s="394">
        <f t="shared" si="47"/>
        <v>84</v>
      </c>
      <c r="W112" s="144" t="s">
        <v>257</v>
      </c>
      <c r="X112" s="423">
        <f t="shared" si="4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42"/>
        <v>1</v>
      </c>
      <c r="B113" s="142" t="s">
        <v>149</v>
      </c>
      <c r="C113" s="142"/>
      <c r="D113" s="199">
        <v>22</v>
      </c>
      <c r="E113" s="383">
        <v>140</v>
      </c>
      <c r="F113" s="319">
        <v>46202</v>
      </c>
      <c r="G113" s="384">
        <f t="shared" ca="1" si="44"/>
        <v>106</v>
      </c>
      <c r="H113" s="385">
        <v>3</v>
      </c>
      <c r="I113" s="385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391">
        <f t="shared" si="46"/>
        <v>70</v>
      </c>
      <c r="Q113" s="392">
        <f t="shared" si="37"/>
        <v>0</v>
      </c>
      <c r="R113" s="392">
        <f t="shared" si="38"/>
        <v>0</v>
      </c>
      <c r="S113" s="392">
        <f t="shared" si="39"/>
        <v>0</v>
      </c>
      <c r="T113" s="392">
        <f t="shared" si="40"/>
        <v>0</v>
      </c>
      <c r="U113" s="393">
        <f t="shared" si="41"/>
        <v>70</v>
      </c>
      <c r="V113" s="394">
        <f t="shared" si="47"/>
        <v>140</v>
      </c>
      <c r="W113" s="144" t="s">
        <v>207</v>
      </c>
      <c r="X113" s="423">
        <f t="shared" si="4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42"/>
        <v>1</v>
      </c>
      <c r="B114" s="142" t="s">
        <v>150</v>
      </c>
      <c r="C114" s="142"/>
      <c r="D114" s="198">
        <v>16</v>
      </c>
      <c r="E114" s="383">
        <f t="shared" ref="E114:E126" si="48">D114*7</f>
        <v>112</v>
      </c>
      <c r="F114" s="319">
        <v>46206</v>
      </c>
      <c r="G114" s="384">
        <f t="shared" ca="1" si="44"/>
        <v>102</v>
      </c>
      <c r="H114" s="385">
        <v>2</v>
      </c>
      <c r="I114" s="385" t="s">
        <v>354</v>
      </c>
      <c r="J114" s="195"/>
      <c r="K114" s="196"/>
      <c r="L114" s="196">
        <v>0.5</v>
      </c>
      <c r="M114" s="196"/>
      <c r="N114" s="196"/>
      <c r="O114" s="197">
        <v>0.5</v>
      </c>
      <c r="P114" s="391">
        <f t="shared" si="46"/>
        <v>0</v>
      </c>
      <c r="Q114" s="392">
        <f t="shared" si="37"/>
        <v>0</v>
      </c>
      <c r="R114" s="392">
        <f t="shared" si="38"/>
        <v>56</v>
      </c>
      <c r="S114" s="392">
        <f t="shared" si="39"/>
        <v>0</v>
      </c>
      <c r="T114" s="392">
        <f t="shared" si="40"/>
        <v>0</v>
      </c>
      <c r="U114" s="393">
        <f t="shared" si="41"/>
        <v>56</v>
      </c>
      <c r="V114" s="394">
        <f t="shared" si="47"/>
        <v>112</v>
      </c>
      <c r="W114" s="144" t="s">
        <v>254</v>
      </c>
      <c r="X114" s="423">
        <f t="shared" si="4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42"/>
        <v>1</v>
      </c>
      <c r="B115" s="153" t="s">
        <v>151</v>
      </c>
      <c r="C115" s="153"/>
      <c r="D115" s="198">
        <v>30</v>
      </c>
      <c r="E115" s="383">
        <f t="shared" si="48"/>
        <v>210</v>
      </c>
      <c r="F115" s="319">
        <v>46205</v>
      </c>
      <c r="G115" s="384">
        <f t="shared" ca="1" si="44"/>
        <v>103</v>
      </c>
      <c r="H115" s="385">
        <v>1</v>
      </c>
      <c r="I115" s="385" t="s">
        <v>353</v>
      </c>
      <c r="J115" s="195"/>
      <c r="K115" s="196">
        <v>0.5</v>
      </c>
      <c r="L115" s="196"/>
      <c r="M115" s="196">
        <v>0.5</v>
      </c>
      <c r="N115" s="196"/>
      <c r="O115" s="197"/>
      <c r="P115" s="391">
        <f t="shared" si="46"/>
        <v>0</v>
      </c>
      <c r="Q115" s="392">
        <f t="shared" si="37"/>
        <v>105</v>
      </c>
      <c r="R115" s="392">
        <f t="shared" si="38"/>
        <v>0</v>
      </c>
      <c r="S115" s="392">
        <f t="shared" si="39"/>
        <v>105</v>
      </c>
      <c r="T115" s="392">
        <f t="shared" si="40"/>
        <v>0</v>
      </c>
      <c r="U115" s="393">
        <f t="shared" si="41"/>
        <v>0</v>
      </c>
      <c r="V115" s="394">
        <f t="shared" si="47"/>
        <v>210</v>
      </c>
      <c r="W115" s="144" t="s">
        <v>255</v>
      </c>
      <c r="X115" s="423">
        <f t="shared" si="4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42"/>
        <v>1</v>
      </c>
      <c r="B116" s="150" t="s">
        <v>153</v>
      </c>
      <c r="C116" s="148" t="s">
        <v>29</v>
      </c>
      <c r="D116" s="200">
        <v>20</v>
      </c>
      <c r="E116" s="383">
        <f t="shared" si="48"/>
        <v>140</v>
      </c>
      <c r="F116" s="319">
        <v>46206</v>
      </c>
      <c r="G116" s="384">
        <f t="shared" ca="1" si="44"/>
        <v>102</v>
      </c>
      <c r="H116" s="385">
        <v>3</v>
      </c>
      <c r="I116" s="385" t="str">
        <f>VLOOKUP(H116,Secteurs!$A$4:$C$6,3)</f>
        <v>Arnaud ITOUA</v>
      </c>
      <c r="J116" s="195"/>
      <c r="K116" s="196">
        <v>1</v>
      </c>
      <c r="L116" s="196"/>
      <c r="M116" s="196"/>
      <c r="N116" s="196"/>
      <c r="O116" s="197"/>
      <c r="P116" s="391">
        <f t="shared" si="46"/>
        <v>0</v>
      </c>
      <c r="Q116" s="392">
        <f t="shared" si="37"/>
        <v>140</v>
      </c>
      <c r="R116" s="392">
        <f t="shared" si="38"/>
        <v>0</v>
      </c>
      <c r="S116" s="392">
        <f t="shared" si="39"/>
        <v>0</v>
      </c>
      <c r="T116" s="392">
        <f t="shared" si="40"/>
        <v>0</v>
      </c>
      <c r="U116" s="393">
        <f t="shared" si="41"/>
        <v>0</v>
      </c>
      <c r="V116" s="394">
        <f t="shared" si="47"/>
        <v>140</v>
      </c>
      <c r="W116" s="144" t="s">
        <v>226</v>
      </c>
      <c r="X116" s="423">
        <f t="shared" si="4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42"/>
        <v>1</v>
      </c>
      <c r="B117" s="150" t="s">
        <v>154</v>
      </c>
      <c r="C117" s="150"/>
      <c r="D117" s="200">
        <v>16</v>
      </c>
      <c r="E117" s="383">
        <f t="shared" si="48"/>
        <v>112</v>
      </c>
      <c r="F117" s="319">
        <v>46205</v>
      </c>
      <c r="G117" s="384">
        <f t="shared" ca="1" si="44"/>
        <v>103</v>
      </c>
      <c r="H117" s="385">
        <v>3</v>
      </c>
      <c r="I117" s="385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391">
        <f t="shared" si="46"/>
        <v>56</v>
      </c>
      <c r="Q117" s="392">
        <f t="shared" si="37"/>
        <v>0</v>
      </c>
      <c r="R117" s="392">
        <f t="shared" si="38"/>
        <v>0</v>
      </c>
      <c r="S117" s="392">
        <f t="shared" si="39"/>
        <v>0</v>
      </c>
      <c r="T117" s="392">
        <f t="shared" si="40"/>
        <v>0</v>
      </c>
      <c r="U117" s="393">
        <f t="shared" si="41"/>
        <v>56</v>
      </c>
      <c r="V117" s="394">
        <f t="shared" si="47"/>
        <v>112</v>
      </c>
      <c r="W117" s="144" t="s">
        <v>258</v>
      </c>
      <c r="X117" s="423">
        <f t="shared" si="4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42"/>
        <v>1</v>
      </c>
      <c r="B118" s="348" t="s">
        <v>328</v>
      </c>
      <c r="C118" s="142"/>
      <c r="D118" s="198">
        <v>16</v>
      </c>
      <c r="E118" s="383">
        <f t="shared" si="48"/>
        <v>112</v>
      </c>
      <c r="F118" s="319">
        <v>46201</v>
      </c>
      <c r="G118" s="384">
        <f t="shared" ca="1" si="44"/>
        <v>107</v>
      </c>
      <c r="H118" s="385">
        <v>2</v>
      </c>
      <c r="I118" s="385" t="s">
        <v>354</v>
      </c>
      <c r="J118" s="195">
        <v>0.5</v>
      </c>
      <c r="K118" s="196"/>
      <c r="L118" s="196"/>
      <c r="M118" s="196"/>
      <c r="N118" s="196"/>
      <c r="O118" s="197">
        <v>0.5</v>
      </c>
      <c r="P118" s="391">
        <f t="shared" si="46"/>
        <v>56</v>
      </c>
      <c r="Q118" s="392">
        <f t="shared" si="37"/>
        <v>0</v>
      </c>
      <c r="R118" s="392">
        <f t="shared" si="38"/>
        <v>0</v>
      </c>
      <c r="S118" s="392">
        <f t="shared" si="39"/>
        <v>0</v>
      </c>
      <c r="T118" s="392">
        <f t="shared" si="40"/>
        <v>0</v>
      </c>
      <c r="U118" s="393">
        <f t="shared" si="41"/>
        <v>56</v>
      </c>
      <c r="V118" s="394">
        <f t="shared" si="47"/>
        <v>112</v>
      </c>
      <c r="W118" s="144" t="s">
        <v>210</v>
      </c>
      <c r="X118" s="423">
        <f t="shared" si="4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42"/>
        <v>1</v>
      </c>
      <c r="B119" s="150" t="s">
        <v>156</v>
      </c>
      <c r="C119" s="150"/>
      <c r="D119" s="200">
        <v>12</v>
      </c>
      <c r="E119" s="383">
        <f t="shared" si="48"/>
        <v>84</v>
      </c>
      <c r="F119" s="320">
        <v>46202</v>
      </c>
      <c r="G119" s="384">
        <f t="shared" ca="1" si="44"/>
        <v>106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391">
        <f t="shared" si="46"/>
        <v>42</v>
      </c>
      <c r="Q119" s="392">
        <f t="shared" si="37"/>
        <v>0</v>
      </c>
      <c r="R119" s="392">
        <f t="shared" si="38"/>
        <v>0</v>
      </c>
      <c r="S119" s="392">
        <f t="shared" si="39"/>
        <v>0</v>
      </c>
      <c r="T119" s="392">
        <f t="shared" si="40"/>
        <v>42</v>
      </c>
      <c r="U119" s="393">
        <f t="shared" si="41"/>
        <v>0</v>
      </c>
      <c r="V119" s="394">
        <f t="shared" si="47"/>
        <v>84</v>
      </c>
      <c r="W119" s="144" t="s">
        <v>259</v>
      </c>
      <c r="X119" s="423">
        <f t="shared" si="4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42"/>
        <v>1</v>
      </c>
      <c r="B120" s="150" t="s">
        <v>157</v>
      </c>
      <c r="C120" s="148" t="s">
        <v>29</v>
      </c>
      <c r="D120" s="200">
        <v>22</v>
      </c>
      <c r="E120" s="383">
        <f t="shared" si="48"/>
        <v>154</v>
      </c>
      <c r="F120" s="319">
        <v>46205</v>
      </c>
      <c r="G120" s="384">
        <f t="shared" ca="1" si="44"/>
        <v>103</v>
      </c>
      <c r="H120" s="385">
        <v>2</v>
      </c>
      <c r="I120" s="385" t="s">
        <v>355</v>
      </c>
      <c r="J120" s="195"/>
      <c r="K120" s="196"/>
      <c r="L120" s="196"/>
      <c r="M120" s="196">
        <v>0.5</v>
      </c>
      <c r="N120" s="196"/>
      <c r="O120" s="197">
        <v>0.5</v>
      </c>
      <c r="P120" s="391">
        <f t="shared" si="46"/>
        <v>0</v>
      </c>
      <c r="Q120" s="392">
        <f t="shared" si="37"/>
        <v>0</v>
      </c>
      <c r="R120" s="392">
        <f t="shared" si="38"/>
        <v>0</v>
      </c>
      <c r="S120" s="392">
        <f t="shared" si="39"/>
        <v>77</v>
      </c>
      <c r="T120" s="392">
        <f t="shared" si="40"/>
        <v>0</v>
      </c>
      <c r="U120" s="393">
        <f t="shared" si="41"/>
        <v>77</v>
      </c>
      <c r="V120" s="394">
        <f t="shared" si="47"/>
        <v>154</v>
      </c>
      <c r="W120" s="144" t="s">
        <v>255</v>
      </c>
      <c r="X120" s="423">
        <f t="shared" si="4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42"/>
        <v>1</v>
      </c>
      <c r="B121" s="150" t="s">
        <v>158</v>
      </c>
      <c r="C121" s="150"/>
      <c r="D121" s="200">
        <v>40</v>
      </c>
      <c r="E121" s="383">
        <f t="shared" si="48"/>
        <v>280</v>
      </c>
      <c r="F121" s="319">
        <v>46202</v>
      </c>
      <c r="G121" s="384">
        <f t="shared" ca="1" si="44"/>
        <v>106</v>
      </c>
      <c r="H121" s="385">
        <v>2</v>
      </c>
      <c r="I121" s="385" t="s">
        <v>354</v>
      </c>
      <c r="J121" s="195">
        <v>1</v>
      </c>
      <c r="K121" s="196"/>
      <c r="L121" s="196"/>
      <c r="M121" s="196"/>
      <c r="N121" s="196"/>
      <c r="O121" s="197"/>
      <c r="P121" s="391">
        <f t="shared" si="46"/>
        <v>280</v>
      </c>
      <c r="Q121" s="392">
        <f t="shared" si="37"/>
        <v>0</v>
      </c>
      <c r="R121" s="392">
        <f t="shared" si="38"/>
        <v>0</v>
      </c>
      <c r="S121" s="392">
        <f t="shared" si="39"/>
        <v>0</v>
      </c>
      <c r="T121" s="392">
        <f t="shared" si="40"/>
        <v>0</v>
      </c>
      <c r="U121" s="393">
        <f t="shared" si="41"/>
        <v>0</v>
      </c>
      <c r="V121" s="394">
        <f t="shared" si="47"/>
        <v>280</v>
      </c>
      <c r="W121" s="144" t="s">
        <v>260</v>
      </c>
      <c r="X121" s="423">
        <f t="shared" si="4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42"/>
        <v>1</v>
      </c>
      <c r="B122" s="150" t="s">
        <v>159</v>
      </c>
      <c r="C122" s="154" t="s">
        <v>29</v>
      </c>
      <c r="D122" s="200">
        <v>16</v>
      </c>
      <c r="E122" s="383">
        <f t="shared" si="48"/>
        <v>112</v>
      </c>
      <c r="F122" s="319">
        <v>46205</v>
      </c>
      <c r="G122" s="384">
        <f t="shared" ca="1" si="44"/>
        <v>103</v>
      </c>
      <c r="H122" s="385">
        <v>2</v>
      </c>
      <c r="I122" s="385" t="s">
        <v>354</v>
      </c>
      <c r="J122" s="195">
        <v>1</v>
      </c>
      <c r="K122" s="196"/>
      <c r="L122" s="196"/>
      <c r="M122" s="196"/>
      <c r="N122" s="196"/>
      <c r="O122" s="296"/>
      <c r="P122" s="391">
        <f t="shared" si="46"/>
        <v>112</v>
      </c>
      <c r="Q122" s="392">
        <f t="shared" si="37"/>
        <v>0</v>
      </c>
      <c r="R122" s="392">
        <f t="shared" si="38"/>
        <v>0</v>
      </c>
      <c r="S122" s="392">
        <f t="shared" si="39"/>
        <v>0</v>
      </c>
      <c r="T122" s="392">
        <f t="shared" si="40"/>
        <v>0</v>
      </c>
      <c r="U122" s="393">
        <f t="shared" si="41"/>
        <v>0</v>
      </c>
      <c r="V122" s="394">
        <f t="shared" si="47"/>
        <v>112</v>
      </c>
      <c r="W122" s="144" t="s">
        <v>226</v>
      </c>
      <c r="X122" s="423">
        <f t="shared" si="4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42"/>
        <v>1</v>
      </c>
      <c r="B123" s="150" t="s">
        <v>324</v>
      </c>
      <c r="C123" s="150"/>
      <c r="D123" s="200">
        <v>8</v>
      </c>
      <c r="E123" s="383">
        <f t="shared" si="48"/>
        <v>56</v>
      </c>
      <c r="F123" s="319">
        <v>46202</v>
      </c>
      <c r="G123" s="384">
        <f t="shared" ca="1" si="44"/>
        <v>106</v>
      </c>
      <c r="H123" s="385">
        <v>3</v>
      </c>
      <c r="I123" s="385" t="str">
        <f>VLOOKUP(H123,Secteurs!$A$4:$C$6,3)</f>
        <v>Arnaud ITOUA</v>
      </c>
      <c r="J123" s="195"/>
      <c r="K123" s="196"/>
      <c r="L123" s="196"/>
      <c r="M123" s="196">
        <v>0.5</v>
      </c>
      <c r="N123" s="196"/>
      <c r="O123" s="197">
        <v>0.5</v>
      </c>
      <c r="P123" s="391">
        <f t="shared" si="46"/>
        <v>0</v>
      </c>
      <c r="Q123" s="392">
        <f t="shared" si="37"/>
        <v>0</v>
      </c>
      <c r="R123" s="392">
        <f t="shared" si="38"/>
        <v>0</v>
      </c>
      <c r="S123" s="392">
        <f t="shared" si="39"/>
        <v>28</v>
      </c>
      <c r="T123" s="392">
        <f t="shared" si="40"/>
        <v>0</v>
      </c>
      <c r="U123" s="393">
        <f t="shared" si="41"/>
        <v>28</v>
      </c>
      <c r="V123" s="394">
        <f t="shared" si="47"/>
        <v>56</v>
      </c>
      <c r="W123" s="144" t="s">
        <v>226</v>
      </c>
      <c r="X123" s="423">
        <f t="shared" si="4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42"/>
        <v>1</v>
      </c>
      <c r="B124" s="150" t="s">
        <v>292</v>
      </c>
      <c r="C124" s="321"/>
      <c r="D124" s="200">
        <v>16</v>
      </c>
      <c r="E124" s="383">
        <f t="shared" si="48"/>
        <v>112</v>
      </c>
      <c r="F124" s="319">
        <v>46206</v>
      </c>
      <c r="G124" s="384">
        <f t="shared" ca="1" si="44"/>
        <v>102</v>
      </c>
      <c r="H124" s="385">
        <v>2</v>
      </c>
      <c r="I124" s="385" t="s">
        <v>354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46"/>
        <v>56</v>
      </c>
      <c r="Q124" s="392">
        <f t="shared" si="37"/>
        <v>0</v>
      </c>
      <c r="R124" s="392">
        <f t="shared" si="38"/>
        <v>0</v>
      </c>
      <c r="S124" s="392">
        <f t="shared" si="39"/>
        <v>0</v>
      </c>
      <c r="T124" s="392">
        <f t="shared" si="40"/>
        <v>0</v>
      </c>
      <c r="U124" s="393">
        <f t="shared" si="41"/>
        <v>56</v>
      </c>
      <c r="V124" s="394">
        <f t="shared" si="47"/>
        <v>112</v>
      </c>
      <c r="W124" s="144" t="s">
        <v>261</v>
      </c>
      <c r="X124" s="423">
        <f t="shared" si="4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42"/>
        <v>1</v>
      </c>
      <c r="B125" s="150" t="s">
        <v>161</v>
      </c>
      <c r="C125" s="150"/>
      <c r="D125" s="200">
        <v>20</v>
      </c>
      <c r="E125" s="383">
        <f t="shared" si="48"/>
        <v>140</v>
      </c>
      <c r="F125" s="319">
        <v>46202</v>
      </c>
      <c r="G125" s="384">
        <f t="shared" ca="1" si="44"/>
        <v>106</v>
      </c>
      <c r="H125" s="385">
        <v>2</v>
      </c>
      <c r="I125" s="385" t="s">
        <v>354</v>
      </c>
      <c r="J125" s="195">
        <v>0.5</v>
      </c>
      <c r="K125" s="196"/>
      <c r="L125" s="196"/>
      <c r="M125" s="196">
        <v>0.5</v>
      </c>
      <c r="N125" s="196"/>
      <c r="O125" s="197"/>
      <c r="P125" s="391">
        <f t="shared" si="46"/>
        <v>70</v>
      </c>
      <c r="Q125" s="392">
        <f t="shared" si="37"/>
        <v>0</v>
      </c>
      <c r="R125" s="392">
        <f t="shared" si="38"/>
        <v>0</v>
      </c>
      <c r="S125" s="392">
        <f t="shared" si="39"/>
        <v>70</v>
      </c>
      <c r="T125" s="392">
        <f t="shared" si="40"/>
        <v>0</v>
      </c>
      <c r="U125" s="393">
        <f t="shared" si="41"/>
        <v>0</v>
      </c>
      <c r="V125" s="394">
        <f t="shared" si="47"/>
        <v>140</v>
      </c>
      <c r="W125" s="144" t="s">
        <v>262</v>
      </c>
      <c r="X125" s="423">
        <f t="shared" si="4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42"/>
        <v>1</v>
      </c>
      <c r="B126" s="150" t="s">
        <v>162</v>
      </c>
      <c r="C126" s="150"/>
      <c r="D126" s="200">
        <v>42</v>
      </c>
      <c r="E126" s="383">
        <f t="shared" si="48"/>
        <v>294</v>
      </c>
      <c r="F126" s="319">
        <v>46205</v>
      </c>
      <c r="G126" s="384">
        <f t="shared" ca="1" si="44"/>
        <v>103</v>
      </c>
      <c r="H126" s="254">
        <v>2</v>
      </c>
      <c r="I126" s="385" t="s">
        <v>354</v>
      </c>
      <c r="J126" s="195">
        <v>0.5</v>
      </c>
      <c r="K126" s="196"/>
      <c r="L126" s="196"/>
      <c r="M126" s="196"/>
      <c r="N126" s="196"/>
      <c r="O126" s="197">
        <v>0.5</v>
      </c>
      <c r="P126" s="391">
        <f t="shared" si="46"/>
        <v>147</v>
      </c>
      <c r="Q126" s="392">
        <f t="shared" si="37"/>
        <v>0</v>
      </c>
      <c r="R126" s="392">
        <f t="shared" si="38"/>
        <v>0</v>
      </c>
      <c r="S126" s="392">
        <f t="shared" si="39"/>
        <v>0</v>
      </c>
      <c r="T126" s="392">
        <f t="shared" si="40"/>
        <v>0</v>
      </c>
      <c r="U126" s="393">
        <f t="shared" si="41"/>
        <v>147</v>
      </c>
      <c r="V126" s="394">
        <f t="shared" si="47"/>
        <v>294</v>
      </c>
      <c r="W126" s="144" t="s">
        <v>205</v>
      </c>
      <c r="X126" s="423">
        <f t="shared" si="4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42"/>
        <v>1</v>
      </c>
      <c r="B127" s="150" t="s">
        <v>387</v>
      </c>
      <c r="C127" s="154"/>
      <c r="D127" s="200">
        <v>3</v>
      </c>
      <c r="E127" s="383">
        <v>21</v>
      </c>
      <c r="F127" s="319">
        <v>46209</v>
      </c>
      <c r="G127" s="384">
        <f t="shared" ca="1" si="44"/>
        <v>99</v>
      </c>
      <c r="H127" s="254">
        <v>1</v>
      </c>
      <c r="I127" s="385" t="s">
        <v>353</v>
      </c>
      <c r="J127" s="195">
        <v>0.75</v>
      </c>
      <c r="K127" s="196"/>
      <c r="L127" s="196"/>
      <c r="M127" s="196">
        <v>0.25</v>
      </c>
      <c r="N127" s="196"/>
      <c r="O127" s="197"/>
      <c r="P127" s="391">
        <f t="shared" si="46"/>
        <v>15.75</v>
      </c>
      <c r="Q127" s="392">
        <f t="shared" ref="Q127:Q153" si="49">+$E127*K127</f>
        <v>0</v>
      </c>
      <c r="R127" s="392">
        <f t="shared" ref="R127:R153" si="50">+$E127*L127</f>
        <v>0</v>
      </c>
      <c r="S127" s="392">
        <f t="shared" ref="S127:S153" si="51">+$E127*M127</f>
        <v>5.25</v>
      </c>
      <c r="T127" s="392">
        <f t="shared" ref="T127:T153" si="52">+$E127*N127</f>
        <v>0</v>
      </c>
      <c r="U127" s="393">
        <f t="shared" ref="U127:U153" si="53">+$E127*O127</f>
        <v>0</v>
      </c>
      <c r="V127" s="394">
        <f t="shared" si="47"/>
        <v>21</v>
      </c>
      <c r="W127" s="144" t="s">
        <v>263</v>
      </c>
      <c r="X127" s="423">
        <f t="shared" si="4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42"/>
        <v>1</v>
      </c>
      <c r="B128" s="150" t="s">
        <v>164</v>
      </c>
      <c r="C128" s="154" t="s">
        <v>34</v>
      </c>
      <c r="D128" s="201">
        <v>16</v>
      </c>
      <c r="E128" s="383">
        <f t="shared" ref="E128:E155" si="54">D128*7</f>
        <v>112</v>
      </c>
      <c r="F128" s="319">
        <v>46202</v>
      </c>
      <c r="G128" s="384">
        <f t="shared" ca="1" si="44"/>
        <v>106</v>
      </c>
      <c r="H128" s="254">
        <v>1</v>
      </c>
      <c r="I128" s="385" t="s">
        <v>354</v>
      </c>
      <c r="J128" s="195"/>
      <c r="K128" s="196"/>
      <c r="L128" s="196"/>
      <c r="M128" s="196"/>
      <c r="N128" s="196">
        <v>1</v>
      </c>
      <c r="O128" s="197"/>
      <c r="P128" s="391">
        <f t="shared" si="46"/>
        <v>0</v>
      </c>
      <c r="Q128" s="392">
        <f t="shared" si="49"/>
        <v>0</v>
      </c>
      <c r="R128" s="392">
        <f t="shared" si="50"/>
        <v>0</v>
      </c>
      <c r="S128" s="392">
        <f t="shared" si="51"/>
        <v>0</v>
      </c>
      <c r="T128" s="392">
        <f t="shared" si="52"/>
        <v>112</v>
      </c>
      <c r="U128" s="393">
        <f t="shared" si="53"/>
        <v>0</v>
      </c>
      <c r="V128" s="394">
        <f t="shared" si="47"/>
        <v>112</v>
      </c>
      <c r="W128" s="144" t="s">
        <v>255</v>
      </c>
      <c r="X128" s="423">
        <f t="shared" si="4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42"/>
        <v>1</v>
      </c>
      <c r="B129" s="150" t="s">
        <v>390</v>
      </c>
      <c r="C129" s="154" t="s">
        <v>34</v>
      </c>
      <c r="D129" s="200">
        <v>8</v>
      </c>
      <c r="E129" s="383">
        <f t="shared" si="54"/>
        <v>56</v>
      </c>
      <c r="F129" s="319">
        <v>46202</v>
      </c>
      <c r="G129" s="384">
        <f t="shared" ca="1" si="44"/>
        <v>106</v>
      </c>
      <c r="H129" s="254">
        <v>2</v>
      </c>
      <c r="I129" s="385" t="s">
        <v>354</v>
      </c>
      <c r="J129" s="195"/>
      <c r="K129" s="196"/>
      <c r="L129" s="196">
        <v>1</v>
      </c>
      <c r="M129" s="196"/>
      <c r="N129" s="196"/>
      <c r="O129" s="197"/>
      <c r="P129" s="391">
        <f t="shared" si="46"/>
        <v>0</v>
      </c>
      <c r="Q129" s="392">
        <f t="shared" si="49"/>
        <v>0</v>
      </c>
      <c r="R129" s="392">
        <f t="shared" si="50"/>
        <v>56</v>
      </c>
      <c r="S129" s="392">
        <f t="shared" si="51"/>
        <v>0</v>
      </c>
      <c r="T129" s="392">
        <f t="shared" si="52"/>
        <v>0</v>
      </c>
      <c r="U129" s="393">
        <f t="shared" si="53"/>
        <v>0</v>
      </c>
      <c r="V129" s="394">
        <f t="shared" si="47"/>
        <v>56</v>
      </c>
      <c r="W129" s="144" t="s">
        <v>226</v>
      </c>
      <c r="X129" s="423">
        <f t="shared" si="4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3" si="55">+IF(D130&gt;0,1,0)</f>
        <v>1</v>
      </c>
      <c r="B130" s="150" t="s">
        <v>167</v>
      </c>
      <c r="C130" s="148" t="s">
        <v>29</v>
      </c>
      <c r="D130" s="200">
        <v>24</v>
      </c>
      <c r="E130" s="383">
        <f t="shared" si="54"/>
        <v>168</v>
      </c>
      <c r="F130" s="319">
        <v>46206</v>
      </c>
      <c r="G130" s="384">
        <f t="shared" ca="1" si="44"/>
        <v>102</v>
      </c>
      <c r="H130" s="254">
        <v>2</v>
      </c>
      <c r="I130" s="385" t="s">
        <v>354</v>
      </c>
      <c r="J130" s="195">
        <v>0.5</v>
      </c>
      <c r="K130" s="196"/>
      <c r="L130" s="196"/>
      <c r="M130" s="196">
        <v>0.25</v>
      </c>
      <c r="N130" s="196">
        <v>0.25</v>
      </c>
      <c r="O130" s="197"/>
      <c r="P130" s="391">
        <f t="shared" si="46"/>
        <v>84</v>
      </c>
      <c r="Q130" s="392">
        <f t="shared" si="49"/>
        <v>0</v>
      </c>
      <c r="R130" s="392">
        <f t="shared" si="50"/>
        <v>0</v>
      </c>
      <c r="S130" s="392">
        <f t="shared" si="51"/>
        <v>42</v>
      </c>
      <c r="T130" s="392">
        <f t="shared" si="52"/>
        <v>42</v>
      </c>
      <c r="U130" s="393">
        <f t="shared" si="53"/>
        <v>0</v>
      </c>
      <c r="V130" s="394">
        <f t="shared" si="47"/>
        <v>168</v>
      </c>
      <c r="W130" s="144" t="s">
        <v>226</v>
      </c>
      <c r="X130" s="423">
        <f t="shared" ref="X130:X153" si="56">+V130-E130</f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55"/>
        <v>1</v>
      </c>
      <c r="B131" s="142" t="s">
        <v>350</v>
      </c>
      <c r="C131" s="209"/>
      <c r="D131" s="201">
        <v>15</v>
      </c>
      <c r="E131" s="383">
        <f t="shared" si="54"/>
        <v>105</v>
      </c>
      <c r="F131" s="319">
        <v>46204</v>
      </c>
      <c r="G131" s="384">
        <f t="shared" ca="1" si="44"/>
        <v>104</v>
      </c>
      <c r="H131" s="254">
        <v>1</v>
      </c>
      <c r="I131" s="385" t="s">
        <v>353</v>
      </c>
      <c r="J131" s="195"/>
      <c r="K131" s="196">
        <v>1</v>
      </c>
      <c r="L131" s="196"/>
      <c r="M131" s="196"/>
      <c r="N131" s="196"/>
      <c r="O131" s="197"/>
      <c r="P131" s="391">
        <f t="shared" si="46"/>
        <v>0</v>
      </c>
      <c r="Q131" s="392">
        <f t="shared" si="49"/>
        <v>105</v>
      </c>
      <c r="R131" s="392">
        <f t="shared" si="50"/>
        <v>0</v>
      </c>
      <c r="S131" s="392">
        <f t="shared" si="51"/>
        <v>0</v>
      </c>
      <c r="T131" s="392">
        <f t="shared" si="52"/>
        <v>0</v>
      </c>
      <c r="U131" s="393">
        <f t="shared" si="53"/>
        <v>0</v>
      </c>
      <c r="V131" s="394">
        <f t="shared" si="47"/>
        <v>105</v>
      </c>
      <c r="W131" s="144" t="s">
        <v>226</v>
      </c>
      <c r="X131" s="423">
        <f t="shared" si="56"/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55"/>
        <v>1</v>
      </c>
      <c r="B132" s="355" t="s">
        <v>307</v>
      </c>
      <c r="C132" s="154"/>
      <c r="D132" s="201">
        <v>9</v>
      </c>
      <c r="E132" s="383">
        <f t="shared" si="54"/>
        <v>63</v>
      </c>
      <c r="F132" s="319">
        <v>46209</v>
      </c>
      <c r="G132" s="384">
        <f t="shared" ca="1" si="44"/>
        <v>99</v>
      </c>
      <c r="H132" s="254">
        <v>2</v>
      </c>
      <c r="I132" s="385" t="s">
        <v>354</v>
      </c>
      <c r="J132" s="195"/>
      <c r="K132" s="196"/>
      <c r="L132" s="196"/>
      <c r="M132" s="196"/>
      <c r="N132" s="196"/>
      <c r="O132" s="197">
        <v>1</v>
      </c>
      <c r="P132" s="391">
        <f t="shared" si="46"/>
        <v>0</v>
      </c>
      <c r="Q132" s="392">
        <f t="shared" si="49"/>
        <v>0</v>
      </c>
      <c r="R132" s="392">
        <f t="shared" si="50"/>
        <v>0</v>
      </c>
      <c r="S132" s="392">
        <f t="shared" si="51"/>
        <v>0</v>
      </c>
      <c r="T132" s="392">
        <f t="shared" si="52"/>
        <v>0</v>
      </c>
      <c r="U132" s="393">
        <f t="shared" si="53"/>
        <v>63</v>
      </c>
      <c r="V132" s="394">
        <f t="shared" si="47"/>
        <v>63</v>
      </c>
      <c r="W132" s="144" t="s">
        <v>226</v>
      </c>
      <c r="X132" s="423">
        <f t="shared" si="56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55"/>
        <v>1</v>
      </c>
      <c r="B133" s="153" t="s">
        <v>170</v>
      </c>
      <c r="C133" s="149"/>
      <c r="D133" s="198">
        <v>10</v>
      </c>
      <c r="E133" s="383">
        <f t="shared" si="54"/>
        <v>70</v>
      </c>
      <c r="F133" s="319">
        <v>46204</v>
      </c>
      <c r="G133" s="384">
        <f t="shared" ca="1" si="44"/>
        <v>104</v>
      </c>
      <c r="H133" s="254">
        <v>1</v>
      </c>
      <c r="I133" s="385" t="s">
        <v>353</v>
      </c>
      <c r="J133" s="195"/>
      <c r="K133" s="196"/>
      <c r="L133" s="196"/>
      <c r="M133" s="196">
        <v>0.5</v>
      </c>
      <c r="N133" s="196"/>
      <c r="O133" s="197">
        <v>0.5</v>
      </c>
      <c r="P133" s="391">
        <f t="shared" si="46"/>
        <v>0</v>
      </c>
      <c r="Q133" s="392">
        <f t="shared" si="49"/>
        <v>0</v>
      </c>
      <c r="R133" s="392">
        <f t="shared" si="50"/>
        <v>0</v>
      </c>
      <c r="S133" s="392">
        <f t="shared" si="51"/>
        <v>35</v>
      </c>
      <c r="T133" s="392">
        <f t="shared" si="52"/>
        <v>0</v>
      </c>
      <c r="U133" s="393">
        <f t="shared" si="53"/>
        <v>35</v>
      </c>
      <c r="V133" s="394">
        <f t="shared" si="47"/>
        <v>70</v>
      </c>
      <c r="W133" s="144" t="s">
        <v>219</v>
      </c>
      <c r="X133" s="423">
        <f t="shared" si="56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55"/>
        <v>1</v>
      </c>
      <c r="B134" s="153" t="s">
        <v>172</v>
      </c>
      <c r="C134" s="149"/>
      <c r="D134" s="198">
        <v>20</v>
      </c>
      <c r="E134" s="383">
        <f t="shared" si="54"/>
        <v>140</v>
      </c>
      <c r="F134" s="319">
        <v>46204</v>
      </c>
      <c r="G134" s="384">
        <f t="shared" ca="1" si="44"/>
        <v>104</v>
      </c>
      <c r="H134" s="254">
        <v>1</v>
      </c>
      <c r="I134" s="385" t="s">
        <v>353</v>
      </c>
      <c r="J134" s="195">
        <v>1</v>
      </c>
      <c r="K134" s="196"/>
      <c r="L134" s="196"/>
      <c r="M134" s="196"/>
      <c r="N134" s="196"/>
      <c r="O134" s="197"/>
      <c r="P134" s="391">
        <f t="shared" si="46"/>
        <v>140</v>
      </c>
      <c r="Q134" s="392">
        <f t="shared" si="49"/>
        <v>0</v>
      </c>
      <c r="R134" s="392">
        <f t="shared" si="50"/>
        <v>0</v>
      </c>
      <c r="S134" s="392">
        <f t="shared" si="51"/>
        <v>0</v>
      </c>
      <c r="T134" s="392">
        <f t="shared" si="52"/>
        <v>0</v>
      </c>
      <c r="U134" s="393">
        <f t="shared" si="53"/>
        <v>0</v>
      </c>
      <c r="V134" s="394">
        <f t="shared" si="47"/>
        <v>140</v>
      </c>
      <c r="W134" s="144" t="s">
        <v>264</v>
      </c>
      <c r="X134" s="423">
        <f t="shared" si="56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55"/>
        <v>1</v>
      </c>
      <c r="B135" s="153" t="s">
        <v>173</v>
      </c>
      <c r="C135" s="149" t="s">
        <v>34</v>
      </c>
      <c r="D135" s="198">
        <v>10</v>
      </c>
      <c r="E135" s="383">
        <f t="shared" si="54"/>
        <v>70</v>
      </c>
      <c r="F135" s="319">
        <v>46204</v>
      </c>
      <c r="G135" s="384">
        <f t="shared" ca="1" si="44"/>
        <v>104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46"/>
        <v>70</v>
      </c>
      <c r="Q135" s="392">
        <f t="shared" si="49"/>
        <v>0</v>
      </c>
      <c r="R135" s="392">
        <f t="shared" si="50"/>
        <v>0</v>
      </c>
      <c r="S135" s="392">
        <f t="shared" si="51"/>
        <v>0</v>
      </c>
      <c r="T135" s="392">
        <f t="shared" si="52"/>
        <v>0</v>
      </c>
      <c r="U135" s="393">
        <f t="shared" si="53"/>
        <v>0</v>
      </c>
      <c r="V135" s="394">
        <f t="shared" si="47"/>
        <v>70</v>
      </c>
      <c r="W135" s="144" t="s">
        <v>223</v>
      </c>
      <c r="X135" s="423">
        <f t="shared" si="56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55"/>
        <v>1</v>
      </c>
      <c r="B136" s="142" t="s">
        <v>174</v>
      </c>
      <c r="C136" s="148" t="s">
        <v>29</v>
      </c>
      <c r="D136" s="198">
        <v>9</v>
      </c>
      <c r="E136" s="383">
        <f t="shared" si="54"/>
        <v>63</v>
      </c>
      <c r="F136" s="319">
        <v>46206</v>
      </c>
      <c r="G136" s="384">
        <f t="shared" ref="G136:G153" ca="1" si="57">+IF(A136=1,(+TODAY())-F136,"Sans objet")</f>
        <v>102</v>
      </c>
      <c r="H136" s="385">
        <v>2</v>
      </c>
      <c r="I136" s="385" t="s">
        <v>354</v>
      </c>
      <c r="J136" s="195"/>
      <c r="K136" s="196"/>
      <c r="L136" s="196"/>
      <c r="M136" s="196">
        <v>0.5</v>
      </c>
      <c r="N136" s="196"/>
      <c r="O136" s="197">
        <v>0.5</v>
      </c>
      <c r="P136" s="391">
        <f t="shared" si="46"/>
        <v>0</v>
      </c>
      <c r="Q136" s="392">
        <f t="shared" si="49"/>
        <v>0</v>
      </c>
      <c r="R136" s="392">
        <f t="shared" si="50"/>
        <v>0</v>
      </c>
      <c r="S136" s="392">
        <f t="shared" si="51"/>
        <v>31.5</v>
      </c>
      <c r="T136" s="392">
        <f t="shared" si="52"/>
        <v>0</v>
      </c>
      <c r="U136" s="393">
        <f t="shared" si="53"/>
        <v>31.5</v>
      </c>
      <c r="V136" s="394">
        <f t="shared" si="47"/>
        <v>63</v>
      </c>
      <c r="W136" s="144" t="s">
        <v>265</v>
      </c>
      <c r="X136" s="423">
        <f t="shared" si="56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 customHeight="1">
      <c r="A137" s="157">
        <f t="shared" si="55"/>
        <v>1</v>
      </c>
      <c r="B137" s="142" t="s">
        <v>175</v>
      </c>
      <c r="C137" s="142"/>
      <c r="D137" s="198">
        <v>22</v>
      </c>
      <c r="E137" s="383">
        <f t="shared" si="54"/>
        <v>154</v>
      </c>
      <c r="F137" s="319">
        <v>46209</v>
      </c>
      <c r="G137" s="384">
        <f t="shared" ca="1" si="57"/>
        <v>99</v>
      </c>
      <c r="H137" s="385">
        <v>2</v>
      </c>
      <c r="I137" s="385" t="s">
        <v>354</v>
      </c>
      <c r="J137" s="195"/>
      <c r="K137" s="196"/>
      <c r="L137" s="196"/>
      <c r="M137" s="196"/>
      <c r="N137" s="196"/>
      <c r="O137" s="197">
        <v>1</v>
      </c>
      <c r="P137" s="391">
        <f t="shared" si="46"/>
        <v>0</v>
      </c>
      <c r="Q137" s="392">
        <f t="shared" si="49"/>
        <v>0</v>
      </c>
      <c r="R137" s="392">
        <f t="shared" si="50"/>
        <v>0</v>
      </c>
      <c r="S137" s="392">
        <f t="shared" si="51"/>
        <v>0</v>
      </c>
      <c r="T137" s="392">
        <f t="shared" si="52"/>
        <v>0</v>
      </c>
      <c r="U137" s="393">
        <f t="shared" si="53"/>
        <v>154</v>
      </c>
      <c r="V137" s="394">
        <f t="shared" si="47"/>
        <v>154</v>
      </c>
      <c r="W137" s="144" t="s">
        <v>266</v>
      </c>
      <c r="X137" s="423">
        <f t="shared" si="56"/>
        <v>0</v>
      </c>
      <c r="Y137" s="524"/>
      <c r="Z137" s="524"/>
      <c r="AA137" s="2"/>
      <c r="AB137" s="2"/>
      <c r="AC137" s="2"/>
      <c r="AD137" s="2"/>
      <c r="AE137" s="2"/>
      <c r="AF137" s="2"/>
    </row>
    <row r="138" spans="1:32" ht="18.75" customHeight="1">
      <c r="A138" s="157">
        <f t="shared" si="55"/>
        <v>1</v>
      </c>
      <c r="B138" s="350" t="s">
        <v>176</v>
      </c>
      <c r="C138" s="210"/>
      <c r="D138" s="198">
        <v>8</v>
      </c>
      <c r="E138" s="383">
        <f t="shared" si="54"/>
        <v>56</v>
      </c>
      <c r="F138" s="319">
        <v>46206</v>
      </c>
      <c r="G138" s="384">
        <f t="shared" ca="1" si="57"/>
        <v>102</v>
      </c>
      <c r="H138" s="398">
        <v>2</v>
      </c>
      <c r="I138" s="398" t="s">
        <v>354</v>
      </c>
      <c r="J138" s="195"/>
      <c r="K138" s="196"/>
      <c r="L138" s="196"/>
      <c r="M138" s="196"/>
      <c r="N138" s="196">
        <v>0.5</v>
      </c>
      <c r="O138" s="197">
        <v>0.5</v>
      </c>
      <c r="P138" s="391">
        <f t="shared" si="46"/>
        <v>0</v>
      </c>
      <c r="Q138" s="392">
        <f t="shared" si="49"/>
        <v>0</v>
      </c>
      <c r="R138" s="392">
        <f t="shared" si="50"/>
        <v>0</v>
      </c>
      <c r="S138" s="392">
        <f t="shared" si="51"/>
        <v>0</v>
      </c>
      <c r="T138" s="392">
        <f t="shared" si="52"/>
        <v>28</v>
      </c>
      <c r="U138" s="393">
        <f t="shared" si="53"/>
        <v>28</v>
      </c>
      <c r="V138" s="394">
        <f t="shared" si="47"/>
        <v>56</v>
      </c>
      <c r="W138" s="144" t="s">
        <v>255</v>
      </c>
      <c r="X138" s="423">
        <f t="shared" si="56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55"/>
        <v>1</v>
      </c>
      <c r="B139" s="161" t="s">
        <v>177</v>
      </c>
      <c r="C139" s="161"/>
      <c r="D139" s="198">
        <v>18</v>
      </c>
      <c r="E139" s="383">
        <f t="shared" si="54"/>
        <v>126</v>
      </c>
      <c r="F139" s="319">
        <v>46192</v>
      </c>
      <c r="G139" s="384">
        <f t="shared" ca="1" si="57"/>
        <v>116</v>
      </c>
      <c r="H139" s="385">
        <v>3</v>
      </c>
      <c r="I139" s="385" t="str">
        <f>VLOOKUP(H139,Secteurs!$A$4:$C$6,3)</f>
        <v>Arnaud ITOUA</v>
      </c>
      <c r="J139" s="195">
        <v>0.5</v>
      </c>
      <c r="K139" s="196"/>
      <c r="L139" s="196"/>
      <c r="M139" s="196">
        <v>0.5</v>
      </c>
      <c r="N139" s="196"/>
      <c r="O139" s="197"/>
      <c r="P139" s="391">
        <f t="shared" si="46"/>
        <v>63</v>
      </c>
      <c r="Q139" s="392">
        <f t="shared" si="49"/>
        <v>0</v>
      </c>
      <c r="R139" s="392">
        <f t="shared" si="50"/>
        <v>0</v>
      </c>
      <c r="S139" s="392">
        <f t="shared" si="51"/>
        <v>63</v>
      </c>
      <c r="T139" s="392">
        <f t="shared" si="52"/>
        <v>0</v>
      </c>
      <c r="U139" s="393">
        <f t="shared" si="53"/>
        <v>0</v>
      </c>
      <c r="V139" s="394">
        <f t="shared" si="47"/>
        <v>126</v>
      </c>
      <c r="W139" s="144" t="s">
        <v>218</v>
      </c>
      <c r="X139" s="423">
        <f t="shared" si="56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21">
      <c r="A140" s="157">
        <f t="shared" si="55"/>
        <v>1</v>
      </c>
      <c r="B140" s="142" t="s">
        <v>178</v>
      </c>
      <c r="C140" s="162"/>
      <c r="D140" s="199">
        <v>7</v>
      </c>
      <c r="E140" s="383">
        <f t="shared" si="54"/>
        <v>49</v>
      </c>
      <c r="F140" s="319">
        <v>46206</v>
      </c>
      <c r="G140" s="384">
        <f t="shared" ca="1" si="57"/>
        <v>102</v>
      </c>
      <c r="H140" s="385">
        <v>1</v>
      </c>
      <c r="I140" s="385" t="s">
        <v>353</v>
      </c>
      <c r="J140" s="195"/>
      <c r="K140" s="196"/>
      <c r="L140" s="196"/>
      <c r="M140" s="196"/>
      <c r="N140" s="196"/>
      <c r="O140" s="197">
        <v>1</v>
      </c>
      <c r="P140" s="391">
        <f t="shared" si="46"/>
        <v>0</v>
      </c>
      <c r="Q140" s="392">
        <f t="shared" si="49"/>
        <v>0</v>
      </c>
      <c r="R140" s="392">
        <f t="shared" si="50"/>
        <v>0</v>
      </c>
      <c r="S140" s="392">
        <f t="shared" si="51"/>
        <v>0</v>
      </c>
      <c r="T140" s="392">
        <f t="shared" si="52"/>
        <v>0</v>
      </c>
      <c r="U140" s="393">
        <f t="shared" si="53"/>
        <v>49</v>
      </c>
      <c r="V140" s="394">
        <f t="shared" si="47"/>
        <v>49</v>
      </c>
      <c r="W140" s="144" t="s">
        <v>219</v>
      </c>
      <c r="X140" s="423">
        <f t="shared" si="56"/>
        <v>0</v>
      </c>
      <c r="Y140" s="165"/>
      <c r="Z140" s="165"/>
      <c r="AA140" s="2"/>
      <c r="AB140" s="2"/>
      <c r="AC140" s="2"/>
      <c r="AD140" s="2"/>
      <c r="AE140" s="2"/>
      <c r="AF140" s="2"/>
    </row>
    <row r="141" spans="1:32" ht="18.75" customHeight="1">
      <c r="A141" s="157">
        <f t="shared" si="55"/>
        <v>1</v>
      </c>
      <c r="B141" s="142" t="s">
        <v>267</v>
      </c>
      <c r="C141" s="162" t="s">
        <v>29</v>
      </c>
      <c r="D141" s="199">
        <v>8</v>
      </c>
      <c r="E141" s="383">
        <f t="shared" si="54"/>
        <v>56</v>
      </c>
      <c r="F141" s="319">
        <v>46209</v>
      </c>
      <c r="G141" s="384">
        <f t="shared" ca="1" si="57"/>
        <v>99</v>
      </c>
      <c r="H141" s="385">
        <v>1</v>
      </c>
      <c r="I141" s="385" t="s">
        <v>353</v>
      </c>
      <c r="J141" s="195">
        <v>0.75</v>
      </c>
      <c r="K141" s="196"/>
      <c r="L141" s="196"/>
      <c r="M141" s="196"/>
      <c r="N141" s="196">
        <v>0.25</v>
      </c>
      <c r="O141" s="197"/>
      <c r="P141" s="391">
        <f t="shared" si="46"/>
        <v>42</v>
      </c>
      <c r="Q141" s="392">
        <f t="shared" si="49"/>
        <v>0</v>
      </c>
      <c r="R141" s="392">
        <f t="shared" si="50"/>
        <v>0</v>
      </c>
      <c r="S141" s="392">
        <f t="shared" si="51"/>
        <v>0</v>
      </c>
      <c r="T141" s="392">
        <f t="shared" si="52"/>
        <v>14</v>
      </c>
      <c r="U141" s="393">
        <f t="shared" si="53"/>
        <v>0</v>
      </c>
      <c r="V141" s="394">
        <f t="shared" si="47"/>
        <v>56</v>
      </c>
      <c r="W141" s="144" t="s">
        <v>226</v>
      </c>
      <c r="X141" s="423">
        <f t="shared" si="56"/>
        <v>0</v>
      </c>
      <c r="Y141" s="2"/>
      <c r="Z141" s="2"/>
      <c r="AA141" s="2"/>
      <c r="AB141" s="2"/>
      <c r="AC141" s="2"/>
      <c r="AD141" s="2"/>
      <c r="AE141" s="2"/>
      <c r="AF141" s="2"/>
    </row>
    <row r="142" spans="1:32" ht="18.75">
      <c r="A142" s="157">
        <f t="shared" si="55"/>
        <v>0</v>
      </c>
      <c r="B142" s="163" t="s">
        <v>329</v>
      </c>
      <c r="C142" s="155"/>
      <c r="D142" s="198"/>
      <c r="E142" s="383">
        <f t="shared" si="54"/>
        <v>0</v>
      </c>
      <c r="F142" s="319">
        <v>46091</v>
      </c>
      <c r="G142" s="384" t="str">
        <f t="shared" ca="1" si="57"/>
        <v>Sans objet</v>
      </c>
      <c r="H142" s="385">
        <v>2</v>
      </c>
      <c r="I142" s="385"/>
      <c r="J142" s="195"/>
      <c r="K142" s="196"/>
      <c r="L142" s="196"/>
      <c r="M142" s="196"/>
      <c r="N142" s="196"/>
      <c r="O142" s="197"/>
      <c r="P142" s="391">
        <f t="shared" ref="P142:P153" si="58">+$E142*J142</f>
        <v>0</v>
      </c>
      <c r="Q142" s="392">
        <f t="shared" si="49"/>
        <v>0</v>
      </c>
      <c r="R142" s="392">
        <f t="shared" si="50"/>
        <v>0</v>
      </c>
      <c r="S142" s="392">
        <f t="shared" si="51"/>
        <v>0</v>
      </c>
      <c r="T142" s="392">
        <f t="shared" si="52"/>
        <v>0</v>
      </c>
      <c r="U142" s="393">
        <f t="shared" si="53"/>
        <v>0</v>
      </c>
      <c r="V142" s="394">
        <f t="shared" ref="V142:V154" si="59">SUM(P142:U142)</f>
        <v>0</v>
      </c>
      <c r="W142" s="144" t="s">
        <v>226</v>
      </c>
      <c r="X142" s="423">
        <f t="shared" si="56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55"/>
        <v>1</v>
      </c>
      <c r="B143" s="142" t="s">
        <v>180</v>
      </c>
      <c r="C143" s="163"/>
      <c r="D143" s="198">
        <v>24</v>
      </c>
      <c r="E143" s="383">
        <f t="shared" si="54"/>
        <v>168</v>
      </c>
      <c r="F143" s="319">
        <v>46209</v>
      </c>
      <c r="G143" s="384">
        <f t="shared" ca="1" si="57"/>
        <v>99</v>
      </c>
      <c r="H143" s="385">
        <v>1</v>
      </c>
      <c r="I143" s="385" t="s">
        <v>353</v>
      </c>
      <c r="J143" s="195"/>
      <c r="K143" s="196"/>
      <c r="L143" s="196">
        <v>0.25</v>
      </c>
      <c r="M143" s="196"/>
      <c r="N143" s="196"/>
      <c r="O143" s="197">
        <v>0.75</v>
      </c>
      <c r="P143" s="391">
        <f t="shared" si="58"/>
        <v>0</v>
      </c>
      <c r="Q143" s="392">
        <f t="shared" si="49"/>
        <v>0</v>
      </c>
      <c r="R143" s="392">
        <f t="shared" si="50"/>
        <v>42</v>
      </c>
      <c r="S143" s="392">
        <f t="shared" si="51"/>
        <v>0</v>
      </c>
      <c r="T143" s="392">
        <f t="shared" si="52"/>
        <v>0</v>
      </c>
      <c r="U143" s="393">
        <f t="shared" si="53"/>
        <v>126</v>
      </c>
      <c r="V143" s="394">
        <f t="shared" si="59"/>
        <v>168</v>
      </c>
      <c r="W143" s="144" t="s">
        <v>268</v>
      </c>
      <c r="X143" s="423">
        <f t="shared" si="56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55"/>
        <v>1</v>
      </c>
      <c r="B144" s="142" t="s">
        <v>181</v>
      </c>
      <c r="C144" s="148"/>
      <c r="D144" s="198">
        <v>40</v>
      </c>
      <c r="E144" s="383">
        <f t="shared" si="54"/>
        <v>280</v>
      </c>
      <c r="F144" s="319">
        <v>46198</v>
      </c>
      <c r="G144" s="384">
        <f t="shared" ca="1" si="57"/>
        <v>110</v>
      </c>
      <c r="H144" s="385">
        <v>2</v>
      </c>
      <c r="I144" s="385" t="s">
        <v>280</v>
      </c>
      <c r="J144" s="195">
        <v>0.5</v>
      </c>
      <c r="K144" s="196"/>
      <c r="L144" s="196"/>
      <c r="M144" s="196">
        <v>0.25</v>
      </c>
      <c r="N144" s="196">
        <v>0.25</v>
      </c>
      <c r="O144" s="197"/>
      <c r="P144" s="391">
        <f t="shared" si="58"/>
        <v>140</v>
      </c>
      <c r="Q144" s="392">
        <f t="shared" si="49"/>
        <v>0</v>
      </c>
      <c r="R144" s="392">
        <f t="shared" si="50"/>
        <v>0</v>
      </c>
      <c r="S144" s="392">
        <f t="shared" si="51"/>
        <v>70</v>
      </c>
      <c r="T144" s="392">
        <f t="shared" si="52"/>
        <v>70</v>
      </c>
      <c r="U144" s="393">
        <f t="shared" si="53"/>
        <v>0</v>
      </c>
      <c r="V144" s="394">
        <f t="shared" si="59"/>
        <v>280</v>
      </c>
      <c r="W144" s="144" t="s">
        <v>269</v>
      </c>
      <c r="X144" s="423">
        <f t="shared" si="56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55"/>
        <v>1</v>
      </c>
      <c r="B145" s="142" t="s">
        <v>182</v>
      </c>
      <c r="C145" s="142"/>
      <c r="D145" s="198">
        <v>16</v>
      </c>
      <c r="E145" s="383">
        <f t="shared" si="54"/>
        <v>112</v>
      </c>
      <c r="F145" s="319">
        <v>46198</v>
      </c>
      <c r="G145" s="384">
        <f t="shared" ca="1" si="57"/>
        <v>110</v>
      </c>
      <c r="H145" s="385">
        <v>2</v>
      </c>
      <c r="I145" s="385" t="s">
        <v>280</v>
      </c>
      <c r="J145" s="195"/>
      <c r="K145" s="196">
        <v>0.5</v>
      </c>
      <c r="L145" s="196">
        <v>0.5</v>
      </c>
      <c r="M145" s="196"/>
      <c r="N145" s="196"/>
      <c r="O145" s="197"/>
      <c r="P145" s="391">
        <f t="shared" si="58"/>
        <v>0</v>
      </c>
      <c r="Q145" s="392">
        <f t="shared" si="49"/>
        <v>56</v>
      </c>
      <c r="R145" s="392">
        <f t="shared" si="50"/>
        <v>56</v>
      </c>
      <c r="S145" s="392">
        <f t="shared" si="51"/>
        <v>0</v>
      </c>
      <c r="T145" s="392">
        <f t="shared" si="52"/>
        <v>0</v>
      </c>
      <c r="U145" s="393">
        <f t="shared" si="53"/>
        <v>0</v>
      </c>
      <c r="V145" s="394">
        <f t="shared" si="59"/>
        <v>112</v>
      </c>
      <c r="W145" s="144"/>
      <c r="X145" s="423">
        <f t="shared" si="56"/>
        <v>0</v>
      </c>
      <c r="Y145" s="10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55"/>
        <v>1</v>
      </c>
      <c r="B146" s="142" t="s">
        <v>351</v>
      </c>
      <c r="C146" s="142"/>
      <c r="D146" s="198">
        <v>22</v>
      </c>
      <c r="E146" s="383">
        <f t="shared" si="54"/>
        <v>154</v>
      </c>
      <c r="F146" s="319">
        <v>46199</v>
      </c>
      <c r="G146" s="384">
        <f t="shared" ca="1" si="57"/>
        <v>109</v>
      </c>
      <c r="H146" s="254">
        <v>1</v>
      </c>
      <c r="I146" s="385" t="s">
        <v>353</v>
      </c>
      <c r="J146" s="195">
        <v>0.5</v>
      </c>
      <c r="K146" s="196"/>
      <c r="L146" s="196"/>
      <c r="M146" s="196">
        <v>0.25</v>
      </c>
      <c r="N146" s="196"/>
      <c r="O146" s="197">
        <v>0.25</v>
      </c>
      <c r="P146" s="391">
        <f t="shared" si="58"/>
        <v>77</v>
      </c>
      <c r="Q146" s="392">
        <f t="shared" si="49"/>
        <v>0</v>
      </c>
      <c r="R146" s="392">
        <f t="shared" si="50"/>
        <v>0</v>
      </c>
      <c r="S146" s="392">
        <f t="shared" si="51"/>
        <v>38.5</v>
      </c>
      <c r="T146" s="392">
        <f t="shared" si="52"/>
        <v>0</v>
      </c>
      <c r="U146" s="393">
        <f t="shared" si="53"/>
        <v>38.5</v>
      </c>
      <c r="V146" s="394">
        <f t="shared" si="59"/>
        <v>154</v>
      </c>
      <c r="W146" s="144" t="s">
        <v>226</v>
      </c>
      <c r="X146" s="423">
        <f t="shared" si="56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55"/>
        <v>1</v>
      </c>
      <c r="B147" s="142" t="s">
        <v>335</v>
      </c>
      <c r="C147" s="163"/>
      <c r="D147" s="198">
        <v>12</v>
      </c>
      <c r="E147" s="383">
        <f t="shared" si="54"/>
        <v>84</v>
      </c>
      <c r="F147" s="319">
        <v>46199</v>
      </c>
      <c r="G147" s="384">
        <f t="shared" ca="1" si="57"/>
        <v>109</v>
      </c>
      <c r="H147" s="385">
        <v>3</v>
      </c>
      <c r="I147" s="385" t="str">
        <f>VLOOKUP(H147,Secteurs!$A$4:$C$6,3)</f>
        <v>Arnaud ITOUA</v>
      </c>
      <c r="J147" s="195">
        <v>0.5</v>
      </c>
      <c r="K147" s="196"/>
      <c r="L147" s="196"/>
      <c r="M147" s="196"/>
      <c r="N147" s="196"/>
      <c r="O147" s="197">
        <v>0.5</v>
      </c>
      <c r="P147" s="391">
        <f t="shared" si="58"/>
        <v>42</v>
      </c>
      <c r="Q147" s="392">
        <f t="shared" si="49"/>
        <v>0</v>
      </c>
      <c r="R147" s="392">
        <f t="shared" si="50"/>
        <v>0</v>
      </c>
      <c r="S147" s="392">
        <f t="shared" si="51"/>
        <v>0</v>
      </c>
      <c r="T147" s="392">
        <f t="shared" si="52"/>
        <v>0</v>
      </c>
      <c r="U147" s="393">
        <f t="shared" si="53"/>
        <v>42</v>
      </c>
      <c r="V147" s="394">
        <f t="shared" si="59"/>
        <v>84</v>
      </c>
      <c r="W147" s="144" t="s">
        <v>271</v>
      </c>
      <c r="X147" s="423">
        <f t="shared" si="56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55"/>
        <v>1</v>
      </c>
      <c r="B148" s="142" t="s">
        <v>304</v>
      </c>
      <c r="C148" s="148"/>
      <c r="D148" s="198">
        <v>6</v>
      </c>
      <c r="E148" s="383">
        <f t="shared" si="54"/>
        <v>42</v>
      </c>
      <c r="F148" s="319">
        <v>46198</v>
      </c>
      <c r="G148" s="384">
        <f t="shared" ca="1" si="57"/>
        <v>110</v>
      </c>
      <c r="H148" s="385">
        <v>2</v>
      </c>
      <c r="I148" s="385" t="s">
        <v>280</v>
      </c>
      <c r="J148" s="195">
        <v>1</v>
      </c>
      <c r="K148" s="196"/>
      <c r="L148" s="196"/>
      <c r="M148" s="196"/>
      <c r="N148" s="196"/>
      <c r="O148" s="197"/>
      <c r="P148" s="391">
        <f t="shared" si="58"/>
        <v>42</v>
      </c>
      <c r="Q148" s="399">
        <f t="shared" si="49"/>
        <v>0</v>
      </c>
      <c r="R148" s="399">
        <f t="shared" si="50"/>
        <v>0</v>
      </c>
      <c r="S148" s="399">
        <f t="shared" si="51"/>
        <v>0</v>
      </c>
      <c r="T148" s="399">
        <f t="shared" si="52"/>
        <v>0</v>
      </c>
      <c r="U148" s="400">
        <f t="shared" si="53"/>
        <v>0</v>
      </c>
      <c r="V148" s="394">
        <f t="shared" si="59"/>
        <v>42</v>
      </c>
      <c r="W148" s="144" t="s">
        <v>305</v>
      </c>
      <c r="X148" s="423">
        <f t="shared" si="56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55"/>
        <v>1</v>
      </c>
      <c r="B149" s="142" t="s">
        <v>306</v>
      </c>
      <c r="C149" s="148"/>
      <c r="D149" s="198">
        <v>7</v>
      </c>
      <c r="E149" s="383">
        <f t="shared" si="54"/>
        <v>49</v>
      </c>
      <c r="F149" s="319">
        <v>46206</v>
      </c>
      <c r="G149" s="384">
        <f t="shared" ca="1" si="57"/>
        <v>102</v>
      </c>
      <c r="H149" s="385">
        <v>1</v>
      </c>
      <c r="I149" s="385" t="s">
        <v>353</v>
      </c>
      <c r="J149" s="195">
        <v>1</v>
      </c>
      <c r="K149" s="196"/>
      <c r="L149" s="196"/>
      <c r="M149" s="196"/>
      <c r="N149" s="196"/>
      <c r="O149" s="197"/>
      <c r="P149" s="391">
        <f t="shared" si="58"/>
        <v>49</v>
      </c>
      <c r="Q149" s="399">
        <f t="shared" si="49"/>
        <v>0</v>
      </c>
      <c r="R149" s="399">
        <f t="shared" si="50"/>
        <v>0</v>
      </c>
      <c r="S149" s="399">
        <f t="shared" si="51"/>
        <v>0</v>
      </c>
      <c r="T149" s="399">
        <f t="shared" si="52"/>
        <v>0</v>
      </c>
      <c r="U149" s="400">
        <f t="shared" si="53"/>
        <v>0</v>
      </c>
      <c r="V149" s="394">
        <f t="shared" si="59"/>
        <v>49</v>
      </c>
      <c r="W149" s="144" t="s">
        <v>305</v>
      </c>
      <c r="X149" s="423">
        <f t="shared" si="56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55"/>
        <v>1</v>
      </c>
      <c r="B150" s="142" t="s">
        <v>336</v>
      </c>
      <c r="C150" s="148"/>
      <c r="D150" s="198">
        <v>8</v>
      </c>
      <c r="E150" s="383">
        <f t="shared" si="54"/>
        <v>56</v>
      </c>
      <c r="F150" s="319">
        <v>46202</v>
      </c>
      <c r="G150" s="384">
        <f t="shared" ca="1" si="57"/>
        <v>106</v>
      </c>
      <c r="H150" s="385">
        <v>2</v>
      </c>
      <c r="I150" s="385" t="s">
        <v>354</v>
      </c>
      <c r="J150" s="195"/>
      <c r="K150" s="196"/>
      <c r="L150" s="196"/>
      <c r="M150" s="196">
        <v>1</v>
      </c>
      <c r="N150" s="196"/>
      <c r="O150" s="197"/>
      <c r="P150" s="391">
        <f t="shared" si="58"/>
        <v>0</v>
      </c>
      <c r="Q150" s="399">
        <f t="shared" si="49"/>
        <v>0</v>
      </c>
      <c r="R150" s="399">
        <f t="shared" si="50"/>
        <v>0</v>
      </c>
      <c r="S150" s="399">
        <f t="shared" si="51"/>
        <v>56</v>
      </c>
      <c r="T150" s="399">
        <f t="shared" si="52"/>
        <v>0</v>
      </c>
      <c r="U150" s="400">
        <f t="shared" si="53"/>
        <v>0</v>
      </c>
      <c r="V150" s="394">
        <f t="shared" si="59"/>
        <v>56</v>
      </c>
      <c r="W150" s="144"/>
      <c r="X150" s="423">
        <f t="shared" si="56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55"/>
        <v>1</v>
      </c>
      <c r="B151" s="142" t="s">
        <v>340</v>
      </c>
      <c r="C151" s="142"/>
      <c r="D151" s="198">
        <v>18</v>
      </c>
      <c r="E151" s="383">
        <f t="shared" si="54"/>
        <v>126</v>
      </c>
      <c r="F151" s="319">
        <v>46205</v>
      </c>
      <c r="G151" s="384">
        <f t="shared" ca="1" si="57"/>
        <v>103</v>
      </c>
      <c r="H151" s="385"/>
      <c r="I151" s="385" t="s">
        <v>354</v>
      </c>
      <c r="J151" s="195"/>
      <c r="K151" s="196"/>
      <c r="L151" s="196"/>
      <c r="M151" s="196">
        <v>0.5</v>
      </c>
      <c r="N151" s="196"/>
      <c r="O151" s="197">
        <v>0.5</v>
      </c>
      <c r="P151" s="391">
        <f t="shared" si="58"/>
        <v>0</v>
      </c>
      <c r="Q151" s="399">
        <f t="shared" si="49"/>
        <v>0</v>
      </c>
      <c r="R151" s="399">
        <f t="shared" si="50"/>
        <v>0</v>
      </c>
      <c r="S151" s="399">
        <f t="shared" si="51"/>
        <v>63</v>
      </c>
      <c r="T151" s="399">
        <f t="shared" si="52"/>
        <v>0</v>
      </c>
      <c r="U151" s="400">
        <f t="shared" si="53"/>
        <v>63</v>
      </c>
      <c r="V151" s="394">
        <f t="shared" si="59"/>
        <v>126</v>
      </c>
      <c r="W151" s="144"/>
      <c r="X151" s="423">
        <f t="shared" si="56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55"/>
        <v>1</v>
      </c>
      <c r="B152" s="348" t="s">
        <v>352</v>
      </c>
      <c r="C152" s="163"/>
      <c r="D152" s="198">
        <v>20</v>
      </c>
      <c r="E152" s="383">
        <f t="shared" si="54"/>
        <v>140</v>
      </c>
      <c r="F152" s="319">
        <v>46202</v>
      </c>
      <c r="G152" s="384">
        <f t="shared" ca="1" si="57"/>
        <v>106</v>
      </c>
      <c r="H152" s="385">
        <v>1</v>
      </c>
      <c r="I152" s="385" t="s">
        <v>280</v>
      </c>
      <c r="J152" s="195">
        <v>0.5</v>
      </c>
      <c r="K152" s="196"/>
      <c r="L152" s="196"/>
      <c r="M152" s="196"/>
      <c r="N152" s="196">
        <v>0.5</v>
      </c>
      <c r="O152" s="197"/>
      <c r="P152" s="391">
        <f t="shared" si="58"/>
        <v>70</v>
      </c>
      <c r="Q152" s="399">
        <f t="shared" si="49"/>
        <v>0</v>
      </c>
      <c r="R152" s="399">
        <f t="shared" si="50"/>
        <v>0</v>
      </c>
      <c r="S152" s="399">
        <f t="shared" si="51"/>
        <v>0</v>
      </c>
      <c r="T152" s="399">
        <f t="shared" si="52"/>
        <v>70</v>
      </c>
      <c r="U152" s="400">
        <f t="shared" si="53"/>
        <v>0</v>
      </c>
      <c r="V152" s="394">
        <f t="shared" si="59"/>
        <v>140</v>
      </c>
      <c r="W152" s="144"/>
      <c r="X152" s="423">
        <f t="shared" si="56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55"/>
        <v>1</v>
      </c>
      <c r="B153" s="348" t="s">
        <v>315</v>
      </c>
      <c r="C153" s="163"/>
      <c r="D153" s="198">
        <v>12</v>
      </c>
      <c r="E153" s="383">
        <f t="shared" si="54"/>
        <v>84</v>
      </c>
      <c r="F153" s="319">
        <v>46204</v>
      </c>
      <c r="G153" s="384">
        <f t="shared" ca="1" si="57"/>
        <v>104</v>
      </c>
      <c r="H153" s="385">
        <v>1</v>
      </c>
      <c r="I153" s="385" t="s">
        <v>353</v>
      </c>
      <c r="J153" s="195"/>
      <c r="K153" s="196"/>
      <c r="L153" s="196"/>
      <c r="M153" s="196"/>
      <c r="N153" s="196">
        <v>1</v>
      </c>
      <c r="O153" s="197"/>
      <c r="P153" s="391">
        <f t="shared" si="58"/>
        <v>0</v>
      </c>
      <c r="Q153" s="399">
        <f t="shared" si="49"/>
        <v>0</v>
      </c>
      <c r="R153" s="399">
        <f t="shared" si="50"/>
        <v>0</v>
      </c>
      <c r="S153" s="399">
        <f t="shared" si="51"/>
        <v>0</v>
      </c>
      <c r="T153" s="399">
        <f t="shared" si="52"/>
        <v>84</v>
      </c>
      <c r="U153" s="400">
        <f t="shared" si="53"/>
        <v>0</v>
      </c>
      <c r="V153" s="394">
        <f t="shared" si="59"/>
        <v>84</v>
      </c>
      <c r="W153" s="144"/>
      <c r="X153" s="423">
        <f t="shared" si="56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258"/>
      <c r="B154" s="259"/>
      <c r="C154" s="260"/>
      <c r="D154" s="261"/>
      <c r="E154" s="262">
        <f t="shared" si="54"/>
        <v>0</v>
      </c>
      <c r="F154" s="263"/>
      <c r="G154" s="263"/>
      <c r="H154" s="264"/>
      <c r="I154" s="264"/>
      <c r="J154" s="265"/>
      <c r="K154" s="266"/>
      <c r="L154" s="266"/>
      <c r="M154" s="266"/>
      <c r="N154" s="266"/>
      <c r="O154" s="267"/>
      <c r="P154" s="268"/>
      <c r="Q154" s="269"/>
      <c r="R154" s="269"/>
      <c r="S154" s="269"/>
      <c r="T154" s="269"/>
      <c r="U154" s="270"/>
      <c r="V154" s="271">
        <f t="shared" si="59"/>
        <v>0</v>
      </c>
      <c r="W154" s="272"/>
      <c r="X154" s="371"/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81">
        <f>SUBTOTAL(9,A2:A154)</f>
        <v>148</v>
      </c>
      <c r="B155" s="181"/>
      <c r="C155" s="326">
        <f>+D155/A155</f>
        <v>28.527027027027028</v>
      </c>
      <c r="D155" s="182">
        <f>SUBTOTAL(9,D2:D154)</f>
        <v>4222</v>
      </c>
      <c r="E155" s="356">
        <f t="shared" si="54"/>
        <v>29554</v>
      </c>
      <c r="F155" s="327">
        <f>+E155/A155</f>
        <v>199.68918918918919</v>
      </c>
      <c r="G155" s="384">
        <f ca="1">(SUBTOTAL(9,G2:G154))/A155</f>
        <v>101.25</v>
      </c>
      <c r="H155" s="256"/>
      <c r="I155" s="256"/>
      <c r="J155" s="273">
        <f>(SUBTOTAL(9,J2:J154))/O$164</f>
        <v>0.58088235294117652</v>
      </c>
      <c r="K155" s="274">
        <f>(SUBTOTAL(9,K2:K154))/P$164</f>
        <v>0.58333333333333337</v>
      </c>
      <c r="L155" s="274">
        <f>(SUBTOTAL(9,L2:L154))/R$164</f>
        <v>0.5</v>
      </c>
      <c r="M155" s="274">
        <f>(SUBTOTAL(9,M2:M154))/S$164</f>
        <v>0.375</v>
      </c>
      <c r="N155" s="274">
        <f>(SUBTOTAL(9,N2:N154))/T$164</f>
        <v>0.43103448275862066</v>
      </c>
      <c r="O155" s="275">
        <f>(SUBTOTAL(9,O2:O154))/U$164</f>
        <v>0.47010869565217389</v>
      </c>
      <c r="P155" s="184">
        <f t="shared" ref="P155:V155" si="60">SUBTOTAL(9,P2:P154)</f>
        <v>11985.75</v>
      </c>
      <c r="Q155" s="184">
        <f t="shared" si="60"/>
        <v>1403.5</v>
      </c>
      <c r="R155" s="184">
        <f t="shared" si="60"/>
        <v>1435</v>
      </c>
      <c r="S155" s="184">
        <f t="shared" si="60"/>
        <v>3836</v>
      </c>
      <c r="T155" s="184">
        <f t="shared" si="60"/>
        <v>2096.5</v>
      </c>
      <c r="U155" s="184">
        <f t="shared" si="60"/>
        <v>8671.25</v>
      </c>
      <c r="V155" s="184">
        <f t="shared" si="60"/>
        <v>29526</v>
      </c>
      <c r="W155" s="182"/>
      <c r="X155" s="48"/>
      <c r="Y155" s="10"/>
      <c r="Z155" s="2"/>
      <c r="AA155" s="2"/>
      <c r="AB155" s="2"/>
      <c r="AC155" s="2"/>
      <c r="AD155" s="2"/>
      <c r="AE155" s="2"/>
      <c r="AF155" s="2"/>
    </row>
    <row r="156" spans="1:33" ht="23.25">
      <c r="A156" s="2"/>
      <c r="B156" s="42"/>
      <c r="C156" s="42"/>
      <c r="D156" s="2"/>
      <c r="E156" s="2"/>
      <c r="F156" s="2"/>
      <c r="G156" s="2"/>
      <c r="H156" s="2"/>
      <c r="I156" s="2"/>
      <c r="J156" s="41"/>
      <c r="K156" s="41"/>
      <c r="L156" s="41"/>
      <c r="M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0"/>
      <c r="Z156" s="2"/>
      <c r="AA156" s="2"/>
      <c r="AB156" s="2"/>
      <c r="AC156" s="2"/>
      <c r="AD156" s="2"/>
      <c r="AE156" s="2"/>
      <c r="AF156" s="2"/>
    </row>
    <row r="157" spans="1:33" ht="21">
      <c r="A157" s="1" t="s">
        <v>185</v>
      </c>
      <c r="B157" s="173" t="s">
        <v>186</v>
      </c>
      <c r="C157" s="173"/>
      <c r="D157" s="173" t="s">
        <v>383</v>
      </c>
      <c r="E157" s="24"/>
      <c r="F157" s="24"/>
      <c r="G157" s="24"/>
      <c r="H157" s="24"/>
      <c r="I157" s="24"/>
      <c r="N157" s="222" t="s">
        <v>188</v>
      </c>
      <c r="O157" s="279" t="s">
        <v>289</v>
      </c>
      <c r="P157" s="220" t="s">
        <v>192</v>
      </c>
      <c r="Q157" s="24" t="s">
        <v>2</v>
      </c>
      <c r="R157" s="24" t="s">
        <v>3</v>
      </c>
      <c r="S157" s="24" t="s">
        <v>4</v>
      </c>
      <c r="T157" s="401" t="s">
        <v>6</v>
      </c>
      <c r="U157" s="401" t="s">
        <v>5</v>
      </c>
      <c r="X157" s="402"/>
      <c r="Y157" s="24"/>
      <c r="Z157" s="24"/>
      <c r="AA157" s="24"/>
      <c r="AB157" s="24"/>
      <c r="AC157" s="24"/>
      <c r="AD157" s="24"/>
      <c r="AE157" s="24"/>
      <c r="AF157" s="24"/>
    </row>
    <row r="158" spans="1:33" ht="18.75">
      <c r="A158" s="141" t="s">
        <v>287</v>
      </c>
      <c r="B158" s="311">
        <v>8639</v>
      </c>
      <c r="C158" s="213"/>
      <c r="D158" s="425">
        <f t="shared" ref="D158:D164" si="61">B158/B$165</f>
        <v>0.29361383951330594</v>
      </c>
      <c r="E158" s="2"/>
      <c r="F158" s="2"/>
      <c r="G158" s="2"/>
      <c r="H158" s="2"/>
      <c r="I158" s="2"/>
      <c r="N158" s="223">
        <v>0.25</v>
      </c>
      <c r="O158" s="300">
        <f t="shared" ref="O158:P161" si="62">+SUMIF(J$2:J$154,$N158,$A$2:$A$154)</f>
        <v>4</v>
      </c>
      <c r="P158" s="301">
        <f t="shared" si="62"/>
        <v>3</v>
      </c>
      <c r="Q158" s="302">
        <f>+O158+P158</f>
        <v>7</v>
      </c>
      <c r="R158" s="302">
        <f t="shared" ref="R158:U161" si="63">+SUMIF(L$2:L$154,$N158,$A$2:$A$154)</f>
        <v>2</v>
      </c>
      <c r="S158" s="302">
        <f t="shared" si="63"/>
        <v>26</v>
      </c>
      <c r="T158" s="302">
        <f t="shared" si="63"/>
        <v>14</v>
      </c>
      <c r="U158" s="302">
        <f t="shared" si="63"/>
        <v>26</v>
      </c>
      <c r="V158" s="403"/>
      <c r="X158" s="404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8.75">
      <c r="A159" s="215" t="s">
        <v>192</v>
      </c>
      <c r="B159" s="312">
        <v>1600</v>
      </c>
      <c r="C159" s="217"/>
      <c r="D159" s="426">
        <f t="shared" si="61"/>
        <v>5.437922713523434E-2</v>
      </c>
      <c r="E159" s="2"/>
      <c r="F159" s="2"/>
      <c r="G159" s="2"/>
      <c r="H159" s="2"/>
      <c r="I159" s="2"/>
      <c r="N159" s="223">
        <v>0.5</v>
      </c>
      <c r="O159" s="300">
        <f t="shared" si="62"/>
        <v>75</v>
      </c>
      <c r="P159" s="301">
        <f t="shared" si="62"/>
        <v>5</v>
      </c>
      <c r="Q159" s="302">
        <f>+O159+P159</f>
        <v>80</v>
      </c>
      <c r="R159" s="302">
        <f t="shared" si="63"/>
        <v>13</v>
      </c>
      <c r="S159" s="302">
        <f t="shared" si="63"/>
        <v>21</v>
      </c>
      <c r="T159" s="302">
        <f t="shared" si="63"/>
        <v>12</v>
      </c>
      <c r="U159" s="302">
        <f t="shared" si="63"/>
        <v>58</v>
      </c>
      <c r="V159" s="403"/>
      <c r="X159" s="405"/>
      <c r="Y159" s="2"/>
      <c r="Z159" s="82"/>
      <c r="AA159" s="2"/>
      <c r="AB159" s="2"/>
      <c r="AC159" s="2"/>
      <c r="AD159" s="2"/>
      <c r="AE159" s="2"/>
      <c r="AF159" s="82"/>
      <c r="AG159" s="2"/>
    </row>
    <row r="160" spans="1:33" ht="18.75">
      <c r="A160" s="363" t="s">
        <v>2</v>
      </c>
      <c r="B160" s="420">
        <v>13341</v>
      </c>
      <c r="C160" s="421"/>
      <c r="D160" s="366">
        <f t="shared" si="61"/>
        <v>0.45342079325697582</v>
      </c>
      <c r="E160" s="316">
        <f>+D160-Q165</f>
        <v>5.78565812184062E-3</v>
      </c>
      <c r="F160" s="225"/>
      <c r="G160" s="225"/>
      <c r="H160" s="257"/>
      <c r="I160" s="257"/>
      <c r="N160" s="223">
        <v>0.75</v>
      </c>
      <c r="O160" s="300">
        <f t="shared" si="62"/>
        <v>9</v>
      </c>
      <c r="P160" s="301">
        <f t="shared" si="62"/>
        <v>1</v>
      </c>
      <c r="Q160" s="302">
        <f>+O160+P160</f>
        <v>10</v>
      </c>
      <c r="R160" s="302">
        <f t="shared" si="63"/>
        <v>0</v>
      </c>
      <c r="S160" s="302">
        <f t="shared" si="63"/>
        <v>0</v>
      </c>
      <c r="T160" s="302">
        <f t="shared" si="63"/>
        <v>0</v>
      </c>
      <c r="U160" s="302">
        <f t="shared" si="63"/>
        <v>1</v>
      </c>
      <c r="V160" s="403"/>
      <c r="X160" s="404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7" t="s">
        <v>3</v>
      </c>
      <c r="B161" s="422">
        <f>+R155</f>
        <v>1435</v>
      </c>
      <c r="C161" s="48"/>
      <c r="D161" s="286">
        <f t="shared" si="61"/>
        <v>4.8771369336913298E-2</v>
      </c>
      <c r="E161" s="316">
        <f>+D161-R165</f>
        <v>-5.2826847171407593E-3</v>
      </c>
      <c r="F161" s="225"/>
      <c r="G161" s="225"/>
      <c r="H161" s="257"/>
      <c r="I161" s="257"/>
      <c r="N161" s="223">
        <v>1</v>
      </c>
      <c r="O161" s="300">
        <f t="shared" si="62"/>
        <v>14</v>
      </c>
      <c r="P161" s="301">
        <f t="shared" si="62"/>
        <v>3</v>
      </c>
      <c r="Q161" s="302">
        <f>+O161+P161</f>
        <v>17</v>
      </c>
      <c r="R161" s="302">
        <f t="shared" si="63"/>
        <v>1</v>
      </c>
      <c r="S161" s="302">
        <f t="shared" si="63"/>
        <v>1</v>
      </c>
      <c r="T161" s="302">
        <f t="shared" si="63"/>
        <v>3</v>
      </c>
      <c r="U161" s="302">
        <f t="shared" si="63"/>
        <v>7</v>
      </c>
      <c r="V161" s="403"/>
      <c r="X161" s="164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8.75">
      <c r="A162" s="7" t="s">
        <v>4</v>
      </c>
      <c r="B162" s="422">
        <f>+S155</f>
        <v>3836</v>
      </c>
      <c r="C162" s="48"/>
      <c r="D162" s="286">
        <f t="shared" si="61"/>
        <v>0.13037419705672434</v>
      </c>
      <c r="E162" s="316">
        <f>+D162-S165</f>
        <v>8.7525754351027163E-3</v>
      </c>
      <c r="F162" s="225"/>
      <c r="G162" s="225"/>
      <c r="H162" s="257"/>
      <c r="I162" s="257"/>
      <c r="N162" s="406" t="s">
        <v>294</v>
      </c>
      <c r="O162" s="303">
        <f t="shared" ref="O162:U162" si="64">+SUMPRODUCT($N$158:$N$161,O158:O161)/O164</f>
        <v>0.58088235294117652</v>
      </c>
      <c r="P162" s="304">
        <f t="shared" si="64"/>
        <v>0.58333333333333337</v>
      </c>
      <c r="Q162" s="305">
        <f t="shared" si="64"/>
        <v>0.58114035087719296</v>
      </c>
      <c r="R162" s="305">
        <f t="shared" si="64"/>
        <v>0.5</v>
      </c>
      <c r="S162" s="305">
        <f t="shared" si="64"/>
        <v>0.375</v>
      </c>
      <c r="T162" s="305">
        <f t="shared" si="64"/>
        <v>0.43103448275862066</v>
      </c>
      <c r="U162" s="305">
        <f t="shared" si="64"/>
        <v>0.47010869565217389</v>
      </c>
      <c r="V162" s="186"/>
      <c r="X162" s="16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6</v>
      </c>
      <c r="B163" s="422">
        <f>+T155</f>
        <v>2096.5</v>
      </c>
      <c r="C163" s="48"/>
      <c r="D163" s="286">
        <f t="shared" si="61"/>
        <v>7.1253781055636747E-2</v>
      </c>
      <c r="E163" s="316">
        <f>+D163-T165</f>
        <v>-1.320567840382271E-2</v>
      </c>
      <c r="F163" s="225"/>
      <c r="G163" s="225"/>
      <c r="H163" s="257"/>
      <c r="I163" s="257"/>
      <c r="N163" s="406"/>
      <c r="O163" s="306">
        <f>+J155</f>
        <v>0.58088235294117652</v>
      </c>
      <c r="P163" s="307">
        <f>+K155</f>
        <v>0.58333333333333337</v>
      </c>
      <c r="Q163" s="308">
        <f>+(O163*O164+P163*P164)/Q164</f>
        <v>0.58114035087719296</v>
      </c>
      <c r="R163" s="308">
        <f>+L155</f>
        <v>0.5</v>
      </c>
      <c r="S163" s="308">
        <f>+M155</f>
        <v>0.375</v>
      </c>
      <c r="T163" s="308">
        <f>+N155</f>
        <v>0.43103448275862066</v>
      </c>
      <c r="U163" s="308">
        <f>+O155</f>
        <v>0.47010869565217389</v>
      </c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5</v>
      </c>
      <c r="B164" s="422">
        <f>+U155</f>
        <v>8671.25</v>
      </c>
      <c r="C164" s="48"/>
      <c r="D164" s="286">
        <f t="shared" si="61"/>
        <v>0.29470992081025049</v>
      </c>
      <c r="E164" s="316">
        <f>+D164-U165</f>
        <v>2.4801910805207772E-3</v>
      </c>
      <c r="F164" s="225"/>
      <c r="G164" s="225"/>
      <c r="H164" s="257"/>
      <c r="I164" s="257"/>
      <c r="M164" s="278">
        <f>+A155</f>
        <v>148</v>
      </c>
      <c r="N164" s="407" t="s">
        <v>191</v>
      </c>
      <c r="O164" s="309">
        <f t="shared" ref="O164:U164" si="65">SUM(O158:O161)</f>
        <v>102</v>
      </c>
      <c r="P164" s="309">
        <f t="shared" si="65"/>
        <v>12</v>
      </c>
      <c r="Q164" s="310">
        <f t="shared" si="65"/>
        <v>114</v>
      </c>
      <c r="R164" s="309">
        <f t="shared" si="65"/>
        <v>16</v>
      </c>
      <c r="S164" s="309">
        <f t="shared" si="65"/>
        <v>48</v>
      </c>
      <c r="T164" s="309">
        <f t="shared" si="65"/>
        <v>29</v>
      </c>
      <c r="U164" s="309">
        <f t="shared" si="65"/>
        <v>92</v>
      </c>
      <c r="V164" s="408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62" t="s">
        <v>16</v>
      </c>
      <c r="B165" s="314">
        <v>29423</v>
      </c>
      <c r="C165" s="192"/>
      <c r="D165" s="315">
        <f>SUM(D160:D164)</f>
        <v>0.9985300615165007</v>
      </c>
      <c r="E165" s="2"/>
      <c r="F165" s="2"/>
      <c r="G165" s="2"/>
      <c r="H165" s="2"/>
      <c r="I165" s="2"/>
      <c r="M165" s="282"/>
      <c r="N165" s="283" t="s">
        <v>272</v>
      </c>
      <c r="O165" s="284">
        <f>+(O163*O164)/$M$164</f>
        <v>0.40033783783783788</v>
      </c>
      <c r="P165" s="285">
        <f>+(P163*P164)/$M$164</f>
        <v>4.72972972972973E-2</v>
      </c>
      <c r="Q165" s="286">
        <f>+P165+O165</f>
        <v>0.4476351351351352</v>
      </c>
      <c r="R165" s="286">
        <f>+(R163*R164)/$M$164</f>
        <v>5.4054054054054057E-2</v>
      </c>
      <c r="S165" s="286">
        <f>+(S163*S164)/$M$164</f>
        <v>0.12162162162162163</v>
      </c>
      <c r="T165" s="286">
        <f>+(T163*T164)/$M$164</f>
        <v>8.4459459459459457E-2</v>
      </c>
      <c r="U165" s="286">
        <f>+(U163*U164)/$M$164</f>
        <v>0.29222972972972971</v>
      </c>
      <c r="V165" s="409">
        <f>SUBTOTAL(9,Q165:U165)</f>
        <v>1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7"/>
    </row>
    <row r="166" spans="1:33" ht="18.75">
      <c r="A166" s="227"/>
      <c r="D166" s="2"/>
      <c r="E166" s="2"/>
      <c r="F166" s="2"/>
      <c r="G166" s="2"/>
      <c r="H166" s="2"/>
      <c r="I166" s="2"/>
      <c r="N166" s="419" t="s">
        <v>384</v>
      </c>
      <c r="Q166" s="418">
        <f>+Q164/$M$164</f>
        <v>0.77027027027027029</v>
      </c>
      <c r="R166" s="418">
        <f>+R164/$M$164</f>
        <v>0.10810810810810811</v>
      </c>
      <c r="S166" s="418">
        <f>+S164/$M$164</f>
        <v>0.32432432432432434</v>
      </c>
      <c r="T166" s="418">
        <f>+T164/$M$164</f>
        <v>0.19594594594594594</v>
      </c>
      <c r="U166" s="418">
        <f>+U164/$M$164</f>
        <v>0.6216216216216216</v>
      </c>
      <c r="X166" s="164"/>
      <c r="Y166" s="7"/>
      <c r="Z166" s="7"/>
      <c r="AA166" s="7"/>
      <c r="AB166" s="7"/>
      <c r="AC166" s="7"/>
      <c r="AD166" s="7"/>
      <c r="AE166" s="7"/>
      <c r="AF166" s="7"/>
      <c r="AG166" s="2"/>
    </row>
    <row r="167" spans="1:33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43"/>
      <c r="B168" s="43"/>
      <c r="C168" s="2"/>
      <c r="D168" s="2"/>
      <c r="Y168" s="2"/>
      <c r="Z168" s="2"/>
      <c r="AA168" s="2"/>
      <c r="AB168" s="2"/>
      <c r="AC168" s="2"/>
      <c r="AD168" s="2"/>
      <c r="AE168" s="2"/>
      <c r="AF168" s="2"/>
    </row>
  </sheetData>
  <autoFilter ref="A1:W154" xr:uid="{869CAAC0-E905-4B0C-BDD4-CFCF71037FC4}"/>
  <mergeCells count="5">
    <mergeCell ref="Z30:AG30"/>
    <mergeCell ref="Z56:AA56"/>
    <mergeCell ref="Y137:Z137"/>
    <mergeCell ref="Y138:Z138"/>
    <mergeCell ref="Y139:Z139"/>
  </mergeCells>
  <conditionalFormatting sqref="G2:G153">
    <cfRule type="cellIs" dxfId="119" priority="6" operator="lessThan">
      <formula>7</formula>
    </cfRule>
    <cfRule type="cellIs" dxfId="118" priority="7" operator="between">
      <formula>14</formula>
      <formula>7</formula>
    </cfRule>
    <cfRule type="cellIs" dxfId="117" priority="8" operator="greaterThan">
      <formula>14</formula>
    </cfRule>
  </conditionalFormatting>
  <conditionalFormatting sqref="G155">
    <cfRule type="cellIs" dxfId="116" priority="3" operator="lessThan">
      <formula>7</formula>
    </cfRule>
    <cfRule type="cellIs" dxfId="115" priority="4" operator="between">
      <formula>14</formula>
      <formula>7</formula>
    </cfRule>
    <cfRule type="cellIs" dxfId="114" priority="5" operator="greaterThan">
      <formula>14</formula>
    </cfRule>
  </conditionalFormatting>
  <conditionalFormatting sqref="AB7:AF7">
    <cfRule type="cellIs" dxfId="113" priority="1" operator="greaterThan">
      <formula>0</formula>
    </cfRule>
    <cfRule type="cellIs" dxfId="112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588B-65DA-4192-9760-DAD4FAF57AF4}">
  <dimension ref="A1:AK172"/>
  <sheetViews>
    <sheetView zoomScale="96" zoomScaleNormal="96" workbookViewId="0">
      <pane xSplit="5" ySplit="1" topLeftCell="F108" activePane="bottomRight" state="frozen"/>
      <selection pane="topRight" activeCell="G1" sqref="G1"/>
      <selection pane="bottomLeft" activeCell="A3" sqref="A3"/>
      <selection pane="bottomRight" activeCell="F150" sqref="F150"/>
    </sheetView>
  </sheetViews>
  <sheetFormatPr defaultColWidth="11.42578125" defaultRowHeight="15"/>
  <cols>
    <col min="1" max="1" width="9.5703125" bestFit="1" customWidth="1"/>
    <col min="2" max="2" width="31.85546875" bestFit="1" customWidth="1"/>
    <col min="3" max="3" width="10.5703125" bestFit="1" customWidth="1"/>
    <col min="4" max="4" width="12" bestFit="1" customWidth="1"/>
    <col min="5" max="5" width="11.7109375" bestFit="1" customWidth="1"/>
    <col min="6" max="6" width="18.42578125" bestFit="1" customWidth="1"/>
    <col min="7" max="7" width="17.28515625" bestFit="1" customWidth="1"/>
    <col min="8" max="8" width="13" bestFit="1" customWidth="1"/>
    <col min="9" max="9" width="13.42578125" bestFit="1" customWidth="1"/>
    <col min="10" max="10" width="15" bestFit="1" customWidth="1"/>
    <col min="11" max="11" width="25.140625" bestFit="1" customWidth="1"/>
    <col min="12" max="12" width="16" bestFit="1" customWidth="1"/>
    <col min="13" max="13" width="14.140625" bestFit="1" customWidth="1"/>
    <col min="14" max="14" width="12.7109375" bestFit="1" customWidth="1"/>
    <col min="15" max="15" width="13.5703125" bestFit="1" customWidth="1"/>
    <col min="16" max="16" width="17.140625" bestFit="1" customWidth="1"/>
    <col min="17" max="17" width="12.5703125" bestFit="1" customWidth="1"/>
    <col min="18" max="18" width="14.42578125" bestFit="1" customWidth="1"/>
    <col min="19" max="19" width="12.5703125" bestFit="1" customWidth="1"/>
    <col min="20" max="20" width="11.140625" bestFit="1" customWidth="1"/>
    <col min="21" max="21" width="12" bestFit="1" customWidth="1"/>
    <col min="22" max="22" width="10.7109375" bestFit="1" customWidth="1"/>
    <col min="23" max="23" width="11" bestFit="1" customWidth="1"/>
    <col min="24" max="24" width="11.140625" bestFit="1" customWidth="1"/>
    <col min="25" max="25" width="21.42578125" bestFit="1" customWidth="1"/>
    <col min="26" max="26" width="6.5703125" bestFit="1" customWidth="1"/>
    <col min="27" max="27" width="45.5703125" bestFit="1" customWidth="1"/>
    <col min="28" max="28" width="10.7109375" customWidth="1"/>
    <col min="29" max="29" width="34.28515625" bestFit="1" customWidth="1"/>
    <col min="30" max="30" width="11" bestFit="1" customWidth="1"/>
    <col min="31" max="31" width="10" bestFit="1" customWidth="1"/>
    <col min="32" max="32" width="10.42578125" bestFit="1" customWidth="1"/>
    <col min="33" max="34" width="10" bestFit="1" customWidth="1"/>
    <col min="35" max="35" width="11" bestFit="1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80" t="s">
        <v>288</v>
      </c>
      <c r="AB1" s="381" t="s">
        <v>289</v>
      </c>
      <c r="AC1" s="382" t="s">
        <v>192</v>
      </c>
      <c r="AD1" s="380" t="s">
        <v>2</v>
      </c>
      <c r="AE1" s="380" t="s">
        <v>3</v>
      </c>
      <c r="AF1" s="380" t="s">
        <v>4</v>
      </c>
      <c r="AG1" s="380" t="s">
        <v>6</v>
      </c>
      <c r="AH1" s="380" t="s">
        <v>5</v>
      </c>
      <c r="AI1"/>
      <c r="AJ1"/>
    </row>
    <row r="2" spans="1:36" ht="19.5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8" si="1">D2*7</f>
        <v>280</v>
      </c>
      <c r="F2" s="319">
        <v>46213</v>
      </c>
      <c r="G2" s="384">
        <f t="shared" ref="G2:G10" ca="1" si="2">+IF(A2=1,(+TODAY())-F2,"Sans objet")</f>
        <v>95</v>
      </c>
      <c r="H2" s="385">
        <v>1</v>
      </c>
      <c r="I2" s="428"/>
      <c r="J2" s="428"/>
      <c r="K2" s="385" t="s">
        <v>353</v>
      </c>
      <c r="L2" s="203">
        <v>0.75</v>
      </c>
      <c r="M2" s="204"/>
      <c r="N2" s="204"/>
      <c r="O2" s="204"/>
      <c r="P2" s="204"/>
      <c r="Q2" s="205">
        <v>0.25</v>
      </c>
      <c r="R2" s="386">
        <f t="shared" ref="R2:R33" si="3">+$E2*L2</f>
        <v>210</v>
      </c>
      <c r="S2" s="387">
        <f t="shared" ref="S2:S33" si="4">+$E2*M2</f>
        <v>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0</v>
      </c>
      <c r="W2" s="388">
        <f t="shared" ref="W2:W33" si="8">+$E2*Q2</f>
        <v>70</v>
      </c>
      <c r="X2" s="389">
        <f t="shared" ref="X2:X33" si="9">SUM(R2:W2)</f>
        <v>280</v>
      </c>
      <c r="Y2" s="383"/>
      <c r="Z2" s="423">
        <f t="shared" ref="Z2:Z65" si="10">+X2-E2</f>
        <v>0</v>
      </c>
      <c r="AA2" s="322">
        <v>24</v>
      </c>
      <c r="AB2" s="434">
        <v>0.42499999999999999</v>
      </c>
      <c r="AC2" s="434">
        <v>3.833333333333333E-2</v>
      </c>
      <c r="AD2" s="323">
        <v>0.46333333333333332</v>
      </c>
      <c r="AE2" s="323">
        <v>8.1666666666666665E-2</v>
      </c>
      <c r="AF2" s="323">
        <v>0.12666666666666668</v>
      </c>
      <c r="AG2" s="323">
        <v>6.1666666666666668E-2</v>
      </c>
      <c r="AH2" s="323">
        <v>0.26666666666666666</v>
      </c>
      <c r="AI2" s="390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46210</v>
      </c>
      <c r="G3" s="384">
        <f t="shared" ca="1" si="2"/>
        <v>98</v>
      </c>
      <c r="H3" s="385">
        <v>2</v>
      </c>
      <c r="I3" s="428"/>
      <c r="J3" s="428"/>
      <c r="K3" s="385" t="s">
        <v>354</v>
      </c>
      <c r="L3" s="195">
        <v>0.5</v>
      </c>
      <c r="M3" s="196"/>
      <c r="N3" s="196"/>
      <c r="O3" s="196">
        <v>0.5</v>
      </c>
      <c r="P3" s="196"/>
      <c r="Q3" s="197"/>
      <c r="R3" s="386">
        <f t="shared" si="3"/>
        <v>168</v>
      </c>
      <c r="S3" s="387">
        <f t="shared" si="4"/>
        <v>0</v>
      </c>
      <c r="T3" s="392">
        <f t="shared" si="5"/>
        <v>0</v>
      </c>
      <c r="U3" s="392">
        <f t="shared" si="6"/>
        <v>168</v>
      </c>
      <c r="V3" s="392">
        <f t="shared" si="7"/>
        <v>0</v>
      </c>
      <c r="W3" s="393">
        <f t="shared" si="8"/>
        <v>0</v>
      </c>
      <c r="X3" s="389">
        <f t="shared" si="9"/>
        <v>336</v>
      </c>
      <c r="Y3" s="144"/>
      <c r="Z3" s="423">
        <f t="shared" si="10"/>
        <v>0</v>
      </c>
      <c r="AA3" s="322">
        <v>25</v>
      </c>
      <c r="AB3" s="434">
        <v>0.39261744966442952</v>
      </c>
      <c r="AC3" s="434">
        <v>5.2013422818791948E-2</v>
      </c>
      <c r="AD3" s="323">
        <v>0.44463087248322147</v>
      </c>
      <c r="AE3" s="323">
        <v>8.2214765100671147E-2</v>
      </c>
      <c r="AF3" s="323">
        <v>0.11912751677852348</v>
      </c>
      <c r="AG3" s="323">
        <v>7.0469798657718116E-2</v>
      </c>
      <c r="AH3" s="323">
        <v>0.28355704697986578</v>
      </c>
      <c r="AI3" s="390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46211</v>
      </c>
      <c r="G4" s="384">
        <f t="shared" ca="1" si="2"/>
        <v>97</v>
      </c>
      <c r="H4" s="385">
        <v>3</v>
      </c>
      <c r="I4" s="428"/>
      <c r="J4" s="428"/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92">
        <f t="shared" si="5"/>
        <v>0</v>
      </c>
      <c r="U4" s="392">
        <f t="shared" si="6"/>
        <v>0</v>
      </c>
      <c r="V4" s="392">
        <f t="shared" si="7"/>
        <v>0</v>
      </c>
      <c r="W4" s="393">
        <f t="shared" si="8"/>
        <v>0</v>
      </c>
      <c r="X4" s="389">
        <f t="shared" si="9"/>
        <v>315</v>
      </c>
      <c r="Y4" s="144"/>
      <c r="Z4" s="423">
        <f t="shared" si="10"/>
        <v>0</v>
      </c>
      <c r="AA4" s="322">
        <v>26</v>
      </c>
      <c r="AB4" s="434">
        <v>0.40136054421768708</v>
      </c>
      <c r="AC4" s="434">
        <v>4.9319727891156462E-2</v>
      </c>
      <c r="AD4" s="323">
        <v>0.45068027210884354</v>
      </c>
      <c r="AE4" s="323">
        <v>6.1224489795918366E-2</v>
      </c>
      <c r="AF4" s="323">
        <v>0.12074829931972789</v>
      </c>
      <c r="AG4" s="323">
        <v>8.673469387755102E-2</v>
      </c>
      <c r="AH4" s="323">
        <v>0.28061224489795916</v>
      </c>
      <c r="AI4" s="390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42</v>
      </c>
      <c r="E5" s="383">
        <f t="shared" si="1"/>
        <v>294</v>
      </c>
      <c r="F5" s="319">
        <v>46211</v>
      </c>
      <c r="G5" s="384">
        <f t="shared" ca="1" si="2"/>
        <v>97</v>
      </c>
      <c r="H5" s="385">
        <v>3</v>
      </c>
      <c r="I5" s="428"/>
      <c r="J5" s="428"/>
      <c r="K5" s="385" t="str">
        <f>VLOOKUP(H5,Secteurs!$A$4:$C$6,3)</f>
        <v>Arnaud ITOUA</v>
      </c>
      <c r="L5" s="195"/>
      <c r="M5" s="196"/>
      <c r="N5" s="196"/>
      <c r="O5" s="196">
        <v>0.5</v>
      </c>
      <c r="P5" s="196"/>
      <c r="Q5" s="197">
        <v>0.5</v>
      </c>
      <c r="R5" s="386">
        <f t="shared" si="3"/>
        <v>0</v>
      </c>
      <c r="S5" s="387">
        <f t="shared" si="4"/>
        <v>0</v>
      </c>
      <c r="T5" s="392">
        <f t="shared" si="5"/>
        <v>0</v>
      </c>
      <c r="U5" s="392">
        <f t="shared" si="6"/>
        <v>147</v>
      </c>
      <c r="V5" s="392">
        <f t="shared" si="7"/>
        <v>0</v>
      </c>
      <c r="W5" s="393">
        <f t="shared" si="8"/>
        <v>147</v>
      </c>
      <c r="X5" s="389">
        <f t="shared" si="9"/>
        <v>294</v>
      </c>
      <c r="Y5" s="144"/>
      <c r="Z5" s="423">
        <f t="shared" si="10"/>
        <v>0</v>
      </c>
      <c r="AA5" s="322">
        <v>27</v>
      </c>
      <c r="AB5" s="434">
        <v>0.40033783783783788</v>
      </c>
      <c r="AC5" s="434">
        <v>4.72972972972973E-2</v>
      </c>
      <c r="AD5" s="323">
        <v>0.4476351351351352</v>
      </c>
      <c r="AE5" s="323">
        <v>5.4054054054054057E-2</v>
      </c>
      <c r="AF5" s="323">
        <v>0.12162162162162163</v>
      </c>
      <c r="AG5" s="323">
        <v>8.4459459459459457E-2</v>
      </c>
      <c r="AH5" s="323">
        <v>0.29222972972972971</v>
      </c>
      <c r="AI5" s="390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46209</v>
      </c>
      <c r="G6" s="384">
        <f t="shared" ca="1" si="2"/>
        <v>99</v>
      </c>
      <c r="H6" s="385">
        <v>2</v>
      </c>
      <c r="I6" s="428"/>
      <c r="J6" s="428"/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3"/>
        <v>0</v>
      </c>
      <c r="S6" s="387">
        <f t="shared" si="4"/>
        <v>336</v>
      </c>
      <c r="T6" s="392">
        <f t="shared" si="5"/>
        <v>0</v>
      </c>
      <c r="U6" s="392">
        <f t="shared" si="6"/>
        <v>0</v>
      </c>
      <c r="V6" s="392">
        <f t="shared" si="7"/>
        <v>0</v>
      </c>
      <c r="W6" s="393">
        <f t="shared" si="8"/>
        <v>0</v>
      </c>
      <c r="X6" s="389">
        <f t="shared" si="9"/>
        <v>336</v>
      </c>
      <c r="Y6" s="144"/>
      <c r="Z6" s="423">
        <f>+X6-E6</f>
        <v>0</v>
      </c>
      <c r="AA6" s="322">
        <v>28</v>
      </c>
      <c r="AB6" s="324">
        <v>0.39527027027027029</v>
      </c>
      <c r="AC6" s="324">
        <v>3.7162162162162164E-2</v>
      </c>
      <c r="AD6" s="323">
        <v>0.43243243243243246</v>
      </c>
      <c r="AE6" s="323">
        <v>5.5743243243243243E-2</v>
      </c>
      <c r="AF6" s="323">
        <v>0.12162162162162163</v>
      </c>
      <c r="AG6" s="323">
        <v>7.6013513513513514E-2</v>
      </c>
      <c r="AH6" s="323">
        <v>0.3141891891891892</v>
      </c>
      <c r="AI6" s="390">
        <f>AD6+AE6+AF6+AG6+AH6</f>
        <v>1</v>
      </c>
    </row>
    <row r="7" spans="1:36" ht="18.75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46209</v>
      </c>
      <c r="G7" s="384">
        <f t="shared" ca="1" si="2"/>
        <v>99</v>
      </c>
      <c r="H7" s="385">
        <v>1</v>
      </c>
      <c r="I7" s="428"/>
      <c r="J7" s="428"/>
      <c r="K7" s="385" t="s">
        <v>353</v>
      </c>
      <c r="L7" s="195"/>
      <c r="M7" s="196"/>
      <c r="N7" s="196">
        <v>0.25</v>
      </c>
      <c r="O7" s="196">
        <v>0.25</v>
      </c>
      <c r="P7" s="196"/>
      <c r="Q7" s="197">
        <v>0.5</v>
      </c>
      <c r="R7" s="386">
        <f t="shared" si="3"/>
        <v>0</v>
      </c>
      <c r="S7" s="387">
        <f t="shared" si="4"/>
        <v>0</v>
      </c>
      <c r="T7" s="392">
        <f t="shared" si="5"/>
        <v>98</v>
      </c>
      <c r="U7" s="392">
        <f t="shared" si="6"/>
        <v>98</v>
      </c>
      <c r="V7" s="392">
        <f t="shared" si="7"/>
        <v>0</v>
      </c>
      <c r="W7" s="393">
        <f t="shared" si="8"/>
        <v>196</v>
      </c>
      <c r="X7" s="389">
        <f t="shared" si="9"/>
        <v>392</v>
      </c>
      <c r="Y7" s="144"/>
      <c r="Z7" s="423">
        <f t="shared" si="10"/>
        <v>0</v>
      </c>
      <c r="AA7" s="149" t="s">
        <v>298</v>
      </c>
      <c r="AB7" s="251"/>
      <c r="AC7" s="252"/>
      <c r="AD7" s="194">
        <f>+AD6-AD5</f>
        <v>-1.5202702702702742E-2</v>
      </c>
      <c r="AE7" s="194">
        <f>+AE6-AE5</f>
        <v>1.6891891891891858E-3</v>
      </c>
      <c r="AF7" s="194">
        <f>+AF6-AF5</f>
        <v>0</v>
      </c>
      <c r="AG7" s="194">
        <f>+AG6-AG5</f>
        <v>-8.4459459459459429E-3</v>
      </c>
      <c r="AH7" s="194">
        <f>+AH6-AH5</f>
        <v>2.1959459459459485E-2</v>
      </c>
      <c r="AI7" s="64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46210</v>
      </c>
      <c r="G8" s="384">
        <f t="shared" ca="1" si="2"/>
        <v>98</v>
      </c>
      <c r="H8" s="385">
        <v>2</v>
      </c>
      <c r="I8" s="428"/>
      <c r="J8" s="428"/>
      <c r="K8" s="385" t="s">
        <v>355</v>
      </c>
      <c r="L8" s="195"/>
      <c r="M8" s="196">
        <v>0.75</v>
      </c>
      <c r="N8" s="196"/>
      <c r="O8" s="196"/>
      <c r="P8" s="196"/>
      <c r="Q8" s="197">
        <v>0.25</v>
      </c>
      <c r="R8" s="386">
        <f t="shared" si="3"/>
        <v>0</v>
      </c>
      <c r="S8" s="387">
        <f t="shared" si="4"/>
        <v>157.5</v>
      </c>
      <c r="T8" s="392">
        <f t="shared" si="5"/>
        <v>0</v>
      </c>
      <c r="U8" s="392">
        <f t="shared" si="6"/>
        <v>0</v>
      </c>
      <c r="V8" s="392">
        <f t="shared" si="7"/>
        <v>0</v>
      </c>
      <c r="W8" s="393">
        <f t="shared" si="8"/>
        <v>52.5</v>
      </c>
      <c r="X8" s="389">
        <f t="shared" si="9"/>
        <v>210</v>
      </c>
      <c r="Y8" s="144"/>
      <c r="Z8" s="423">
        <f t="shared" si="10"/>
        <v>0</v>
      </c>
      <c r="AA8" s="29"/>
      <c r="AB8" s="18"/>
      <c r="AC8" s="18"/>
      <c r="AD8" s="18"/>
      <c r="AE8" s="18"/>
      <c r="AF8" s="18"/>
      <c r="AG8" s="18"/>
      <c r="AH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v>140</v>
      </c>
      <c r="F9" s="319">
        <v>46210</v>
      </c>
      <c r="G9" s="384">
        <f t="shared" ca="1" si="2"/>
        <v>98</v>
      </c>
      <c r="H9" s="385">
        <v>2</v>
      </c>
      <c r="I9" s="428"/>
      <c r="J9" s="428"/>
      <c r="K9" s="385" t="s">
        <v>354</v>
      </c>
      <c r="L9" s="195">
        <v>0.5</v>
      </c>
      <c r="M9" s="196"/>
      <c r="N9" s="196"/>
      <c r="O9" s="196"/>
      <c r="P9" s="196"/>
      <c r="Q9" s="197">
        <v>0.5</v>
      </c>
      <c r="R9" s="386">
        <f t="shared" si="3"/>
        <v>70</v>
      </c>
      <c r="S9" s="387">
        <f t="shared" si="4"/>
        <v>0</v>
      </c>
      <c r="T9" s="392">
        <f t="shared" si="5"/>
        <v>0</v>
      </c>
      <c r="U9" s="392">
        <f t="shared" si="6"/>
        <v>0</v>
      </c>
      <c r="V9" s="392">
        <f t="shared" si="7"/>
        <v>0</v>
      </c>
      <c r="W9" s="393">
        <f t="shared" si="8"/>
        <v>70</v>
      </c>
      <c r="X9" s="389">
        <f t="shared" si="9"/>
        <v>140</v>
      </c>
      <c r="Y9" s="144"/>
      <c r="Z9" s="423">
        <f t="shared" si="10"/>
        <v>0</v>
      </c>
      <c r="AA9" s="2"/>
      <c r="AB9" s="2"/>
      <c r="AC9" s="2"/>
      <c r="AD9" s="2"/>
      <c r="AE9" s="2"/>
      <c r="AF9" s="2"/>
      <c r="AG9" s="2"/>
      <c r="AH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36</v>
      </c>
      <c r="E10" s="383">
        <f t="shared" ref="E10:E27" si="11">D10*7</f>
        <v>252</v>
      </c>
      <c r="F10" s="319">
        <v>46211</v>
      </c>
      <c r="G10" s="384">
        <f t="shared" ca="1" si="2"/>
        <v>97</v>
      </c>
      <c r="H10" s="385">
        <v>3</v>
      </c>
      <c r="I10" s="428"/>
      <c r="J10" s="428"/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126</v>
      </c>
      <c r="S10" s="387">
        <f t="shared" si="4"/>
        <v>0</v>
      </c>
      <c r="T10" s="392">
        <f t="shared" si="5"/>
        <v>0</v>
      </c>
      <c r="U10" s="392">
        <f t="shared" si="6"/>
        <v>0</v>
      </c>
      <c r="V10" s="392">
        <f t="shared" si="7"/>
        <v>0</v>
      </c>
      <c r="W10" s="393">
        <f t="shared" si="8"/>
        <v>126</v>
      </c>
      <c r="X10" s="389">
        <f t="shared" si="9"/>
        <v>252</v>
      </c>
      <c r="Y10" s="144"/>
      <c r="Z10" s="423">
        <f t="shared" si="10"/>
        <v>0</v>
      </c>
      <c r="AA10" s="2"/>
      <c r="AB10" s="2"/>
      <c r="AC10" s="2"/>
      <c r="AD10" s="2"/>
      <c r="AE10" s="2"/>
      <c r="AF10" s="2"/>
      <c r="AG10" s="2"/>
      <c r="AH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1"/>
        <v>210</v>
      </c>
      <c r="F11" s="319">
        <v>46213</v>
      </c>
      <c r="G11" s="384">
        <v>1</v>
      </c>
      <c r="H11" s="385">
        <v>2</v>
      </c>
      <c r="I11" s="428"/>
      <c r="J11" s="428"/>
      <c r="K11" s="385" t="s">
        <v>344</v>
      </c>
      <c r="L11" s="195">
        <v>0.5</v>
      </c>
      <c r="M11" s="196">
        <v>0.5</v>
      </c>
      <c r="N11" s="196"/>
      <c r="O11" s="196"/>
      <c r="P11" s="196"/>
      <c r="Q11" s="197"/>
      <c r="R11" s="386">
        <f t="shared" si="3"/>
        <v>105</v>
      </c>
      <c r="S11" s="387">
        <f t="shared" si="4"/>
        <v>105</v>
      </c>
      <c r="T11" s="392">
        <f t="shared" si="5"/>
        <v>0</v>
      </c>
      <c r="U11" s="392">
        <f t="shared" si="6"/>
        <v>0</v>
      </c>
      <c r="V11" s="392">
        <f t="shared" si="7"/>
        <v>0</v>
      </c>
      <c r="W11" s="393">
        <f t="shared" si="8"/>
        <v>0</v>
      </c>
      <c r="X11" s="389">
        <f t="shared" si="9"/>
        <v>210</v>
      </c>
      <c r="Y11" s="144"/>
      <c r="Z11" s="423">
        <f t="shared" si="10"/>
        <v>0</v>
      </c>
      <c r="AA11" s="2"/>
      <c r="AB11" s="2"/>
      <c r="AC11" s="2"/>
      <c r="AD11" s="2"/>
      <c r="AE11" s="2"/>
      <c r="AF11" s="2"/>
      <c r="AG11" s="2"/>
      <c r="AH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1"/>
        <v>294</v>
      </c>
      <c r="F12" s="319">
        <v>46209</v>
      </c>
      <c r="G12" s="384">
        <f t="shared" ref="G12:G43" ca="1" si="12">+IF(A12=1,(+TODAY())-F12,"Sans objet")</f>
        <v>99</v>
      </c>
      <c r="H12" s="385">
        <v>1</v>
      </c>
      <c r="I12" s="428"/>
      <c r="J12" s="428"/>
      <c r="K12" s="385" t="s">
        <v>354</v>
      </c>
      <c r="L12" s="195">
        <v>0.5</v>
      </c>
      <c r="M12" s="196"/>
      <c r="N12" s="196"/>
      <c r="O12" s="196"/>
      <c r="P12" s="196"/>
      <c r="Q12" s="197">
        <v>0.5</v>
      </c>
      <c r="R12" s="386">
        <f t="shared" si="3"/>
        <v>147</v>
      </c>
      <c r="S12" s="387">
        <f t="shared" si="4"/>
        <v>0</v>
      </c>
      <c r="T12" s="392">
        <f t="shared" si="5"/>
        <v>0</v>
      </c>
      <c r="U12" s="392">
        <f t="shared" si="6"/>
        <v>0</v>
      </c>
      <c r="V12" s="392">
        <f t="shared" si="7"/>
        <v>0</v>
      </c>
      <c r="W12" s="393">
        <f t="shared" si="8"/>
        <v>147</v>
      </c>
      <c r="X12" s="389">
        <f t="shared" si="9"/>
        <v>294</v>
      </c>
      <c r="Y12" s="144"/>
      <c r="Z12" s="423">
        <f t="shared" si="10"/>
        <v>0</v>
      </c>
      <c r="AA12" s="2"/>
      <c r="AB12" s="2"/>
      <c r="AC12" s="2"/>
      <c r="AD12" s="2"/>
      <c r="AE12" s="2"/>
      <c r="AF12" s="2"/>
      <c r="AG12" s="2"/>
      <c r="AH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50</v>
      </c>
      <c r="E13" s="383">
        <f t="shared" si="11"/>
        <v>350</v>
      </c>
      <c r="F13" s="319">
        <v>46211</v>
      </c>
      <c r="G13" s="384">
        <f t="shared" ca="1" si="12"/>
        <v>97</v>
      </c>
      <c r="H13" s="385">
        <v>3</v>
      </c>
      <c r="I13" s="428"/>
      <c r="J13" s="428"/>
      <c r="K13" s="385" t="str">
        <f>VLOOKUP(H13,Secteurs!$A$4:$C$6,3)</f>
        <v>Arnaud ITOUA</v>
      </c>
      <c r="L13" s="195">
        <v>0.5</v>
      </c>
      <c r="M13" s="196"/>
      <c r="N13" s="196"/>
      <c r="O13" s="196">
        <v>0.25</v>
      </c>
      <c r="P13" s="196"/>
      <c r="Q13" s="197">
        <v>0.25</v>
      </c>
      <c r="R13" s="386">
        <f t="shared" si="3"/>
        <v>175</v>
      </c>
      <c r="S13" s="387">
        <f t="shared" si="4"/>
        <v>0</v>
      </c>
      <c r="T13" s="392">
        <f t="shared" si="5"/>
        <v>0</v>
      </c>
      <c r="U13" s="392">
        <f t="shared" si="6"/>
        <v>87.5</v>
      </c>
      <c r="V13" s="392">
        <f t="shared" si="7"/>
        <v>0</v>
      </c>
      <c r="W13" s="393">
        <f t="shared" si="8"/>
        <v>87.5</v>
      </c>
      <c r="X13" s="389">
        <f t="shared" si="9"/>
        <v>350</v>
      </c>
      <c r="Y13" s="144"/>
      <c r="Z13" s="423">
        <f t="shared" si="10"/>
        <v>0</v>
      </c>
      <c r="AA13" s="2"/>
      <c r="AB13" s="2"/>
      <c r="AC13" s="2"/>
      <c r="AD13" s="2"/>
      <c r="AE13" s="2"/>
      <c r="AF13" s="2"/>
      <c r="AG13" s="2"/>
      <c r="AH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1"/>
        <v>420</v>
      </c>
      <c r="F14" s="319">
        <v>46209</v>
      </c>
      <c r="G14" s="384">
        <f t="shared" ca="1" si="12"/>
        <v>99</v>
      </c>
      <c r="H14" s="385">
        <v>2</v>
      </c>
      <c r="I14" s="428"/>
      <c r="J14" s="428"/>
      <c r="K14" s="385" t="s">
        <v>354</v>
      </c>
      <c r="L14" s="195">
        <v>0.25</v>
      </c>
      <c r="M14" s="196"/>
      <c r="N14" s="196"/>
      <c r="O14" s="196">
        <v>0.25</v>
      </c>
      <c r="P14" s="196">
        <v>0.25</v>
      </c>
      <c r="Q14" s="197">
        <v>0.25</v>
      </c>
      <c r="R14" s="386">
        <f t="shared" si="3"/>
        <v>105</v>
      </c>
      <c r="S14" s="387">
        <f t="shared" si="4"/>
        <v>0</v>
      </c>
      <c r="T14" s="392">
        <f t="shared" si="5"/>
        <v>0</v>
      </c>
      <c r="U14" s="392">
        <f t="shared" si="6"/>
        <v>105</v>
      </c>
      <c r="V14" s="392">
        <f t="shared" si="7"/>
        <v>105</v>
      </c>
      <c r="W14" s="393">
        <f t="shared" si="8"/>
        <v>105</v>
      </c>
      <c r="X14" s="389">
        <f t="shared" si="9"/>
        <v>420</v>
      </c>
      <c r="Y14" s="144"/>
      <c r="Z14" s="423">
        <f t="shared" si="10"/>
        <v>0</v>
      </c>
      <c r="AA14" s="2"/>
      <c r="AB14" s="2"/>
      <c r="AC14" s="2"/>
      <c r="AD14" s="2"/>
      <c r="AE14" s="2"/>
      <c r="AF14" s="2"/>
      <c r="AG14" s="2"/>
      <c r="AH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50</v>
      </c>
      <c r="E15" s="383">
        <f t="shared" si="11"/>
        <v>350</v>
      </c>
      <c r="F15" s="319">
        <v>46211</v>
      </c>
      <c r="G15" s="384">
        <f t="shared" ca="1" si="12"/>
        <v>97</v>
      </c>
      <c r="H15" s="385">
        <v>3</v>
      </c>
      <c r="I15" s="428"/>
      <c r="J15" s="428"/>
      <c r="K15" s="385" t="str">
        <f>VLOOKUP(H15,Secteurs!$A$4:$C$6,3)</f>
        <v>Arnaud ITOUA</v>
      </c>
      <c r="L15" s="195">
        <v>1</v>
      </c>
      <c r="M15" s="196"/>
      <c r="N15" s="196"/>
      <c r="O15" s="196"/>
      <c r="P15" s="196"/>
      <c r="Q15" s="197"/>
      <c r="R15" s="386">
        <f t="shared" si="3"/>
        <v>350</v>
      </c>
      <c r="S15" s="387">
        <f t="shared" si="4"/>
        <v>0</v>
      </c>
      <c r="T15" s="392">
        <f t="shared" si="5"/>
        <v>0</v>
      </c>
      <c r="U15" s="392">
        <f t="shared" si="6"/>
        <v>0</v>
      </c>
      <c r="V15" s="392">
        <f t="shared" si="7"/>
        <v>0</v>
      </c>
      <c r="W15" s="393">
        <f t="shared" si="8"/>
        <v>0</v>
      </c>
      <c r="X15" s="389">
        <f t="shared" si="9"/>
        <v>350</v>
      </c>
      <c r="Y15" s="144"/>
      <c r="Z15" s="423">
        <f t="shared" si="10"/>
        <v>0</v>
      </c>
      <c r="AA15" s="2"/>
      <c r="AB15" s="2"/>
      <c r="AC15" s="2"/>
      <c r="AD15" s="2"/>
      <c r="AE15" s="2"/>
      <c r="AF15" s="2"/>
      <c r="AG15" s="2"/>
      <c r="AH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1"/>
        <v>350</v>
      </c>
      <c r="F16" s="319">
        <v>46209</v>
      </c>
      <c r="G16" s="384">
        <f t="shared" ca="1" si="12"/>
        <v>99</v>
      </c>
      <c r="H16" s="385">
        <v>1</v>
      </c>
      <c r="I16" s="428"/>
      <c r="J16" s="428"/>
      <c r="K16" s="385" t="s">
        <v>353</v>
      </c>
      <c r="L16" s="195"/>
      <c r="M16" s="196"/>
      <c r="N16" s="196"/>
      <c r="O16" s="196">
        <v>0.25</v>
      </c>
      <c r="P16" s="196">
        <v>0.25</v>
      </c>
      <c r="Q16" s="197">
        <v>0.5</v>
      </c>
      <c r="R16" s="386">
        <f t="shared" si="3"/>
        <v>0</v>
      </c>
      <c r="S16" s="387">
        <f t="shared" si="4"/>
        <v>0</v>
      </c>
      <c r="T16" s="392">
        <f t="shared" si="5"/>
        <v>0</v>
      </c>
      <c r="U16" s="392">
        <f t="shared" si="6"/>
        <v>87.5</v>
      </c>
      <c r="V16" s="392">
        <f t="shared" si="7"/>
        <v>87.5</v>
      </c>
      <c r="W16" s="393">
        <f t="shared" si="8"/>
        <v>175</v>
      </c>
      <c r="X16" s="389">
        <f t="shared" si="9"/>
        <v>350</v>
      </c>
      <c r="Y16" s="144"/>
      <c r="Z16" s="423">
        <f t="shared" si="10"/>
        <v>0</v>
      </c>
      <c r="AA16" s="2"/>
      <c r="AB16" s="2"/>
      <c r="AC16" s="2"/>
      <c r="AD16" s="2"/>
      <c r="AE16" s="2"/>
      <c r="AF16" s="2"/>
      <c r="AG16" s="2"/>
      <c r="AH16" s="2"/>
    </row>
    <row r="17" spans="1:37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11"/>
        <v>252</v>
      </c>
      <c r="F17" s="319">
        <v>46211</v>
      </c>
      <c r="G17" s="384">
        <f t="shared" ca="1" si="12"/>
        <v>97</v>
      </c>
      <c r="H17" s="385">
        <v>3</v>
      </c>
      <c r="I17" s="428"/>
      <c r="J17" s="428"/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3"/>
        <v>126</v>
      </c>
      <c r="S17" s="387">
        <f t="shared" si="4"/>
        <v>0</v>
      </c>
      <c r="T17" s="392">
        <f t="shared" si="5"/>
        <v>0</v>
      </c>
      <c r="U17" s="392">
        <f t="shared" si="6"/>
        <v>0</v>
      </c>
      <c r="V17" s="392">
        <f t="shared" si="7"/>
        <v>0</v>
      </c>
      <c r="W17" s="393">
        <f t="shared" si="8"/>
        <v>126</v>
      </c>
      <c r="X17" s="389">
        <f t="shared" si="9"/>
        <v>252</v>
      </c>
      <c r="Y17" s="144"/>
      <c r="Z17" s="423">
        <f t="shared" si="10"/>
        <v>0</v>
      </c>
      <c r="AA17" s="2"/>
      <c r="AB17" s="2"/>
      <c r="AC17" s="2"/>
      <c r="AD17" s="2"/>
      <c r="AE17" s="2"/>
      <c r="AF17" s="2"/>
      <c r="AG17" s="2"/>
      <c r="AH17" s="2"/>
    </row>
    <row r="18" spans="1:37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1"/>
        <v>182</v>
      </c>
      <c r="F18" s="319">
        <v>46211</v>
      </c>
      <c r="G18" s="384">
        <f t="shared" ca="1" si="12"/>
        <v>97</v>
      </c>
      <c r="H18" s="385">
        <v>1</v>
      </c>
      <c r="I18" s="428"/>
      <c r="J18" s="428"/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92">
        <f t="shared" si="5"/>
        <v>0</v>
      </c>
      <c r="U18" s="392">
        <f t="shared" si="6"/>
        <v>0</v>
      </c>
      <c r="V18" s="392">
        <f t="shared" si="7"/>
        <v>0</v>
      </c>
      <c r="W18" s="393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2"/>
      <c r="AB18" s="2"/>
      <c r="AC18" s="2"/>
      <c r="AD18" s="2"/>
      <c r="AE18" s="2"/>
      <c r="AF18" s="2"/>
      <c r="AG18" s="2"/>
      <c r="AH18" s="2"/>
    </row>
    <row r="19" spans="1:37" ht="18.75">
      <c r="A19" s="157">
        <f t="shared" si="0"/>
        <v>1</v>
      </c>
      <c r="B19" s="153" t="s">
        <v>375</v>
      </c>
      <c r="C19" s="149" t="s">
        <v>52</v>
      </c>
      <c r="D19" s="198">
        <v>40</v>
      </c>
      <c r="E19" s="383">
        <f t="shared" si="11"/>
        <v>280</v>
      </c>
      <c r="F19" s="319">
        <v>46211</v>
      </c>
      <c r="G19" s="384">
        <f t="shared" ca="1" si="12"/>
        <v>97</v>
      </c>
      <c r="H19" s="385">
        <v>3</v>
      </c>
      <c r="I19" s="428"/>
      <c r="J19" s="428"/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/>
      <c r="Q19" s="197">
        <v>0.5</v>
      </c>
      <c r="R19" s="386">
        <f t="shared" si="3"/>
        <v>140</v>
      </c>
      <c r="S19" s="387">
        <f t="shared" si="4"/>
        <v>0</v>
      </c>
      <c r="T19" s="392">
        <f t="shared" si="5"/>
        <v>0</v>
      </c>
      <c r="U19" s="392">
        <f t="shared" si="6"/>
        <v>0</v>
      </c>
      <c r="V19" s="392">
        <f t="shared" si="7"/>
        <v>0</v>
      </c>
      <c r="W19" s="393">
        <f t="shared" si="8"/>
        <v>140</v>
      </c>
      <c r="X19" s="389">
        <f t="shared" si="9"/>
        <v>280</v>
      </c>
      <c r="Y19" s="144"/>
      <c r="Z19" s="423">
        <f t="shared" si="10"/>
        <v>0</v>
      </c>
      <c r="AA19" s="2"/>
      <c r="AB19" s="2"/>
      <c r="AC19" s="2"/>
      <c r="AD19" s="2"/>
      <c r="AE19" s="2"/>
      <c r="AF19" s="2"/>
      <c r="AG19" s="2"/>
      <c r="AH19" s="2"/>
    </row>
    <row r="20" spans="1:37" ht="18.75">
      <c r="A20" s="157">
        <f t="shared" si="0"/>
        <v>1</v>
      </c>
      <c r="B20" s="142" t="s">
        <v>53</v>
      </c>
      <c r="C20" s="148" t="s">
        <v>34</v>
      </c>
      <c r="D20" s="199">
        <v>42</v>
      </c>
      <c r="E20" s="383">
        <f t="shared" si="11"/>
        <v>294</v>
      </c>
      <c r="F20" s="319">
        <v>46211</v>
      </c>
      <c r="G20" s="384">
        <f t="shared" ca="1" si="12"/>
        <v>97</v>
      </c>
      <c r="H20" s="385">
        <v>3</v>
      </c>
      <c r="I20" s="428"/>
      <c r="J20" s="428"/>
      <c r="K20" s="385" t="str">
        <f>VLOOKUP(H20,Secteurs!$A$4:$C$6,3)</f>
        <v>Arnaud ITOUA</v>
      </c>
      <c r="L20" s="195">
        <v>1</v>
      </c>
      <c r="M20" s="196"/>
      <c r="N20" s="196"/>
      <c r="O20" s="196"/>
      <c r="P20" s="196"/>
      <c r="Q20" s="197"/>
      <c r="R20" s="386">
        <f t="shared" si="3"/>
        <v>294</v>
      </c>
      <c r="S20" s="387">
        <f t="shared" si="4"/>
        <v>0</v>
      </c>
      <c r="T20" s="392">
        <f t="shared" si="5"/>
        <v>0</v>
      </c>
      <c r="U20" s="392">
        <f t="shared" si="6"/>
        <v>0</v>
      </c>
      <c r="V20" s="392">
        <f t="shared" si="7"/>
        <v>0</v>
      </c>
      <c r="W20" s="393">
        <f t="shared" si="8"/>
        <v>0</v>
      </c>
      <c r="X20" s="389">
        <f t="shared" si="9"/>
        <v>294</v>
      </c>
      <c r="Y20" s="144"/>
      <c r="Z20" s="423">
        <f t="shared" si="10"/>
        <v>0</v>
      </c>
      <c r="AA20" s="2"/>
      <c r="AB20" s="2"/>
      <c r="AC20" s="2"/>
      <c r="AD20" s="2"/>
      <c r="AE20" s="2"/>
      <c r="AF20" s="2"/>
      <c r="AG20" s="2"/>
      <c r="AH20" s="2"/>
    </row>
    <row r="21" spans="1:37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1"/>
        <v>385</v>
      </c>
      <c r="F21" s="319">
        <v>46211</v>
      </c>
      <c r="G21" s="384">
        <f t="shared" ca="1" si="12"/>
        <v>97</v>
      </c>
      <c r="H21" s="385">
        <v>1</v>
      </c>
      <c r="I21" s="428"/>
      <c r="J21" s="428"/>
      <c r="K21" s="385" t="s">
        <v>353</v>
      </c>
      <c r="L21" s="195">
        <v>0.25</v>
      </c>
      <c r="M21" s="196"/>
      <c r="N21" s="196"/>
      <c r="O21" s="196">
        <v>0.25</v>
      </c>
      <c r="P21" s="196"/>
      <c r="Q21" s="197">
        <v>0.5</v>
      </c>
      <c r="R21" s="386">
        <f t="shared" si="3"/>
        <v>96.25</v>
      </c>
      <c r="S21" s="387">
        <f t="shared" si="4"/>
        <v>0</v>
      </c>
      <c r="T21" s="392">
        <f t="shared" si="5"/>
        <v>0</v>
      </c>
      <c r="U21" s="392">
        <f t="shared" si="6"/>
        <v>96.25</v>
      </c>
      <c r="V21" s="392">
        <f t="shared" si="7"/>
        <v>0</v>
      </c>
      <c r="W21" s="393">
        <f t="shared" si="8"/>
        <v>192.5</v>
      </c>
      <c r="X21" s="389">
        <f t="shared" si="9"/>
        <v>385</v>
      </c>
      <c r="Y21" s="144"/>
      <c r="Z21" s="423">
        <f t="shared" si="10"/>
        <v>0</v>
      </c>
      <c r="AA21" s="2"/>
      <c r="AB21" s="2"/>
      <c r="AC21" s="2"/>
      <c r="AD21" s="2"/>
      <c r="AE21" s="2"/>
      <c r="AF21" s="2"/>
      <c r="AG21" s="2"/>
      <c r="AH21" s="2"/>
    </row>
    <row r="22" spans="1:37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1"/>
        <v>336</v>
      </c>
      <c r="F22" s="319">
        <v>46210</v>
      </c>
      <c r="G22" s="384">
        <f t="shared" ca="1" si="12"/>
        <v>98</v>
      </c>
      <c r="H22" s="385">
        <v>2</v>
      </c>
      <c r="I22" s="428"/>
      <c r="J22" s="428"/>
      <c r="K22" s="385" t="s">
        <v>354</v>
      </c>
      <c r="L22" s="195">
        <v>0.25</v>
      </c>
      <c r="M22" s="196"/>
      <c r="N22" s="196"/>
      <c r="O22" s="196">
        <v>0.25</v>
      </c>
      <c r="P22" s="196"/>
      <c r="Q22" s="197">
        <v>0.5</v>
      </c>
      <c r="R22" s="386">
        <f t="shared" si="3"/>
        <v>84</v>
      </c>
      <c r="S22" s="387">
        <f t="shared" si="4"/>
        <v>0</v>
      </c>
      <c r="T22" s="392">
        <f t="shared" si="5"/>
        <v>0</v>
      </c>
      <c r="U22" s="392">
        <f t="shared" si="6"/>
        <v>84</v>
      </c>
      <c r="V22" s="392">
        <f t="shared" si="7"/>
        <v>0</v>
      </c>
      <c r="W22" s="393">
        <f t="shared" si="8"/>
        <v>168</v>
      </c>
      <c r="X22" s="389">
        <f t="shared" si="9"/>
        <v>336</v>
      </c>
      <c r="Y22" s="144"/>
      <c r="Z22" s="423">
        <f t="shared" si="10"/>
        <v>0</v>
      </c>
      <c r="AA22" s="2"/>
      <c r="AB22" s="2"/>
      <c r="AC22" s="2"/>
      <c r="AD22" s="2"/>
      <c r="AE22" s="2"/>
      <c r="AF22" s="2"/>
      <c r="AG22" s="2"/>
      <c r="AH22" s="2"/>
    </row>
    <row r="23" spans="1:37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1"/>
        <v>294</v>
      </c>
      <c r="F23" s="319">
        <v>46211</v>
      </c>
      <c r="G23" s="384">
        <f t="shared" ca="1" si="12"/>
        <v>97</v>
      </c>
      <c r="H23" s="385">
        <v>2</v>
      </c>
      <c r="I23" s="428"/>
      <c r="J23" s="428"/>
      <c r="K23" s="385" t="s">
        <v>354</v>
      </c>
      <c r="L23" s="195"/>
      <c r="M23" s="196"/>
      <c r="N23" s="196">
        <v>0.5</v>
      </c>
      <c r="O23" s="196"/>
      <c r="P23" s="196"/>
      <c r="Q23" s="197">
        <v>0.5</v>
      </c>
      <c r="R23" s="386">
        <f t="shared" si="3"/>
        <v>0</v>
      </c>
      <c r="S23" s="387">
        <f t="shared" si="4"/>
        <v>0</v>
      </c>
      <c r="T23" s="392">
        <f t="shared" si="5"/>
        <v>147</v>
      </c>
      <c r="U23" s="392">
        <f t="shared" si="6"/>
        <v>0</v>
      </c>
      <c r="V23" s="392">
        <f t="shared" si="7"/>
        <v>0</v>
      </c>
      <c r="W23" s="393">
        <f t="shared" si="8"/>
        <v>147</v>
      </c>
      <c r="X23" s="389">
        <f t="shared" si="9"/>
        <v>294</v>
      </c>
      <c r="Y23" s="144"/>
      <c r="Z23" s="423">
        <f t="shared" si="10"/>
        <v>0</v>
      </c>
      <c r="AA23" s="7" t="s">
        <v>310</v>
      </c>
      <c r="AB23" s="2"/>
      <c r="AC23" s="2"/>
      <c r="AD23" s="2"/>
      <c r="AE23" s="2"/>
      <c r="AF23" s="2"/>
      <c r="AG23" s="2"/>
      <c r="AH23" s="2"/>
    </row>
    <row r="24" spans="1:37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1"/>
        <v>280</v>
      </c>
      <c r="F24" s="319">
        <v>46209</v>
      </c>
      <c r="G24" s="384">
        <f t="shared" ca="1" si="12"/>
        <v>99</v>
      </c>
      <c r="H24" s="385">
        <v>1</v>
      </c>
      <c r="I24" s="428"/>
      <c r="J24" s="428"/>
      <c r="K24" s="385" t="s">
        <v>353</v>
      </c>
      <c r="L24" s="195">
        <v>0.5</v>
      </c>
      <c r="M24" s="196"/>
      <c r="N24" s="196"/>
      <c r="O24" s="196"/>
      <c r="P24" s="196">
        <v>0.25</v>
      </c>
      <c r="Q24" s="197">
        <v>0.25</v>
      </c>
      <c r="R24" s="386">
        <f t="shared" si="3"/>
        <v>140</v>
      </c>
      <c r="S24" s="387">
        <f t="shared" si="4"/>
        <v>0</v>
      </c>
      <c r="T24" s="392">
        <f t="shared" si="5"/>
        <v>0</v>
      </c>
      <c r="U24" s="392">
        <f t="shared" si="6"/>
        <v>0</v>
      </c>
      <c r="V24" s="392">
        <f t="shared" si="7"/>
        <v>70</v>
      </c>
      <c r="W24" s="393">
        <f t="shared" si="8"/>
        <v>70</v>
      </c>
      <c r="X24" s="389">
        <f t="shared" si="9"/>
        <v>280</v>
      </c>
      <c r="Y24" s="144"/>
      <c r="Z24" s="423">
        <f t="shared" si="10"/>
        <v>0</v>
      </c>
      <c r="AA24" s="2"/>
      <c r="AB24" s="2"/>
      <c r="AC24" s="342"/>
      <c r="AD24" s="342"/>
      <c r="AE24" s="342"/>
      <c r="AF24" s="342"/>
      <c r="AG24" s="342"/>
      <c r="AH24" s="342"/>
    </row>
    <row r="25" spans="1:37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1"/>
        <v>280</v>
      </c>
      <c r="F25" s="319">
        <v>46211</v>
      </c>
      <c r="G25" s="384">
        <f t="shared" ca="1" si="12"/>
        <v>97</v>
      </c>
      <c r="H25" s="254">
        <v>2</v>
      </c>
      <c r="I25" s="429"/>
      <c r="J25" s="429"/>
      <c r="K25" s="385" t="s">
        <v>354</v>
      </c>
      <c r="L25" s="195">
        <v>0.5</v>
      </c>
      <c r="M25" s="196"/>
      <c r="N25" s="196"/>
      <c r="O25" s="196"/>
      <c r="P25" s="196"/>
      <c r="Q25" s="197">
        <v>0.5</v>
      </c>
      <c r="R25" s="386">
        <f t="shared" si="3"/>
        <v>140</v>
      </c>
      <c r="S25" s="387">
        <f t="shared" si="4"/>
        <v>0</v>
      </c>
      <c r="T25" s="392">
        <f t="shared" si="5"/>
        <v>0</v>
      </c>
      <c r="U25" s="392">
        <f t="shared" si="6"/>
        <v>0</v>
      </c>
      <c r="V25" s="392">
        <f t="shared" si="7"/>
        <v>0</v>
      </c>
      <c r="W25" s="393">
        <f t="shared" si="8"/>
        <v>140</v>
      </c>
      <c r="X25" s="389">
        <f t="shared" si="9"/>
        <v>280</v>
      </c>
      <c r="Y25" s="144"/>
      <c r="Z25" s="423">
        <f t="shared" si="10"/>
        <v>0</v>
      </c>
      <c r="AA25" s="2"/>
      <c r="AB25" s="2"/>
      <c r="AC25" s="2"/>
      <c r="AD25" s="343" t="s">
        <v>2</v>
      </c>
      <c r="AE25" s="380" t="s">
        <v>3</v>
      </c>
      <c r="AF25" s="380" t="s">
        <v>4</v>
      </c>
      <c r="AG25" s="380" t="s">
        <v>6</v>
      </c>
      <c r="AH25" s="380" t="s">
        <v>5</v>
      </c>
      <c r="AI25" s="360" t="s">
        <v>7</v>
      </c>
    </row>
    <row r="26" spans="1:37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1"/>
        <v>210</v>
      </c>
      <c r="F26" s="319">
        <v>46213</v>
      </c>
      <c r="G26" s="384">
        <f t="shared" ca="1" si="12"/>
        <v>95</v>
      </c>
      <c r="H26" s="385">
        <v>1</v>
      </c>
      <c r="I26" s="428"/>
      <c r="J26" s="428"/>
      <c r="K26" s="385" t="s">
        <v>353</v>
      </c>
      <c r="L26" s="195"/>
      <c r="M26" s="196"/>
      <c r="N26" s="196"/>
      <c r="O26" s="196"/>
      <c r="P26" s="196">
        <v>1</v>
      </c>
      <c r="Q26" s="197"/>
      <c r="R26" s="386">
        <f t="shared" si="3"/>
        <v>0</v>
      </c>
      <c r="S26" s="387">
        <f t="shared" si="4"/>
        <v>0</v>
      </c>
      <c r="T26" s="392">
        <f t="shared" si="5"/>
        <v>0</v>
      </c>
      <c r="U26" s="392">
        <f t="shared" si="6"/>
        <v>0</v>
      </c>
      <c r="V26" s="392">
        <f t="shared" si="7"/>
        <v>210</v>
      </c>
      <c r="W26" s="393">
        <f t="shared" si="8"/>
        <v>0</v>
      </c>
      <c r="X26" s="389">
        <f t="shared" si="9"/>
        <v>210</v>
      </c>
      <c r="Y26" s="144"/>
      <c r="Z26" s="423">
        <f t="shared" si="10"/>
        <v>0</v>
      </c>
      <c r="AA26" s="2"/>
      <c r="AB26" s="2"/>
      <c r="AC26" s="344" t="s">
        <v>311</v>
      </c>
      <c r="AD26" s="345">
        <v>19050</v>
      </c>
      <c r="AE26" s="395">
        <v>18200</v>
      </c>
      <c r="AF26" s="395">
        <v>18500</v>
      </c>
      <c r="AG26" s="395">
        <v>18300</v>
      </c>
      <c r="AH26" s="395">
        <v>18500</v>
      </c>
      <c r="AI26" s="361">
        <v>18500</v>
      </c>
    </row>
    <row r="27" spans="1:37" ht="18.75">
      <c r="A27" s="157">
        <f t="shared" si="0"/>
        <v>1</v>
      </c>
      <c r="B27" s="142" t="s">
        <v>61</v>
      </c>
      <c r="C27" s="148" t="s">
        <v>34</v>
      </c>
      <c r="D27" s="198">
        <v>42</v>
      </c>
      <c r="E27" s="383">
        <f t="shared" si="11"/>
        <v>294</v>
      </c>
      <c r="F27" s="319">
        <v>46211</v>
      </c>
      <c r="G27" s="384">
        <f t="shared" ca="1" si="12"/>
        <v>97</v>
      </c>
      <c r="H27" s="385">
        <v>3</v>
      </c>
      <c r="I27" s="428"/>
      <c r="J27" s="428"/>
      <c r="K27" s="385" t="str">
        <f>VLOOKUP(H27,Secteurs!$A$4:$C$6,3)</f>
        <v>Arnaud ITOUA</v>
      </c>
      <c r="L27" s="195"/>
      <c r="M27" s="196"/>
      <c r="N27" s="196"/>
      <c r="O27" s="196"/>
      <c r="P27" s="196">
        <v>0.5</v>
      </c>
      <c r="Q27" s="197">
        <v>0.5</v>
      </c>
      <c r="R27" s="386">
        <f t="shared" si="3"/>
        <v>0</v>
      </c>
      <c r="S27" s="387">
        <f t="shared" si="4"/>
        <v>0</v>
      </c>
      <c r="T27" s="392">
        <f t="shared" si="5"/>
        <v>0</v>
      </c>
      <c r="U27" s="392">
        <f t="shared" si="6"/>
        <v>0</v>
      </c>
      <c r="V27" s="392">
        <f t="shared" si="7"/>
        <v>147</v>
      </c>
      <c r="W27" s="393">
        <f t="shared" si="8"/>
        <v>147</v>
      </c>
      <c r="X27" s="389">
        <f t="shared" si="9"/>
        <v>294</v>
      </c>
      <c r="Y27" s="144"/>
      <c r="Z27" s="423">
        <f t="shared" si="10"/>
        <v>0</v>
      </c>
      <c r="AA27" s="2"/>
      <c r="AB27" s="2"/>
      <c r="AC27" s="344" t="s">
        <v>312</v>
      </c>
      <c r="AD27" s="345"/>
      <c r="AE27" s="395"/>
      <c r="AF27" s="395"/>
      <c r="AG27" s="395"/>
      <c r="AH27" s="395"/>
      <c r="AI27" s="361"/>
    </row>
    <row r="28" spans="1:37" ht="18.75">
      <c r="A28" s="157">
        <f t="shared" si="0"/>
        <v>0</v>
      </c>
      <c r="B28" s="163" t="s">
        <v>321</v>
      </c>
      <c r="C28" s="142"/>
      <c r="D28" s="199"/>
      <c r="E28" s="383"/>
      <c r="F28" s="319">
        <v>36161</v>
      </c>
      <c r="G28" s="384" t="str">
        <f t="shared" ca="1" si="12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92">
        <f t="shared" si="5"/>
        <v>0</v>
      </c>
      <c r="U28" s="392">
        <f t="shared" si="6"/>
        <v>0</v>
      </c>
      <c r="V28" s="392">
        <f t="shared" si="7"/>
        <v>0</v>
      </c>
      <c r="W28" s="393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2"/>
      <c r="AB28" s="2"/>
      <c r="AC28" s="344" t="s">
        <v>313</v>
      </c>
      <c r="AD28" s="345">
        <v>18345</v>
      </c>
      <c r="AE28" s="347">
        <v>17600</v>
      </c>
      <c r="AF28" s="347"/>
      <c r="AG28" s="347"/>
      <c r="AH28" s="347">
        <v>18400</v>
      </c>
      <c r="AI28" s="288"/>
    </row>
    <row r="29" spans="1:37" s="295" customFormat="1" ht="18.75">
      <c r="A29" s="157">
        <f t="shared" si="0"/>
        <v>1</v>
      </c>
      <c r="B29" s="151" t="s">
        <v>63</v>
      </c>
      <c r="C29" s="151"/>
      <c r="D29" s="198">
        <v>40</v>
      </c>
      <c r="E29" s="383">
        <f t="shared" ref="E29:E65" si="13">D29*7</f>
        <v>280</v>
      </c>
      <c r="F29" s="319">
        <v>46211</v>
      </c>
      <c r="G29" s="291">
        <f t="shared" ca="1" si="12"/>
        <v>97</v>
      </c>
      <c r="H29" s="254">
        <v>3</v>
      </c>
      <c r="I29" s="429"/>
      <c r="J29" s="429"/>
      <c r="K29" s="254" t="str">
        <f>VLOOKUP(H29,Secteurs!$A$4:$C$6,3)</f>
        <v>Arnaud ITOUA</v>
      </c>
      <c r="L29" s="195">
        <v>0.5</v>
      </c>
      <c r="M29" s="196"/>
      <c r="N29" s="196"/>
      <c r="O29" s="196">
        <v>0.5</v>
      </c>
      <c r="P29" s="196"/>
      <c r="Q29" s="197"/>
      <c r="R29" s="386">
        <f t="shared" si="3"/>
        <v>140</v>
      </c>
      <c r="S29" s="387">
        <f t="shared" si="4"/>
        <v>0</v>
      </c>
      <c r="T29" s="293">
        <f t="shared" si="5"/>
        <v>0</v>
      </c>
      <c r="U29" s="293">
        <f t="shared" si="6"/>
        <v>140</v>
      </c>
      <c r="V29" s="293">
        <f t="shared" si="7"/>
        <v>0</v>
      </c>
      <c r="W29" s="294">
        <f t="shared" si="8"/>
        <v>0</v>
      </c>
      <c r="X29" s="389">
        <f t="shared" si="9"/>
        <v>280</v>
      </c>
      <c r="Y29" s="146"/>
      <c r="Z29" s="423">
        <f t="shared" si="10"/>
        <v>0</v>
      </c>
      <c r="AA29" s="2"/>
      <c r="AB29" s="2"/>
      <c r="AC29" s="2"/>
      <c r="AD29" s="2"/>
      <c r="AE29" s="2"/>
      <c r="AF29" s="2"/>
      <c r="AG29" s="2"/>
      <c r="AH29" s="2"/>
      <c r="AI29"/>
      <c r="AJ29"/>
    </row>
    <row r="30" spans="1:37" ht="21" customHeight="1">
      <c r="A30" s="157">
        <f t="shared" si="0"/>
        <v>1</v>
      </c>
      <c r="B30" s="142" t="s">
        <v>64</v>
      </c>
      <c r="C30" s="142"/>
      <c r="D30" s="198">
        <v>28</v>
      </c>
      <c r="E30" s="383">
        <f t="shared" si="13"/>
        <v>196</v>
      </c>
      <c r="F30" s="319">
        <v>46211</v>
      </c>
      <c r="G30" s="384">
        <f t="shared" ca="1" si="12"/>
        <v>97</v>
      </c>
      <c r="H30" s="385">
        <v>3</v>
      </c>
      <c r="I30" s="428"/>
      <c r="J30" s="428"/>
      <c r="K30" s="385" t="str">
        <f>VLOOKUP(H30,Secteurs!$A$4:$C$6,3)</f>
        <v>Arnaud ITOUA</v>
      </c>
      <c r="L30" s="195">
        <v>1</v>
      </c>
      <c r="M30" s="196"/>
      <c r="N30" s="196"/>
      <c r="O30" s="196"/>
      <c r="P30" s="196"/>
      <c r="Q30" s="197"/>
      <c r="R30" s="386">
        <f t="shared" si="3"/>
        <v>196</v>
      </c>
      <c r="S30" s="387">
        <f t="shared" si="4"/>
        <v>0</v>
      </c>
      <c r="T30" s="392">
        <f t="shared" si="5"/>
        <v>0</v>
      </c>
      <c r="U30" s="392">
        <f t="shared" si="6"/>
        <v>0</v>
      </c>
      <c r="V30" s="392">
        <f t="shared" si="7"/>
        <v>0</v>
      </c>
      <c r="W30" s="393">
        <f t="shared" si="8"/>
        <v>0</v>
      </c>
      <c r="X30" s="389">
        <f t="shared" si="9"/>
        <v>196</v>
      </c>
      <c r="Y30" s="144"/>
      <c r="Z30" s="423">
        <f t="shared" si="10"/>
        <v>0</v>
      </c>
      <c r="AA30" s="2"/>
      <c r="AB30" s="521" t="s">
        <v>356</v>
      </c>
      <c r="AC30" s="522"/>
      <c r="AD30" s="522"/>
      <c r="AE30" s="522"/>
      <c r="AF30" s="522"/>
      <c r="AG30" s="522"/>
      <c r="AH30" s="522"/>
      <c r="AI30" s="522"/>
      <c r="AK30" s="413"/>
    </row>
    <row r="31" spans="1:37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13"/>
        <v>182</v>
      </c>
      <c r="F31" s="319">
        <v>46211</v>
      </c>
      <c r="G31" s="384">
        <f t="shared" ca="1" si="12"/>
        <v>97</v>
      </c>
      <c r="H31" s="385">
        <v>3</v>
      </c>
      <c r="I31" s="428"/>
      <c r="J31" s="428"/>
      <c r="K31" s="385" t="str">
        <f>VLOOKUP(H31,Secteurs!$A$4:$C$6,3)</f>
        <v>Arnaud ITOUA</v>
      </c>
      <c r="L31" s="195"/>
      <c r="M31" s="196"/>
      <c r="N31" s="196"/>
      <c r="O31" s="196"/>
      <c r="P31" s="196">
        <v>0.5</v>
      </c>
      <c r="Q31" s="197">
        <v>0.5</v>
      </c>
      <c r="R31" s="386">
        <f t="shared" si="3"/>
        <v>0</v>
      </c>
      <c r="S31" s="387">
        <f t="shared" si="4"/>
        <v>0</v>
      </c>
      <c r="T31" s="392">
        <f t="shared" si="5"/>
        <v>0</v>
      </c>
      <c r="U31" s="392">
        <f t="shared" si="6"/>
        <v>0</v>
      </c>
      <c r="V31" s="392">
        <f t="shared" si="7"/>
        <v>91</v>
      </c>
      <c r="W31" s="393">
        <f t="shared" si="8"/>
        <v>91</v>
      </c>
      <c r="X31" s="389">
        <f t="shared" si="9"/>
        <v>182</v>
      </c>
      <c r="Y31" s="144"/>
      <c r="Z31" s="423">
        <f t="shared" si="10"/>
        <v>0</v>
      </c>
      <c r="AA31" s="2"/>
      <c r="AB31" s="372" t="s">
        <v>357</v>
      </c>
      <c r="AC31" s="372" t="s">
        <v>358</v>
      </c>
      <c r="AD31" s="372" t="s">
        <v>359</v>
      </c>
      <c r="AE31" s="373" t="s">
        <v>372</v>
      </c>
      <c r="AF31" s="373" t="s">
        <v>373</v>
      </c>
      <c r="AG31" s="373" t="s">
        <v>362</v>
      </c>
      <c r="AH31" s="417" t="s">
        <v>374</v>
      </c>
      <c r="AI31" s="373" t="s">
        <v>364</v>
      </c>
    </row>
    <row r="32" spans="1:37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3"/>
        <v>294</v>
      </c>
      <c r="F32" s="319">
        <v>46211</v>
      </c>
      <c r="G32" s="384">
        <f t="shared" ca="1" si="12"/>
        <v>97</v>
      </c>
      <c r="H32" s="385">
        <v>3</v>
      </c>
      <c r="I32" s="428"/>
      <c r="J32" s="428"/>
      <c r="K32" s="385" t="str">
        <f>VLOOKUP(H32,Secteurs!$A$4:$C$6,3)</f>
        <v>Arnaud ITOUA</v>
      </c>
      <c r="L32" s="195">
        <v>0.5</v>
      </c>
      <c r="M32" s="196"/>
      <c r="N32" s="196"/>
      <c r="O32" s="196">
        <v>0.25</v>
      </c>
      <c r="P32" s="196">
        <v>0.25</v>
      </c>
      <c r="Q32" s="197"/>
      <c r="R32" s="386">
        <f t="shared" si="3"/>
        <v>147</v>
      </c>
      <c r="S32" s="387">
        <f t="shared" si="4"/>
        <v>0</v>
      </c>
      <c r="T32" s="392">
        <f t="shared" si="5"/>
        <v>0</v>
      </c>
      <c r="U32" s="392">
        <f t="shared" si="6"/>
        <v>73.5</v>
      </c>
      <c r="V32" s="392">
        <f t="shared" si="7"/>
        <v>73.5</v>
      </c>
      <c r="W32" s="393">
        <f t="shared" si="8"/>
        <v>0</v>
      </c>
      <c r="X32" s="389">
        <f t="shared" si="9"/>
        <v>294</v>
      </c>
      <c r="Y32" s="144"/>
      <c r="Z32" s="423">
        <f t="shared" si="10"/>
        <v>0</v>
      </c>
      <c r="AA32" s="368" t="s">
        <v>366</v>
      </c>
      <c r="AB32" s="367">
        <v>28900</v>
      </c>
      <c r="AC32" s="367">
        <v>32000</v>
      </c>
      <c r="AD32" s="367">
        <v>29500</v>
      </c>
      <c r="AE32" s="367">
        <v>29500</v>
      </c>
      <c r="AF32" s="367">
        <v>29000</v>
      </c>
      <c r="AG32" s="367">
        <v>28750</v>
      </c>
      <c r="AH32" s="255">
        <v>29000</v>
      </c>
      <c r="AI32" s="367">
        <v>29000</v>
      </c>
    </row>
    <row r="33" spans="1:35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3"/>
        <v>378</v>
      </c>
      <c r="F33" s="319">
        <v>46213</v>
      </c>
      <c r="G33" s="384">
        <f t="shared" ca="1" si="12"/>
        <v>95</v>
      </c>
      <c r="H33" s="385">
        <v>1</v>
      </c>
      <c r="I33" s="428"/>
      <c r="J33" s="428"/>
      <c r="K33" s="385" t="s">
        <v>353</v>
      </c>
      <c r="L33" s="195">
        <v>0.75</v>
      </c>
      <c r="M33" s="196"/>
      <c r="N33" s="196"/>
      <c r="O33" s="196"/>
      <c r="P33" s="196"/>
      <c r="Q33" s="197">
        <v>0.25</v>
      </c>
      <c r="R33" s="386">
        <f t="shared" si="3"/>
        <v>283.5</v>
      </c>
      <c r="S33" s="387">
        <f t="shared" si="4"/>
        <v>0</v>
      </c>
      <c r="T33" s="392">
        <f t="shared" si="5"/>
        <v>0</v>
      </c>
      <c r="U33" s="392">
        <f t="shared" si="6"/>
        <v>0</v>
      </c>
      <c r="V33" s="392">
        <f t="shared" si="7"/>
        <v>0</v>
      </c>
      <c r="W33" s="393">
        <f t="shared" si="8"/>
        <v>94.5</v>
      </c>
      <c r="X33" s="389">
        <f t="shared" si="9"/>
        <v>378</v>
      </c>
      <c r="Y33" s="144"/>
      <c r="Z33" s="423">
        <f t="shared" si="10"/>
        <v>0</v>
      </c>
      <c r="AA33" s="396" t="s">
        <v>367</v>
      </c>
      <c r="AB33" s="370" t="s">
        <v>2</v>
      </c>
      <c r="AC33" s="416" t="s">
        <v>376</v>
      </c>
      <c r="AD33" s="370"/>
      <c r="AE33" s="370"/>
      <c r="AF33" s="370"/>
      <c r="AG33" s="370" t="s">
        <v>369</v>
      </c>
      <c r="AH33" s="370"/>
      <c r="AI33" s="370"/>
    </row>
    <row r="34" spans="1:35" ht="18.75">
      <c r="A34" s="157">
        <f t="shared" ref="A34:A65" si="14">+IF(D34&gt;0,1,0)</f>
        <v>1</v>
      </c>
      <c r="B34" s="142" t="s">
        <v>68</v>
      </c>
      <c r="C34" s="148" t="s">
        <v>29</v>
      </c>
      <c r="D34" s="198">
        <v>42</v>
      </c>
      <c r="E34" s="383">
        <f t="shared" si="13"/>
        <v>294</v>
      </c>
      <c r="F34" s="319">
        <v>46211</v>
      </c>
      <c r="G34" s="384">
        <f t="shared" ca="1" si="12"/>
        <v>97</v>
      </c>
      <c r="H34" s="385">
        <v>2</v>
      </c>
      <c r="I34" s="428"/>
      <c r="J34" s="428"/>
      <c r="K34" s="385" t="s">
        <v>354</v>
      </c>
      <c r="L34" s="195">
        <v>0.5</v>
      </c>
      <c r="M34" s="196">
        <v>0.25</v>
      </c>
      <c r="N34" s="196"/>
      <c r="O34" s="196"/>
      <c r="P34" s="196"/>
      <c r="Q34" s="197">
        <v>0.25</v>
      </c>
      <c r="R34" s="386">
        <f t="shared" ref="R34:R65" si="15">+$E34*L34</f>
        <v>147</v>
      </c>
      <c r="S34" s="387">
        <f t="shared" ref="S34:S65" si="16">+$E34*M34</f>
        <v>73.5</v>
      </c>
      <c r="T34" s="392">
        <f t="shared" ref="T34:T65" si="17">+$E34*N34</f>
        <v>0</v>
      </c>
      <c r="U34" s="392">
        <f t="shared" ref="U34:U65" si="18">+$E34*O34</f>
        <v>0</v>
      </c>
      <c r="V34" s="392">
        <f t="shared" ref="V34:V65" si="19">+$E34*P34</f>
        <v>0</v>
      </c>
      <c r="W34" s="393">
        <f t="shared" ref="W34:W65" si="20">+$E34*Q34</f>
        <v>73.5</v>
      </c>
      <c r="X34" s="389">
        <f t="shared" ref="X34:X65" si="21">SUM(R34:W34)</f>
        <v>294</v>
      </c>
      <c r="Y34" s="144"/>
      <c r="Z34" s="423">
        <f t="shared" si="10"/>
        <v>0</v>
      </c>
      <c r="AA34" s="2"/>
      <c r="AB34" s="2"/>
      <c r="AC34" s="2"/>
      <c r="AD34" s="2"/>
      <c r="AE34" s="2"/>
      <c r="AF34" s="2"/>
      <c r="AG34" s="2"/>
      <c r="AH34" s="2"/>
    </row>
    <row r="35" spans="1:35" ht="18.75">
      <c r="A35" s="157">
        <f t="shared" si="14"/>
        <v>1</v>
      </c>
      <c r="B35" s="142" t="s">
        <v>69</v>
      </c>
      <c r="C35" s="142"/>
      <c r="D35" s="198">
        <v>28</v>
      </c>
      <c r="E35" s="383">
        <f t="shared" si="13"/>
        <v>196</v>
      </c>
      <c r="F35" s="319">
        <v>46211</v>
      </c>
      <c r="G35" s="384">
        <f t="shared" ca="1" si="12"/>
        <v>97</v>
      </c>
      <c r="H35" s="385">
        <v>3</v>
      </c>
      <c r="I35" s="428"/>
      <c r="J35" s="428"/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15"/>
        <v>98</v>
      </c>
      <c r="S35" s="387">
        <f t="shared" si="16"/>
        <v>0</v>
      </c>
      <c r="T35" s="392">
        <f t="shared" si="17"/>
        <v>0</v>
      </c>
      <c r="U35" s="392">
        <f t="shared" si="18"/>
        <v>0</v>
      </c>
      <c r="V35" s="392">
        <f t="shared" si="19"/>
        <v>0</v>
      </c>
      <c r="W35" s="393">
        <f t="shared" si="20"/>
        <v>98</v>
      </c>
      <c r="X35" s="389">
        <f t="shared" si="21"/>
        <v>196</v>
      </c>
      <c r="Y35" s="144"/>
      <c r="Z35" s="423">
        <f t="shared" si="10"/>
        <v>0</v>
      </c>
      <c r="AA35" s="7" t="s">
        <v>385</v>
      </c>
      <c r="AB35" s="2"/>
      <c r="AC35" s="2"/>
      <c r="AD35" s="2"/>
      <c r="AE35" s="2"/>
      <c r="AF35" s="2"/>
      <c r="AG35" s="2"/>
      <c r="AH35" s="2"/>
    </row>
    <row r="36" spans="1:35" ht="18.75">
      <c r="A36" s="157">
        <f t="shared" si="14"/>
        <v>1</v>
      </c>
      <c r="B36" s="142" t="s">
        <v>299</v>
      </c>
      <c r="C36" s="142"/>
      <c r="D36" s="198">
        <v>28</v>
      </c>
      <c r="E36" s="383">
        <f t="shared" si="13"/>
        <v>196</v>
      </c>
      <c r="F36" s="319">
        <v>46213</v>
      </c>
      <c r="G36" s="384">
        <f t="shared" ca="1" si="12"/>
        <v>95</v>
      </c>
      <c r="H36" s="385">
        <v>3</v>
      </c>
      <c r="I36" s="428"/>
      <c r="J36" s="428"/>
      <c r="K36" s="385" t="str">
        <f>VLOOKUP(H36,Secteurs!$A$4:$C$6,3)</f>
        <v>Arnaud ITOUA</v>
      </c>
      <c r="L36" s="195"/>
      <c r="M36" s="196"/>
      <c r="N36" s="196"/>
      <c r="O36" s="196"/>
      <c r="P36" s="196"/>
      <c r="Q36" s="197">
        <v>1</v>
      </c>
      <c r="R36" s="386">
        <f t="shared" si="15"/>
        <v>0</v>
      </c>
      <c r="S36" s="387">
        <f t="shared" si="16"/>
        <v>0</v>
      </c>
      <c r="T36" s="392">
        <f t="shared" si="17"/>
        <v>0</v>
      </c>
      <c r="U36" s="392">
        <f t="shared" si="18"/>
        <v>0</v>
      </c>
      <c r="V36" s="392">
        <f t="shared" si="19"/>
        <v>0</v>
      </c>
      <c r="W36" s="393">
        <f t="shared" si="20"/>
        <v>196</v>
      </c>
      <c r="X36" s="389">
        <f t="shared" si="21"/>
        <v>196</v>
      </c>
      <c r="Y36" s="144"/>
      <c r="Z36" s="423">
        <f t="shared" si="10"/>
        <v>0</v>
      </c>
      <c r="AA36" s="2"/>
      <c r="AB36" s="2"/>
      <c r="AC36" s="2"/>
      <c r="AD36" s="343" t="s">
        <v>2</v>
      </c>
      <c r="AE36" s="380" t="s">
        <v>3</v>
      </c>
      <c r="AF36" s="380" t="s">
        <v>4</v>
      </c>
      <c r="AG36" s="380" t="s">
        <v>6</v>
      </c>
      <c r="AH36" s="380" t="s">
        <v>5</v>
      </c>
      <c r="AI36" s="360" t="s">
        <v>7</v>
      </c>
    </row>
    <row r="37" spans="1:35" ht="18.75">
      <c r="A37" s="157">
        <f t="shared" si="14"/>
        <v>1</v>
      </c>
      <c r="B37" s="142" t="s">
        <v>71</v>
      </c>
      <c r="C37" s="142"/>
      <c r="D37" s="198">
        <v>26</v>
      </c>
      <c r="E37" s="383">
        <f t="shared" si="13"/>
        <v>182</v>
      </c>
      <c r="F37" s="319">
        <v>46211</v>
      </c>
      <c r="G37" s="384">
        <f t="shared" ca="1" si="12"/>
        <v>97</v>
      </c>
      <c r="H37" s="385">
        <v>3</v>
      </c>
      <c r="I37" s="428"/>
      <c r="J37" s="428"/>
      <c r="K37" s="385" t="str">
        <f>VLOOKUP(H37,Secteurs!$A$4:$C$6,3)</f>
        <v>Arnaud ITOUA</v>
      </c>
      <c r="L37" s="195"/>
      <c r="M37" s="196"/>
      <c r="N37" s="196"/>
      <c r="O37" s="196"/>
      <c r="P37" s="196"/>
      <c r="Q37" s="197">
        <v>1</v>
      </c>
      <c r="R37" s="386">
        <f t="shared" si="15"/>
        <v>0</v>
      </c>
      <c r="S37" s="387">
        <f t="shared" si="16"/>
        <v>0</v>
      </c>
      <c r="T37" s="392">
        <f t="shared" si="17"/>
        <v>0</v>
      </c>
      <c r="U37" s="392">
        <f t="shared" si="18"/>
        <v>0</v>
      </c>
      <c r="V37" s="392">
        <f t="shared" si="19"/>
        <v>0</v>
      </c>
      <c r="W37" s="393">
        <f t="shared" si="20"/>
        <v>182</v>
      </c>
      <c r="X37" s="389">
        <f t="shared" si="21"/>
        <v>182</v>
      </c>
      <c r="Y37" s="144"/>
      <c r="Z37" s="423">
        <f t="shared" si="10"/>
        <v>0</v>
      </c>
      <c r="AA37" s="2"/>
      <c r="AB37" s="2"/>
      <c r="AC37" s="344" t="s">
        <v>311</v>
      </c>
      <c r="AD37" s="345">
        <v>9450</v>
      </c>
      <c r="AE37" s="395">
        <v>8850</v>
      </c>
      <c r="AF37" s="395">
        <v>9700</v>
      </c>
      <c r="AG37" s="395">
        <v>9500</v>
      </c>
      <c r="AH37" s="395">
        <v>9400</v>
      </c>
      <c r="AI37" s="361">
        <v>9250</v>
      </c>
    </row>
    <row r="38" spans="1:35" ht="18.75">
      <c r="A38" s="157">
        <f t="shared" si="14"/>
        <v>1</v>
      </c>
      <c r="B38" s="150" t="s">
        <v>72</v>
      </c>
      <c r="C38" s="150"/>
      <c r="D38" s="201">
        <v>28</v>
      </c>
      <c r="E38" s="383">
        <f t="shared" si="13"/>
        <v>196</v>
      </c>
      <c r="F38" s="319">
        <v>46210</v>
      </c>
      <c r="G38" s="384">
        <f t="shared" ca="1" si="12"/>
        <v>98</v>
      </c>
      <c r="H38" s="385">
        <v>2</v>
      </c>
      <c r="I38" s="428"/>
      <c r="J38" s="428"/>
      <c r="K38" s="385" t="s">
        <v>354</v>
      </c>
      <c r="L38" s="195">
        <v>0.5</v>
      </c>
      <c r="M38" s="196"/>
      <c r="N38" s="196"/>
      <c r="O38" s="196"/>
      <c r="P38" s="196"/>
      <c r="Q38" s="197">
        <v>0.5</v>
      </c>
      <c r="R38" s="386">
        <f t="shared" si="15"/>
        <v>98</v>
      </c>
      <c r="S38" s="387">
        <f t="shared" si="16"/>
        <v>0</v>
      </c>
      <c r="T38" s="392">
        <f t="shared" si="17"/>
        <v>0</v>
      </c>
      <c r="U38" s="392">
        <f t="shared" si="18"/>
        <v>0</v>
      </c>
      <c r="V38" s="392">
        <f t="shared" si="19"/>
        <v>0</v>
      </c>
      <c r="W38" s="393">
        <f t="shared" si="20"/>
        <v>98</v>
      </c>
      <c r="X38" s="389">
        <f t="shared" si="21"/>
        <v>196</v>
      </c>
      <c r="Y38" s="144"/>
      <c r="Z38" s="423">
        <f t="shared" si="10"/>
        <v>0</v>
      </c>
      <c r="AA38" s="2"/>
      <c r="AB38" s="2"/>
      <c r="AC38" s="344" t="s">
        <v>312</v>
      </c>
      <c r="AD38" s="345">
        <v>9163</v>
      </c>
      <c r="AE38" s="395"/>
      <c r="AF38" s="395"/>
      <c r="AG38" s="395"/>
      <c r="AH38" s="395">
        <v>9400</v>
      </c>
      <c r="AI38" s="395">
        <v>9125</v>
      </c>
    </row>
    <row r="39" spans="1:35" ht="18.75">
      <c r="A39" s="157">
        <f t="shared" si="14"/>
        <v>1</v>
      </c>
      <c r="B39" s="150" t="s">
        <v>73</v>
      </c>
      <c r="C39" s="150"/>
      <c r="D39" s="200">
        <v>40</v>
      </c>
      <c r="E39" s="383">
        <f t="shared" si="13"/>
        <v>280</v>
      </c>
      <c r="F39" s="319">
        <v>46209</v>
      </c>
      <c r="G39" s="384">
        <f t="shared" ca="1" si="12"/>
        <v>99</v>
      </c>
      <c r="H39" s="385">
        <v>1</v>
      </c>
      <c r="I39" s="428"/>
      <c r="J39" s="428"/>
      <c r="K39" s="385" t="s">
        <v>354</v>
      </c>
      <c r="L39" s="195">
        <v>0.5</v>
      </c>
      <c r="M39" s="196"/>
      <c r="N39" s="196"/>
      <c r="O39" s="196"/>
      <c r="P39" s="196"/>
      <c r="Q39" s="197">
        <v>0.5</v>
      </c>
      <c r="R39" s="386">
        <f t="shared" si="15"/>
        <v>140</v>
      </c>
      <c r="S39" s="387">
        <f t="shared" si="16"/>
        <v>0</v>
      </c>
      <c r="T39" s="392">
        <f t="shared" si="17"/>
        <v>0</v>
      </c>
      <c r="U39" s="392">
        <f t="shared" si="18"/>
        <v>0</v>
      </c>
      <c r="V39" s="392">
        <f t="shared" si="19"/>
        <v>0</v>
      </c>
      <c r="W39" s="393">
        <f t="shared" si="20"/>
        <v>140</v>
      </c>
      <c r="X39" s="389">
        <f t="shared" si="21"/>
        <v>280</v>
      </c>
      <c r="Y39" s="144"/>
      <c r="Z39" s="423">
        <f t="shared" si="10"/>
        <v>0</v>
      </c>
      <c r="AA39" s="2"/>
      <c r="AB39" s="2"/>
      <c r="AC39" s="344" t="s">
        <v>313</v>
      </c>
      <c r="AD39" s="345">
        <v>9013</v>
      </c>
      <c r="AE39" s="347"/>
      <c r="AF39" s="347">
        <v>9450</v>
      </c>
      <c r="AG39" s="347"/>
      <c r="AH39" s="347"/>
      <c r="AI39" s="288"/>
    </row>
    <row r="40" spans="1:35" ht="18.75">
      <c r="A40" s="157">
        <f t="shared" si="14"/>
        <v>1</v>
      </c>
      <c r="B40" s="142" t="s">
        <v>74</v>
      </c>
      <c r="C40" s="148" t="s">
        <v>29</v>
      </c>
      <c r="D40" s="198">
        <v>26</v>
      </c>
      <c r="E40" s="383">
        <f t="shared" si="13"/>
        <v>182</v>
      </c>
      <c r="F40" s="319">
        <v>46212</v>
      </c>
      <c r="G40" s="384">
        <f t="shared" ca="1" si="12"/>
        <v>96</v>
      </c>
      <c r="H40" s="385">
        <v>3</v>
      </c>
      <c r="I40" s="428"/>
      <c r="J40" s="428"/>
      <c r="K40" s="385" t="str">
        <f>VLOOKUP(H40,Secteurs!$A$4:$C$6,3)</f>
        <v>Arnaud ITOUA</v>
      </c>
      <c r="L40" s="195">
        <v>0.5</v>
      </c>
      <c r="M40" s="196">
        <v>0.25</v>
      </c>
      <c r="N40" s="196"/>
      <c r="O40" s="196"/>
      <c r="P40" s="196"/>
      <c r="Q40" s="197">
        <v>0.25</v>
      </c>
      <c r="R40" s="386">
        <f t="shared" si="15"/>
        <v>91</v>
      </c>
      <c r="S40" s="387">
        <f t="shared" si="16"/>
        <v>45.5</v>
      </c>
      <c r="T40" s="392">
        <f t="shared" si="17"/>
        <v>0</v>
      </c>
      <c r="U40" s="392">
        <f t="shared" si="18"/>
        <v>0</v>
      </c>
      <c r="V40" s="392">
        <f t="shared" si="19"/>
        <v>0</v>
      </c>
      <c r="W40" s="393">
        <f t="shared" si="20"/>
        <v>45.5</v>
      </c>
      <c r="X40" s="389">
        <f t="shared" si="21"/>
        <v>182</v>
      </c>
      <c r="Y40" s="144"/>
      <c r="Z40" s="423">
        <f t="shared" si="10"/>
        <v>0</v>
      </c>
      <c r="AA40" s="2"/>
      <c r="AB40" s="2"/>
      <c r="AC40" s="2"/>
      <c r="AD40" s="2"/>
      <c r="AE40" s="2"/>
      <c r="AF40" s="2"/>
      <c r="AG40" s="2"/>
      <c r="AH40" s="2"/>
    </row>
    <row r="41" spans="1:35" ht="18.75">
      <c r="A41" s="157">
        <f t="shared" si="14"/>
        <v>1</v>
      </c>
      <c r="B41" s="142" t="s">
        <v>75</v>
      </c>
      <c r="C41" s="148" t="s">
        <v>29</v>
      </c>
      <c r="D41" s="198">
        <v>32</v>
      </c>
      <c r="E41" s="383">
        <f t="shared" si="13"/>
        <v>224</v>
      </c>
      <c r="F41" s="319">
        <v>46209</v>
      </c>
      <c r="G41" s="384">
        <f t="shared" ca="1" si="12"/>
        <v>99</v>
      </c>
      <c r="H41" s="385">
        <v>1</v>
      </c>
      <c r="I41" s="428"/>
      <c r="J41" s="428"/>
      <c r="K41" s="385" t="s">
        <v>353</v>
      </c>
      <c r="L41" s="195">
        <v>0.5</v>
      </c>
      <c r="M41" s="196"/>
      <c r="N41" s="196"/>
      <c r="O41" s="196">
        <v>0.25</v>
      </c>
      <c r="P41" s="196"/>
      <c r="Q41" s="197">
        <v>0.25</v>
      </c>
      <c r="R41" s="386">
        <f t="shared" si="15"/>
        <v>112</v>
      </c>
      <c r="S41" s="387">
        <f t="shared" si="16"/>
        <v>0</v>
      </c>
      <c r="T41" s="392">
        <f t="shared" si="17"/>
        <v>0</v>
      </c>
      <c r="U41" s="392">
        <f t="shared" si="18"/>
        <v>56</v>
      </c>
      <c r="V41" s="392">
        <f t="shared" si="19"/>
        <v>0</v>
      </c>
      <c r="W41" s="393">
        <f t="shared" si="20"/>
        <v>56</v>
      </c>
      <c r="X41" s="389">
        <f t="shared" si="21"/>
        <v>224</v>
      </c>
      <c r="Y41" s="144"/>
      <c r="Z41" s="423">
        <f t="shared" si="10"/>
        <v>0</v>
      </c>
      <c r="AA41" s="2"/>
      <c r="AB41" s="2"/>
      <c r="AC41" s="2"/>
      <c r="AD41" s="2"/>
      <c r="AE41" s="2"/>
      <c r="AF41" s="2"/>
      <c r="AG41" s="2"/>
      <c r="AH41" s="2"/>
    </row>
    <row r="42" spans="1:35" ht="18.75">
      <c r="A42" s="157">
        <f t="shared" si="14"/>
        <v>1</v>
      </c>
      <c r="B42" s="142" t="s">
        <v>216</v>
      </c>
      <c r="C42" s="148" t="s">
        <v>29</v>
      </c>
      <c r="D42" s="198">
        <v>36</v>
      </c>
      <c r="E42" s="383">
        <f t="shared" si="13"/>
        <v>252</v>
      </c>
      <c r="F42" s="319">
        <v>46211</v>
      </c>
      <c r="G42" s="384">
        <f t="shared" ca="1" si="12"/>
        <v>97</v>
      </c>
      <c r="H42" s="385">
        <v>3</v>
      </c>
      <c r="I42" s="428"/>
      <c r="J42" s="428"/>
      <c r="K42" s="385" t="str">
        <f>VLOOKUP(H42,Secteurs!$A$4:$C$6,3)</f>
        <v>Arnaud ITOUA</v>
      </c>
      <c r="L42" s="195">
        <v>0.5</v>
      </c>
      <c r="M42" s="196"/>
      <c r="N42" s="196"/>
      <c r="O42" s="196">
        <v>0.25</v>
      </c>
      <c r="P42" s="196"/>
      <c r="Q42" s="197">
        <v>0.25</v>
      </c>
      <c r="R42" s="386">
        <f t="shared" si="15"/>
        <v>126</v>
      </c>
      <c r="S42" s="387">
        <f t="shared" si="16"/>
        <v>0</v>
      </c>
      <c r="T42" s="392">
        <f t="shared" si="17"/>
        <v>0</v>
      </c>
      <c r="U42" s="392">
        <f t="shared" si="18"/>
        <v>63</v>
      </c>
      <c r="V42" s="392">
        <f t="shared" si="19"/>
        <v>0</v>
      </c>
      <c r="W42" s="393">
        <f t="shared" si="20"/>
        <v>63</v>
      </c>
      <c r="X42" s="389">
        <f t="shared" si="21"/>
        <v>252</v>
      </c>
      <c r="Y42" s="144"/>
      <c r="Z42" s="423">
        <f t="shared" si="10"/>
        <v>0</v>
      </c>
      <c r="AA42" s="2"/>
      <c r="AB42" s="2"/>
      <c r="AC42" s="2"/>
      <c r="AD42" s="2"/>
      <c r="AE42" s="2"/>
      <c r="AF42" s="2"/>
      <c r="AG42" s="2"/>
      <c r="AH42" s="2"/>
    </row>
    <row r="43" spans="1:35" ht="18.75">
      <c r="A43" s="157">
        <f t="shared" si="14"/>
        <v>1</v>
      </c>
      <c r="B43" s="150" t="s">
        <v>77</v>
      </c>
      <c r="C43" s="148" t="s">
        <v>29</v>
      </c>
      <c r="D43" s="200">
        <v>46</v>
      </c>
      <c r="E43" s="383">
        <f t="shared" si="13"/>
        <v>322</v>
      </c>
      <c r="F43" s="319">
        <v>46211</v>
      </c>
      <c r="G43" s="384">
        <f t="shared" ca="1" si="12"/>
        <v>97</v>
      </c>
      <c r="H43" s="385">
        <v>2</v>
      </c>
      <c r="I43" s="428"/>
      <c r="J43" s="428"/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5"/>
        <v>161</v>
      </c>
      <c r="S43" s="387">
        <f t="shared" si="16"/>
        <v>0</v>
      </c>
      <c r="T43" s="392">
        <f t="shared" si="17"/>
        <v>0</v>
      </c>
      <c r="U43" s="392">
        <f t="shared" si="18"/>
        <v>161</v>
      </c>
      <c r="V43" s="392">
        <f t="shared" si="19"/>
        <v>0</v>
      </c>
      <c r="W43" s="393">
        <f t="shared" si="20"/>
        <v>0</v>
      </c>
      <c r="X43" s="389">
        <f t="shared" si="21"/>
        <v>322</v>
      </c>
      <c r="Y43" s="144"/>
      <c r="Z43" s="423">
        <f t="shared" si="10"/>
        <v>0</v>
      </c>
      <c r="AA43" s="2"/>
      <c r="AB43" s="2"/>
      <c r="AC43" s="2"/>
      <c r="AD43" s="2"/>
      <c r="AE43" s="2"/>
      <c r="AF43" s="2"/>
      <c r="AG43" s="2"/>
      <c r="AH43" s="2"/>
    </row>
    <row r="44" spans="1:35" ht="18.75">
      <c r="A44" s="157">
        <f t="shared" si="14"/>
        <v>1</v>
      </c>
      <c r="B44" s="142" t="s">
        <v>78</v>
      </c>
      <c r="C44" s="142"/>
      <c r="D44" s="198">
        <v>42</v>
      </c>
      <c r="E44" s="383">
        <f t="shared" si="13"/>
        <v>294</v>
      </c>
      <c r="F44" s="319">
        <v>46213</v>
      </c>
      <c r="G44" s="384">
        <v>1</v>
      </c>
      <c r="H44" s="385">
        <v>1</v>
      </c>
      <c r="I44" s="428"/>
      <c r="J44" s="428"/>
      <c r="K44" s="385" t="s">
        <v>353</v>
      </c>
      <c r="L44" s="195">
        <v>0.5</v>
      </c>
      <c r="M44" s="196"/>
      <c r="N44" s="196"/>
      <c r="O44" s="196">
        <v>0.25</v>
      </c>
      <c r="P44" s="196"/>
      <c r="Q44" s="197">
        <v>0.25</v>
      </c>
      <c r="R44" s="386">
        <f t="shared" si="15"/>
        <v>147</v>
      </c>
      <c r="S44" s="387">
        <f t="shared" si="16"/>
        <v>0</v>
      </c>
      <c r="T44" s="392">
        <f t="shared" si="17"/>
        <v>0</v>
      </c>
      <c r="U44" s="392">
        <f t="shared" si="18"/>
        <v>73.5</v>
      </c>
      <c r="V44" s="392">
        <f t="shared" si="19"/>
        <v>0</v>
      </c>
      <c r="W44" s="393">
        <f t="shared" si="20"/>
        <v>73.5</v>
      </c>
      <c r="X44" s="389">
        <f t="shared" si="21"/>
        <v>294</v>
      </c>
      <c r="Y44" s="144"/>
      <c r="Z44" s="423">
        <f t="shared" si="10"/>
        <v>0</v>
      </c>
      <c r="AA44" s="94"/>
      <c r="AB44" s="94"/>
      <c r="AC44" s="94"/>
      <c r="AD44" s="94"/>
      <c r="AE44" s="94"/>
      <c r="AF44" s="2"/>
      <c r="AG44" s="2"/>
      <c r="AH44" s="2"/>
    </row>
    <row r="45" spans="1:35" ht="18.75">
      <c r="A45" s="157">
        <f t="shared" si="14"/>
        <v>1</v>
      </c>
      <c r="B45" s="142" t="s">
        <v>79</v>
      </c>
      <c r="C45" s="142"/>
      <c r="D45" s="198">
        <v>30</v>
      </c>
      <c r="E45" s="383">
        <f t="shared" si="13"/>
        <v>210</v>
      </c>
      <c r="F45" s="319">
        <v>46213</v>
      </c>
      <c r="G45" s="384">
        <v>1</v>
      </c>
      <c r="H45" s="385">
        <v>1</v>
      </c>
      <c r="I45" s="428"/>
      <c r="J45" s="428"/>
      <c r="K45" s="385" t="s">
        <v>353</v>
      </c>
      <c r="L45" s="195">
        <v>1</v>
      </c>
      <c r="M45" s="196"/>
      <c r="N45" s="196"/>
      <c r="O45" s="196"/>
      <c r="P45" s="196"/>
      <c r="Q45" s="197"/>
      <c r="R45" s="386">
        <f t="shared" si="15"/>
        <v>210</v>
      </c>
      <c r="S45" s="387">
        <f t="shared" si="16"/>
        <v>0</v>
      </c>
      <c r="T45" s="392">
        <f t="shared" si="17"/>
        <v>0</v>
      </c>
      <c r="U45" s="392">
        <f t="shared" si="18"/>
        <v>0</v>
      </c>
      <c r="V45" s="392">
        <f t="shared" si="19"/>
        <v>0</v>
      </c>
      <c r="W45" s="393">
        <f t="shared" si="20"/>
        <v>0</v>
      </c>
      <c r="X45" s="389">
        <f t="shared" si="21"/>
        <v>210</v>
      </c>
      <c r="Y45" s="144"/>
      <c r="Z45" s="423">
        <f t="shared" si="10"/>
        <v>0</v>
      </c>
      <c r="AA45" s="86"/>
      <c r="AB45" s="107"/>
      <c r="AC45" s="2"/>
      <c r="AD45" s="2"/>
      <c r="AE45" s="2"/>
      <c r="AF45" s="2"/>
      <c r="AG45" s="2"/>
      <c r="AH45" s="2"/>
    </row>
    <row r="46" spans="1:35" ht="18.75">
      <c r="A46" s="157">
        <f t="shared" si="14"/>
        <v>1</v>
      </c>
      <c r="B46" s="153" t="s">
        <v>80</v>
      </c>
      <c r="C46" s="148" t="s">
        <v>29</v>
      </c>
      <c r="D46" s="198">
        <v>34</v>
      </c>
      <c r="E46" s="383">
        <f t="shared" si="13"/>
        <v>238</v>
      </c>
      <c r="F46" s="319">
        <v>46211</v>
      </c>
      <c r="G46" s="384">
        <v>1</v>
      </c>
      <c r="H46" s="254">
        <v>1</v>
      </c>
      <c r="I46" s="429"/>
      <c r="J46" s="429"/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5"/>
        <v>119</v>
      </c>
      <c r="S46" s="387">
        <f t="shared" si="16"/>
        <v>0</v>
      </c>
      <c r="T46" s="392">
        <f t="shared" si="17"/>
        <v>0</v>
      </c>
      <c r="U46" s="392">
        <f t="shared" si="18"/>
        <v>0</v>
      </c>
      <c r="V46" s="392">
        <f t="shared" si="19"/>
        <v>0</v>
      </c>
      <c r="W46" s="393">
        <f t="shared" si="20"/>
        <v>119</v>
      </c>
      <c r="X46" s="389">
        <f t="shared" si="21"/>
        <v>238</v>
      </c>
      <c r="Y46" s="144"/>
      <c r="Z46" s="423">
        <f t="shared" si="10"/>
        <v>0</v>
      </c>
      <c r="AA46" s="86"/>
      <c r="AB46" s="107"/>
      <c r="AC46" s="2"/>
      <c r="AD46" s="2"/>
      <c r="AE46" s="2"/>
      <c r="AF46" s="2"/>
      <c r="AG46" s="2"/>
      <c r="AH46" s="2"/>
    </row>
    <row r="47" spans="1:35" ht="18.75">
      <c r="A47" s="157">
        <f t="shared" si="14"/>
        <v>1</v>
      </c>
      <c r="B47" s="142" t="s">
        <v>391</v>
      </c>
      <c r="C47" s="148" t="s">
        <v>29</v>
      </c>
      <c r="D47" s="198">
        <v>25</v>
      </c>
      <c r="E47" s="383">
        <f t="shared" si="13"/>
        <v>175</v>
      </c>
      <c r="F47" s="319">
        <v>46211</v>
      </c>
      <c r="G47" s="384">
        <f t="shared" ref="G47:G66" ca="1" si="22">+IF(A47=1,(+TODAY())-F47,"Sans objet")</f>
        <v>97</v>
      </c>
      <c r="H47" s="385">
        <v>3</v>
      </c>
      <c r="I47" s="428"/>
      <c r="J47" s="428"/>
      <c r="K47" s="385" t="str">
        <f>VLOOKUP(H47,Secteurs!$A$4:$C$6,3)</f>
        <v>Arnaud ITOUA</v>
      </c>
      <c r="L47" s="195"/>
      <c r="M47" s="196"/>
      <c r="N47" s="196">
        <v>0.5</v>
      </c>
      <c r="O47" s="196">
        <v>0.5</v>
      </c>
      <c r="P47" s="196"/>
      <c r="Q47" s="197"/>
      <c r="R47" s="386">
        <f t="shared" si="15"/>
        <v>0</v>
      </c>
      <c r="S47" s="387">
        <f t="shared" si="16"/>
        <v>0</v>
      </c>
      <c r="T47" s="392">
        <f t="shared" si="17"/>
        <v>87.5</v>
      </c>
      <c r="U47" s="392">
        <f t="shared" si="18"/>
        <v>87.5</v>
      </c>
      <c r="V47" s="392">
        <f t="shared" si="19"/>
        <v>0</v>
      </c>
      <c r="W47" s="393">
        <f t="shared" si="20"/>
        <v>0</v>
      </c>
      <c r="X47" s="389">
        <f t="shared" si="21"/>
        <v>175</v>
      </c>
      <c r="Y47" s="144"/>
      <c r="Z47" s="423">
        <f t="shared" si="10"/>
        <v>0</v>
      </c>
      <c r="AA47" s="86"/>
      <c r="AB47" s="107"/>
      <c r="AC47" s="2"/>
      <c r="AD47" s="2"/>
      <c r="AE47" s="2"/>
      <c r="AF47" s="2"/>
      <c r="AG47" s="2"/>
      <c r="AH47" s="2"/>
    </row>
    <row r="48" spans="1:35" ht="18.75">
      <c r="A48" s="157">
        <f t="shared" si="14"/>
        <v>1</v>
      </c>
      <c r="B48" s="142" t="s">
        <v>82</v>
      </c>
      <c r="C48" s="148" t="s">
        <v>29</v>
      </c>
      <c r="D48" s="198">
        <v>50</v>
      </c>
      <c r="E48" s="383">
        <f t="shared" si="13"/>
        <v>350</v>
      </c>
      <c r="F48" s="319">
        <v>46211</v>
      </c>
      <c r="G48" s="384">
        <f t="shared" ca="1" si="22"/>
        <v>97</v>
      </c>
      <c r="H48" s="385">
        <v>2</v>
      </c>
      <c r="I48" s="428"/>
      <c r="J48" s="428"/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5"/>
        <v>175</v>
      </c>
      <c r="S48" s="387">
        <f t="shared" si="16"/>
        <v>0</v>
      </c>
      <c r="T48" s="392">
        <f t="shared" si="17"/>
        <v>0</v>
      </c>
      <c r="U48" s="392">
        <f t="shared" si="18"/>
        <v>175</v>
      </c>
      <c r="V48" s="392">
        <f t="shared" si="19"/>
        <v>0</v>
      </c>
      <c r="W48" s="393">
        <f t="shared" si="20"/>
        <v>0</v>
      </c>
      <c r="X48" s="389">
        <f t="shared" si="21"/>
        <v>350</v>
      </c>
      <c r="Y48" s="144"/>
      <c r="Z48" s="423">
        <f t="shared" si="10"/>
        <v>0</v>
      </c>
      <c r="AA48" s="86"/>
      <c r="AB48" s="107"/>
      <c r="AC48" s="2"/>
      <c r="AD48" s="2"/>
      <c r="AE48" s="2"/>
      <c r="AF48" s="2"/>
      <c r="AG48" s="2"/>
      <c r="AH48" s="2"/>
    </row>
    <row r="49" spans="1:34" ht="18.75">
      <c r="A49" s="157">
        <f t="shared" si="14"/>
        <v>1</v>
      </c>
      <c r="B49" s="156" t="s">
        <v>83</v>
      </c>
      <c r="C49" s="148" t="s">
        <v>29</v>
      </c>
      <c r="D49" s="202">
        <v>50</v>
      </c>
      <c r="E49" s="383">
        <f t="shared" si="13"/>
        <v>350</v>
      </c>
      <c r="F49" s="319">
        <v>46211</v>
      </c>
      <c r="G49" s="384">
        <f t="shared" ca="1" si="22"/>
        <v>97</v>
      </c>
      <c r="H49" s="385">
        <v>3</v>
      </c>
      <c r="I49" s="428"/>
      <c r="J49" s="428"/>
      <c r="K49" s="385" t="str">
        <f>VLOOKUP(H49,Secteurs!$A$4:$C$6,3)</f>
        <v>Arnaud ITOUA</v>
      </c>
      <c r="L49" s="195"/>
      <c r="M49" s="196"/>
      <c r="N49" s="196"/>
      <c r="O49" s="196">
        <v>0.5</v>
      </c>
      <c r="P49" s="196"/>
      <c r="Q49" s="197">
        <v>0.5</v>
      </c>
      <c r="R49" s="386">
        <f t="shared" si="15"/>
        <v>0</v>
      </c>
      <c r="S49" s="387">
        <f t="shared" si="16"/>
        <v>0</v>
      </c>
      <c r="T49" s="392">
        <f t="shared" si="17"/>
        <v>0</v>
      </c>
      <c r="U49" s="392">
        <f t="shared" si="18"/>
        <v>175</v>
      </c>
      <c r="V49" s="392">
        <f t="shared" si="19"/>
        <v>0</v>
      </c>
      <c r="W49" s="393">
        <f t="shared" si="20"/>
        <v>175</v>
      </c>
      <c r="X49" s="389">
        <f t="shared" si="21"/>
        <v>350</v>
      </c>
      <c r="Y49" s="144"/>
      <c r="Z49" s="423">
        <f t="shared" si="10"/>
        <v>0</v>
      </c>
      <c r="AA49" s="86"/>
      <c r="AB49" s="107"/>
      <c r="AC49" s="2"/>
      <c r="AD49" s="2"/>
      <c r="AE49" s="2"/>
      <c r="AF49" s="2"/>
      <c r="AG49" s="2"/>
      <c r="AH49" s="2"/>
    </row>
    <row r="50" spans="1:34" ht="18.75">
      <c r="A50" s="157">
        <f t="shared" si="14"/>
        <v>1</v>
      </c>
      <c r="B50" s="142" t="s">
        <v>297</v>
      </c>
      <c r="C50" s="142"/>
      <c r="D50" s="198">
        <v>40</v>
      </c>
      <c r="E50" s="383">
        <f t="shared" si="13"/>
        <v>280</v>
      </c>
      <c r="F50" s="319">
        <v>46211</v>
      </c>
      <c r="G50" s="384">
        <f t="shared" ca="1" si="22"/>
        <v>97</v>
      </c>
      <c r="H50" s="385">
        <v>2</v>
      </c>
      <c r="I50" s="428"/>
      <c r="J50" s="428"/>
      <c r="K50" s="385" t="s">
        <v>354</v>
      </c>
      <c r="L50" s="195">
        <v>0.5</v>
      </c>
      <c r="M50" s="196"/>
      <c r="N50" s="196"/>
      <c r="O50" s="196"/>
      <c r="P50" s="196"/>
      <c r="Q50" s="197">
        <v>0.5</v>
      </c>
      <c r="R50" s="386">
        <f t="shared" si="15"/>
        <v>140</v>
      </c>
      <c r="S50" s="387">
        <f t="shared" si="16"/>
        <v>0</v>
      </c>
      <c r="T50" s="392">
        <f t="shared" si="17"/>
        <v>0</v>
      </c>
      <c r="U50" s="392">
        <f t="shared" si="18"/>
        <v>0</v>
      </c>
      <c r="V50" s="392">
        <f t="shared" si="19"/>
        <v>0</v>
      </c>
      <c r="W50" s="393">
        <f t="shared" si="20"/>
        <v>140</v>
      </c>
      <c r="X50" s="389">
        <f t="shared" si="21"/>
        <v>280</v>
      </c>
      <c r="Y50" s="144"/>
      <c r="Z50" s="423">
        <f t="shared" si="10"/>
        <v>0</v>
      </c>
      <c r="AA50" s="87"/>
      <c r="AB50" s="107"/>
      <c r="AC50" s="7"/>
      <c r="AD50" s="7"/>
      <c r="AE50" s="2"/>
      <c r="AF50" s="2"/>
      <c r="AG50" s="2"/>
      <c r="AH50" s="2"/>
    </row>
    <row r="51" spans="1:34" ht="21">
      <c r="A51" s="157">
        <f t="shared" si="14"/>
        <v>1</v>
      </c>
      <c r="B51" s="142" t="s">
        <v>85</v>
      </c>
      <c r="C51" s="154" t="s">
        <v>29</v>
      </c>
      <c r="D51" s="200">
        <v>20</v>
      </c>
      <c r="E51" s="383">
        <f t="shared" si="13"/>
        <v>140</v>
      </c>
      <c r="F51" s="319">
        <v>46211</v>
      </c>
      <c r="G51" s="384">
        <f t="shared" ca="1" si="22"/>
        <v>97</v>
      </c>
      <c r="H51" s="385">
        <v>3</v>
      </c>
      <c r="I51" s="428"/>
      <c r="J51" s="428"/>
      <c r="K51" s="385" t="str">
        <f>VLOOKUP(H51,Secteurs!$A$4:$C$6,3)</f>
        <v>Arnaud ITOUA</v>
      </c>
      <c r="L51" s="195"/>
      <c r="M51" s="196"/>
      <c r="N51" s="196"/>
      <c r="O51" s="196"/>
      <c r="P51" s="196">
        <v>0.5</v>
      </c>
      <c r="Q51" s="197">
        <v>0.5</v>
      </c>
      <c r="R51" s="386">
        <f t="shared" si="15"/>
        <v>0</v>
      </c>
      <c r="S51" s="387">
        <f t="shared" si="16"/>
        <v>0</v>
      </c>
      <c r="T51" s="392">
        <f t="shared" si="17"/>
        <v>0</v>
      </c>
      <c r="U51" s="392">
        <f t="shared" si="18"/>
        <v>0</v>
      </c>
      <c r="V51" s="392">
        <f t="shared" si="19"/>
        <v>70</v>
      </c>
      <c r="W51" s="393">
        <f t="shared" si="20"/>
        <v>70</v>
      </c>
      <c r="X51" s="389">
        <f t="shared" si="21"/>
        <v>140</v>
      </c>
      <c r="Y51" s="144"/>
      <c r="Z51" s="423">
        <f t="shared" si="10"/>
        <v>0</v>
      </c>
      <c r="AA51" s="86"/>
      <c r="AB51" s="107"/>
      <c r="AC51" s="2"/>
      <c r="AD51" s="2"/>
      <c r="AE51" s="7"/>
      <c r="AF51" s="36"/>
      <c r="AG51" s="36"/>
      <c r="AH51" s="36"/>
    </row>
    <row r="52" spans="1:34" ht="21">
      <c r="A52" s="157">
        <f t="shared" si="14"/>
        <v>1</v>
      </c>
      <c r="B52" s="150" t="s">
        <v>86</v>
      </c>
      <c r="C52" s="148" t="s">
        <v>29</v>
      </c>
      <c r="D52" s="200">
        <v>20</v>
      </c>
      <c r="E52" s="383">
        <f t="shared" si="13"/>
        <v>140</v>
      </c>
      <c r="F52" s="319">
        <v>46211</v>
      </c>
      <c r="G52" s="384">
        <f t="shared" ca="1" si="22"/>
        <v>97</v>
      </c>
      <c r="H52" s="385">
        <v>3</v>
      </c>
      <c r="I52" s="428"/>
      <c r="J52" s="428"/>
      <c r="K52" s="385" t="str">
        <f>VLOOKUP(H52,Secteurs!$A$4:$C$6,3)</f>
        <v>Arnaud ITOUA</v>
      </c>
      <c r="L52" s="195">
        <v>1</v>
      </c>
      <c r="M52" s="196"/>
      <c r="N52" s="196"/>
      <c r="O52" s="196"/>
      <c r="P52" s="196"/>
      <c r="Q52" s="197"/>
      <c r="R52" s="386">
        <f t="shared" si="15"/>
        <v>140</v>
      </c>
      <c r="S52" s="387">
        <f t="shared" si="16"/>
        <v>0</v>
      </c>
      <c r="T52" s="392">
        <f t="shared" si="17"/>
        <v>0</v>
      </c>
      <c r="U52" s="392">
        <f t="shared" si="18"/>
        <v>0</v>
      </c>
      <c r="V52" s="392">
        <f t="shared" si="19"/>
        <v>0</v>
      </c>
      <c r="W52" s="393">
        <f t="shared" si="20"/>
        <v>0</v>
      </c>
      <c r="X52" s="389">
        <f t="shared" si="21"/>
        <v>140</v>
      </c>
      <c r="Y52" s="144"/>
      <c r="Z52" s="423">
        <f t="shared" si="10"/>
        <v>0</v>
      </c>
      <c r="AA52" s="86"/>
      <c r="AB52" s="107"/>
      <c r="AC52" s="2"/>
      <c r="AD52" s="2"/>
      <c r="AE52" s="2"/>
      <c r="AF52" s="36"/>
      <c r="AG52" s="36"/>
      <c r="AH52" s="2"/>
    </row>
    <row r="53" spans="1:34" ht="18.75">
      <c r="A53" s="157">
        <f t="shared" si="14"/>
        <v>1</v>
      </c>
      <c r="B53" s="142" t="s">
        <v>337</v>
      </c>
      <c r="D53" s="198">
        <v>38</v>
      </c>
      <c r="E53" s="383">
        <f t="shared" si="13"/>
        <v>266</v>
      </c>
      <c r="F53" s="319">
        <v>46211</v>
      </c>
      <c r="G53" s="384">
        <f t="shared" ca="1" si="22"/>
        <v>97</v>
      </c>
      <c r="H53" s="385">
        <v>3</v>
      </c>
      <c r="I53" s="428"/>
      <c r="J53" s="428"/>
      <c r="K53" s="385" t="str">
        <f>VLOOKUP(H53,Secteurs!$A$4:$C$6,3)</f>
        <v>Arnaud ITOUA</v>
      </c>
      <c r="L53" s="195">
        <v>0.5</v>
      </c>
      <c r="M53" s="196"/>
      <c r="N53" s="196"/>
      <c r="O53" s="196">
        <v>0.5</v>
      </c>
      <c r="P53" s="196"/>
      <c r="Q53" s="197"/>
      <c r="R53" s="386">
        <f t="shared" si="15"/>
        <v>133</v>
      </c>
      <c r="S53" s="387">
        <f t="shared" si="16"/>
        <v>0</v>
      </c>
      <c r="T53" s="392">
        <f t="shared" si="17"/>
        <v>0</v>
      </c>
      <c r="U53" s="392">
        <f t="shared" si="18"/>
        <v>133</v>
      </c>
      <c r="V53" s="392">
        <f t="shared" si="19"/>
        <v>0</v>
      </c>
      <c r="W53" s="393">
        <f t="shared" si="20"/>
        <v>0</v>
      </c>
      <c r="X53" s="389">
        <f t="shared" si="21"/>
        <v>266</v>
      </c>
      <c r="Y53" s="144"/>
      <c r="Z53" s="423">
        <f t="shared" si="10"/>
        <v>0</v>
      </c>
      <c r="AA53" s="86"/>
      <c r="AB53" s="107"/>
      <c r="AC53" s="10"/>
      <c r="AD53" s="10"/>
      <c r="AE53" s="2"/>
      <c r="AF53" s="2"/>
      <c r="AG53" s="2"/>
      <c r="AH53" s="2"/>
    </row>
    <row r="54" spans="1:34" ht="18.75">
      <c r="A54" s="157">
        <f t="shared" si="14"/>
        <v>1</v>
      </c>
      <c r="B54" s="142" t="s">
        <v>88</v>
      </c>
      <c r="C54" s="148" t="s">
        <v>29</v>
      </c>
      <c r="D54" s="198">
        <v>32</v>
      </c>
      <c r="E54" s="383">
        <f t="shared" si="13"/>
        <v>224</v>
      </c>
      <c r="F54" s="319">
        <v>46212</v>
      </c>
      <c r="G54" s="384">
        <f t="shared" ca="1" si="22"/>
        <v>96</v>
      </c>
      <c r="H54" s="385">
        <v>2</v>
      </c>
      <c r="I54" s="428"/>
      <c r="J54" s="428"/>
      <c r="K54" s="385" t="s">
        <v>354</v>
      </c>
      <c r="L54" s="195">
        <v>0.5</v>
      </c>
      <c r="M54" s="196"/>
      <c r="N54" s="196"/>
      <c r="O54" s="196"/>
      <c r="P54" s="196"/>
      <c r="Q54" s="197">
        <v>0.5</v>
      </c>
      <c r="R54" s="386">
        <f t="shared" si="15"/>
        <v>112</v>
      </c>
      <c r="S54" s="387">
        <f t="shared" si="16"/>
        <v>0</v>
      </c>
      <c r="T54" s="392">
        <f t="shared" si="17"/>
        <v>0</v>
      </c>
      <c r="U54" s="392">
        <f t="shared" si="18"/>
        <v>0</v>
      </c>
      <c r="V54" s="392">
        <f t="shared" si="19"/>
        <v>0</v>
      </c>
      <c r="W54" s="393">
        <f t="shared" si="20"/>
        <v>112</v>
      </c>
      <c r="X54" s="389">
        <f t="shared" si="21"/>
        <v>224</v>
      </c>
      <c r="Y54" s="144"/>
      <c r="Z54" s="423">
        <f t="shared" si="10"/>
        <v>0</v>
      </c>
      <c r="AA54" s="86"/>
      <c r="AB54" s="107"/>
      <c r="AC54" s="2"/>
      <c r="AD54" s="2"/>
      <c r="AE54" s="10"/>
      <c r="AF54" s="2"/>
      <c r="AG54" s="2"/>
      <c r="AH54" s="2"/>
    </row>
    <row r="55" spans="1:34" ht="18.75">
      <c r="A55" s="157">
        <f t="shared" si="14"/>
        <v>1</v>
      </c>
      <c r="B55" s="156" t="s">
        <v>89</v>
      </c>
      <c r="C55" s="148" t="s">
        <v>34</v>
      </c>
      <c r="D55" s="198">
        <v>22</v>
      </c>
      <c r="E55" s="383">
        <f t="shared" si="13"/>
        <v>154</v>
      </c>
      <c r="F55" s="319">
        <v>46213</v>
      </c>
      <c r="G55" s="384">
        <f t="shared" ca="1" si="22"/>
        <v>95</v>
      </c>
      <c r="H55" s="385">
        <v>3</v>
      </c>
      <c r="I55" s="428"/>
      <c r="J55" s="428"/>
      <c r="K55" s="385" t="str">
        <f>VLOOKUP(H55,Secteurs!$A$4:$C$6,3)</f>
        <v>Arnaud ITOUA</v>
      </c>
      <c r="L55" s="195"/>
      <c r="M55" s="196"/>
      <c r="N55" s="196"/>
      <c r="O55" s="196"/>
      <c r="P55" s="196">
        <v>0.5</v>
      </c>
      <c r="Q55" s="197">
        <v>0.5</v>
      </c>
      <c r="R55" s="386">
        <f t="shared" si="15"/>
        <v>0</v>
      </c>
      <c r="S55" s="387">
        <f t="shared" si="16"/>
        <v>0</v>
      </c>
      <c r="T55" s="392">
        <f t="shared" si="17"/>
        <v>0</v>
      </c>
      <c r="U55" s="392">
        <f t="shared" si="18"/>
        <v>0</v>
      </c>
      <c r="V55" s="392">
        <f t="shared" si="19"/>
        <v>77</v>
      </c>
      <c r="W55" s="393">
        <f t="shared" si="20"/>
        <v>77</v>
      </c>
      <c r="X55" s="389">
        <f t="shared" si="21"/>
        <v>154</v>
      </c>
      <c r="Y55" s="144"/>
      <c r="Z55" s="423">
        <f t="shared" si="10"/>
        <v>0</v>
      </c>
      <c r="AA55" s="86"/>
      <c r="AB55" s="107"/>
      <c r="AC55" s="2"/>
      <c r="AD55" s="2"/>
      <c r="AE55" s="10"/>
      <c r="AF55" s="2"/>
      <c r="AG55" s="2"/>
      <c r="AH55" s="2"/>
    </row>
    <row r="56" spans="1:34" ht="18.75">
      <c r="A56" s="157">
        <f t="shared" si="14"/>
        <v>1</v>
      </c>
      <c r="B56" s="348" t="s">
        <v>322</v>
      </c>
      <c r="C56" s="168" t="s">
        <v>29</v>
      </c>
      <c r="D56" s="198">
        <v>36</v>
      </c>
      <c r="E56" s="383">
        <f t="shared" si="13"/>
        <v>252</v>
      </c>
      <c r="F56" s="319">
        <v>46214</v>
      </c>
      <c r="G56" s="384">
        <f t="shared" ca="1" si="22"/>
        <v>94</v>
      </c>
      <c r="H56" s="385">
        <v>2</v>
      </c>
      <c r="I56" s="428"/>
      <c r="J56" s="428"/>
      <c r="K56" s="385" t="s">
        <v>354</v>
      </c>
      <c r="L56" s="195"/>
      <c r="M56" s="196"/>
      <c r="N56" s="196"/>
      <c r="O56" s="196">
        <v>0.5</v>
      </c>
      <c r="P56" s="196"/>
      <c r="Q56" s="197">
        <v>0.5</v>
      </c>
      <c r="R56" s="386">
        <f t="shared" si="15"/>
        <v>0</v>
      </c>
      <c r="S56" s="387">
        <f t="shared" si="16"/>
        <v>0</v>
      </c>
      <c r="T56" s="392">
        <f t="shared" si="17"/>
        <v>0</v>
      </c>
      <c r="U56" s="392">
        <f t="shared" si="18"/>
        <v>126</v>
      </c>
      <c r="V56" s="392">
        <f t="shared" si="19"/>
        <v>0</v>
      </c>
      <c r="W56" s="393">
        <f t="shared" si="20"/>
        <v>126</v>
      </c>
      <c r="X56" s="389">
        <f t="shared" si="21"/>
        <v>252</v>
      </c>
      <c r="Y56" s="144"/>
      <c r="Z56" s="423">
        <f t="shared" si="10"/>
        <v>0</v>
      </c>
      <c r="AA56" s="86"/>
      <c r="AB56" s="523"/>
      <c r="AC56" s="523"/>
      <c r="AD56" s="2"/>
      <c r="AE56" s="2"/>
      <c r="AF56" s="2"/>
      <c r="AG56" s="2"/>
      <c r="AH56" s="2"/>
    </row>
    <row r="57" spans="1:34" ht="18.75">
      <c r="A57" s="157">
        <f t="shared" si="14"/>
        <v>1</v>
      </c>
      <c r="B57" s="156" t="s">
        <v>91</v>
      </c>
      <c r="C57" s="156"/>
      <c r="D57" s="198">
        <v>30</v>
      </c>
      <c r="E57" s="383">
        <f t="shared" si="13"/>
        <v>210</v>
      </c>
      <c r="F57" s="319">
        <v>46215</v>
      </c>
      <c r="G57" s="384">
        <f t="shared" ca="1" si="22"/>
        <v>93</v>
      </c>
      <c r="H57" s="385">
        <v>3</v>
      </c>
      <c r="I57" s="428"/>
      <c r="J57" s="428"/>
      <c r="K57" s="385" t="str">
        <f>VLOOKUP(H57,Secteurs!$A$4:$C$6,3)</f>
        <v>Arnaud ITOUA</v>
      </c>
      <c r="L57" s="195">
        <v>0.5</v>
      </c>
      <c r="M57" s="196"/>
      <c r="N57" s="196">
        <v>0.5</v>
      </c>
      <c r="O57" s="196"/>
      <c r="P57" s="196"/>
      <c r="Q57" s="197"/>
      <c r="R57" s="386">
        <f t="shared" si="15"/>
        <v>105</v>
      </c>
      <c r="S57" s="387">
        <f t="shared" si="16"/>
        <v>0</v>
      </c>
      <c r="T57" s="392">
        <f t="shared" si="17"/>
        <v>105</v>
      </c>
      <c r="U57" s="392">
        <f t="shared" si="18"/>
        <v>0</v>
      </c>
      <c r="V57" s="392">
        <f t="shared" si="19"/>
        <v>0</v>
      </c>
      <c r="W57" s="393">
        <f t="shared" si="20"/>
        <v>0</v>
      </c>
      <c r="X57" s="389">
        <f t="shared" si="21"/>
        <v>210</v>
      </c>
      <c r="Y57" s="144"/>
      <c r="Z57" s="423">
        <f t="shared" si="10"/>
        <v>0</v>
      </c>
      <c r="AA57" s="10"/>
      <c r="AB57" s="107"/>
      <c r="AC57" s="2"/>
      <c r="AD57" s="2"/>
      <c r="AE57" s="2"/>
      <c r="AF57" s="2"/>
      <c r="AG57" s="2"/>
      <c r="AH57" s="2"/>
    </row>
    <row r="58" spans="1:34" ht="18.75">
      <c r="A58" s="157">
        <f t="shared" si="14"/>
        <v>1</v>
      </c>
      <c r="B58" s="158" t="s">
        <v>92</v>
      </c>
      <c r="C58" s="148" t="s">
        <v>34</v>
      </c>
      <c r="D58" s="198">
        <v>28</v>
      </c>
      <c r="E58" s="383">
        <f t="shared" si="13"/>
        <v>196</v>
      </c>
      <c r="F58" s="319">
        <v>46216</v>
      </c>
      <c r="G58" s="384">
        <f t="shared" ca="1" si="22"/>
        <v>92</v>
      </c>
      <c r="H58" s="385">
        <v>1</v>
      </c>
      <c r="I58" s="428"/>
      <c r="J58" s="428"/>
      <c r="K58" s="385" t="s">
        <v>353</v>
      </c>
      <c r="L58" s="195"/>
      <c r="M58" s="196"/>
      <c r="N58" s="196">
        <v>0.5</v>
      </c>
      <c r="O58" s="196"/>
      <c r="P58" s="196"/>
      <c r="Q58" s="197">
        <v>0.5</v>
      </c>
      <c r="R58" s="386">
        <f t="shared" si="15"/>
        <v>0</v>
      </c>
      <c r="S58" s="387">
        <f t="shared" si="16"/>
        <v>0</v>
      </c>
      <c r="T58" s="392">
        <f t="shared" si="17"/>
        <v>98</v>
      </c>
      <c r="U58" s="392">
        <f t="shared" si="18"/>
        <v>0</v>
      </c>
      <c r="V58" s="392">
        <f t="shared" si="19"/>
        <v>0</v>
      </c>
      <c r="W58" s="393">
        <f t="shared" si="20"/>
        <v>98</v>
      </c>
      <c r="X58" s="389">
        <f t="shared" si="21"/>
        <v>196</v>
      </c>
      <c r="Y58" s="144"/>
      <c r="Z58" s="423">
        <f t="shared" si="10"/>
        <v>0</v>
      </c>
      <c r="AA58" s="2"/>
      <c r="AB58" s="2"/>
      <c r="AC58" s="2"/>
      <c r="AD58" s="2"/>
      <c r="AE58" s="2"/>
      <c r="AF58" s="2"/>
      <c r="AG58" s="2"/>
      <c r="AH58" s="2"/>
    </row>
    <row r="59" spans="1:34" ht="18.75">
      <c r="A59" s="157">
        <f t="shared" si="14"/>
        <v>1</v>
      </c>
      <c r="B59" s="156" t="s">
        <v>93</v>
      </c>
      <c r="C59" s="148" t="s">
        <v>29</v>
      </c>
      <c r="D59" s="198">
        <v>40</v>
      </c>
      <c r="E59" s="383">
        <f t="shared" si="13"/>
        <v>280</v>
      </c>
      <c r="F59" s="319">
        <v>46217</v>
      </c>
      <c r="G59" s="384">
        <f t="shared" ca="1" si="22"/>
        <v>91</v>
      </c>
      <c r="H59" s="385">
        <v>2</v>
      </c>
      <c r="I59" s="428"/>
      <c r="J59" s="428"/>
      <c r="K59" s="385" t="s">
        <v>354</v>
      </c>
      <c r="L59" s="195">
        <v>0.25</v>
      </c>
      <c r="M59" s="196">
        <v>0.25</v>
      </c>
      <c r="N59" s="196"/>
      <c r="O59" s="196"/>
      <c r="P59" s="196"/>
      <c r="Q59" s="197">
        <v>0.5</v>
      </c>
      <c r="R59" s="386">
        <f t="shared" si="15"/>
        <v>70</v>
      </c>
      <c r="S59" s="387">
        <f t="shared" si="16"/>
        <v>70</v>
      </c>
      <c r="T59" s="392">
        <f t="shared" si="17"/>
        <v>0</v>
      </c>
      <c r="U59" s="392">
        <f t="shared" si="18"/>
        <v>0</v>
      </c>
      <c r="V59" s="392">
        <f t="shared" si="19"/>
        <v>0</v>
      </c>
      <c r="W59" s="393">
        <f t="shared" si="20"/>
        <v>140</v>
      </c>
      <c r="X59" s="389">
        <f t="shared" si="21"/>
        <v>280</v>
      </c>
      <c r="Y59" s="144"/>
      <c r="Z59" s="423">
        <f t="shared" si="10"/>
        <v>0</v>
      </c>
      <c r="AA59" s="2"/>
      <c r="AB59" s="2"/>
      <c r="AC59" s="2"/>
      <c r="AD59" s="2"/>
      <c r="AE59" s="2"/>
      <c r="AF59" s="2"/>
      <c r="AG59" s="2"/>
      <c r="AH59" s="2"/>
    </row>
    <row r="60" spans="1:34" ht="18.75">
      <c r="A60" s="157">
        <f t="shared" si="14"/>
        <v>1</v>
      </c>
      <c r="B60" s="153" t="s">
        <v>94</v>
      </c>
      <c r="C60" s="148" t="s">
        <v>29</v>
      </c>
      <c r="D60" s="198">
        <v>28</v>
      </c>
      <c r="E60" s="383">
        <f t="shared" si="13"/>
        <v>196</v>
      </c>
      <c r="F60" s="319">
        <v>46218</v>
      </c>
      <c r="G60" s="384">
        <f t="shared" ca="1" si="22"/>
        <v>90</v>
      </c>
      <c r="H60" s="254">
        <v>1</v>
      </c>
      <c r="I60" s="429"/>
      <c r="J60" s="429"/>
      <c r="K60" s="385" t="s">
        <v>353</v>
      </c>
      <c r="L60" s="195">
        <v>0.5</v>
      </c>
      <c r="M60" s="196"/>
      <c r="N60" s="196"/>
      <c r="O60" s="196"/>
      <c r="P60" s="196"/>
      <c r="Q60" s="197">
        <v>0.5</v>
      </c>
      <c r="R60" s="386">
        <f t="shared" si="15"/>
        <v>98</v>
      </c>
      <c r="S60" s="387">
        <f t="shared" si="16"/>
        <v>0</v>
      </c>
      <c r="T60" s="392">
        <f t="shared" si="17"/>
        <v>0</v>
      </c>
      <c r="U60" s="392">
        <f t="shared" si="18"/>
        <v>0</v>
      </c>
      <c r="V60" s="392">
        <f t="shared" si="19"/>
        <v>0</v>
      </c>
      <c r="W60" s="393">
        <f t="shared" si="20"/>
        <v>98</v>
      </c>
      <c r="X60" s="389">
        <f t="shared" si="21"/>
        <v>196</v>
      </c>
      <c r="Y60" s="144"/>
      <c r="Z60" s="423">
        <f t="shared" si="10"/>
        <v>0</v>
      </c>
      <c r="AA60" s="2"/>
      <c r="AB60" s="2"/>
      <c r="AC60" s="2"/>
      <c r="AD60" s="2"/>
      <c r="AE60" s="2"/>
      <c r="AF60" s="2"/>
      <c r="AG60" s="2"/>
      <c r="AH60" s="2"/>
    </row>
    <row r="61" spans="1:34" ht="18.75">
      <c r="A61" s="157">
        <f t="shared" si="14"/>
        <v>1</v>
      </c>
      <c r="B61" s="169" t="s">
        <v>95</v>
      </c>
      <c r="C61" s="159" t="s">
        <v>29</v>
      </c>
      <c r="D61" s="200">
        <v>30</v>
      </c>
      <c r="E61" s="383">
        <f t="shared" si="13"/>
        <v>210</v>
      </c>
      <c r="F61" s="319">
        <v>46210</v>
      </c>
      <c r="G61" s="384">
        <f t="shared" ca="1" si="22"/>
        <v>98</v>
      </c>
      <c r="H61" s="254">
        <v>1</v>
      </c>
      <c r="I61" s="429"/>
      <c r="J61" s="429"/>
      <c r="K61" s="385" t="s">
        <v>353</v>
      </c>
      <c r="L61" s="195">
        <v>0.5</v>
      </c>
      <c r="M61" s="196"/>
      <c r="N61" s="196">
        <v>0.25</v>
      </c>
      <c r="O61" s="196"/>
      <c r="P61" s="196"/>
      <c r="Q61" s="197">
        <v>0.25</v>
      </c>
      <c r="R61" s="386">
        <f t="shared" si="15"/>
        <v>105</v>
      </c>
      <c r="S61" s="387">
        <f t="shared" si="16"/>
        <v>0</v>
      </c>
      <c r="T61" s="392">
        <f t="shared" si="17"/>
        <v>52.5</v>
      </c>
      <c r="U61" s="392">
        <f t="shared" si="18"/>
        <v>0</v>
      </c>
      <c r="V61" s="392">
        <f t="shared" si="19"/>
        <v>0</v>
      </c>
      <c r="W61" s="393">
        <f t="shared" si="20"/>
        <v>52.5</v>
      </c>
      <c r="X61" s="389">
        <f t="shared" si="21"/>
        <v>210</v>
      </c>
      <c r="Y61" s="144"/>
      <c r="Z61" s="423">
        <f t="shared" si="10"/>
        <v>0</v>
      </c>
      <c r="AA61" s="2"/>
      <c r="AB61" s="2"/>
      <c r="AC61" s="2"/>
      <c r="AD61" s="2"/>
      <c r="AE61" s="2"/>
      <c r="AF61" s="2"/>
      <c r="AG61" s="2"/>
      <c r="AH61" s="2"/>
    </row>
    <row r="62" spans="1:34" ht="18.75">
      <c r="A62" s="157">
        <f t="shared" si="14"/>
        <v>1</v>
      </c>
      <c r="B62" s="142" t="s">
        <v>96</v>
      </c>
      <c r="C62" s="159" t="s">
        <v>29</v>
      </c>
      <c r="D62" s="198">
        <v>26</v>
      </c>
      <c r="E62" s="383">
        <f t="shared" si="13"/>
        <v>182</v>
      </c>
      <c r="F62" s="319">
        <v>46210</v>
      </c>
      <c r="G62" s="384">
        <f t="shared" ca="1" si="22"/>
        <v>98</v>
      </c>
      <c r="H62" s="254">
        <v>1</v>
      </c>
      <c r="I62" s="429"/>
      <c r="J62" s="429"/>
      <c r="K62" s="385" t="s">
        <v>353</v>
      </c>
      <c r="L62" s="195"/>
      <c r="M62" s="196"/>
      <c r="N62" s="196">
        <v>0.5</v>
      </c>
      <c r="O62" s="196"/>
      <c r="P62" s="196"/>
      <c r="Q62" s="197">
        <v>0.5</v>
      </c>
      <c r="R62" s="386">
        <f t="shared" si="15"/>
        <v>0</v>
      </c>
      <c r="S62" s="387">
        <f t="shared" si="16"/>
        <v>0</v>
      </c>
      <c r="T62" s="392">
        <f t="shared" si="17"/>
        <v>91</v>
      </c>
      <c r="U62" s="392">
        <f t="shared" si="18"/>
        <v>0</v>
      </c>
      <c r="V62" s="392">
        <f t="shared" si="19"/>
        <v>0</v>
      </c>
      <c r="W62" s="393">
        <f t="shared" si="20"/>
        <v>91</v>
      </c>
      <c r="X62" s="389">
        <f t="shared" si="21"/>
        <v>182</v>
      </c>
      <c r="Y62" s="144"/>
      <c r="Z62" s="423">
        <f t="shared" si="10"/>
        <v>0</v>
      </c>
      <c r="AA62" s="2"/>
      <c r="AB62" s="2"/>
      <c r="AC62" s="2"/>
      <c r="AD62" s="2"/>
      <c r="AE62" s="2"/>
      <c r="AF62" s="2"/>
      <c r="AG62" s="2"/>
      <c r="AH62" s="2"/>
    </row>
    <row r="63" spans="1:34" ht="18.75">
      <c r="A63" s="157">
        <f t="shared" si="14"/>
        <v>1</v>
      </c>
      <c r="B63" s="150" t="s">
        <v>97</v>
      </c>
      <c r="C63" s="159" t="s">
        <v>29</v>
      </c>
      <c r="D63" s="200">
        <v>40</v>
      </c>
      <c r="E63" s="383">
        <f t="shared" si="13"/>
        <v>280</v>
      </c>
      <c r="F63" s="319">
        <v>46211</v>
      </c>
      <c r="G63" s="384">
        <f t="shared" ca="1" si="22"/>
        <v>97</v>
      </c>
      <c r="H63" s="385">
        <v>3</v>
      </c>
      <c r="I63" s="428"/>
      <c r="J63" s="428"/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/>
      <c r="Q63" s="197">
        <v>0.5</v>
      </c>
      <c r="R63" s="386">
        <f t="shared" si="15"/>
        <v>140</v>
      </c>
      <c r="S63" s="387">
        <f t="shared" si="16"/>
        <v>0</v>
      </c>
      <c r="T63" s="392">
        <f t="shared" si="17"/>
        <v>0</v>
      </c>
      <c r="U63" s="392">
        <f t="shared" si="18"/>
        <v>0</v>
      </c>
      <c r="V63" s="392">
        <f t="shared" si="19"/>
        <v>0</v>
      </c>
      <c r="W63" s="393">
        <f t="shared" si="20"/>
        <v>140</v>
      </c>
      <c r="X63" s="389">
        <f t="shared" si="21"/>
        <v>280</v>
      </c>
      <c r="Y63" s="144"/>
      <c r="Z63" s="423">
        <f t="shared" si="10"/>
        <v>0</v>
      </c>
      <c r="AA63" s="2"/>
      <c r="AB63" s="2"/>
      <c r="AC63" s="2"/>
      <c r="AD63" s="2"/>
      <c r="AE63" s="2"/>
      <c r="AF63" s="2"/>
      <c r="AG63" s="2"/>
      <c r="AH63" s="2"/>
    </row>
    <row r="64" spans="1:34" ht="18.75">
      <c r="A64" s="157">
        <f t="shared" si="14"/>
        <v>1</v>
      </c>
      <c r="B64" s="169" t="s">
        <v>98</v>
      </c>
      <c r="C64" s="159" t="s">
        <v>29</v>
      </c>
      <c r="D64" s="200">
        <v>18</v>
      </c>
      <c r="E64" s="383">
        <f t="shared" si="13"/>
        <v>126</v>
      </c>
      <c r="F64" s="319">
        <v>46209</v>
      </c>
      <c r="G64" s="384">
        <f t="shared" ca="1" si="22"/>
        <v>99</v>
      </c>
      <c r="H64" s="254">
        <v>1</v>
      </c>
      <c r="I64" s="429"/>
      <c r="J64" s="429"/>
      <c r="K64" s="385" t="s">
        <v>353</v>
      </c>
      <c r="L64" s="195">
        <v>0.5</v>
      </c>
      <c r="M64" s="196"/>
      <c r="N64" s="196"/>
      <c r="O64" s="196">
        <v>0.5</v>
      </c>
      <c r="P64" s="196"/>
      <c r="Q64" s="197"/>
      <c r="R64" s="386">
        <f t="shared" si="15"/>
        <v>63</v>
      </c>
      <c r="S64" s="387">
        <f t="shared" si="16"/>
        <v>0</v>
      </c>
      <c r="T64" s="392">
        <f t="shared" si="17"/>
        <v>0</v>
      </c>
      <c r="U64" s="392">
        <f t="shared" si="18"/>
        <v>63</v>
      </c>
      <c r="V64" s="392">
        <f t="shared" si="19"/>
        <v>0</v>
      </c>
      <c r="W64" s="393">
        <f t="shared" si="20"/>
        <v>0</v>
      </c>
      <c r="X64" s="389">
        <f t="shared" si="21"/>
        <v>126</v>
      </c>
      <c r="Y64" s="144"/>
      <c r="Z64" s="423">
        <f t="shared" si="10"/>
        <v>0</v>
      </c>
      <c r="AA64" s="2"/>
      <c r="AB64" s="2"/>
      <c r="AC64" s="2"/>
      <c r="AD64" s="2"/>
      <c r="AE64" s="2"/>
      <c r="AF64" s="2"/>
      <c r="AG64" s="2"/>
      <c r="AH64" s="2"/>
    </row>
    <row r="65" spans="1:34" ht="18.75">
      <c r="A65" s="157">
        <f t="shared" si="14"/>
        <v>1</v>
      </c>
      <c r="B65" s="169" t="s">
        <v>99</v>
      </c>
      <c r="C65" s="159" t="s">
        <v>29</v>
      </c>
      <c r="D65" s="200">
        <v>28</v>
      </c>
      <c r="E65" s="383">
        <f t="shared" si="13"/>
        <v>196</v>
      </c>
      <c r="F65" s="319">
        <v>46209</v>
      </c>
      <c r="G65" s="384">
        <f t="shared" ca="1" si="22"/>
        <v>99</v>
      </c>
      <c r="H65" s="385">
        <v>1</v>
      </c>
      <c r="I65" s="428"/>
      <c r="J65" s="428"/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15"/>
        <v>98</v>
      </c>
      <c r="S65" s="387">
        <f t="shared" si="16"/>
        <v>0</v>
      </c>
      <c r="T65" s="392">
        <f t="shared" si="17"/>
        <v>0</v>
      </c>
      <c r="U65" s="392">
        <f t="shared" si="18"/>
        <v>0</v>
      </c>
      <c r="V65" s="392">
        <f t="shared" si="19"/>
        <v>0</v>
      </c>
      <c r="W65" s="393">
        <f t="shared" si="20"/>
        <v>98</v>
      </c>
      <c r="X65" s="389">
        <f t="shared" si="21"/>
        <v>196</v>
      </c>
      <c r="Y65" s="144"/>
      <c r="Z65" s="423">
        <f t="shared" si="10"/>
        <v>0</v>
      </c>
      <c r="AA65" s="2"/>
      <c r="AB65" s="2"/>
      <c r="AC65" s="2"/>
      <c r="AD65" s="2"/>
      <c r="AE65" s="2"/>
      <c r="AF65" s="2"/>
      <c r="AG65" s="2"/>
      <c r="AH65" s="2"/>
    </row>
    <row r="66" spans="1:34" ht="18.75">
      <c r="A66" s="157">
        <f t="shared" ref="A66:A97" si="23">+IF(D66&gt;0,1,0)</f>
        <v>1</v>
      </c>
      <c r="B66" s="161" t="s">
        <v>100</v>
      </c>
      <c r="C66" s="160" t="s">
        <v>29</v>
      </c>
      <c r="D66" s="198">
        <v>20</v>
      </c>
      <c r="E66" s="383">
        <v>140</v>
      </c>
      <c r="F66" s="319">
        <v>46210</v>
      </c>
      <c r="G66" s="384">
        <f t="shared" ca="1" si="22"/>
        <v>98</v>
      </c>
      <c r="H66" s="254">
        <v>1</v>
      </c>
      <c r="I66" s="429"/>
      <c r="J66" s="429"/>
      <c r="K66" s="385" t="s">
        <v>353</v>
      </c>
      <c r="L66" s="195">
        <v>0.25</v>
      </c>
      <c r="M66" s="196"/>
      <c r="N66" s="196"/>
      <c r="O66" s="196"/>
      <c r="P66" s="196"/>
      <c r="Q66" s="197">
        <v>0.75</v>
      </c>
      <c r="R66" s="386">
        <f t="shared" ref="R66:R97" si="24">+$E66*L66</f>
        <v>35</v>
      </c>
      <c r="S66" s="387">
        <f t="shared" ref="S66:S97" si="25">+$E66*M66</f>
        <v>0</v>
      </c>
      <c r="T66" s="392">
        <f t="shared" ref="T66:T97" si="26">+$E66*N66</f>
        <v>0</v>
      </c>
      <c r="U66" s="392">
        <f t="shared" ref="U66:U97" si="27">+$E66*O66</f>
        <v>0</v>
      </c>
      <c r="V66" s="392">
        <f t="shared" ref="V66:V97" si="28">+$E66*P66</f>
        <v>0</v>
      </c>
      <c r="W66" s="393">
        <f t="shared" ref="W66:W97" si="29">+$E66*Q66</f>
        <v>105</v>
      </c>
      <c r="X66" s="389">
        <f t="shared" ref="X66:X97" si="30">SUM(R66:W66)</f>
        <v>140</v>
      </c>
      <c r="Y66" s="144"/>
      <c r="Z66" s="423">
        <f t="shared" ref="Z66:Z129" si="31">+X66-E66</f>
        <v>0</v>
      </c>
      <c r="AA66" s="2"/>
      <c r="AB66" s="2"/>
      <c r="AC66" s="2"/>
      <c r="AD66" s="2"/>
      <c r="AE66" s="2"/>
      <c r="AF66" s="2"/>
      <c r="AG66" s="2"/>
      <c r="AH66" s="2"/>
    </row>
    <row r="67" spans="1:34" ht="18.75">
      <c r="A67" s="157">
        <f t="shared" si="23"/>
        <v>1</v>
      </c>
      <c r="B67" s="153" t="s">
        <v>101</v>
      </c>
      <c r="C67" s="148" t="s">
        <v>29</v>
      </c>
      <c r="D67" s="198">
        <v>48</v>
      </c>
      <c r="E67" s="383">
        <f t="shared" ref="E67:E81" si="32">D67*7</f>
        <v>336</v>
      </c>
      <c r="F67" s="319">
        <v>46206</v>
      </c>
      <c r="G67" s="384">
        <v>1</v>
      </c>
      <c r="H67" s="385">
        <v>2</v>
      </c>
      <c r="I67" s="428"/>
      <c r="J67" s="428"/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4"/>
        <v>0</v>
      </c>
      <c r="S67" s="387">
        <f t="shared" si="25"/>
        <v>168</v>
      </c>
      <c r="T67" s="392">
        <f t="shared" si="26"/>
        <v>0</v>
      </c>
      <c r="U67" s="392">
        <f t="shared" si="27"/>
        <v>84</v>
      </c>
      <c r="V67" s="392">
        <f t="shared" si="28"/>
        <v>0</v>
      </c>
      <c r="W67" s="393">
        <f t="shared" si="29"/>
        <v>84</v>
      </c>
      <c r="X67" s="389">
        <f t="shared" si="30"/>
        <v>336</v>
      </c>
      <c r="Y67" s="144"/>
      <c r="Z67" s="423">
        <f t="shared" si="31"/>
        <v>0</v>
      </c>
      <c r="AA67" s="2"/>
      <c r="AB67" s="2"/>
      <c r="AC67" s="2"/>
      <c r="AD67" s="2"/>
      <c r="AE67" s="2"/>
      <c r="AF67" s="2"/>
      <c r="AG67" s="2"/>
      <c r="AH67" s="2"/>
    </row>
    <row r="68" spans="1:34" ht="18.75">
      <c r="A68" s="157">
        <f t="shared" si="23"/>
        <v>1</v>
      </c>
      <c r="B68" s="150" t="s">
        <v>103</v>
      </c>
      <c r="C68" s="288"/>
      <c r="D68" s="200">
        <v>20</v>
      </c>
      <c r="E68" s="383">
        <f t="shared" si="32"/>
        <v>140</v>
      </c>
      <c r="F68" s="319">
        <v>46213</v>
      </c>
      <c r="G68" s="384">
        <f ca="1">+IF(A68=1,(+TODAY())-F68,"Sans objet")</f>
        <v>95</v>
      </c>
      <c r="H68" s="254">
        <v>2</v>
      </c>
      <c r="I68" s="429"/>
      <c r="J68" s="429"/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4"/>
        <v>0</v>
      </c>
      <c r="S68" s="387">
        <f t="shared" si="25"/>
        <v>0</v>
      </c>
      <c r="T68" s="392">
        <f t="shared" si="26"/>
        <v>0</v>
      </c>
      <c r="U68" s="392">
        <f t="shared" si="27"/>
        <v>0</v>
      </c>
      <c r="V68" s="392">
        <f t="shared" si="28"/>
        <v>0</v>
      </c>
      <c r="W68" s="393">
        <f t="shared" si="29"/>
        <v>140</v>
      </c>
      <c r="X68" s="389">
        <f t="shared" si="30"/>
        <v>140</v>
      </c>
      <c r="Y68" s="144"/>
      <c r="Z68" s="423">
        <f t="shared" si="31"/>
        <v>0</v>
      </c>
      <c r="AA68" s="2"/>
      <c r="AB68" s="2"/>
      <c r="AC68" s="2"/>
      <c r="AD68" s="2"/>
      <c r="AE68" s="2"/>
      <c r="AF68" s="2"/>
      <c r="AG68" s="2"/>
      <c r="AH68" s="2"/>
    </row>
    <row r="69" spans="1:34" ht="18.75">
      <c r="A69" s="157">
        <f t="shared" si="23"/>
        <v>1</v>
      </c>
      <c r="B69" s="153" t="s">
        <v>105</v>
      </c>
      <c r="D69" s="198">
        <v>28</v>
      </c>
      <c r="E69" s="383">
        <f t="shared" si="32"/>
        <v>196</v>
      </c>
      <c r="F69" s="319">
        <v>46211</v>
      </c>
      <c r="G69" s="424">
        <v>1</v>
      </c>
      <c r="H69" s="254">
        <v>1</v>
      </c>
      <c r="I69" s="429"/>
      <c r="J69" s="429"/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24"/>
        <v>98</v>
      </c>
      <c r="S69" s="387">
        <f t="shared" si="25"/>
        <v>0</v>
      </c>
      <c r="T69" s="392">
        <f t="shared" si="26"/>
        <v>0</v>
      </c>
      <c r="U69" s="392">
        <f t="shared" si="27"/>
        <v>98</v>
      </c>
      <c r="V69" s="392">
        <f t="shared" si="28"/>
        <v>0</v>
      </c>
      <c r="W69" s="393">
        <f t="shared" si="29"/>
        <v>0</v>
      </c>
      <c r="X69" s="389">
        <f t="shared" si="30"/>
        <v>196</v>
      </c>
      <c r="Y69" s="144"/>
      <c r="Z69" s="423">
        <f t="shared" si="31"/>
        <v>0</v>
      </c>
      <c r="AA69" s="2"/>
      <c r="AB69" s="2"/>
      <c r="AC69" s="2"/>
      <c r="AD69" s="2"/>
      <c r="AE69" s="2"/>
      <c r="AF69" s="2"/>
      <c r="AG69" s="2"/>
      <c r="AH69" s="2"/>
    </row>
    <row r="70" spans="1:34" ht="19.5" customHeight="1">
      <c r="A70" s="157">
        <f t="shared" si="23"/>
        <v>1</v>
      </c>
      <c r="B70" s="142" t="s">
        <v>106</v>
      </c>
      <c r="C70" s="142"/>
      <c r="D70" s="199">
        <v>12</v>
      </c>
      <c r="E70" s="383">
        <f t="shared" si="32"/>
        <v>84</v>
      </c>
      <c r="F70" s="319">
        <v>46209</v>
      </c>
      <c r="G70" s="384">
        <f t="shared" ref="G70:G101" ca="1" si="33">+IF(A70=1,(+TODAY())-F70,"Sans objet")</f>
        <v>99</v>
      </c>
      <c r="H70" s="254">
        <v>1</v>
      </c>
      <c r="I70" s="429"/>
      <c r="J70" s="429"/>
      <c r="K70" s="385" t="s">
        <v>353</v>
      </c>
      <c r="L70" s="195"/>
      <c r="M70" s="196">
        <v>0.5</v>
      </c>
      <c r="N70" s="196"/>
      <c r="O70" s="196">
        <v>0.25</v>
      </c>
      <c r="P70" s="196"/>
      <c r="Q70" s="197">
        <v>0.25</v>
      </c>
      <c r="R70" s="386">
        <f t="shared" si="24"/>
        <v>0</v>
      </c>
      <c r="S70" s="387">
        <f t="shared" si="25"/>
        <v>42</v>
      </c>
      <c r="T70" s="392">
        <f t="shared" si="26"/>
        <v>0</v>
      </c>
      <c r="U70" s="392">
        <f t="shared" si="27"/>
        <v>21</v>
      </c>
      <c r="V70" s="392">
        <f t="shared" si="28"/>
        <v>0</v>
      </c>
      <c r="W70" s="393">
        <f t="shared" si="29"/>
        <v>21</v>
      </c>
      <c r="X70" s="389">
        <f t="shared" si="30"/>
        <v>84</v>
      </c>
      <c r="Y70" s="144"/>
      <c r="Z70" s="423">
        <f t="shared" si="31"/>
        <v>0</v>
      </c>
      <c r="AA70" s="36"/>
      <c r="AB70" s="36"/>
      <c r="AC70" s="36"/>
      <c r="AD70" s="36"/>
      <c r="AE70" s="36"/>
      <c r="AF70" s="36"/>
      <c r="AG70" s="2"/>
      <c r="AH70" s="2"/>
    </row>
    <row r="71" spans="1:34" ht="21">
      <c r="A71" s="157">
        <f t="shared" si="23"/>
        <v>1</v>
      </c>
      <c r="B71" s="142" t="s">
        <v>107</v>
      </c>
      <c r="C71" s="142"/>
      <c r="D71" s="198">
        <v>28</v>
      </c>
      <c r="E71" s="383">
        <f t="shared" si="32"/>
        <v>196</v>
      </c>
      <c r="F71" s="319">
        <v>46212</v>
      </c>
      <c r="G71" s="384">
        <f t="shared" ca="1" si="33"/>
        <v>96</v>
      </c>
      <c r="H71" s="385">
        <v>2</v>
      </c>
      <c r="I71" s="428"/>
      <c r="J71" s="428"/>
      <c r="K71" s="385" t="s">
        <v>354</v>
      </c>
      <c r="L71" s="195">
        <v>0.5</v>
      </c>
      <c r="M71" s="196"/>
      <c r="N71" s="196"/>
      <c r="O71" s="196"/>
      <c r="P71" s="196"/>
      <c r="Q71" s="197">
        <v>0.5</v>
      </c>
      <c r="R71" s="386">
        <f t="shared" si="24"/>
        <v>98</v>
      </c>
      <c r="S71" s="387">
        <f t="shared" si="25"/>
        <v>0</v>
      </c>
      <c r="T71" s="392">
        <f t="shared" si="26"/>
        <v>0</v>
      </c>
      <c r="U71" s="392">
        <f t="shared" si="27"/>
        <v>0</v>
      </c>
      <c r="V71" s="392">
        <f t="shared" si="28"/>
        <v>0</v>
      </c>
      <c r="W71" s="393">
        <f t="shared" si="29"/>
        <v>98</v>
      </c>
      <c r="X71" s="389">
        <f t="shared" si="30"/>
        <v>196</v>
      </c>
      <c r="Y71" s="144"/>
      <c r="Z71" s="423">
        <f t="shared" si="31"/>
        <v>0</v>
      </c>
      <c r="AA71" s="36"/>
      <c r="AB71" s="36"/>
      <c r="AC71" s="36"/>
      <c r="AD71" s="36"/>
      <c r="AE71" s="36"/>
      <c r="AF71" s="36"/>
      <c r="AG71" s="2"/>
      <c r="AH71" s="2"/>
    </row>
    <row r="72" spans="1:34" ht="18.75" customHeight="1">
      <c r="A72" s="157">
        <f t="shared" si="23"/>
        <v>1</v>
      </c>
      <c r="B72" s="153" t="s">
        <v>392</v>
      </c>
      <c r="C72" s="149" t="s">
        <v>34</v>
      </c>
      <c r="D72" s="198">
        <v>30</v>
      </c>
      <c r="E72" s="383">
        <f t="shared" si="32"/>
        <v>210</v>
      </c>
      <c r="F72" s="352">
        <v>46211</v>
      </c>
      <c r="G72" s="384">
        <f t="shared" ca="1" si="33"/>
        <v>97</v>
      </c>
      <c r="H72" s="255">
        <v>1</v>
      </c>
      <c r="I72" s="430"/>
      <c r="J72" s="430"/>
      <c r="K72" s="255" t="s">
        <v>353</v>
      </c>
      <c r="L72" s="195"/>
      <c r="M72" s="196"/>
      <c r="N72" s="196"/>
      <c r="O72" s="196">
        <v>0.25</v>
      </c>
      <c r="P72" s="196">
        <v>0.25</v>
      </c>
      <c r="Q72" s="197">
        <v>0.5</v>
      </c>
      <c r="R72" s="386">
        <f t="shared" si="24"/>
        <v>0</v>
      </c>
      <c r="S72" s="387">
        <f t="shared" si="25"/>
        <v>0</v>
      </c>
      <c r="T72" s="392">
        <f t="shared" si="26"/>
        <v>0</v>
      </c>
      <c r="U72" s="392">
        <f t="shared" si="27"/>
        <v>52.5</v>
      </c>
      <c r="V72" s="392">
        <f t="shared" si="28"/>
        <v>52.5</v>
      </c>
      <c r="W72" s="393">
        <f t="shared" si="29"/>
        <v>105</v>
      </c>
      <c r="X72" s="389">
        <f t="shared" si="30"/>
        <v>210</v>
      </c>
      <c r="Y72" s="144"/>
      <c r="Z72" s="423">
        <f t="shared" si="31"/>
        <v>0</v>
      </c>
      <c r="AA72" s="36"/>
      <c r="AB72" s="36"/>
      <c r="AC72" s="36"/>
      <c r="AD72" s="36"/>
      <c r="AE72" s="36"/>
      <c r="AF72" s="36"/>
      <c r="AG72" s="2"/>
      <c r="AH72" s="2"/>
    </row>
    <row r="73" spans="1:34" ht="21">
      <c r="A73" s="157">
        <f t="shared" si="23"/>
        <v>1</v>
      </c>
      <c r="B73" s="153" t="s">
        <v>393</v>
      </c>
      <c r="C73" s="153"/>
      <c r="D73" s="198">
        <v>26</v>
      </c>
      <c r="E73" s="383">
        <f t="shared" si="32"/>
        <v>182</v>
      </c>
      <c r="F73" s="319">
        <v>46211</v>
      </c>
      <c r="G73" s="384">
        <f t="shared" ca="1" si="33"/>
        <v>97</v>
      </c>
      <c r="H73" s="385">
        <v>1</v>
      </c>
      <c r="I73" s="428"/>
      <c r="J73" s="428"/>
      <c r="K73" s="385" t="s">
        <v>353</v>
      </c>
      <c r="L73" s="195"/>
      <c r="M73" s="196"/>
      <c r="N73" s="196"/>
      <c r="O73" s="196">
        <v>0.25</v>
      </c>
      <c r="P73" s="196">
        <v>0.25</v>
      </c>
      <c r="Q73" s="197">
        <v>0.5</v>
      </c>
      <c r="R73" s="386">
        <f t="shared" si="24"/>
        <v>0</v>
      </c>
      <c r="S73" s="387">
        <f t="shared" si="25"/>
        <v>0</v>
      </c>
      <c r="T73" s="392">
        <f t="shared" si="26"/>
        <v>0</v>
      </c>
      <c r="U73" s="392">
        <f t="shared" si="27"/>
        <v>45.5</v>
      </c>
      <c r="V73" s="392">
        <f t="shared" si="28"/>
        <v>45.5</v>
      </c>
      <c r="W73" s="393">
        <f t="shared" si="29"/>
        <v>91</v>
      </c>
      <c r="X73" s="389">
        <f t="shared" si="30"/>
        <v>182</v>
      </c>
      <c r="Y73" s="144"/>
      <c r="Z73" s="423">
        <f t="shared" si="31"/>
        <v>0</v>
      </c>
      <c r="AA73" s="36"/>
      <c r="AB73" s="36"/>
      <c r="AC73" s="36"/>
      <c r="AD73" s="36"/>
      <c r="AE73" s="36"/>
      <c r="AF73" s="36"/>
      <c r="AG73" s="2"/>
      <c r="AH73" s="2"/>
    </row>
    <row r="74" spans="1:34" ht="18.75">
      <c r="A74" s="157">
        <f t="shared" si="23"/>
        <v>1</v>
      </c>
      <c r="B74" s="142" t="s">
        <v>110</v>
      </c>
      <c r="C74" s="148" t="s">
        <v>29</v>
      </c>
      <c r="D74" s="198">
        <v>22</v>
      </c>
      <c r="E74" s="383">
        <f t="shared" si="32"/>
        <v>154</v>
      </c>
      <c r="F74" s="319">
        <v>46211</v>
      </c>
      <c r="G74" s="384">
        <f t="shared" ca="1" si="33"/>
        <v>97</v>
      </c>
      <c r="H74" s="385">
        <v>3</v>
      </c>
      <c r="I74" s="428"/>
      <c r="J74" s="428"/>
      <c r="K74" s="385" t="str">
        <f>VLOOKUP(H74,Secteurs!$A$4:$C$6,3)</f>
        <v>Arnaud ITOUA</v>
      </c>
      <c r="L74" s="195">
        <v>0.25</v>
      </c>
      <c r="M74" s="196"/>
      <c r="N74" s="196"/>
      <c r="O74" s="196">
        <v>0.25</v>
      </c>
      <c r="P74" s="196">
        <v>0.5</v>
      </c>
      <c r="Q74" s="197"/>
      <c r="R74" s="386">
        <f t="shared" si="24"/>
        <v>38.5</v>
      </c>
      <c r="S74" s="387">
        <f t="shared" si="25"/>
        <v>0</v>
      </c>
      <c r="T74" s="392">
        <f t="shared" si="26"/>
        <v>0</v>
      </c>
      <c r="U74" s="392">
        <f t="shared" si="27"/>
        <v>38.5</v>
      </c>
      <c r="V74" s="392">
        <f t="shared" si="28"/>
        <v>77</v>
      </c>
      <c r="W74" s="393">
        <f t="shared" si="29"/>
        <v>0</v>
      </c>
      <c r="X74" s="389">
        <f t="shared" si="30"/>
        <v>154</v>
      </c>
      <c r="Y74" s="144"/>
      <c r="Z74" s="423">
        <f t="shared" si="31"/>
        <v>0</v>
      </c>
      <c r="AA74" s="2"/>
      <c r="AB74" s="2"/>
      <c r="AC74" s="2"/>
      <c r="AD74" s="2"/>
      <c r="AE74" s="2"/>
      <c r="AF74" s="2"/>
      <c r="AG74" s="2"/>
      <c r="AH74" s="2"/>
    </row>
    <row r="75" spans="1:34" ht="18.75">
      <c r="A75" s="157">
        <f t="shared" si="23"/>
        <v>1</v>
      </c>
      <c r="B75" s="142" t="s">
        <v>111</v>
      </c>
      <c r="C75" s="142"/>
      <c r="D75" s="198">
        <v>28</v>
      </c>
      <c r="E75" s="383">
        <f t="shared" si="32"/>
        <v>196</v>
      </c>
      <c r="F75" s="319">
        <v>46209</v>
      </c>
      <c r="G75" s="384">
        <f t="shared" ca="1" si="33"/>
        <v>99</v>
      </c>
      <c r="H75" s="385">
        <v>2</v>
      </c>
      <c r="I75" s="428"/>
      <c r="J75" s="428"/>
      <c r="K75" s="385" t="s">
        <v>354</v>
      </c>
      <c r="L75" s="195">
        <v>0.5</v>
      </c>
      <c r="M75" s="196"/>
      <c r="N75" s="196"/>
      <c r="O75" s="196"/>
      <c r="P75" s="196"/>
      <c r="Q75" s="197">
        <v>0.5</v>
      </c>
      <c r="R75" s="386">
        <f t="shared" si="24"/>
        <v>98</v>
      </c>
      <c r="S75" s="387">
        <f t="shared" si="25"/>
        <v>0</v>
      </c>
      <c r="T75" s="392">
        <f t="shared" si="26"/>
        <v>0</v>
      </c>
      <c r="U75" s="392">
        <f t="shared" si="27"/>
        <v>0</v>
      </c>
      <c r="V75" s="392">
        <f t="shared" si="28"/>
        <v>0</v>
      </c>
      <c r="W75" s="393">
        <f t="shared" si="29"/>
        <v>98</v>
      </c>
      <c r="X75" s="389">
        <f t="shared" si="30"/>
        <v>196</v>
      </c>
      <c r="Y75" s="144"/>
      <c r="Z75" s="423">
        <f t="shared" si="31"/>
        <v>0</v>
      </c>
      <c r="AA75" s="2"/>
      <c r="AB75" s="2"/>
      <c r="AC75" s="2"/>
      <c r="AD75" s="2"/>
      <c r="AE75" s="2"/>
      <c r="AF75" s="2"/>
      <c r="AG75" s="2"/>
      <c r="AH75" s="2"/>
    </row>
    <row r="76" spans="1:34" ht="18.75">
      <c r="A76" s="157">
        <f t="shared" si="23"/>
        <v>1</v>
      </c>
      <c r="B76" s="142" t="s">
        <v>112</v>
      </c>
      <c r="C76" s="148" t="s">
        <v>52</v>
      </c>
      <c r="D76" s="198">
        <v>38</v>
      </c>
      <c r="E76" s="383">
        <f t="shared" si="32"/>
        <v>266</v>
      </c>
      <c r="F76" s="319">
        <v>46211</v>
      </c>
      <c r="G76" s="384">
        <f t="shared" ca="1" si="33"/>
        <v>97</v>
      </c>
      <c r="H76" s="385">
        <v>3</v>
      </c>
      <c r="I76" s="428"/>
      <c r="J76" s="428"/>
      <c r="K76" s="385" t="str">
        <f>VLOOKUP(H76,Secteurs!$A$4:$C$6,3)</f>
        <v>Arnaud ITOUA</v>
      </c>
      <c r="L76" s="195">
        <v>0.5</v>
      </c>
      <c r="M76" s="196"/>
      <c r="N76" s="196"/>
      <c r="O76" s="196"/>
      <c r="P76" s="196"/>
      <c r="Q76" s="197">
        <v>0.5</v>
      </c>
      <c r="R76" s="386">
        <f t="shared" si="24"/>
        <v>133</v>
      </c>
      <c r="S76" s="387">
        <f t="shared" si="25"/>
        <v>0</v>
      </c>
      <c r="T76" s="392">
        <f t="shared" si="26"/>
        <v>0</v>
      </c>
      <c r="U76" s="392">
        <f t="shared" si="27"/>
        <v>0</v>
      </c>
      <c r="V76" s="392">
        <f t="shared" si="28"/>
        <v>0</v>
      </c>
      <c r="W76" s="393">
        <f t="shared" si="29"/>
        <v>133</v>
      </c>
      <c r="X76" s="389">
        <f t="shared" si="30"/>
        <v>266</v>
      </c>
      <c r="Y76" s="144"/>
      <c r="Z76" s="423">
        <f t="shared" si="31"/>
        <v>0</v>
      </c>
      <c r="AA76" s="2"/>
      <c r="AB76" s="2"/>
      <c r="AC76" s="2"/>
      <c r="AD76" s="2"/>
      <c r="AE76" s="2"/>
      <c r="AF76" s="2"/>
      <c r="AG76" s="2"/>
      <c r="AH76" s="2"/>
    </row>
    <row r="77" spans="1:34" ht="18.75">
      <c r="A77" s="157">
        <f t="shared" si="23"/>
        <v>1</v>
      </c>
      <c r="B77" s="153" t="s">
        <v>327</v>
      </c>
      <c r="C77" s="149"/>
      <c r="D77" s="198">
        <v>25</v>
      </c>
      <c r="E77" s="383">
        <f t="shared" si="32"/>
        <v>175</v>
      </c>
      <c r="F77" s="319">
        <v>46211</v>
      </c>
      <c r="G77" s="384">
        <f t="shared" ca="1" si="33"/>
        <v>97</v>
      </c>
      <c r="H77" s="254">
        <v>1</v>
      </c>
      <c r="I77" s="429"/>
      <c r="J77" s="429"/>
      <c r="K77" s="385" t="s">
        <v>353</v>
      </c>
      <c r="L77" s="195">
        <v>0.5</v>
      </c>
      <c r="M77" s="196"/>
      <c r="N77" s="196"/>
      <c r="O77" s="196">
        <v>0.25</v>
      </c>
      <c r="P77" s="196"/>
      <c r="Q77" s="197">
        <v>0.25</v>
      </c>
      <c r="R77" s="386">
        <f t="shared" si="24"/>
        <v>87.5</v>
      </c>
      <c r="S77" s="387">
        <f t="shared" si="25"/>
        <v>0</v>
      </c>
      <c r="T77" s="392">
        <f t="shared" si="26"/>
        <v>0</v>
      </c>
      <c r="U77" s="392">
        <f t="shared" si="27"/>
        <v>43.75</v>
      </c>
      <c r="V77" s="392">
        <f t="shared" si="28"/>
        <v>0</v>
      </c>
      <c r="W77" s="393">
        <f t="shared" si="29"/>
        <v>43.75</v>
      </c>
      <c r="X77" s="389">
        <f t="shared" si="30"/>
        <v>175</v>
      </c>
      <c r="Y77" s="144"/>
      <c r="Z77" s="423">
        <f t="shared" si="31"/>
        <v>0</v>
      </c>
      <c r="AA77" s="2"/>
      <c r="AB77" s="2"/>
      <c r="AC77" s="2"/>
      <c r="AD77" s="2"/>
      <c r="AE77" s="2"/>
      <c r="AF77" s="2"/>
      <c r="AG77" s="2"/>
      <c r="AH77" s="2"/>
    </row>
    <row r="78" spans="1:34" ht="18.75">
      <c r="A78" s="157">
        <f t="shared" si="23"/>
        <v>1</v>
      </c>
      <c r="B78" s="142" t="s">
        <v>114</v>
      </c>
      <c r="C78" s="148" t="s">
        <v>29</v>
      </c>
      <c r="D78" s="198">
        <v>32</v>
      </c>
      <c r="E78" s="383">
        <f t="shared" si="32"/>
        <v>224</v>
      </c>
      <c r="F78" s="319">
        <v>46209</v>
      </c>
      <c r="G78" s="384">
        <f t="shared" ca="1" si="33"/>
        <v>99</v>
      </c>
      <c r="H78" s="385">
        <v>1</v>
      </c>
      <c r="I78" s="428"/>
      <c r="J78" s="428"/>
      <c r="K78" s="385" t="s">
        <v>354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24"/>
        <v>112</v>
      </c>
      <c r="S78" s="387">
        <f t="shared" si="25"/>
        <v>0</v>
      </c>
      <c r="T78" s="392">
        <f t="shared" si="26"/>
        <v>0</v>
      </c>
      <c r="U78" s="392">
        <f t="shared" si="27"/>
        <v>56</v>
      </c>
      <c r="V78" s="392">
        <f t="shared" si="28"/>
        <v>0</v>
      </c>
      <c r="W78" s="393">
        <f t="shared" si="29"/>
        <v>56</v>
      </c>
      <c r="X78" s="389">
        <f t="shared" si="30"/>
        <v>224</v>
      </c>
      <c r="Y78" s="144"/>
      <c r="Z78" s="423">
        <f t="shared" si="31"/>
        <v>0</v>
      </c>
      <c r="AA78" s="2"/>
      <c r="AB78" s="2"/>
      <c r="AC78" s="2"/>
      <c r="AD78" s="2"/>
      <c r="AE78" s="2"/>
      <c r="AF78" s="2"/>
      <c r="AG78" s="2"/>
      <c r="AH78" s="2"/>
    </row>
    <row r="79" spans="1:34" ht="18.75">
      <c r="A79" s="157">
        <f t="shared" si="23"/>
        <v>1</v>
      </c>
      <c r="B79" s="161" t="s">
        <v>237</v>
      </c>
      <c r="C79" s="161"/>
      <c r="D79" s="198">
        <v>52</v>
      </c>
      <c r="E79" s="383">
        <f t="shared" si="32"/>
        <v>364</v>
      </c>
      <c r="F79" s="319">
        <v>46210</v>
      </c>
      <c r="G79" s="384">
        <f t="shared" ca="1" si="33"/>
        <v>98</v>
      </c>
      <c r="H79" s="385">
        <v>1</v>
      </c>
      <c r="I79" s="428"/>
      <c r="J79" s="428"/>
      <c r="K79" s="385" t="s">
        <v>353</v>
      </c>
      <c r="L79" s="195">
        <v>0.5</v>
      </c>
      <c r="M79" s="196"/>
      <c r="N79" s="196"/>
      <c r="O79" s="196"/>
      <c r="P79" s="196"/>
      <c r="Q79" s="197">
        <v>0.5</v>
      </c>
      <c r="R79" s="386">
        <f t="shared" si="24"/>
        <v>182</v>
      </c>
      <c r="S79" s="387">
        <f t="shared" si="25"/>
        <v>0</v>
      </c>
      <c r="T79" s="392">
        <f t="shared" si="26"/>
        <v>0</v>
      </c>
      <c r="U79" s="392">
        <f t="shared" si="27"/>
        <v>0</v>
      </c>
      <c r="V79" s="392">
        <f t="shared" si="28"/>
        <v>0</v>
      </c>
      <c r="W79" s="393">
        <f t="shared" si="29"/>
        <v>182</v>
      </c>
      <c r="X79" s="389">
        <f t="shared" si="30"/>
        <v>364</v>
      </c>
      <c r="Y79" s="144"/>
      <c r="Z79" s="423">
        <f t="shared" si="31"/>
        <v>0</v>
      </c>
      <c r="AA79" s="2"/>
      <c r="AB79" s="2"/>
      <c r="AC79" s="2"/>
      <c r="AD79" s="2"/>
      <c r="AE79" s="2"/>
      <c r="AF79" s="2"/>
      <c r="AG79" s="2"/>
      <c r="AH79" s="2"/>
    </row>
    <row r="80" spans="1:34" ht="18.75">
      <c r="A80" s="157">
        <f t="shared" si="23"/>
        <v>1</v>
      </c>
      <c r="B80" s="153" t="s">
        <v>377</v>
      </c>
      <c r="C80" s="149" t="s">
        <v>52</v>
      </c>
      <c r="D80" s="198">
        <v>32</v>
      </c>
      <c r="E80" s="383">
        <f t="shared" si="32"/>
        <v>224</v>
      </c>
      <c r="F80" s="319">
        <v>46209</v>
      </c>
      <c r="G80" s="384">
        <f t="shared" ca="1" si="33"/>
        <v>99</v>
      </c>
      <c r="H80" s="385">
        <v>1</v>
      </c>
      <c r="I80" s="428"/>
      <c r="J80" s="428"/>
      <c r="K80" s="385" t="s">
        <v>353</v>
      </c>
      <c r="L80" s="195">
        <v>0.5</v>
      </c>
      <c r="M80" s="196"/>
      <c r="N80" s="196"/>
      <c r="O80" s="196">
        <v>0.25</v>
      </c>
      <c r="P80" s="196"/>
      <c r="Q80" s="197">
        <v>0.25</v>
      </c>
      <c r="R80" s="386">
        <f t="shared" si="24"/>
        <v>112</v>
      </c>
      <c r="S80" s="387">
        <f t="shared" si="25"/>
        <v>0</v>
      </c>
      <c r="T80" s="392">
        <f t="shared" si="26"/>
        <v>0</v>
      </c>
      <c r="U80" s="392">
        <f t="shared" si="27"/>
        <v>56</v>
      </c>
      <c r="V80" s="392">
        <f t="shared" si="28"/>
        <v>0</v>
      </c>
      <c r="W80" s="393">
        <f t="shared" si="29"/>
        <v>56</v>
      </c>
      <c r="X80" s="389">
        <f t="shared" si="30"/>
        <v>224</v>
      </c>
      <c r="Y80" s="144"/>
      <c r="Z80" s="423">
        <f t="shared" si="31"/>
        <v>0</v>
      </c>
      <c r="AA80" s="2"/>
      <c r="AB80" s="2"/>
      <c r="AC80" s="2"/>
      <c r="AD80" s="2"/>
      <c r="AE80" s="2"/>
      <c r="AF80" s="2"/>
      <c r="AG80" s="2"/>
      <c r="AH80" s="2"/>
    </row>
    <row r="81" spans="1:34" ht="18.75">
      <c r="A81" s="157">
        <f t="shared" si="23"/>
        <v>1</v>
      </c>
      <c r="B81" s="142" t="s">
        <v>386</v>
      </c>
      <c r="C81" s="142"/>
      <c r="D81" s="198">
        <v>34</v>
      </c>
      <c r="E81" s="383">
        <f t="shared" si="32"/>
        <v>238</v>
      </c>
      <c r="F81" s="319">
        <v>46213</v>
      </c>
      <c r="G81" s="384">
        <f t="shared" ca="1" si="33"/>
        <v>95</v>
      </c>
      <c r="H81" s="254">
        <v>1</v>
      </c>
      <c r="I81" s="429"/>
      <c r="J81" s="429"/>
      <c r="K81" s="385" t="s">
        <v>353</v>
      </c>
      <c r="L81" s="195">
        <v>0.5</v>
      </c>
      <c r="M81" s="196"/>
      <c r="N81" s="196"/>
      <c r="O81" s="196"/>
      <c r="P81" s="196"/>
      <c r="Q81" s="197">
        <v>0.5</v>
      </c>
      <c r="R81" s="386">
        <f t="shared" si="24"/>
        <v>119</v>
      </c>
      <c r="S81" s="387">
        <f t="shared" si="25"/>
        <v>0</v>
      </c>
      <c r="T81" s="392">
        <f t="shared" si="26"/>
        <v>0</v>
      </c>
      <c r="U81" s="392">
        <f t="shared" si="27"/>
        <v>0</v>
      </c>
      <c r="V81" s="392">
        <f t="shared" si="28"/>
        <v>0</v>
      </c>
      <c r="W81" s="393">
        <f t="shared" si="29"/>
        <v>119</v>
      </c>
      <c r="X81" s="389">
        <f t="shared" si="30"/>
        <v>238</v>
      </c>
      <c r="Y81" s="144"/>
      <c r="Z81" s="423">
        <f t="shared" si="31"/>
        <v>0</v>
      </c>
      <c r="AA81" s="2"/>
      <c r="AB81" s="2"/>
      <c r="AC81" s="2"/>
      <c r="AD81" s="2"/>
      <c r="AE81" s="2"/>
      <c r="AF81" s="2"/>
      <c r="AG81" s="2"/>
      <c r="AH81" s="2"/>
    </row>
    <row r="82" spans="1:34" ht="18.75">
      <c r="A82" s="157">
        <f t="shared" si="23"/>
        <v>1</v>
      </c>
      <c r="B82" s="142" t="s">
        <v>119</v>
      </c>
      <c r="C82" s="142"/>
      <c r="D82" s="198">
        <v>28</v>
      </c>
      <c r="E82" s="383">
        <v>196</v>
      </c>
      <c r="F82" s="319">
        <v>46211</v>
      </c>
      <c r="G82" s="384">
        <f t="shared" ca="1" si="33"/>
        <v>97</v>
      </c>
      <c r="H82" s="385">
        <v>3</v>
      </c>
      <c r="I82" s="428"/>
      <c r="J82" s="428"/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/>
      <c r="Q82" s="197">
        <v>0.5</v>
      </c>
      <c r="R82" s="386">
        <f t="shared" si="24"/>
        <v>98</v>
      </c>
      <c r="S82" s="387">
        <f t="shared" si="25"/>
        <v>0</v>
      </c>
      <c r="T82" s="392">
        <f t="shared" si="26"/>
        <v>0</v>
      </c>
      <c r="U82" s="392">
        <f t="shared" si="27"/>
        <v>0</v>
      </c>
      <c r="V82" s="392">
        <f t="shared" si="28"/>
        <v>0</v>
      </c>
      <c r="W82" s="393">
        <f t="shared" si="29"/>
        <v>98</v>
      </c>
      <c r="X82" s="389">
        <f t="shared" si="30"/>
        <v>196</v>
      </c>
      <c r="Y82" s="144"/>
      <c r="Z82" s="423">
        <f t="shared" si="31"/>
        <v>0</v>
      </c>
      <c r="AA82" s="2"/>
      <c r="AB82" s="2"/>
      <c r="AC82" s="2"/>
      <c r="AD82" s="2"/>
      <c r="AE82" s="2"/>
      <c r="AF82" s="2"/>
      <c r="AG82" s="2"/>
      <c r="AH82" s="2"/>
    </row>
    <row r="83" spans="1:34" ht="18.75">
      <c r="A83" s="157">
        <f t="shared" si="23"/>
        <v>1</v>
      </c>
      <c r="B83" s="153" t="s">
        <v>378</v>
      </c>
      <c r="C83" s="153"/>
      <c r="D83" s="198">
        <v>30</v>
      </c>
      <c r="E83" s="383">
        <f t="shared" ref="E83:E98" si="34">D83*7</f>
        <v>210</v>
      </c>
      <c r="F83" s="319">
        <v>46210</v>
      </c>
      <c r="G83" s="384">
        <f t="shared" ca="1" si="33"/>
        <v>98</v>
      </c>
      <c r="H83" s="254">
        <v>1</v>
      </c>
      <c r="I83" s="429"/>
      <c r="J83" s="429"/>
      <c r="K83" s="385" t="s">
        <v>353</v>
      </c>
      <c r="L83" s="195"/>
      <c r="M83" s="196"/>
      <c r="N83" s="196">
        <v>1</v>
      </c>
      <c r="O83" s="196"/>
      <c r="P83" s="196"/>
      <c r="Q83" s="197"/>
      <c r="R83" s="386">
        <f t="shared" si="24"/>
        <v>0</v>
      </c>
      <c r="S83" s="387">
        <f t="shared" si="25"/>
        <v>0</v>
      </c>
      <c r="T83" s="392">
        <f t="shared" si="26"/>
        <v>210</v>
      </c>
      <c r="U83" s="392">
        <f t="shared" si="27"/>
        <v>0</v>
      </c>
      <c r="V83" s="392">
        <f t="shared" si="28"/>
        <v>0</v>
      </c>
      <c r="W83" s="393">
        <f t="shared" si="29"/>
        <v>0</v>
      </c>
      <c r="X83" s="389">
        <f t="shared" si="30"/>
        <v>210</v>
      </c>
      <c r="Y83" s="144"/>
      <c r="Z83" s="423">
        <f t="shared" si="31"/>
        <v>0</v>
      </c>
      <c r="AA83" s="2"/>
      <c r="AB83" s="2"/>
      <c r="AC83" s="2"/>
      <c r="AD83" s="2"/>
      <c r="AE83" s="2"/>
      <c r="AF83" s="2"/>
      <c r="AG83" s="2"/>
      <c r="AH83" s="2"/>
    </row>
    <row r="84" spans="1:34" ht="18.75">
      <c r="A84" s="157">
        <f t="shared" si="23"/>
        <v>1</v>
      </c>
      <c r="B84" s="153" t="s">
        <v>379</v>
      </c>
      <c r="C84" s="153"/>
      <c r="D84" s="198">
        <v>30</v>
      </c>
      <c r="E84" s="383">
        <f t="shared" si="34"/>
        <v>210</v>
      </c>
      <c r="F84" s="319">
        <v>46209</v>
      </c>
      <c r="G84" s="384">
        <f t="shared" ca="1" si="33"/>
        <v>99</v>
      </c>
      <c r="H84" s="385">
        <v>1</v>
      </c>
      <c r="I84" s="428"/>
      <c r="J84" s="428"/>
      <c r="K84" s="385" t="s">
        <v>353</v>
      </c>
      <c r="L84" s="195">
        <v>0.5</v>
      </c>
      <c r="M84" s="196"/>
      <c r="N84" s="196"/>
      <c r="O84" s="196"/>
      <c r="P84" s="196"/>
      <c r="Q84" s="197">
        <v>0.5</v>
      </c>
      <c r="R84" s="386">
        <f t="shared" si="24"/>
        <v>105</v>
      </c>
      <c r="S84" s="387">
        <f t="shared" si="25"/>
        <v>0</v>
      </c>
      <c r="T84" s="392">
        <f t="shared" si="26"/>
        <v>0</v>
      </c>
      <c r="U84" s="392">
        <f t="shared" si="27"/>
        <v>0</v>
      </c>
      <c r="V84" s="392">
        <f t="shared" si="28"/>
        <v>0</v>
      </c>
      <c r="W84" s="393">
        <f t="shared" si="29"/>
        <v>105</v>
      </c>
      <c r="X84" s="389">
        <f t="shared" si="30"/>
        <v>210</v>
      </c>
      <c r="Y84" s="144"/>
      <c r="Z84" s="423">
        <f t="shared" si="31"/>
        <v>0</v>
      </c>
      <c r="AA84" s="2"/>
      <c r="AB84" s="2"/>
      <c r="AC84" s="2"/>
      <c r="AD84" s="2"/>
      <c r="AE84" s="2"/>
      <c r="AF84" s="2"/>
      <c r="AG84" s="2"/>
      <c r="AH84" s="2"/>
    </row>
    <row r="85" spans="1:34" ht="18.75">
      <c r="A85" s="157">
        <f t="shared" si="23"/>
        <v>1</v>
      </c>
      <c r="B85" s="153" t="s">
        <v>122</v>
      </c>
      <c r="C85" s="149" t="s">
        <v>52</v>
      </c>
      <c r="D85" s="198">
        <v>36</v>
      </c>
      <c r="E85" s="383">
        <f t="shared" si="34"/>
        <v>252</v>
      </c>
      <c r="F85" s="319">
        <v>46209</v>
      </c>
      <c r="G85" s="384">
        <f t="shared" ca="1" si="33"/>
        <v>99</v>
      </c>
      <c r="H85" s="385">
        <v>1</v>
      </c>
      <c r="I85" s="428"/>
      <c r="J85" s="428"/>
      <c r="K85" s="385" t="s">
        <v>353</v>
      </c>
      <c r="L85" s="195">
        <v>0.5</v>
      </c>
      <c r="M85" s="196"/>
      <c r="N85" s="196">
        <v>0.5</v>
      </c>
      <c r="O85" s="196"/>
      <c r="P85" s="196"/>
      <c r="Q85" s="197"/>
      <c r="R85" s="386">
        <f t="shared" si="24"/>
        <v>126</v>
      </c>
      <c r="S85" s="387">
        <f t="shared" si="25"/>
        <v>0</v>
      </c>
      <c r="T85" s="392">
        <f t="shared" si="26"/>
        <v>126</v>
      </c>
      <c r="U85" s="392">
        <f t="shared" si="27"/>
        <v>0</v>
      </c>
      <c r="V85" s="392">
        <f t="shared" si="28"/>
        <v>0</v>
      </c>
      <c r="W85" s="393">
        <f t="shared" si="29"/>
        <v>0</v>
      </c>
      <c r="X85" s="389">
        <f t="shared" si="30"/>
        <v>252</v>
      </c>
      <c r="Y85" s="144"/>
      <c r="Z85" s="423">
        <f t="shared" si="31"/>
        <v>0</v>
      </c>
      <c r="AA85" s="2"/>
      <c r="AB85" s="2"/>
      <c r="AC85" s="2"/>
      <c r="AD85" s="2"/>
      <c r="AE85" s="2"/>
      <c r="AF85" s="2"/>
      <c r="AG85" s="2"/>
      <c r="AH85" s="2"/>
    </row>
    <row r="86" spans="1:34" ht="18.75">
      <c r="A86" s="157">
        <f t="shared" si="23"/>
        <v>1</v>
      </c>
      <c r="B86" s="142" t="s">
        <v>123</v>
      </c>
      <c r="C86" s="148"/>
      <c r="D86" s="199">
        <v>34</v>
      </c>
      <c r="E86" s="383">
        <f t="shared" si="34"/>
        <v>238</v>
      </c>
      <c r="F86" s="319">
        <v>46210</v>
      </c>
      <c r="G86" s="384">
        <f t="shared" ca="1" si="33"/>
        <v>98</v>
      </c>
      <c r="H86" s="254">
        <v>1</v>
      </c>
      <c r="I86" s="429"/>
      <c r="J86" s="429"/>
      <c r="K86" s="385" t="s">
        <v>353</v>
      </c>
      <c r="L86" s="195">
        <v>0.5</v>
      </c>
      <c r="M86" s="196"/>
      <c r="N86" s="196"/>
      <c r="O86" s="196">
        <v>0.25</v>
      </c>
      <c r="P86" s="196"/>
      <c r="Q86" s="197">
        <v>0.25</v>
      </c>
      <c r="R86" s="386">
        <f t="shared" si="24"/>
        <v>119</v>
      </c>
      <c r="S86" s="387">
        <f t="shared" si="25"/>
        <v>0</v>
      </c>
      <c r="T86" s="392">
        <f t="shared" si="26"/>
        <v>0</v>
      </c>
      <c r="U86" s="392">
        <f t="shared" si="27"/>
        <v>59.5</v>
      </c>
      <c r="V86" s="392">
        <f t="shared" si="28"/>
        <v>0</v>
      </c>
      <c r="W86" s="393">
        <f t="shared" si="29"/>
        <v>59.5</v>
      </c>
      <c r="X86" s="389">
        <f t="shared" si="30"/>
        <v>238</v>
      </c>
      <c r="Y86" s="144"/>
      <c r="Z86" s="423">
        <f t="shared" si="31"/>
        <v>0</v>
      </c>
      <c r="AA86" s="2"/>
      <c r="AB86" s="2"/>
      <c r="AC86" s="2"/>
      <c r="AD86" s="2"/>
      <c r="AE86" s="2"/>
      <c r="AF86" s="2"/>
      <c r="AG86" s="2"/>
      <c r="AH86" s="2"/>
    </row>
    <row r="87" spans="1:34" ht="18.75">
      <c r="A87" s="157">
        <f t="shared" si="23"/>
        <v>1</v>
      </c>
      <c r="B87" s="142" t="s">
        <v>124</v>
      </c>
      <c r="C87" s="142"/>
      <c r="D87" s="198">
        <v>24</v>
      </c>
      <c r="E87" s="383">
        <f t="shared" si="34"/>
        <v>168</v>
      </c>
      <c r="F87" s="319">
        <v>46210</v>
      </c>
      <c r="G87" s="384">
        <f t="shared" ca="1" si="33"/>
        <v>98</v>
      </c>
      <c r="H87" s="385">
        <v>2</v>
      </c>
      <c r="I87" s="428"/>
      <c r="J87" s="428"/>
      <c r="K87" s="385" t="s">
        <v>354</v>
      </c>
      <c r="L87" s="195">
        <v>0.5</v>
      </c>
      <c r="M87" s="196"/>
      <c r="N87" s="196"/>
      <c r="O87" s="196"/>
      <c r="P87" s="196"/>
      <c r="Q87" s="197">
        <v>0.5</v>
      </c>
      <c r="R87" s="386">
        <f t="shared" si="24"/>
        <v>84</v>
      </c>
      <c r="S87" s="387">
        <f t="shared" si="25"/>
        <v>0</v>
      </c>
      <c r="T87" s="392">
        <f t="shared" si="26"/>
        <v>0</v>
      </c>
      <c r="U87" s="392">
        <f t="shared" si="27"/>
        <v>0</v>
      </c>
      <c r="V87" s="392">
        <f t="shared" si="28"/>
        <v>0</v>
      </c>
      <c r="W87" s="393">
        <f t="shared" si="29"/>
        <v>84</v>
      </c>
      <c r="X87" s="389">
        <f t="shared" si="30"/>
        <v>168</v>
      </c>
      <c r="Y87" s="144"/>
      <c r="Z87" s="423">
        <f t="shared" si="31"/>
        <v>0</v>
      </c>
      <c r="AA87" s="2"/>
      <c r="AB87" s="2"/>
      <c r="AC87" s="2"/>
      <c r="AD87" s="2"/>
      <c r="AE87" s="2"/>
      <c r="AF87" s="2"/>
      <c r="AG87" s="2"/>
      <c r="AH87" s="2"/>
    </row>
    <row r="88" spans="1:34" ht="18.75">
      <c r="A88" s="157">
        <f t="shared" si="23"/>
        <v>1</v>
      </c>
      <c r="B88" s="142" t="s">
        <v>380</v>
      </c>
      <c r="C88" s="142"/>
      <c r="D88" s="198">
        <v>30</v>
      </c>
      <c r="E88" s="383">
        <f t="shared" si="34"/>
        <v>210</v>
      </c>
      <c r="F88" s="319">
        <v>46213</v>
      </c>
      <c r="G88" s="384">
        <f t="shared" ca="1" si="33"/>
        <v>95</v>
      </c>
      <c r="H88" s="385">
        <v>1</v>
      </c>
      <c r="I88" s="428"/>
      <c r="J88" s="428"/>
      <c r="K88" s="385" t="s">
        <v>353</v>
      </c>
      <c r="L88" s="195">
        <v>0.75</v>
      </c>
      <c r="M88" s="196"/>
      <c r="N88" s="196"/>
      <c r="O88" s="196">
        <v>0.25</v>
      </c>
      <c r="P88" s="196"/>
      <c r="Q88" s="197"/>
      <c r="R88" s="386">
        <f t="shared" si="24"/>
        <v>157.5</v>
      </c>
      <c r="S88" s="387">
        <f t="shared" si="25"/>
        <v>0</v>
      </c>
      <c r="T88" s="392">
        <f t="shared" si="26"/>
        <v>0</v>
      </c>
      <c r="U88" s="392">
        <f t="shared" si="27"/>
        <v>52.5</v>
      </c>
      <c r="V88" s="392">
        <f t="shared" si="28"/>
        <v>0</v>
      </c>
      <c r="W88" s="393">
        <f t="shared" si="29"/>
        <v>0</v>
      </c>
      <c r="X88" s="389">
        <f t="shared" si="30"/>
        <v>210</v>
      </c>
      <c r="Y88" s="144"/>
      <c r="Z88" s="423">
        <f t="shared" si="31"/>
        <v>0</v>
      </c>
      <c r="AA88" s="2"/>
      <c r="AB88" s="2"/>
      <c r="AC88" s="2"/>
      <c r="AD88" s="2"/>
      <c r="AE88" s="2"/>
      <c r="AF88" s="2"/>
      <c r="AG88" s="2"/>
      <c r="AH88" s="2"/>
    </row>
    <row r="89" spans="1:34" ht="18.75">
      <c r="A89" s="157">
        <f t="shared" si="23"/>
        <v>1</v>
      </c>
      <c r="B89" s="142" t="s">
        <v>126</v>
      </c>
      <c r="C89" s="148" t="s">
        <v>34</v>
      </c>
      <c r="D89" s="198">
        <v>36</v>
      </c>
      <c r="E89" s="383">
        <f t="shared" si="34"/>
        <v>252</v>
      </c>
      <c r="F89" s="319">
        <v>46213</v>
      </c>
      <c r="G89" s="384">
        <f t="shared" ca="1" si="33"/>
        <v>95</v>
      </c>
      <c r="H89" s="385">
        <v>3</v>
      </c>
      <c r="I89" s="428"/>
      <c r="J89" s="428"/>
      <c r="K89" s="385" t="str">
        <f>VLOOKUP(H89,Secteurs!$A$4:$C$6,3)</f>
        <v>Arnaud ITOUA</v>
      </c>
      <c r="L89" s="195">
        <v>0.75</v>
      </c>
      <c r="M89" s="196"/>
      <c r="N89" s="196"/>
      <c r="O89" s="196"/>
      <c r="P89" s="196"/>
      <c r="Q89" s="197">
        <v>0.25</v>
      </c>
      <c r="R89" s="386">
        <f t="shared" si="24"/>
        <v>189</v>
      </c>
      <c r="S89" s="387">
        <f t="shared" si="25"/>
        <v>0</v>
      </c>
      <c r="T89" s="392">
        <f t="shared" si="26"/>
        <v>0</v>
      </c>
      <c r="U89" s="392">
        <f t="shared" si="27"/>
        <v>0</v>
      </c>
      <c r="V89" s="392">
        <f t="shared" si="28"/>
        <v>0</v>
      </c>
      <c r="W89" s="393">
        <f t="shared" si="29"/>
        <v>63</v>
      </c>
      <c r="X89" s="389">
        <f t="shared" si="30"/>
        <v>252</v>
      </c>
      <c r="Y89" s="144"/>
      <c r="Z89" s="423">
        <f t="shared" si="31"/>
        <v>0</v>
      </c>
      <c r="AA89" s="2"/>
      <c r="AB89" s="2"/>
      <c r="AC89" s="2"/>
      <c r="AD89" s="2"/>
      <c r="AE89" s="2"/>
      <c r="AF89" s="2"/>
      <c r="AG89" s="2"/>
      <c r="AH89" s="2"/>
    </row>
    <row r="90" spans="1:34" ht="18.75">
      <c r="A90" s="157">
        <f t="shared" si="23"/>
        <v>1</v>
      </c>
      <c r="B90" s="142" t="s">
        <v>127</v>
      </c>
      <c r="C90" s="142"/>
      <c r="D90" s="198">
        <v>30</v>
      </c>
      <c r="E90" s="383">
        <f t="shared" si="34"/>
        <v>210</v>
      </c>
      <c r="F90" s="319">
        <v>46212</v>
      </c>
      <c r="G90" s="384">
        <f t="shared" ca="1" si="33"/>
        <v>96</v>
      </c>
      <c r="H90" s="254">
        <v>2</v>
      </c>
      <c r="I90" s="429"/>
      <c r="J90" s="429"/>
      <c r="K90" s="385" t="s">
        <v>354</v>
      </c>
      <c r="L90" s="195">
        <v>0.5</v>
      </c>
      <c r="M90" s="196"/>
      <c r="N90" s="196"/>
      <c r="O90" s="196"/>
      <c r="P90" s="196"/>
      <c r="Q90" s="197">
        <v>0.5</v>
      </c>
      <c r="R90" s="386">
        <f t="shared" si="24"/>
        <v>105</v>
      </c>
      <c r="S90" s="387">
        <f t="shared" si="25"/>
        <v>0</v>
      </c>
      <c r="T90" s="392">
        <f t="shared" si="26"/>
        <v>0</v>
      </c>
      <c r="U90" s="392">
        <f t="shared" si="27"/>
        <v>0</v>
      </c>
      <c r="V90" s="392">
        <f t="shared" si="28"/>
        <v>0</v>
      </c>
      <c r="W90" s="393">
        <f t="shared" si="29"/>
        <v>105</v>
      </c>
      <c r="X90" s="389">
        <f t="shared" si="30"/>
        <v>210</v>
      </c>
      <c r="Y90" s="144"/>
      <c r="Z90" s="423">
        <f t="shared" si="31"/>
        <v>0</v>
      </c>
      <c r="AA90" s="2"/>
      <c r="AB90" s="2"/>
      <c r="AC90" s="2"/>
      <c r="AD90" s="2"/>
      <c r="AE90" s="2"/>
      <c r="AF90" s="2"/>
      <c r="AG90" s="2"/>
      <c r="AH90" s="2"/>
    </row>
    <row r="91" spans="1:34" ht="18.75">
      <c r="A91" s="157">
        <f t="shared" si="23"/>
        <v>1</v>
      </c>
      <c r="B91" s="150" t="s">
        <v>128</v>
      </c>
      <c r="C91" s="150"/>
      <c r="D91" s="200">
        <v>16</v>
      </c>
      <c r="E91" s="383">
        <f t="shared" si="34"/>
        <v>112</v>
      </c>
      <c r="F91" s="319">
        <v>46210</v>
      </c>
      <c r="G91" s="384">
        <f t="shared" ca="1" si="33"/>
        <v>98</v>
      </c>
      <c r="H91" s="385">
        <v>2</v>
      </c>
      <c r="I91" s="428"/>
      <c r="J91" s="428"/>
      <c r="K91" s="385" t="s">
        <v>354</v>
      </c>
      <c r="L91" s="195">
        <v>0.5</v>
      </c>
      <c r="M91" s="196"/>
      <c r="N91" s="196"/>
      <c r="O91" s="196"/>
      <c r="P91" s="196">
        <v>0.25</v>
      </c>
      <c r="Q91" s="197">
        <v>0.25</v>
      </c>
      <c r="R91" s="386">
        <f t="shared" si="24"/>
        <v>56</v>
      </c>
      <c r="S91" s="387">
        <f t="shared" si="25"/>
        <v>0</v>
      </c>
      <c r="T91" s="392">
        <f t="shared" si="26"/>
        <v>0</v>
      </c>
      <c r="U91" s="392">
        <f t="shared" si="27"/>
        <v>0</v>
      </c>
      <c r="V91" s="392">
        <f t="shared" si="28"/>
        <v>28</v>
      </c>
      <c r="W91" s="393">
        <f t="shared" si="29"/>
        <v>28</v>
      </c>
      <c r="X91" s="389">
        <f t="shared" si="30"/>
        <v>112</v>
      </c>
      <c r="Y91" s="144"/>
      <c r="Z91" s="423">
        <f t="shared" si="31"/>
        <v>0</v>
      </c>
      <c r="AA91" s="2"/>
      <c r="AB91" s="2"/>
      <c r="AC91" s="2"/>
      <c r="AD91" s="2"/>
      <c r="AE91" s="2"/>
      <c r="AF91" s="2"/>
      <c r="AG91" s="2"/>
      <c r="AH91" s="2"/>
    </row>
    <row r="92" spans="1:34" ht="18.75">
      <c r="A92" s="157">
        <f t="shared" si="23"/>
        <v>1</v>
      </c>
      <c r="B92" s="153" t="s">
        <v>331</v>
      </c>
      <c r="C92" s="149" t="s">
        <v>29</v>
      </c>
      <c r="D92" s="198">
        <v>20</v>
      </c>
      <c r="E92" s="383">
        <f t="shared" si="34"/>
        <v>140</v>
      </c>
      <c r="F92" s="319">
        <v>46209</v>
      </c>
      <c r="G92" s="384">
        <f t="shared" ca="1" si="33"/>
        <v>99</v>
      </c>
      <c r="H92" s="385">
        <v>1</v>
      </c>
      <c r="I92" s="428"/>
      <c r="J92" s="428"/>
      <c r="K92" s="385" t="s">
        <v>353</v>
      </c>
      <c r="L92" s="195">
        <v>0.75</v>
      </c>
      <c r="M92" s="196"/>
      <c r="N92" s="196"/>
      <c r="O92" s="196">
        <v>0.25</v>
      </c>
      <c r="P92" s="196"/>
      <c r="Q92" s="197"/>
      <c r="R92" s="386">
        <f t="shared" si="24"/>
        <v>105</v>
      </c>
      <c r="S92" s="387">
        <f t="shared" si="25"/>
        <v>0</v>
      </c>
      <c r="T92" s="392">
        <f t="shared" si="26"/>
        <v>0</v>
      </c>
      <c r="U92" s="392">
        <f t="shared" si="27"/>
        <v>35</v>
      </c>
      <c r="V92" s="392">
        <f t="shared" si="28"/>
        <v>0</v>
      </c>
      <c r="W92" s="393">
        <f t="shared" si="29"/>
        <v>0</v>
      </c>
      <c r="X92" s="389">
        <f t="shared" si="30"/>
        <v>140</v>
      </c>
      <c r="Y92" s="144"/>
      <c r="Z92" s="423">
        <f t="shared" si="31"/>
        <v>0</v>
      </c>
      <c r="AA92" s="2"/>
      <c r="AB92" s="2"/>
      <c r="AC92" s="2"/>
      <c r="AD92" s="2"/>
      <c r="AE92" s="2"/>
      <c r="AF92" s="2"/>
      <c r="AG92" s="2"/>
      <c r="AH92" s="2"/>
    </row>
    <row r="93" spans="1:34" ht="18.75">
      <c r="A93" s="157">
        <f t="shared" si="23"/>
        <v>1</v>
      </c>
      <c r="B93" s="142" t="s">
        <v>394</v>
      </c>
      <c r="C93" s="142"/>
      <c r="D93" s="198">
        <v>22</v>
      </c>
      <c r="E93" s="383">
        <f t="shared" si="34"/>
        <v>154</v>
      </c>
      <c r="F93" s="319">
        <v>46211</v>
      </c>
      <c r="G93" s="384">
        <f t="shared" ca="1" si="33"/>
        <v>97</v>
      </c>
      <c r="H93" s="385">
        <v>3</v>
      </c>
      <c r="I93" s="428"/>
      <c r="J93" s="428"/>
      <c r="K93" s="385" t="str">
        <f>VLOOKUP(H93,Secteurs!$A$4:$C$6,3)</f>
        <v>Arnaud ITOUA</v>
      </c>
      <c r="L93" s="195">
        <v>0.75</v>
      </c>
      <c r="M93" s="196"/>
      <c r="N93" s="196"/>
      <c r="O93" s="196"/>
      <c r="P93" s="196"/>
      <c r="Q93" s="197">
        <v>0.25</v>
      </c>
      <c r="R93" s="386">
        <f t="shared" si="24"/>
        <v>115.5</v>
      </c>
      <c r="S93" s="387">
        <f t="shared" si="25"/>
        <v>0</v>
      </c>
      <c r="T93" s="392">
        <f t="shared" si="26"/>
        <v>0</v>
      </c>
      <c r="U93" s="392">
        <f t="shared" si="27"/>
        <v>0</v>
      </c>
      <c r="V93" s="392">
        <f t="shared" si="28"/>
        <v>0</v>
      </c>
      <c r="W93" s="393">
        <f t="shared" si="29"/>
        <v>38.5</v>
      </c>
      <c r="X93" s="389">
        <f t="shared" si="30"/>
        <v>154</v>
      </c>
      <c r="Y93" s="144"/>
      <c r="Z93" s="423">
        <f t="shared" si="31"/>
        <v>0</v>
      </c>
      <c r="AA93" s="2"/>
      <c r="AB93" s="2"/>
      <c r="AC93" s="2"/>
      <c r="AD93" s="2"/>
      <c r="AE93" s="2"/>
      <c r="AF93" s="2"/>
      <c r="AG93" s="2"/>
      <c r="AH93" s="2"/>
    </row>
    <row r="94" spans="1:34" ht="18.75">
      <c r="A94" s="157">
        <f t="shared" si="23"/>
        <v>1</v>
      </c>
      <c r="B94" s="142" t="s">
        <v>131</v>
      </c>
      <c r="C94" s="148" t="s">
        <v>34</v>
      </c>
      <c r="D94" s="198">
        <v>20</v>
      </c>
      <c r="E94" s="383">
        <f t="shared" si="34"/>
        <v>140</v>
      </c>
      <c r="F94" s="319">
        <v>46209</v>
      </c>
      <c r="G94" s="384">
        <f t="shared" ca="1" si="33"/>
        <v>99</v>
      </c>
      <c r="H94" s="385">
        <v>2</v>
      </c>
      <c r="I94" s="428"/>
      <c r="J94" s="428"/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4"/>
        <v>70</v>
      </c>
      <c r="S94" s="387">
        <f t="shared" si="25"/>
        <v>0</v>
      </c>
      <c r="T94" s="392">
        <f t="shared" si="26"/>
        <v>0</v>
      </c>
      <c r="U94" s="392">
        <f t="shared" si="27"/>
        <v>0</v>
      </c>
      <c r="V94" s="392">
        <f t="shared" si="28"/>
        <v>70</v>
      </c>
      <c r="W94" s="393">
        <f t="shared" si="29"/>
        <v>0</v>
      </c>
      <c r="X94" s="389">
        <f t="shared" si="30"/>
        <v>140</v>
      </c>
      <c r="Y94" s="144"/>
      <c r="Z94" s="423">
        <f t="shared" si="31"/>
        <v>0</v>
      </c>
      <c r="AA94" s="2"/>
      <c r="AB94" s="2"/>
      <c r="AC94" s="2"/>
      <c r="AD94" s="2"/>
      <c r="AE94" s="2"/>
      <c r="AF94" s="2"/>
      <c r="AG94" s="2"/>
      <c r="AH94" s="2"/>
    </row>
    <row r="95" spans="1:34" ht="18.75">
      <c r="A95" s="157">
        <f t="shared" si="23"/>
        <v>1</v>
      </c>
      <c r="B95" s="150" t="s">
        <v>133</v>
      </c>
      <c r="C95" s="148" t="s">
        <v>52</v>
      </c>
      <c r="D95" s="198">
        <v>26</v>
      </c>
      <c r="E95" s="383">
        <f t="shared" si="34"/>
        <v>182</v>
      </c>
      <c r="F95" s="319">
        <v>46211</v>
      </c>
      <c r="G95" s="384">
        <f t="shared" ca="1" si="33"/>
        <v>97</v>
      </c>
      <c r="H95" s="385">
        <v>3</v>
      </c>
      <c r="I95" s="428"/>
      <c r="J95" s="428"/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0.25</v>
      </c>
      <c r="Q95" s="197">
        <v>0.25</v>
      </c>
      <c r="R95" s="386">
        <f t="shared" si="24"/>
        <v>91</v>
      </c>
      <c r="S95" s="387">
        <f t="shared" si="25"/>
        <v>0</v>
      </c>
      <c r="T95" s="392">
        <f t="shared" si="26"/>
        <v>0</v>
      </c>
      <c r="U95" s="392">
        <f t="shared" si="27"/>
        <v>0</v>
      </c>
      <c r="V95" s="392">
        <f t="shared" si="28"/>
        <v>45.5</v>
      </c>
      <c r="W95" s="393">
        <f t="shared" si="29"/>
        <v>45.5</v>
      </c>
      <c r="X95" s="389">
        <f t="shared" si="30"/>
        <v>182</v>
      </c>
      <c r="Y95" s="144"/>
      <c r="Z95" s="423">
        <f t="shared" si="31"/>
        <v>0</v>
      </c>
      <c r="AA95" s="2"/>
      <c r="AB95" s="2"/>
      <c r="AC95" s="2"/>
      <c r="AD95" s="2"/>
      <c r="AE95" s="2"/>
      <c r="AF95" s="2"/>
      <c r="AG95" s="2"/>
      <c r="AH95" s="2"/>
    </row>
    <row r="96" spans="1:34" ht="18.75">
      <c r="A96" s="157">
        <f t="shared" si="23"/>
        <v>1</v>
      </c>
      <c r="B96" s="142" t="s">
        <v>134</v>
      </c>
      <c r="C96" s="142"/>
      <c r="D96" s="198">
        <v>36</v>
      </c>
      <c r="E96" s="383">
        <f t="shared" si="34"/>
        <v>252</v>
      </c>
      <c r="F96" s="319">
        <v>46211</v>
      </c>
      <c r="G96" s="384">
        <f t="shared" ca="1" si="33"/>
        <v>97</v>
      </c>
      <c r="H96" s="385">
        <v>3</v>
      </c>
      <c r="I96" s="428"/>
      <c r="J96" s="428"/>
      <c r="K96" s="385" t="str">
        <f>VLOOKUP(H96,Secteurs!$A$4:$C$6,3)</f>
        <v>Arnaud ITOUA</v>
      </c>
      <c r="L96" s="195">
        <v>0.5</v>
      </c>
      <c r="M96" s="196"/>
      <c r="N96" s="196"/>
      <c r="O96" s="196">
        <v>0.25</v>
      </c>
      <c r="P96" s="196"/>
      <c r="Q96" s="197">
        <v>0.25</v>
      </c>
      <c r="R96" s="386">
        <f t="shared" si="24"/>
        <v>126</v>
      </c>
      <c r="S96" s="387">
        <f t="shared" si="25"/>
        <v>0</v>
      </c>
      <c r="T96" s="392">
        <f t="shared" si="26"/>
        <v>0</v>
      </c>
      <c r="U96" s="392">
        <f t="shared" si="27"/>
        <v>63</v>
      </c>
      <c r="V96" s="392">
        <f t="shared" si="28"/>
        <v>0</v>
      </c>
      <c r="W96" s="393">
        <f t="shared" si="29"/>
        <v>63</v>
      </c>
      <c r="X96" s="389">
        <f t="shared" si="30"/>
        <v>252</v>
      </c>
      <c r="Y96" s="144"/>
      <c r="Z96" s="423">
        <f t="shared" si="31"/>
        <v>0</v>
      </c>
      <c r="AA96" s="2"/>
      <c r="AB96" s="2"/>
      <c r="AC96" s="2"/>
      <c r="AD96" s="2"/>
      <c r="AE96" s="2"/>
      <c r="AF96" s="2"/>
      <c r="AG96" s="2"/>
      <c r="AH96" s="2"/>
    </row>
    <row r="97" spans="1:34" ht="18.75">
      <c r="A97" s="157">
        <f t="shared" si="23"/>
        <v>1</v>
      </c>
      <c r="B97" s="153" t="s">
        <v>135</v>
      </c>
      <c r="C97" s="153"/>
      <c r="D97" s="198">
        <v>36</v>
      </c>
      <c r="E97" s="383">
        <f t="shared" si="34"/>
        <v>252</v>
      </c>
      <c r="F97" s="319">
        <v>46210</v>
      </c>
      <c r="G97" s="384">
        <f t="shared" ca="1" si="33"/>
        <v>98</v>
      </c>
      <c r="H97" s="385">
        <v>1</v>
      </c>
      <c r="I97" s="428"/>
      <c r="J97" s="428"/>
      <c r="K97" s="385" t="s">
        <v>353</v>
      </c>
      <c r="L97" s="195"/>
      <c r="M97" s="196"/>
      <c r="N97" s="196">
        <v>0.5</v>
      </c>
      <c r="O97" s="196"/>
      <c r="P97" s="196"/>
      <c r="Q97" s="197">
        <v>0.5</v>
      </c>
      <c r="R97" s="386">
        <f t="shared" si="24"/>
        <v>0</v>
      </c>
      <c r="S97" s="387">
        <f t="shared" si="25"/>
        <v>0</v>
      </c>
      <c r="T97" s="392">
        <f t="shared" si="26"/>
        <v>126</v>
      </c>
      <c r="U97" s="392">
        <f t="shared" si="27"/>
        <v>0</v>
      </c>
      <c r="V97" s="392">
        <f t="shared" si="28"/>
        <v>0</v>
      </c>
      <c r="W97" s="393">
        <f t="shared" si="29"/>
        <v>126</v>
      </c>
      <c r="X97" s="389">
        <f t="shared" si="30"/>
        <v>252</v>
      </c>
      <c r="Y97" s="144"/>
      <c r="Z97" s="423">
        <f t="shared" si="31"/>
        <v>0</v>
      </c>
      <c r="AA97" s="2"/>
      <c r="AB97" s="2"/>
      <c r="AC97" s="2"/>
      <c r="AD97" s="2"/>
      <c r="AE97" s="2"/>
      <c r="AF97" s="2"/>
      <c r="AG97" s="2"/>
      <c r="AH97" s="2"/>
    </row>
    <row r="98" spans="1:34" ht="18.75">
      <c r="A98" s="157">
        <f t="shared" ref="A98:A129" si="35">+IF(D98&gt;0,1,0)</f>
        <v>1</v>
      </c>
      <c r="B98" s="142" t="s">
        <v>370</v>
      </c>
      <c r="C98" s="148"/>
      <c r="D98" s="199">
        <v>10</v>
      </c>
      <c r="E98" s="383">
        <f t="shared" si="34"/>
        <v>70</v>
      </c>
      <c r="F98" s="319">
        <v>46211</v>
      </c>
      <c r="G98" s="384">
        <f t="shared" ca="1" si="33"/>
        <v>97</v>
      </c>
      <c r="H98" s="385">
        <v>3</v>
      </c>
      <c r="I98" s="428"/>
      <c r="J98" s="428"/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/>
      <c r="Q98" s="197">
        <v>0.5</v>
      </c>
      <c r="R98" s="386">
        <f t="shared" ref="R98:R129" si="36">+$E98*L98</f>
        <v>35</v>
      </c>
      <c r="S98" s="387">
        <f t="shared" ref="S98:S129" si="37">+$E98*M98</f>
        <v>0</v>
      </c>
      <c r="T98" s="392">
        <f t="shared" ref="T98:T129" si="38">+$E98*N98</f>
        <v>0</v>
      </c>
      <c r="U98" s="392">
        <f t="shared" ref="U98:U129" si="39">+$E98*O98</f>
        <v>0</v>
      </c>
      <c r="V98" s="392">
        <f t="shared" ref="V98:V129" si="40">+$E98*P98</f>
        <v>0</v>
      </c>
      <c r="W98" s="393">
        <f t="shared" ref="W98:W129" si="41">+$E98*Q98</f>
        <v>35</v>
      </c>
      <c r="X98" s="389">
        <f t="shared" ref="X98:X129" si="42">SUM(R98:W98)</f>
        <v>70</v>
      </c>
      <c r="Y98" s="144"/>
      <c r="Z98" s="423">
        <f t="shared" si="31"/>
        <v>0</v>
      </c>
      <c r="AA98" s="2"/>
      <c r="AB98" s="2"/>
      <c r="AC98" s="2"/>
      <c r="AD98" s="2"/>
      <c r="AE98" s="2"/>
      <c r="AF98" s="2"/>
      <c r="AG98" s="2"/>
      <c r="AH98" s="2"/>
    </row>
    <row r="99" spans="1:34" ht="18.75">
      <c r="A99" s="157">
        <f t="shared" si="35"/>
        <v>1</v>
      </c>
      <c r="B99" s="142" t="s">
        <v>137</v>
      </c>
      <c r="C99" s="142"/>
      <c r="D99" s="198">
        <v>38</v>
      </c>
      <c r="E99" s="383">
        <v>266</v>
      </c>
      <c r="F99" s="319">
        <v>46212</v>
      </c>
      <c r="G99" s="384">
        <f t="shared" ca="1" si="33"/>
        <v>96</v>
      </c>
      <c r="H99" s="385">
        <v>2</v>
      </c>
      <c r="I99" s="428"/>
      <c r="J99" s="428"/>
      <c r="K99" s="385" t="s">
        <v>354</v>
      </c>
      <c r="L99" s="195">
        <v>0.5</v>
      </c>
      <c r="M99" s="196"/>
      <c r="N99" s="196"/>
      <c r="O99" s="196"/>
      <c r="P99" s="196"/>
      <c r="Q99" s="197">
        <v>0.5</v>
      </c>
      <c r="R99" s="386">
        <f t="shared" si="36"/>
        <v>133</v>
      </c>
      <c r="S99" s="387">
        <f t="shared" si="37"/>
        <v>0</v>
      </c>
      <c r="T99" s="392">
        <f t="shared" si="38"/>
        <v>0</v>
      </c>
      <c r="U99" s="392">
        <f t="shared" si="39"/>
        <v>0</v>
      </c>
      <c r="V99" s="392">
        <f t="shared" si="40"/>
        <v>0</v>
      </c>
      <c r="W99" s="393">
        <f t="shared" si="41"/>
        <v>133</v>
      </c>
      <c r="X99" s="389">
        <f t="shared" si="42"/>
        <v>266</v>
      </c>
      <c r="Y99" s="144"/>
      <c r="Z99" s="423">
        <f t="shared" si="31"/>
        <v>0</v>
      </c>
      <c r="AA99" s="2"/>
      <c r="AB99" s="2"/>
      <c r="AC99" s="2"/>
      <c r="AD99" s="2"/>
      <c r="AE99" s="2"/>
      <c r="AF99" s="2"/>
      <c r="AG99" s="2"/>
      <c r="AH99" s="2"/>
    </row>
    <row r="100" spans="1:34" ht="18.75">
      <c r="A100" s="157">
        <f t="shared" si="35"/>
        <v>1</v>
      </c>
      <c r="B100" s="142" t="s">
        <v>338</v>
      </c>
      <c r="C100" s="142"/>
      <c r="D100" s="198">
        <v>16</v>
      </c>
      <c r="E100" s="383">
        <f>D100*7</f>
        <v>112</v>
      </c>
      <c r="F100" s="319">
        <v>46210</v>
      </c>
      <c r="G100" s="384">
        <f t="shared" ca="1" si="33"/>
        <v>98</v>
      </c>
      <c r="H100" s="385">
        <v>2</v>
      </c>
      <c r="I100" s="428"/>
      <c r="J100" s="428"/>
      <c r="K100" s="385" t="s">
        <v>354</v>
      </c>
      <c r="L100" s="195">
        <v>0.5</v>
      </c>
      <c r="M100" s="196"/>
      <c r="N100" s="196"/>
      <c r="O100" s="196">
        <v>0.25</v>
      </c>
      <c r="P100" s="196">
        <v>0.25</v>
      </c>
      <c r="Q100" s="197"/>
      <c r="R100" s="386">
        <f t="shared" si="36"/>
        <v>56</v>
      </c>
      <c r="S100" s="387">
        <f t="shared" si="37"/>
        <v>0</v>
      </c>
      <c r="T100" s="392">
        <f t="shared" si="38"/>
        <v>0</v>
      </c>
      <c r="U100" s="392">
        <f t="shared" si="39"/>
        <v>28</v>
      </c>
      <c r="V100" s="392">
        <f t="shared" si="40"/>
        <v>28</v>
      </c>
      <c r="W100" s="393">
        <f t="shared" si="41"/>
        <v>0</v>
      </c>
      <c r="X100" s="389">
        <f t="shared" si="42"/>
        <v>112</v>
      </c>
      <c r="Y100" s="144"/>
      <c r="Z100" s="423">
        <f t="shared" si="31"/>
        <v>0</v>
      </c>
      <c r="AA100" s="2"/>
      <c r="AB100" s="2"/>
      <c r="AC100" s="2"/>
      <c r="AD100" s="2"/>
      <c r="AE100" s="2"/>
      <c r="AF100" s="2"/>
      <c r="AG100" s="2"/>
      <c r="AH100" s="2"/>
    </row>
    <row r="101" spans="1:34" ht="18.75">
      <c r="A101" s="157">
        <f t="shared" si="35"/>
        <v>1</v>
      </c>
      <c r="B101" s="142" t="s">
        <v>140</v>
      </c>
      <c r="C101" s="142"/>
      <c r="D101" s="198">
        <v>26</v>
      </c>
      <c r="E101" s="383">
        <f>D101*7</f>
        <v>182</v>
      </c>
      <c r="F101" s="319">
        <v>46211</v>
      </c>
      <c r="G101" s="384">
        <f t="shared" ca="1" si="33"/>
        <v>97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36"/>
        <v>91</v>
      </c>
      <c r="S101" s="387">
        <f t="shared" si="37"/>
        <v>0</v>
      </c>
      <c r="T101" s="392">
        <f t="shared" si="38"/>
        <v>0</v>
      </c>
      <c r="U101" s="392">
        <f t="shared" si="39"/>
        <v>0</v>
      </c>
      <c r="V101" s="392">
        <f t="shared" si="40"/>
        <v>0</v>
      </c>
      <c r="W101" s="393">
        <f t="shared" si="41"/>
        <v>91</v>
      </c>
      <c r="X101" s="389">
        <f t="shared" si="42"/>
        <v>182</v>
      </c>
      <c r="Y101" s="144"/>
      <c r="Z101" s="423">
        <f t="shared" si="31"/>
        <v>0</v>
      </c>
      <c r="AA101" s="2"/>
      <c r="AB101" s="2"/>
      <c r="AC101" s="2"/>
      <c r="AD101" s="2"/>
      <c r="AE101" s="2"/>
      <c r="AF101" s="2"/>
      <c r="AG101" s="2"/>
      <c r="AH101" s="2"/>
    </row>
    <row r="102" spans="1:34" ht="18.75">
      <c r="A102" s="157">
        <f t="shared" si="35"/>
        <v>1</v>
      </c>
      <c r="B102" s="142" t="s">
        <v>333</v>
      </c>
      <c r="C102" s="142"/>
      <c r="D102" s="198">
        <v>22</v>
      </c>
      <c r="E102" s="383">
        <f>D102*7</f>
        <v>154</v>
      </c>
      <c r="F102" s="319">
        <v>46211</v>
      </c>
      <c r="G102" s="384">
        <f t="shared" ref="G102:G133" ca="1" si="43">+IF(A102=1,(+TODAY())-F102,"Sans objet")</f>
        <v>97</v>
      </c>
      <c r="H102" s="254">
        <v>1</v>
      </c>
      <c r="I102" s="429"/>
      <c r="J102" s="429"/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6"/>
        <v>0</v>
      </c>
      <c r="S102" s="387">
        <f t="shared" si="37"/>
        <v>0</v>
      </c>
      <c r="T102" s="392">
        <f t="shared" si="38"/>
        <v>77</v>
      </c>
      <c r="U102" s="392">
        <f t="shared" si="39"/>
        <v>0</v>
      </c>
      <c r="V102" s="392">
        <f t="shared" si="40"/>
        <v>77</v>
      </c>
      <c r="W102" s="393">
        <f t="shared" si="41"/>
        <v>0</v>
      </c>
      <c r="X102" s="389">
        <f t="shared" si="42"/>
        <v>154</v>
      </c>
      <c r="Y102" s="144"/>
      <c r="Z102" s="423">
        <f t="shared" si="31"/>
        <v>0</v>
      </c>
      <c r="AA102" s="2"/>
      <c r="AB102" s="2"/>
      <c r="AC102" s="2"/>
      <c r="AD102" s="2"/>
      <c r="AE102" s="2"/>
      <c r="AF102" s="2"/>
      <c r="AG102" s="2"/>
      <c r="AH102" s="2"/>
    </row>
    <row r="103" spans="1:34" ht="18.75">
      <c r="A103" s="157">
        <f t="shared" si="35"/>
        <v>1</v>
      </c>
      <c r="B103" s="142" t="s">
        <v>142</v>
      </c>
      <c r="C103" s="142"/>
      <c r="D103" s="198">
        <v>26</v>
      </c>
      <c r="E103" s="383">
        <v>182</v>
      </c>
      <c r="F103" s="319">
        <v>46209</v>
      </c>
      <c r="G103" s="384">
        <f t="shared" ca="1" si="43"/>
        <v>99</v>
      </c>
      <c r="H103" s="385">
        <v>2</v>
      </c>
      <c r="I103" s="428"/>
      <c r="J103" s="428"/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6"/>
        <v>182</v>
      </c>
      <c r="S103" s="387">
        <f t="shared" si="37"/>
        <v>0</v>
      </c>
      <c r="T103" s="392">
        <f t="shared" si="38"/>
        <v>0</v>
      </c>
      <c r="U103" s="392">
        <f t="shared" si="39"/>
        <v>0</v>
      </c>
      <c r="V103" s="392">
        <f t="shared" si="40"/>
        <v>0</v>
      </c>
      <c r="W103" s="393">
        <f t="shared" si="41"/>
        <v>0</v>
      </c>
      <c r="X103" s="389">
        <f t="shared" si="42"/>
        <v>182</v>
      </c>
      <c r="Y103" s="144"/>
      <c r="Z103" s="423">
        <f t="shared" si="31"/>
        <v>0</v>
      </c>
      <c r="AA103" s="2"/>
      <c r="AB103" s="2"/>
      <c r="AC103" s="2"/>
      <c r="AD103" s="2"/>
      <c r="AE103" s="2"/>
      <c r="AF103" s="2"/>
      <c r="AG103" s="2"/>
      <c r="AH103" s="2"/>
    </row>
    <row r="104" spans="1:34" ht="18.75">
      <c r="A104" s="157">
        <f t="shared" si="35"/>
        <v>1</v>
      </c>
      <c r="B104" s="142" t="s">
        <v>143</v>
      </c>
      <c r="C104" s="148" t="s">
        <v>34</v>
      </c>
      <c r="D104" s="198">
        <v>20</v>
      </c>
      <c r="E104" s="383">
        <f t="shared" ref="E104:E109" si="44">D104*7</f>
        <v>140</v>
      </c>
      <c r="F104" s="319">
        <v>46211</v>
      </c>
      <c r="G104" s="384">
        <f t="shared" ca="1" si="43"/>
        <v>97</v>
      </c>
      <c r="H104" s="385">
        <v>3</v>
      </c>
      <c r="I104" s="428"/>
      <c r="J104" s="428"/>
      <c r="K104" s="385" t="str">
        <f>VLOOKUP(H104,Secteurs!$A$4:$C$6,3)</f>
        <v>Arnaud ITOUA</v>
      </c>
      <c r="L104" s="195">
        <v>0.5</v>
      </c>
      <c r="M104" s="196"/>
      <c r="N104" s="196"/>
      <c r="O104" s="196"/>
      <c r="P104" s="196"/>
      <c r="Q104" s="197">
        <v>0.5</v>
      </c>
      <c r="R104" s="386">
        <f t="shared" si="36"/>
        <v>70</v>
      </c>
      <c r="S104" s="387">
        <f t="shared" si="37"/>
        <v>0</v>
      </c>
      <c r="T104" s="392">
        <f t="shared" si="38"/>
        <v>0</v>
      </c>
      <c r="U104" s="392">
        <f t="shared" si="39"/>
        <v>0</v>
      </c>
      <c r="V104" s="392">
        <f t="shared" si="40"/>
        <v>0</v>
      </c>
      <c r="W104" s="393">
        <f t="shared" si="41"/>
        <v>70</v>
      </c>
      <c r="X104" s="389">
        <f t="shared" si="42"/>
        <v>140</v>
      </c>
      <c r="Y104" s="144"/>
      <c r="Z104" s="423">
        <f t="shared" si="31"/>
        <v>0</v>
      </c>
      <c r="AA104" s="2"/>
      <c r="AB104" s="2"/>
      <c r="AC104" s="2"/>
      <c r="AD104" s="2"/>
      <c r="AE104" s="2"/>
      <c r="AF104" s="2"/>
      <c r="AG104" s="2"/>
      <c r="AH104" s="2"/>
    </row>
    <row r="105" spans="1:34" ht="18.75">
      <c r="A105" s="157">
        <f t="shared" si="35"/>
        <v>1</v>
      </c>
      <c r="B105" s="142" t="s">
        <v>144</v>
      </c>
      <c r="C105" s="148" t="s">
        <v>29</v>
      </c>
      <c r="D105" s="198">
        <v>20</v>
      </c>
      <c r="E105" s="383">
        <f t="shared" si="44"/>
        <v>140</v>
      </c>
      <c r="F105" s="319">
        <v>46209</v>
      </c>
      <c r="G105" s="384">
        <f t="shared" ca="1" si="43"/>
        <v>99</v>
      </c>
      <c r="H105" s="385">
        <v>2</v>
      </c>
      <c r="I105" s="428"/>
      <c r="J105" s="428"/>
      <c r="K105" s="385" t="s">
        <v>354</v>
      </c>
      <c r="L105" s="353"/>
      <c r="M105" s="196"/>
      <c r="N105" s="196">
        <v>0.5</v>
      </c>
      <c r="O105" s="196">
        <v>0.25</v>
      </c>
      <c r="P105" s="196"/>
      <c r="Q105" s="197">
        <v>0.25</v>
      </c>
      <c r="R105" s="386">
        <f t="shared" si="36"/>
        <v>0</v>
      </c>
      <c r="S105" s="387">
        <f t="shared" si="37"/>
        <v>0</v>
      </c>
      <c r="T105" s="392">
        <f t="shared" si="38"/>
        <v>70</v>
      </c>
      <c r="U105" s="392">
        <f t="shared" si="39"/>
        <v>35</v>
      </c>
      <c r="V105" s="392">
        <f t="shared" si="40"/>
        <v>0</v>
      </c>
      <c r="W105" s="393">
        <f t="shared" si="41"/>
        <v>35</v>
      </c>
      <c r="X105" s="389">
        <f t="shared" si="42"/>
        <v>140</v>
      </c>
      <c r="Y105" s="144"/>
      <c r="Z105" s="423">
        <f t="shared" si="31"/>
        <v>0</v>
      </c>
      <c r="AA105" s="2"/>
      <c r="AB105" s="2"/>
      <c r="AC105" s="2"/>
      <c r="AD105" s="2"/>
      <c r="AE105" s="2"/>
      <c r="AF105" s="2"/>
      <c r="AG105" s="2"/>
      <c r="AH105" s="2"/>
    </row>
    <row r="106" spans="1:34" ht="18.75">
      <c r="A106" s="157">
        <f t="shared" si="35"/>
        <v>1</v>
      </c>
      <c r="B106" s="142" t="s">
        <v>381</v>
      </c>
      <c r="C106" s="142"/>
      <c r="D106" s="198">
        <v>22</v>
      </c>
      <c r="E106" s="383">
        <f t="shared" si="44"/>
        <v>154</v>
      </c>
      <c r="F106" s="319">
        <v>46213</v>
      </c>
      <c r="G106" s="384">
        <f t="shared" ca="1" si="43"/>
        <v>95</v>
      </c>
      <c r="H106" s="385">
        <v>1</v>
      </c>
      <c r="I106" s="428"/>
      <c r="J106" s="428"/>
      <c r="K106" s="385" t="s">
        <v>353</v>
      </c>
      <c r="L106" s="195"/>
      <c r="M106" s="196"/>
      <c r="N106" s="196">
        <v>0.5</v>
      </c>
      <c r="O106" s="196"/>
      <c r="P106" s="196"/>
      <c r="Q106" s="197">
        <v>0.5</v>
      </c>
      <c r="R106" s="386">
        <f t="shared" si="36"/>
        <v>0</v>
      </c>
      <c r="S106" s="387">
        <f t="shared" si="37"/>
        <v>0</v>
      </c>
      <c r="T106" s="392">
        <f t="shared" si="38"/>
        <v>77</v>
      </c>
      <c r="U106" s="392">
        <f t="shared" si="39"/>
        <v>0</v>
      </c>
      <c r="V106" s="392">
        <f t="shared" si="40"/>
        <v>0</v>
      </c>
      <c r="W106" s="393">
        <f t="shared" si="41"/>
        <v>77</v>
      </c>
      <c r="X106" s="389">
        <f t="shared" si="42"/>
        <v>154</v>
      </c>
      <c r="Y106" s="144"/>
      <c r="Z106" s="423">
        <f t="shared" si="31"/>
        <v>0</v>
      </c>
      <c r="AA106" s="2"/>
      <c r="AB106" s="2"/>
      <c r="AC106" s="2"/>
      <c r="AD106" s="2"/>
      <c r="AE106" s="2"/>
      <c r="AF106" s="2"/>
      <c r="AG106" s="2"/>
      <c r="AH106" s="2"/>
    </row>
    <row r="107" spans="1:34" ht="18.75">
      <c r="A107" s="157">
        <f t="shared" si="35"/>
        <v>1</v>
      </c>
      <c r="B107" s="142" t="s">
        <v>339</v>
      </c>
      <c r="C107" s="142"/>
      <c r="D107" s="199">
        <v>16</v>
      </c>
      <c r="E107" s="383">
        <f t="shared" si="44"/>
        <v>112</v>
      </c>
      <c r="F107" s="319">
        <v>46211</v>
      </c>
      <c r="G107" s="384">
        <f t="shared" ca="1" si="43"/>
        <v>97</v>
      </c>
      <c r="H107" s="385">
        <v>3</v>
      </c>
      <c r="I107" s="428"/>
      <c r="J107" s="428"/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36"/>
        <v>56</v>
      </c>
      <c r="S107" s="387">
        <f t="shared" si="37"/>
        <v>0</v>
      </c>
      <c r="T107" s="392">
        <f t="shared" si="38"/>
        <v>0</v>
      </c>
      <c r="U107" s="392">
        <f t="shared" si="39"/>
        <v>0</v>
      </c>
      <c r="V107" s="392">
        <f t="shared" si="40"/>
        <v>0</v>
      </c>
      <c r="W107" s="393">
        <f t="shared" si="41"/>
        <v>56</v>
      </c>
      <c r="X107" s="389">
        <f t="shared" si="42"/>
        <v>112</v>
      </c>
      <c r="Y107" s="144"/>
      <c r="Z107" s="423">
        <f t="shared" si="31"/>
        <v>0</v>
      </c>
      <c r="AA107" s="2"/>
      <c r="AB107" s="2"/>
      <c r="AC107" s="2"/>
      <c r="AD107" s="2"/>
      <c r="AE107" s="2"/>
      <c r="AF107" s="2"/>
      <c r="AG107" s="2"/>
      <c r="AH107" s="2"/>
    </row>
    <row r="108" spans="1:34" ht="18.75">
      <c r="A108" s="157">
        <f t="shared" si="35"/>
        <v>1</v>
      </c>
      <c r="B108" s="142" t="s">
        <v>147</v>
      </c>
      <c r="C108" s="142"/>
      <c r="D108" s="198">
        <v>16</v>
      </c>
      <c r="E108" s="383">
        <f t="shared" si="44"/>
        <v>112</v>
      </c>
      <c r="F108" s="319">
        <v>46210</v>
      </c>
      <c r="G108" s="384">
        <f t="shared" ca="1" si="43"/>
        <v>98</v>
      </c>
      <c r="H108" s="385">
        <v>1</v>
      </c>
      <c r="I108" s="428"/>
      <c r="J108" s="428"/>
      <c r="K108" s="385" t="s">
        <v>353</v>
      </c>
      <c r="L108" s="195"/>
      <c r="M108" s="196"/>
      <c r="N108" s="196"/>
      <c r="O108" s="196"/>
      <c r="P108" s="196">
        <v>0.5</v>
      </c>
      <c r="Q108" s="197">
        <v>0.5</v>
      </c>
      <c r="R108" s="386">
        <f t="shared" si="36"/>
        <v>0</v>
      </c>
      <c r="S108" s="387">
        <f t="shared" si="37"/>
        <v>0</v>
      </c>
      <c r="T108" s="392">
        <f t="shared" si="38"/>
        <v>0</v>
      </c>
      <c r="U108" s="392">
        <f t="shared" si="39"/>
        <v>0</v>
      </c>
      <c r="V108" s="392">
        <f t="shared" si="40"/>
        <v>56</v>
      </c>
      <c r="W108" s="393">
        <f t="shared" si="41"/>
        <v>56</v>
      </c>
      <c r="X108" s="389">
        <f t="shared" si="42"/>
        <v>112</v>
      </c>
      <c r="Y108" s="144"/>
      <c r="Z108" s="423">
        <f t="shared" si="31"/>
        <v>0</v>
      </c>
      <c r="AA108" s="2"/>
      <c r="AB108" s="2"/>
      <c r="AC108" s="2"/>
      <c r="AD108" s="2"/>
      <c r="AE108" s="2"/>
      <c r="AF108" s="2"/>
      <c r="AG108" s="2"/>
      <c r="AH108" s="2"/>
    </row>
    <row r="109" spans="1:34" ht="18.75">
      <c r="A109" s="157">
        <f t="shared" si="35"/>
        <v>1</v>
      </c>
      <c r="B109" s="142" t="s">
        <v>382</v>
      </c>
      <c r="C109" s="142"/>
      <c r="D109" s="198">
        <v>12</v>
      </c>
      <c r="E109" s="383">
        <f t="shared" si="44"/>
        <v>84</v>
      </c>
      <c r="F109" s="319">
        <v>46210</v>
      </c>
      <c r="G109" s="384">
        <f t="shared" ca="1" si="43"/>
        <v>98</v>
      </c>
      <c r="H109" s="254">
        <v>1</v>
      </c>
      <c r="I109" s="429"/>
      <c r="J109" s="429"/>
      <c r="K109" s="385" t="s">
        <v>353</v>
      </c>
      <c r="L109" s="195">
        <v>1</v>
      </c>
      <c r="M109" s="196"/>
      <c r="N109" s="196"/>
      <c r="O109" s="196"/>
      <c r="P109" s="196"/>
      <c r="Q109" s="197"/>
      <c r="R109" s="386">
        <f t="shared" si="36"/>
        <v>84</v>
      </c>
      <c r="S109" s="387">
        <f t="shared" si="37"/>
        <v>0</v>
      </c>
      <c r="T109" s="392">
        <f t="shared" si="38"/>
        <v>0</v>
      </c>
      <c r="U109" s="392">
        <f t="shared" si="39"/>
        <v>0</v>
      </c>
      <c r="V109" s="392">
        <f t="shared" si="40"/>
        <v>0</v>
      </c>
      <c r="W109" s="393">
        <f t="shared" si="41"/>
        <v>0</v>
      </c>
      <c r="X109" s="389">
        <f t="shared" si="42"/>
        <v>84</v>
      </c>
      <c r="Y109" s="144"/>
      <c r="Z109" s="423">
        <f t="shared" si="31"/>
        <v>0</v>
      </c>
      <c r="AA109" s="2"/>
      <c r="AB109" s="2"/>
      <c r="AC109" s="2"/>
      <c r="AD109" s="2"/>
      <c r="AE109" s="2"/>
      <c r="AF109" s="2"/>
      <c r="AG109" s="2"/>
      <c r="AH109" s="2"/>
    </row>
    <row r="110" spans="1:34" ht="18.75">
      <c r="A110" s="157">
        <f t="shared" si="35"/>
        <v>1</v>
      </c>
      <c r="B110" s="142" t="s">
        <v>149</v>
      </c>
      <c r="C110" s="142"/>
      <c r="D110" s="199">
        <v>22</v>
      </c>
      <c r="E110" s="383">
        <v>154</v>
      </c>
      <c r="F110" s="319">
        <v>46212</v>
      </c>
      <c r="G110" s="384">
        <f t="shared" ca="1" si="43"/>
        <v>96</v>
      </c>
      <c r="H110" s="385">
        <v>3</v>
      </c>
      <c r="I110" s="428"/>
      <c r="J110" s="428"/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/>
      <c r="Q110" s="197">
        <v>0.5</v>
      </c>
      <c r="R110" s="386">
        <f t="shared" si="36"/>
        <v>77</v>
      </c>
      <c r="S110" s="387">
        <f t="shared" si="37"/>
        <v>0</v>
      </c>
      <c r="T110" s="392">
        <f t="shared" si="38"/>
        <v>0</v>
      </c>
      <c r="U110" s="392">
        <f t="shared" si="39"/>
        <v>0</v>
      </c>
      <c r="V110" s="392">
        <f t="shared" si="40"/>
        <v>0</v>
      </c>
      <c r="W110" s="393">
        <f t="shared" si="41"/>
        <v>77</v>
      </c>
      <c r="X110" s="389">
        <f t="shared" si="42"/>
        <v>154</v>
      </c>
      <c r="Y110" s="144"/>
      <c r="Z110" s="423">
        <f t="shared" si="31"/>
        <v>0</v>
      </c>
      <c r="AA110" s="2"/>
      <c r="AB110" s="2"/>
      <c r="AC110" s="2"/>
      <c r="AD110" s="2"/>
      <c r="AE110" s="2"/>
      <c r="AF110" s="2"/>
      <c r="AG110" s="2"/>
      <c r="AH110" s="2"/>
    </row>
    <row r="111" spans="1:34" ht="18.75">
      <c r="A111" s="157">
        <f t="shared" si="35"/>
        <v>1</v>
      </c>
      <c r="B111" s="142" t="s">
        <v>150</v>
      </c>
      <c r="C111" s="142"/>
      <c r="D111" s="198">
        <v>16</v>
      </c>
      <c r="E111" s="383">
        <f t="shared" ref="E111:E123" si="45">D111*7</f>
        <v>112</v>
      </c>
      <c r="F111" s="319">
        <v>46213</v>
      </c>
      <c r="G111" s="384">
        <f t="shared" ca="1" si="43"/>
        <v>95</v>
      </c>
      <c r="H111" s="385">
        <v>2</v>
      </c>
      <c r="I111" s="428"/>
      <c r="J111" s="428"/>
      <c r="K111" s="385" t="s">
        <v>354</v>
      </c>
      <c r="L111" s="195"/>
      <c r="M111" s="196"/>
      <c r="N111" s="196">
        <v>0.5</v>
      </c>
      <c r="O111" s="196"/>
      <c r="P111" s="196"/>
      <c r="Q111" s="197">
        <v>0.5</v>
      </c>
      <c r="R111" s="386">
        <f t="shared" si="36"/>
        <v>0</v>
      </c>
      <c r="S111" s="387">
        <f t="shared" si="37"/>
        <v>0</v>
      </c>
      <c r="T111" s="392">
        <f t="shared" si="38"/>
        <v>56</v>
      </c>
      <c r="U111" s="392">
        <f t="shared" si="39"/>
        <v>0</v>
      </c>
      <c r="V111" s="392">
        <f t="shared" si="40"/>
        <v>0</v>
      </c>
      <c r="W111" s="393">
        <f t="shared" si="41"/>
        <v>56</v>
      </c>
      <c r="X111" s="389">
        <f t="shared" si="42"/>
        <v>112</v>
      </c>
      <c r="Y111" s="144"/>
      <c r="Z111" s="423">
        <f t="shared" si="31"/>
        <v>0</v>
      </c>
      <c r="AA111" s="2"/>
      <c r="AB111" s="2"/>
      <c r="AC111" s="2"/>
      <c r="AD111" s="2"/>
      <c r="AE111" s="2"/>
      <c r="AF111" s="2"/>
      <c r="AG111" s="2"/>
      <c r="AH111" s="2"/>
    </row>
    <row r="112" spans="1:34" ht="18.75">
      <c r="A112" s="157">
        <f t="shared" si="35"/>
        <v>1</v>
      </c>
      <c r="B112" s="153" t="s">
        <v>151</v>
      </c>
      <c r="C112" s="153"/>
      <c r="D112" s="198">
        <v>30</v>
      </c>
      <c r="E112" s="383">
        <f t="shared" si="45"/>
        <v>210</v>
      </c>
      <c r="F112" s="319">
        <v>46210</v>
      </c>
      <c r="G112" s="384">
        <f t="shared" ca="1" si="43"/>
        <v>98</v>
      </c>
      <c r="H112" s="385">
        <v>1</v>
      </c>
      <c r="I112" s="428"/>
      <c r="J112" s="428"/>
      <c r="K112" s="385" t="s">
        <v>353</v>
      </c>
      <c r="L112" s="195"/>
      <c r="M112" s="196"/>
      <c r="N112" s="196"/>
      <c r="O112" s="196">
        <v>0.5</v>
      </c>
      <c r="P112" s="196"/>
      <c r="Q112" s="197">
        <v>0.5</v>
      </c>
      <c r="R112" s="386">
        <f t="shared" si="36"/>
        <v>0</v>
      </c>
      <c r="S112" s="387">
        <f t="shared" si="37"/>
        <v>0</v>
      </c>
      <c r="T112" s="392">
        <f t="shared" si="38"/>
        <v>0</v>
      </c>
      <c r="U112" s="392">
        <f t="shared" si="39"/>
        <v>105</v>
      </c>
      <c r="V112" s="392">
        <f t="shared" si="40"/>
        <v>0</v>
      </c>
      <c r="W112" s="393">
        <f t="shared" si="41"/>
        <v>105</v>
      </c>
      <c r="X112" s="389">
        <f t="shared" si="42"/>
        <v>210</v>
      </c>
      <c r="Y112" s="144"/>
      <c r="Z112" s="423">
        <f t="shared" si="31"/>
        <v>0</v>
      </c>
      <c r="AA112" s="2"/>
      <c r="AB112" s="2"/>
      <c r="AC112" s="2"/>
      <c r="AD112" s="2"/>
      <c r="AE112" s="2"/>
      <c r="AF112" s="2"/>
      <c r="AG112" s="2"/>
      <c r="AH112" s="2"/>
    </row>
    <row r="113" spans="1:34" ht="18.75">
      <c r="A113" s="157">
        <f t="shared" si="35"/>
        <v>1</v>
      </c>
      <c r="B113" s="150" t="s">
        <v>153</v>
      </c>
      <c r="C113" s="148" t="s">
        <v>29</v>
      </c>
      <c r="D113" s="200">
        <v>20</v>
      </c>
      <c r="E113" s="383">
        <f t="shared" si="45"/>
        <v>140</v>
      </c>
      <c r="F113" s="319">
        <v>46210</v>
      </c>
      <c r="G113" s="384">
        <f t="shared" ca="1" si="43"/>
        <v>98</v>
      </c>
      <c r="H113" s="385">
        <v>3</v>
      </c>
      <c r="I113" s="428"/>
      <c r="J113" s="428"/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6"/>
        <v>0</v>
      </c>
      <c r="S113" s="387">
        <f t="shared" si="37"/>
        <v>140</v>
      </c>
      <c r="T113" s="392">
        <f t="shared" si="38"/>
        <v>0</v>
      </c>
      <c r="U113" s="392">
        <f t="shared" si="39"/>
        <v>0</v>
      </c>
      <c r="V113" s="392">
        <f t="shared" si="40"/>
        <v>0</v>
      </c>
      <c r="W113" s="393">
        <f t="shared" si="41"/>
        <v>0</v>
      </c>
      <c r="X113" s="389">
        <f t="shared" si="42"/>
        <v>140</v>
      </c>
      <c r="Y113" s="144"/>
      <c r="Z113" s="423">
        <f t="shared" si="31"/>
        <v>0</v>
      </c>
      <c r="AA113" s="2"/>
      <c r="AB113" s="2"/>
      <c r="AC113" s="2"/>
      <c r="AD113" s="2"/>
      <c r="AE113" s="2"/>
      <c r="AF113" s="2"/>
      <c r="AG113" s="2"/>
      <c r="AH113" s="2"/>
    </row>
    <row r="114" spans="1:34" ht="18.75">
      <c r="A114" s="157">
        <f t="shared" si="35"/>
        <v>1</v>
      </c>
      <c r="B114" s="150" t="s">
        <v>154</v>
      </c>
      <c r="C114" s="150"/>
      <c r="D114" s="200">
        <v>16</v>
      </c>
      <c r="E114" s="383">
        <f t="shared" si="45"/>
        <v>112</v>
      </c>
      <c r="F114" s="319">
        <v>46212</v>
      </c>
      <c r="G114" s="384">
        <f t="shared" ca="1" si="43"/>
        <v>96</v>
      </c>
      <c r="H114" s="385">
        <v>3</v>
      </c>
      <c r="I114" s="428"/>
      <c r="J114" s="428"/>
      <c r="K114" s="385" t="str">
        <f>VLOOKUP(H114,Secteurs!$A$4:$C$6,3)</f>
        <v>Arnaud ITOUA</v>
      </c>
      <c r="L114" s="195">
        <v>0.5</v>
      </c>
      <c r="M114" s="196"/>
      <c r="N114" s="196"/>
      <c r="O114" s="196">
        <v>0.5</v>
      </c>
      <c r="P114" s="196"/>
      <c r="Q114" s="197"/>
      <c r="R114" s="386">
        <f t="shared" si="36"/>
        <v>56</v>
      </c>
      <c r="S114" s="387">
        <f t="shared" si="37"/>
        <v>0</v>
      </c>
      <c r="T114" s="392">
        <f t="shared" si="38"/>
        <v>0</v>
      </c>
      <c r="U114" s="392">
        <f t="shared" si="39"/>
        <v>56</v>
      </c>
      <c r="V114" s="392">
        <f t="shared" si="40"/>
        <v>0</v>
      </c>
      <c r="W114" s="393">
        <f t="shared" si="41"/>
        <v>0</v>
      </c>
      <c r="X114" s="389">
        <f t="shared" si="42"/>
        <v>112</v>
      </c>
      <c r="Y114" s="144"/>
      <c r="Z114" s="423">
        <f t="shared" si="31"/>
        <v>0</v>
      </c>
      <c r="AA114" s="2"/>
      <c r="AB114" s="2"/>
      <c r="AC114" s="2"/>
      <c r="AD114" s="2"/>
      <c r="AE114" s="2"/>
      <c r="AF114" s="2"/>
      <c r="AG114" s="2"/>
      <c r="AH114" s="2"/>
    </row>
    <row r="115" spans="1:34" ht="18.75">
      <c r="A115" s="157">
        <f t="shared" si="35"/>
        <v>1</v>
      </c>
      <c r="B115" s="348" t="s">
        <v>328</v>
      </c>
      <c r="C115" s="142"/>
      <c r="D115" s="198">
        <v>16</v>
      </c>
      <c r="E115" s="383">
        <f t="shared" si="45"/>
        <v>112</v>
      </c>
      <c r="F115" s="319">
        <v>46213</v>
      </c>
      <c r="G115" s="384">
        <f t="shared" ca="1" si="43"/>
        <v>95</v>
      </c>
      <c r="H115" s="385">
        <v>2</v>
      </c>
      <c r="I115" s="428"/>
      <c r="J115" s="428"/>
      <c r="K115" s="385" t="s">
        <v>354</v>
      </c>
      <c r="L115" s="195">
        <v>0.5</v>
      </c>
      <c r="M115" s="196"/>
      <c r="N115" s="196"/>
      <c r="O115" s="196"/>
      <c r="P115" s="196"/>
      <c r="Q115" s="197">
        <v>0.5</v>
      </c>
      <c r="R115" s="386">
        <f t="shared" si="36"/>
        <v>56</v>
      </c>
      <c r="S115" s="387">
        <f t="shared" si="37"/>
        <v>0</v>
      </c>
      <c r="T115" s="392">
        <f t="shared" si="38"/>
        <v>0</v>
      </c>
      <c r="U115" s="392">
        <f t="shared" si="39"/>
        <v>0</v>
      </c>
      <c r="V115" s="392">
        <f t="shared" si="40"/>
        <v>0</v>
      </c>
      <c r="W115" s="393">
        <f t="shared" si="41"/>
        <v>56</v>
      </c>
      <c r="X115" s="389">
        <f t="shared" si="42"/>
        <v>112</v>
      </c>
      <c r="Y115" s="144"/>
      <c r="Z115" s="423">
        <f t="shared" si="31"/>
        <v>0</v>
      </c>
      <c r="AA115" s="2"/>
      <c r="AB115" s="2"/>
      <c r="AC115" s="2"/>
      <c r="AD115" s="2"/>
      <c r="AE115" s="2"/>
      <c r="AF115" s="2"/>
      <c r="AG115" s="2"/>
      <c r="AH115" s="2"/>
    </row>
    <row r="116" spans="1:34" ht="18.75">
      <c r="A116" s="157">
        <f t="shared" si="35"/>
        <v>1</v>
      </c>
      <c r="B116" s="150" t="s">
        <v>156</v>
      </c>
      <c r="C116" s="150"/>
      <c r="D116" s="200">
        <v>12</v>
      </c>
      <c r="E116" s="383">
        <f t="shared" si="45"/>
        <v>84</v>
      </c>
      <c r="F116" s="320">
        <v>46211</v>
      </c>
      <c r="G116" s="384">
        <f t="shared" ca="1" si="43"/>
        <v>97</v>
      </c>
      <c r="H116" s="255">
        <v>3</v>
      </c>
      <c r="I116" s="430"/>
      <c r="J116" s="430"/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36"/>
        <v>42</v>
      </c>
      <c r="S116" s="387">
        <f t="shared" si="37"/>
        <v>0</v>
      </c>
      <c r="T116" s="392">
        <f t="shared" si="38"/>
        <v>0</v>
      </c>
      <c r="U116" s="392">
        <f t="shared" si="39"/>
        <v>0</v>
      </c>
      <c r="V116" s="392">
        <f t="shared" si="40"/>
        <v>42</v>
      </c>
      <c r="W116" s="393">
        <f t="shared" si="41"/>
        <v>0</v>
      </c>
      <c r="X116" s="389">
        <f t="shared" si="42"/>
        <v>84</v>
      </c>
      <c r="Y116" s="144"/>
      <c r="Z116" s="423">
        <f t="shared" si="31"/>
        <v>0</v>
      </c>
      <c r="AA116" s="2"/>
      <c r="AB116" s="2"/>
      <c r="AC116" s="2"/>
      <c r="AD116" s="2"/>
      <c r="AE116" s="2"/>
      <c r="AF116" s="2"/>
      <c r="AG116" s="2"/>
      <c r="AH116" s="2"/>
    </row>
    <row r="117" spans="1:34" ht="18.75">
      <c r="A117" s="157">
        <f t="shared" si="35"/>
        <v>1</v>
      </c>
      <c r="B117" s="150" t="s">
        <v>157</v>
      </c>
      <c r="C117" s="148" t="s">
        <v>29</v>
      </c>
      <c r="D117" s="200">
        <v>22</v>
      </c>
      <c r="E117" s="383">
        <f t="shared" si="45"/>
        <v>154</v>
      </c>
      <c r="F117" s="319">
        <v>46211</v>
      </c>
      <c r="G117" s="384">
        <f t="shared" ca="1" si="43"/>
        <v>97</v>
      </c>
      <c r="H117" s="385">
        <v>2</v>
      </c>
      <c r="I117" s="428"/>
      <c r="J117" s="428"/>
      <c r="K117" s="385" t="s">
        <v>355</v>
      </c>
      <c r="L117" s="195"/>
      <c r="M117" s="196"/>
      <c r="N117" s="196"/>
      <c r="O117" s="196">
        <v>0.5</v>
      </c>
      <c r="P117" s="196"/>
      <c r="Q117" s="197">
        <v>0.5</v>
      </c>
      <c r="R117" s="386">
        <f t="shared" si="36"/>
        <v>0</v>
      </c>
      <c r="S117" s="387">
        <f t="shared" si="37"/>
        <v>0</v>
      </c>
      <c r="T117" s="392">
        <f t="shared" si="38"/>
        <v>0</v>
      </c>
      <c r="U117" s="392">
        <f t="shared" si="39"/>
        <v>77</v>
      </c>
      <c r="V117" s="392">
        <f t="shared" si="40"/>
        <v>0</v>
      </c>
      <c r="W117" s="393">
        <f t="shared" si="41"/>
        <v>77</v>
      </c>
      <c r="X117" s="389">
        <f t="shared" si="42"/>
        <v>154</v>
      </c>
      <c r="Y117" s="144"/>
      <c r="Z117" s="423">
        <f t="shared" si="31"/>
        <v>0</v>
      </c>
      <c r="AA117" s="2"/>
      <c r="AB117" s="2"/>
      <c r="AC117" s="2"/>
      <c r="AD117" s="2"/>
      <c r="AE117" s="2"/>
      <c r="AF117" s="2"/>
      <c r="AG117" s="2"/>
      <c r="AH117" s="2"/>
    </row>
    <row r="118" spans="1:34" ht="18.75">
      <c r="A118" s="157">
        <f t="shared" si="35"/>
        <v>1</v>
      </c>
      <c r="B118" s="150" t="s">
        <v>158</v>
      </c>
      <c r="C118" s="150"/>
      <c r="D118" s="200">
        <v>40</v>
      </c>
      <c r="E118" s="383">
        <f t="shared" si="45"/>
        <v>280</v>
      </c>
      <c r="F118" s="319">
        <v>46211</v>
      </c>
      <c r="G118" s="384">
        <f t="shared" ca="1" si="43"/>
        <v>97</v>
      </c>
      <c r="H118" s="385">
        <v>2</v>
      </c>
      <c r="I118" s="428"/>
      <c r="J118" s="428"/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6"/>
        <v>280</v>
      </c>
      <c r="S118" s="387">
        <f t="shared" si="37"/>
        <v>0</v>
      </c>
      <c r="T118" s="392">
        <f t="shared" si="38"/>
        <v>0</v>
      </c>
      <c r="U118" s="392">
        <f t="shared" si="39"/>
        <v>0</v>
      </c>
      <c r="V118" s="392">
        <f t="shared" si="40"/>
        <v>0</v>
      </c>
      <c r="W118" s="393">
        <f t="shared" si="41"/>
        <v>0</v>
      </c>
      <c r="X118" s="389">
        <f t="shared" si="42"/>
        <v>280</v>
      </c>
      <c r="Y118" s="144"/>
      <c r="Z118" s="423">
        <f t="shared" si="31"/>
        <v>0</v>
      </c>
      <c r="AA118" s="2"/>
      <c r="AB118" s="2"/>
      <c r="AC118" s="2"/>
      <c r="AD118" s="2"/>
      <c r="AE118" s="2"/>
      <c r="AF118" s="2"/>
      <c r="AG118" s="2"/>
      <c r="AH118" s="2"/>
    </row>
    <row r="119" spans="1:34" ht="18.75">
      <c r="A119" s="157">
        <f t="shared" si="35"/>
        <v>1</v>
      </c>
      <c r="B119" s="150" t="s">
        <v>159</v>
      </c>
      <c r="C119" s="154" t="s">
        <v>29</v>
      </c>
      <c r="D119" s="200">
        <v>16</v>
      </c>
      <c r="E119" s="383">
        <f t="shared" si="45"/>
        <v>112</v>
      </c>
      <c r="F119" s="319">
        <v>46211</v>
      </c>
      <c r="G119" s="384">
        <f t="shared" ca="1" si="43"/>
        <v>97</v>
      </c>
      <c r="H119" s="385">
        <v>2</v>
      </c>
      <c r="I119" s="428"/>
      <c r="J119" s="428"/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6"/>
        <v>112</v>
      </c>
      <c r="S119" s="387">
        <f t="shared" si="37"/>
        <v>0</v>
      </c>
      <c r="T119" s="392">
        <f t="shared" si="38"/>
        <v>0</v>
      </c>
      <c r="U119" s="392">
        <f t="shared" si="39"/>
        <v>0</v>
      </c>
      <c r="V119" s="392">
        <f t="shared" si="40"/>
        <v>0</v>
      </c>
      <c r="W119" s="393">
        <f t="shared" si="41"/>
        <v>0</v>
      </c>
      <c r="X119" s="389">
        <f t="shared" si="42"/>
        <v>112</v>
      </c>
      <c r="Y119" s="144"/>
      <c r="Z119" s="423">
        <f t="shared" si="31"/>
        <v>0</v>
      </c>
      <c r="AA119" s="2"/>
      <c r="AB119" s="2"/>
      <c r="AC119" s="2"/>
      <c r="AD119" s="2"/>
      <c r="AE119" s="2"/>
      <c r="AF119" s="2"/>
      <c r="AG119" s="2"/>
      <c r="AH119" s="2"/>
    </row>
    <row r="120" spans="1:34" ht="18.75">
      <c r="A120" s="157">
        <f t="shared" si="35"/>
        <v>1</v>
      </c>
      <c r="B120" s="150" t="s">
        <v>324</v>
      </c>
      <c r="C120" s="150"/>
      <c r="D120" s="200">
        <v>8</v>
      </c>
      <c r="E120" s="383">
        <f t="shared" si="45"/>
        <v>56</v>
      </c>
      <c r="F120" s="319">
        <v>46212</v>
      </c>
      <c r="G120" s="384">
        <f t="shared" ca="1" si="43"/>
        <v>96</v>
      </c>
      <c r="H120" s="385">
        <v>3</v>
      </c>
      <c r="I120" s="428"/>
      <c r="J120" s="428"/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/>
      <c r="Q120" s="197">
        <v>0.5</v>
      </c>
      <c r="R120" s="386">
        <f t="shared" si="36"/>
        <v>28</v>
      </c>
      <c r="S120" s="387">
        <f t="shared" si="37"/>
        <v>0</v>
      </c>
      <c r="T120" s="392">
        <f t="shared" si="38"/>
        <v>0</v>
      </c>
      <c r="U120" s="392">
        <f t="shared" si="39"/>
        <v>0</v>
      </c>
      <c r="V120" s="392">
        <f t="shared" si="40"/>
        <v>0</v>
      </c>
      <c r="W120" s="393">
        <f t="shared" si="41"/>
        <v>28</v>
      </c>
      <c r="X120" s="389">
        <f t="shared" si="42"/>
        <v>56</v>
      </c>
      <c r="Y120" s="144"/>
      <c r="Z120" s="423">
        <f t="shared" si="31"/>
        <v>0</v>
      </c>
      <c r="AA120" s="2"/>
      <c r="AB120" s="2"/>
      <c r="AC120" s="2"/>
      <c r="AD120" s="2"/>
      <c r="AE120" s="2"/>
      <c r="AF120" s="2"/>
      <c r="AG120" s="2"/>
      <c r="AH120" s="2"/>
    </row>
    <row r="121" spans="1:34" ht="18.75">
      <c r="A121" s="157">
        <f t="shared" si="35"/>
        <v>1</v>
      </c>
      <c r="B121" s="150" t="s">
        <v>292</v>
      </c>
      <c r="C121" s="321"/>
      <c r="D121" s="200">
        <v>16</v>
      </c>
      <c r="E121" s="383">
        <f t="shared" si="45"/>
        <v>112</v>
      </c>
      <c r="F121" s="319">
        <v>46213</v>
      </c>
      <c r="G121" s="384">
        <f t="shared" ca="1" si="43"/>
        <v>95</v>
      </c>
      <c r="H121" s="385">
        <v>2</v>
      </c>
      <c r="I121" s="428"/>
      <c r="J121" s="428"/>
      <c r="K121" s="385" t="s">
        <v>354</v>
      </c>
      <c r="L121" s="195">
        <v>0.5</v>
      </c>
      <c r="M121" s="196"/>
      <c r="N121" s="196"/>
      <c r="O121" s="196"/>
      <c r="P121" s="196"/>
      <c r="Q121" s="197">
        <v>0.5</v>
      </c>
      <c r="R121" s="386">
        <f t="shared" si="36"/>
        <v>56</v>
      </c>
      <c r="S121" s="387">
        <f t="shared" si="37"/>
        <v>0</v>
      </c>
      <c r="T121" s="392">
        <f t="shared" si="38"/>
        <v>0</v>
      </c>
      <c r="U121" s="392">
        <f t="shared" si="39"/>
        <v>0</v>
      </c>
      <c r="V121" s="392">
        <f t="shared" si="40"/>
        <v>0</v>
      </c>
      <c r="W121" s="393">
        <f t="shared" si="41"/>
        <v>56</v>
      </c>
      <c r="X121" s="389">
        <f t="shared" si="42"/>
        <v>112</v>
      </c>
      <c r="Y121" s="144"/>
      <c r="Z121" s="423">
        <f t="shared" si="31"/>
        <v>0</v>
      </c>
      <c r="AA121" s="2"/>
      <c r="AB121" s="2"/>
      <c r="AC121" s="2"/>
      <c r="AD121" s="2"/>
      <c r="AE121" s="2"/>
      <c r="AF121" s="2"/>
      <c r="AG121" s="2"/>
      <c r="AH121" s="2"/>
    </row>
    <row r="122" spans="1:34" ht="18.75">
      <c r="A122" s="157">
        <f t="shared" si="35"/>
        <v>1</v>
      </c>
      <c r="B122" s="150" t="s">
        <v>161</v>
      </c>
      <c r="C122" s="150"/>
      <c r="D122" s="200">
        <v>20</v>
      </c>
      <c r="E122" s="383">
        <f t="shared" si="45"/>
        <v>140</v>
      </c>
      <c r="F122" s="319">
        <v>46209</v>
      </c>
      <c r="G122" s="384">
        <f t="shared" ca="1" si="43"/>
        <v>99</v>
      </c>
      <c r="H122" s="385">
        <v>2</v>
      </c>
      <c r="I122" s="428"/>
      <c r="J122" s="428"/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6"/>
        <v>70</v>
      </c>
      <c r="S122" s="387">
        <f t="shared" si="37"/>
        <v>0</v>
      </c>
      <c r="T122" s="392">
        <f t="shared" si="38"/>
        <v>0</v>
      </c>
      <c r="U122" s="392">
        <f t="shared" si="39"/>
        <v>70</v>
      </c>
      <c r="V122" s="392">
        <f t="shared" si="40"/>
        <v>0</v>
      </c>
      <c r="W122" s="393">
        <f t="shared" si="41"/>
        <v>0</v>
      </c>
      <c r="X122" s="389">
        <f t="shared" si="42"/>
        <v>140</v>
      </c>
      <c r="Y122" s="144"/>
      <c r="Z122" s="423">
        <f t="shared" si="31"/>
        <v>0</v>
      </c>
      <c r="AA122" s="2"/>
      <c r="AB122" s="2"/>
      <c r="AC122" s="2"/>
      <c r="AD122" s="2"/>
      <c r="AE122" s="2"/>
      <c r="AF122" s="2"/>
      <c r="AG122" s="2"/>
      <c r="AH122" s="2"/>
    </row>
    <row r="123" spans="1:34" ht="18.75">
      <c r="A123" s="157">
        <f t="shared" si="35"/>
        <v>1</v>
      </c>
      <c r="B123" s="150" t="s">
        <v>162</v>
      </c>
      <c r="C123" s="150"/>
      <c r="D123" s="200">
        <v>42</v>
      </c>
      <c r="E123" s="383">
        <f t="shared" si="45"/>
        <v>294</v>
      </c>
      <c r="F123" s="319">
        <v>46212</v>
      </c>
      <c r="G123" s="384">
        <f t="shared" ca="1" si="43"/>
        <v>96</v>
      </c>
      <c r="H123" s="254">
        <v>2</v>
      </c>
      <c r="I123" s="429"/>
      <c r="J123" s="429"/>
      <c r="K123" s="385" t="s">
        <v>354</v>
      </c>
      <c r="L123" s="195">
        <v>0.5</v>
      </c>
      <c r="M123" s="196"/>
      <c r="N123" s="196"/>
      <c r="O123" s="196"/>
      <c r="P123" s="196"/>
      <c r="Q123" s="197">
        <v>0.5</v>
      </c>
      <c r="R123" s="386">
        <f t="shared" si="36"/>
        <v>147</v>
      </c>
      <c r="S123" s="387">
        <f t="shared" si="37"/>
        <v>0</v>
      </c>
      <c r="T123" s="392">
        <f t="shared" si="38"/>
        <v>0</v>
      </c>
      <c r="U123" s="392">
        <f t="shared" si="39"/>
        <v>0</v>
      </c>
      <c r="V123" s="392">
        <f t="shared" si="40"/>
        <v>0</v>
      </c>
      <c r="W123" s="393">
        <f t="shared" si="41"/>
        <v>147</v>
      </c>
      <c r="X123" s="389">
        <f t="shared" si="42"/>
        <v>294</v>
      </c>
      <c r="Y123" s="144"/>
      <c r="Z123" s="423">
        <f t="shared" si="31"/>
        <v>0</v>
      </c>
      <c r="AA123" s="2"/>
      <c r="AB123" s="2"/>
      <c r="AC123" s="2"/>
      <c r="AD123" s="2"/>
      <c r="AE123" s="2"/>
      <c r="AF123" s="2"/>
      <c r="AG123" s="2"/>
      <c r="AH123" s="2"/>
    </row>
    <row r="124" spans="1:34" ht="18.75">
      <c r="A124" s="157">
        <f t="shared" si="35"/>
        <v>1</v>
      </c>
      <c r="B124" s="150" t="s">
        <v>387</v>
      </c>
      <c r="C124" s="154"/>
      <c r="D124" s="200">
        <v>3</v>
      </c>
      <c r="E124" s="383">
        <v>21</v>
      </c>
      <c r="F124" s="319">
        <v>46209</v>
      </c>
      <c r="G124" s="384">
        <f t="shared" ca="1" si="43"/>
        <v>99</v>
      </c>
      <c r="H124" s="254">
        <v>1</v>
      </c>
      <c r="I124" s="429"/>
      <c r="J124" s="429"/>
      <c r="K124" s="385" t="s">
        <v>353</v>
      </c>
      <c r="L124" s="195">
        <v>0.75</v>
      </c>
      <c r="M124" s="196"/>
      <c r="N124" s="196"/>
      <c r="O124" s="196">
        <v>0.25</v>
      </c>
      <c r="P124" s="196"/>
      <c r="Q124" s="197"/>
      <c r="R124" s="386">
        <f t="shared" si="36"/>
        <v>15.75</v>
      </c>
      <c r="S124" s="387">
        <f t="shared" si="37"/>
        <v>0</v>
      </c>
      <c r="T124" s="392">
        <f t="shared" si="38"/>
        <v>0</v>
      </c>
      <c r="U124" s="392">
        <f t="shared" si="39"/>
        <v>5.25</v>
      </c>
      <c r="V124" s="392">
        <f t="shared" si="40"/>
        <v>0</v>
      </c>
      <c r="W124" s="393">
        <f t="shared" si="41"/>
        <v>0</v>
      </c>
      <c r="X124" s="389">
        <f t="shared" si="42"/>
        <v>21</v>
      </c>
      <c r="Y124" s="144"/>
      <c r="Z124" s="423">
        <f t="shared" si="31"/>
        <v>0</v>
      </c>
      <c r="AA124" s="2"/>
      <c r="AB124" s="2"/>
      <c r="AC124" s="2"/>
      <c r="AD124" s="2"/>
      <c r="AE124" s="2"/>
      <c r="AF124" s="2"/>
      <c r="AG124" s="2"/>
      <c r="AH124" s="2"/>
    </row>
    <row r="125" spans="1:34" ht="18.75">
      <c r="A125" s="157">
        <f t="shared" si="35"/>
        <v>1</v>
      </c>
      <c r="B125" s="150" t="s">
        <v>164</v>
      </c>
      <c r="C125" s="154" t="s">
        <v>34</v>
      </c>
      <c r="D125" s="201">
        <v>16</v>
      </c>
      <c r="E125" s="383">
        <f t="shared" ref="E125:E152" si="46">D125*7</f>
        <v>112</v>
      </c>
      <c r="F125" s="319">
        <v>46209</v>
      </c>
      <c r="G125" s="384">
        <f t="shared" ca="1" si="43"/>
        <v>99</v>
      </c>
      <c r="H125" s="254">
        <v>1</v>
      </c>
      <c r="I125" s="429"/>
      <c r="J125" s="429"/>
      <c r="K125" s="385" t="s">
        <v>354</v>
      </c>
      <c r="L125" s="195"/>
      <c r="M125" s="196"/>
      <c r="N125" s="196"/>
      <c r="O125" s="196"/>
      <c r="P125" s="196">
        <v>1</v>
      </c>
      <c r="Q125" s="197"/>
      <c r="R125" s="386">
        <f t="shared" si="36"/>
        <v>0</v>
      </c>
      <c r="S125" s="387">
        <f t="shared" si="37"/>
        <v>0</v>
      </c>
      <c r="T125" s="392">
        <f t="shared" si="38"/>
        <v>0</v>
      </c>
      <c r="U125" s="392">
        <f t="shared" si="39"/>
        <v>0</v>
      </c>
      <c r="V125" s="392">
        <f t="shared" si="40"/>
        <v>112</v>
      </c>
      <c r="W125" s="393">
        <f t="shared" si="41"/>
        <v>0</v>
      </c>
      <c r="X125" s="389">
        <f t="shared" si="42"/>
        <v>112</v>
      </c>
      <c r="Y125" s="144"/>
      <c r="Z125" s="423">
        <f t="shared" si="31"/>
        <v>0</v>
      </c>
      <c r="AA125" s="2"/>
      <c r="AB125" s="2"/>
      <c r="AC125" s="2"/>
      <c r="AD125" s="2"/>
      <c r="AE125" s="2"/>
      <c r="AF125" s="2"/>
      <c r="AG125" s="2"/>
      <c r="AH125" s="2"/>
    </row>
    <row r="126" spans="1:34" ht="18.75">
      <c r="A126" s="157">
        <f t="shared" si="35"/>
        <v>1</v>
      </c>
      <c r="B126" s="150" t="s">
        <v>390</v>
      </c>
      <c r="C126" s="154" t="s">
        <v>34</v>
      </c>
      <c r="D126" s="200">
        <v>8</v>
      </c>
      <c r="E126" s="383">
        <f t="shared" si="46"/>
        <v>56</v>
      </c>
      <c r="F126" s="319">
        <v>46209</v>
      </c>
      <c r="G126" s="384">
        <f t="shared" ca="1" si="43"/>
        <v>99</v>
      </c>
      <c r="H126" s="254">
        <v>2</v>
      </c>
      <c r="I126" s="429"/>
      <c r="J126" s="429"/>
      <c r="K126" s="385" t="s">
        <v>354</v>
      </c>
      <c r="L126" s="195"/>
      <c r="M126" s="196"/>
      <c r="N126" s="196">
        <v>1</v>
      </c>
      <c r="O126" s="196"/>
      <c r="P126" s="196"/>
      <c r="Q126" s="197"/>
      <c r="R126" s="386">
        <f t="shared" si="36"/>
        <v>0</v>
      </c>
      <c r="S126" s="387">
        <f t="shared" si="37"/>
        <v>0</v>
      </c>
      <c r="T126" s="392">
        <f t="shared" si="38"/>
        <v>56</v>
      </c>
      <c r="U126" s="392">
        <f t="shared" si="39"/>
        <v>0</v>
      </c>
      <c r="V126" s="392">
        <f t="shared" si="40"/>
        <v>0</v>
      </c>
      <c r="W126" s="393">
        <f t="shared" si="41"/>
        <v>0</v>
      </c>
      <c r="X126" s="389">
        <f t="shared" si="42"/>
        <v>56</v>
      </c>
      <c r="Y126" s="144"/>
      <c r="Z126" s="423">
        <f t="shared" si="31"/>
        <v>0</v>
      </c>
      <c r="AA126" s="2"/>
      <c r="AB126" s="2"/>
      <c r="AC126" s="2"/>
      <c r="AD126" s="2"/>
      <c r="AE126" s="2"/>
      <c r="AF126" s="2"/>
      <c r="AG126" s="2"/>
      <c r="AH126" s="2"/>
    </row>
    <row r="127" spans="1:34" ht="18.75">
      <c r="A127" s="157">
        <f t="shared" si="35"/>
        <v>1</v>
      </c>
      <c r="B127" s="150" t="s">
        <v>167</v>
      </c>
      <c r="C127" s="148" t="s">
        <v>29</v>
      </c>
      <c r="D127" s="200">
        <v>24</v>
      </c>
      <c r="E127" s="383">
        <f t="shared" si="46"/>
        <v>168</v>
      </c>
      <c r="F127" s="319">
        <v>46210</v>
      </c>
      <c r="G127" s="384">
        <f t="shared" ca="1" si="43"/>
        <v>98</v>
      </c>
      <c r="H127" s="254">
        <v>2</v>
      </c>
      <c r="I127" s="429"/>
      <c r="J127" s="429"/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36"/>
        <v>126</v>
      </c>
      <c r="S127" s="387">
        <f t="shared" si="37"/>
        <v>0</v>
      </c>
      <c r="T127" s="392">
        <f t="shared" si="38"/>
        <v>0</v>
      </c>
      <c r="U127" s="392">
        <f t="shared" si="39"/>
        <v>42</v>
      </c>
      <c r="V127" s="392">
        <f t="shared" si="40"/>
        <v>0</v>
      </c>
      <c r="W127" s="393">
        <f t="shared" si="41"/>
        <v>0</v>
      </c>
      <c r="X127" s="389">
        <f t="shared" si="42"/>
        <v>168</v>
      </c>
      <c r="Y127" s="144"/>
      <c r="Z127" s="423">
        <f t="shared" si="31"/>
        <v>0</v>
      </c>
      <c r="AA127" s="2"/>
      <c r="AB127" s="2"/>
      <c r="AC127" s="2"/>
      <c r="AD127" s="2"/>
      <c r="AE127" s="2"/>
      <c r="AF127" s="2"/>
      <c r="AG127" s="2"/>
      <c r="AH127" s="2"/>
    </row>
    <row r="128" spans="1:34" ht="18.75">
      <c r="A128" s="157">
        <f t="shared" si="35"/>
        <v>1</v>
      </c>
      <c r="B128" s="142" t="s">
        <v>350</v>
      </c>
      <c r="C128" s="209"/>
      <c r="D128" s="201">
        <v>15</v>
      </c>
      <c r="E128" s="383">
        <f t="shared" si="46"/>
        <v>105</v>
      </c>
      <c r="F128" s="319">
        <v>46210</v>
      </c>
      <c r="G128" s="384">
        <f t="shared" ca="1" si="43"/>
        <v>98</v>
      </c>
      <c r="H128" s="254">
        <v>1</v>
      </c>
      <c r="I128" s="429"/>
      <c r="J128" s="429"/>
      <c r="K128" s="385" t="s">
        <v>353</v>
      </c>
      <c r="L128" s="195">
        <v>1</v>
      </c>
      <c r="M128" s="196"/>
      <c r="N128" s="196"/>
      <c r="O128" s="196"/>
      <c r="P128" s="196"/>
      <c r="Q128" s="197"/>
      <c r="R128" s="386">
        <f t="shared" si="36"/>
        <v>105</v>
      </c>
      <c r="S128" s="387">
        <f t="shared" si="37"/>
        <v>0</v>
      </c>
      <c r="T128" s="392">
        <f t="shared" si="38"/>
        <v>0</v>
      </c>
      <c r="U128" s="392">
        <f t="shared" si="39"/>
        <v>0</v>
      </c>
      <c r="V128" s="392">
        <f t="shared" si="40"/>
        <v>0</v>
      </c>
      <c r="W128" s="393">
        <f t="shared" si="41"/>
        <v>0</v>
      </c>
      <c r="X128" s="389">
        <f t="shared" si="42"/>
        <v>105</v>
      </c>
      <c r="Y128" s="144"/>
      <c r="Z128" s="423">
        <f t="shared" si="31"/>
        <v>0</v>
      </c>
      <c r="AA128" s="2"/>
      <c r="AB128" s="2"/>
      <c r="AC128" s="2"/>
      <c r="AD128" s="2"/>
      <c r="AE128" s="2"/>
      <c r="AF128" s="2"/>
      <c r="AG128" s="2"/>
      <c r="AH128" s="2"/>
    </row>
    <row r="129" spans="1:34" ht="18.75">
      <c r="A129" s="157">
        <f t="shared" si="35"/>
        <v>1</v>
      </c>
      <c r="B129" s="355" t="s">
        <v>307</v>
      </c>
      <c r="C129" s="154"/>
      <c r="D129" s="201">
        <v>9</v>
      </c>
      <c r="E129" s="383">
        <f t="shared" si="46"/>
        <v>63</v>
      </c>
      <c r="F129" s="319">
        <v>46209</v>
      </c>
      <c r="G129" s="384">
        <f t="shared" ca="1" si="43"/>
        <v>99</v>
      </c>
      <c r="H129" s="254">
        <v>2</v>
      </c>
      <c r="I129" s="429"/>
      <c r="J129" s="429"/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6"/>
        <v>0</v>
      </c>
      <c r="S129" s="387">
        <f t="shared" si="37"/>
        <v>0</v>
      </c>
      <c r="T129" s="392">
        <f t="shared" si="38"/>
        <v>0</v>
      </c>
      <c r="U129" s="392">
        <f t="shared" si="39"/>
        <v>0</v>
      </c>
      <c r="V129" s="392">
        <f t="shared" si="40"/>
        <v>0</v>
      </c>
      <c r="W129" s="393">
        <f t="shared" si="41"/>
        <v>63</v>
      </c>
      <c r="X129" s="389">
        <f t="shared" si="42"/>
        <v>63</v>
      </c>
      <c r="Y129" s="144"/>
      <c r="Z129" s="423">
        <f t="shared" si="31"/>
        <v>0</v>
      </c>
      <c r="AA129" s="2"/>
      <c r="AB129" s="2"/>
      <c r="AC129" s="2"/>
      <c r="AD129" s="2"/>
      <c r="AE129" s="2"/>
      <c r="AF129" s="2"/>
      <c r="AG129" s="2"/>
      <c r="AH129" s="2"/>
    </row>
    <row r="130" spans="1:34" ht="18.75">
      <c r="A130" s="157">
        <f t="shared" ref="A130:A150" si="47">+IF(D130&gt;0,1,0)</f>
        <v>1</v>
      </c>
      <c r="B130" s="153" t="s">
        <v>170</v>
      </c>
      <c r="C130" s="149"/>
      <c r="D130" s="198">
        <v>10</v>
      </c>
      <c r="E130" s="383">
        <f t="shared" si="46"/>
        <v>70</v>
      </c>
      <c r="F130" s="319">
        <v>46213</v>
      </c>
      <c r="G130" s="384">
        <f t="shared" ca="1" si="43"/>
        <v>95</v>
      </c>
      <c r="H130" s="254">
        <v>1</v>
      </c>
      <c r="I130" s="429"/>
      <c r="J130" s="429"/>
      <c r="K130" s="385" t="s">
        <v>353</v>
      </c>
      <c r="L130" s="195"/>
      <c r="M130" s="196"/>
      <c r="N130" s="196"/>
      <c r="O130" s="196">
        <v>0.5</v>
      </c>
      <c r="P130" s="196"/>
      <c r="Q130" s="197">
        <v>0.5</v>
      </c>
      <c r="R130" s="386">
        <f t="shared" ref="R130:R150" si="48">+$E130*L130</f>
        <v>0</v>
      </c>
      <c r="S130" s="387">
        <f t="shared" ref="S130:S150" si="49">+$E130*M130</f>
        <v>0</v>
      </c>
      <c r="T130" s="392">
        <f t="shared" ref="T130:T150" si="50">+$E130*N130</f>
        <v>0</v>
      </c>
      <c r="U130" s="392">
        <f t="shared" ref="U130:U150" si="51">+$E130*O130</f>
        <v>35</v>
      </c>
      <c r="V130" s="392">
        <f t="shared" ref="V130:V150" si="52">+$E130*P130</f>
        <v>0</v>
      </c>
      <c r="W130" s="393">
        <f t="shared" ref="W130:W150" si="53">+$E130*Q130</f>
        <v>35</v>
      </c>
      <c r="X130" s="389">
        <f t="shared" ref="X130:X151" si="54">SUM(R130:W130)</f>
        <v>70</v>
      </c>
      <c r="Y130" s="144"/>
      <c r="Z130" s="423">
        <f t="shared" ref="Z130:Z150" si="55">+X130-E130</f>
        <v>0</v>
      </c>
      <c r="AA130" s="2"/>
      <c r="AB130" s="2"/>
      <c r="AC130" s="2"/>
      <c r="AD130" s="2"/>
      <c r="AE130" s="2"/>
      <c r="AF130" s="2"/>
      <c r="AG130" s="2"/>
      <c r="AH130" s="2"/>
    </row>
    <row r="131" spans="1:34" ht="18.75">
      <c r="A131" s="157">
        <f t="shared" si="47"/>
        <v>1</v>
      </c>
      <c r="B131" s="153" t="s">
        <v>172</v>
      </c>
      <c r="C131" s="149"/>
      <c r="D131" s="198">
        <v>20</v>
      </c>
      <c r="E131" s="383">
        <f t="shared" si="46"/>
        <v>140</v>
      </c>
      <c r="F131" s="319">
        <v>46210</v>
      </c>
      <c r="G131" s="384">
        <f t="shared" ca="1" si="43"/>
        <v>98</v>
      </c>
      <c r="H131" s="254">
        <v>1</v>
      </c>
      <c r="I131" s="429"/>
      <c r="J131" s="429"/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8"/>
        <v>140</v>
      </c>
      <c r="S131" s="387">
        <f t="shared" si="49"/>
        <v>0</v>
      </c>
      <c r="T131" s="392">
        <f t="shared" si="50"/>
        <v>0</v>
      </c>
      <c r="U131" s="392">
        <f t="shared" si="51"/>
        <v>0</v>
      </c>
      <c r="V131" s="392">
        <f t="shared" si="52"/>
        <v>0</v>
      </c>
      <c r="W131" s="393">
        <f t="shared" si="53"/>
        <v>0</v>
      </c>
      <c r="X131" s="389">
        <f t="shared" si="54"/>
        <v>140</v>
      </c>
      <c r="Y131" s="144"/>
      <c r="Z131" s="423">
        <f t="shared" si="55"/>
        <v>0</v>
      </c>
      <c r="AA131" s="2"/>
      <c r="AB131" s="2"/>
      <c r="AC131" s="2"/>
      <c r="AD131" s="2"/>
      <c r="AE131" s="2"/>
      <c r="AF131" s="2"/>
      <c r="AG131" s="2"/>
      <c r="AH131" s="2"/>
    </row>
    <row r="132" spans="1:34" ht="18.75">
      <c r="A132" s="157">
        <f t="shared" si="47"/>
        <v>1</v>
      </c>
      <c r="B132" s="153" t="s">
        <v>173</v>
      </c>
      <c r="C132" s="149" t="s">
        <v>34</v>
      </c>
      <c r="D132" s="198">
        <v>10</v>
      </c>
      <c r="E132" s="383">
        <f t="shared" si="46"/>
        <v>70</v>
      </c>
      <c r="F132" s="319">
        <v>46210</v>
      </c>
      <c r="G132" s="384">
        <f t="shared" ca="1" si="43"/>
        <v>98</v>
      </c>
      <c r="H132" s="254">
        <v>1</v>
      </c>
      <c r="I132" s="429"/>
      <c r="J132" s="429"/>
      <c r="K132" s="385" t="s">
        <v>353</v>
      </c>
      <c r="L132" s="195"/>
      <c r="M132" s="196"/>
      <c r="N132" s="196"/>
      <c r="O132" s="196">
        <v>0.5</v>
      </c>
      <c r="P132" s="196"/>
      <c r="Q132" s="197">
        <v>0.5</v>
      </c>
      <c r="R132" s="386">
        <f t="shared" si="48"/>
        <v>0</v>
      </c>
      <c r="S132" s="387">
        <f t="shared" si="49"/>
        <v>0</v>
      </c>
      <c r="T132" s="392">
        <f t="shared" si="50"/>
        <v>0</v>
      </c>
      <c r="U132" s="392">
        <f t="shared" si="51"/>
        <v>35</v>
      </c>
      <c r="V132" s="392">
        <f t="shared" si="52"/>
        <v>0</v>
      </c>
      <c r="W132" s="393">
        <f t="shared" si="53"/>
        <v>35</v>
      </c>
      <c r="X132" s="389">
        <f t="shared" si="54"/>
        <v>70</v>
      </c>
      <c r="Y132" s="144"/>
      <c r="Z132" s="423">
        <f t="shared" si="55"/>
        <v>0</v>
      </c>
      <c r="AA132" s="2"/>
      <c r="AB132" s="2"/>
      <c r="AC132" s="2"/>
      <c r="AD132" s="2"/>
      <c r="AE132" s="2"/>
      <c r="AF132" s="2"/>
      <c r="AG132" s="2"/>
      <c r="AH132" s="2"/>
    </row>
    <row r="133" spans="1:34" ht="18.75">
      <c r="A133" s="157">
        <f t="shared" si="47"/>
        <v>1</v>
      </c>
      <c r="B133" s="142" t="s">
        <v>174</v>
      </c>
      <c r="C133" s="148" t="s">
        <v>29</v>
      </c>
      <c r="D133" s="198">
        <v>9</v>
      </c>
      <c r="E133" s="383">
        <f t="shared" si="46"/>
        <v>63</v>
      </c>
      <c r="F133" s="319">
        <v>46210</v>
      </c>
      <c r="G133" s="384">
        <f t="shared" ca="1" si="43"/>
        <v>98</v>
      </c>
      <c r="H133" s="385">
        <v>2</v>
      </c>
      <c r="I133" s="428"/>
      <c r="J133" s="428"/>
      <c r="K133" s="385" t="s">
        <v>354</v>
      </c>
      <c r="L133" s="195"/>
      <c r="M133" s="196"/>
      <c r="N133" s="196"/>
      <c r="O133" s="196">
        <v>0.5</v>
      </c>
      <c r="P133" s="196"/>
      <c r="Q133" s="197">
        <v>0.5</v>
      </c>
      <c r="R133" s="386">
        <f t="shared" si="48"/>
        <v>0</v>
      </c>
      <c r="S133" s="387">
        <f t="shared" si="49"/>
        <v>0</v>
      </c>
      <c r="T133" s="392">
        <f t="shared" si="50"/>
        <v>0</v>
      </c>
      <c r="U133" s="392">
        <f t="shared" si="51"/>
        <v>31.5</v>
      </c>
      <c r="V133" s="392">
        <f t="shared" si="52"/>
        <v>0</v>
      </c>
      <c r="W133" s="393">
        <f t="shared" si="53"/>
        <v>31.5</v>
      </c>
      <c r="X133" s="389">
        <f t="shared" si="54"/>
        <v>63</v>
      </c>
      <c r="Y133" s="144"/>
      <c r="Z133" s="423">
        <f t="shared" si="55"/>
        <v>0</v>
      </c>
      <c r="AA133" s="2"/>
      <c r="AB133" s="2"/>
      <c r="AC133" s="2"/>
      <c r="AD133" s="2"/>
      <c r="AE133" s="2"/>
      <c r="AF133" s="2"/>
      <c r="AG133" s="2"/>
      <c r="AH133" s="2"/>
    </row>
    <row r="134" spans="1:34" ht="18.75">
      <c r="A134" s="157">
        <f t="shared" si="47"/>
        <v>1</v>
      </c>
      <c r="B134" s="142" t="s">
        <v>175</v>
      </c>
      <c r="C134" s="142"/>
      <c r="D134" s="198">
        <v>22</v>
      </c>
      <c r="E134" s="383">
        <f t="shared" si="46"/>
        <v>154</v>
      </c>
      <c r="F134" s="319">
        <v>46209</v>
      </c>
      <c r="G134" s="384">
        <f t="shared" ref="G134:G150" ca="1" si="56">+IF(A134=1,(+TODAY())-F134,"Sans objet")</f>
        <v>99</v>
      </c>
      <c r="H134" s="385">
        <v>2</v>
      </c>
      <c r="I134" s="428"/>
      <c r="J134" s="428"/>
      <c r="K134" s="385" t="s">
        <v>354</v>
      </c>
      <c r="L134" s="195"/>
      <c r="M134" s="196"/>
      <c r="N134" s="196"/>
      <c r="O134" s="196"/>
      <c r="P134" s="196"/>
      <c r="Q134" s="197">
        <v>1</v>
      </c>
      <c r="R134" s="386">
        <f t="shared" si="48"/>
        <v>0</v>
      </c>
      <c r="S134" s="387">
        <f t="shared" si="49"/>
        <v>0</v>
      </c>
      <c r="T134" s="392">
        <f t="shared" si="50"/>
        <v>0</v>
      </c>
      <c r="U134" s="392">
        <f t="shared" si="51"/>
        <v>0</v>
      </c>
      <c r="V134" s="392">
        <f t="shared" si="52"/>
        <v>0</v>
      </c>
      <c r="W134" s="393">
        <f t="shared" si="53"/>
        <v>154</v>
      </c>
      <c r="X134" s="389">
        <f t="shared" si="54"/>
        <v>154</v>
      </c>
      <c r="Y134" s="144"/>
      <c r="Z134" s="423">
        <f t="shared" si="55"/>
        <v>0</v>
      </c>
      <c r="AA134" s="2"/>
      <c r="AB134" s="2"/>
      <c r="AC134" s="2"/>
      <c r="AD134" s="2"/>
      <c r="AE134" s="2"/>
      <c r="AF134" s="2"/>
      <c r="AG134" s="2"/>
      <c r="AH134" s="2"/>
    </row>
    <row r="135" spans="1:34" ht="18.75">
      <c r="A135" s="157">
        <f t="shared" si="47"/>
        <v>1</v>
      </c>
      <c r="B135" s="350" t="s">
        <v>176</v>
      </c>
      <c r="C135" s="210"/>
      <c r="D135" s="198">
        <v>8</v>
      </c>
      <c r="E135" s="383">
        <f t="shared" si="46"/>
        <v>56</v>
      </c>
      <c r="F135" s="319">
        <v>46212</v>
      </c>
      <c r="G135" s="384">
        <f t="shared" ca="1" si="56"/>
        <v>96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8"/>
        <v>0</v>
      </c>
      <c r="S135" s="387">
        <f t="shared" si="49"/>
        <v>0</v>
      </c>
      <c r="T135" s="392">
        <f t="shared" si="50"/>
        <v>0</v>
      </c>
      <c r="U135" s="392">
        <f t="shared" si="51"/>
        <v>0</v>
      </c>
      <c r="V135" s="392">
        <f t="shared" si="52"/>
        <v>28</v>
      </c>
      <c r="W135" s="393">
        <f t="shared" si="53"/>
        <v>28</v>
      </c>
      <c r="X135" s="389">
        <f t="shared" si="54"/>
        <v>56</v>
      </c>
      <c r="Y135" s="144"/>
      <c r="Z135" s="423">
        <f t="shared" si="55"/>
        <v>0</v>
      </c>
      <c r="AA135" s="2"/>
      <c r="AB135" s="2"/>
      <c r="AC135" s="2"/>
      <c r="AD135" s="2"/>
      <c r="AE135" s="2"/>
      <c r="AF135" s="2"/>
      <c r="AG135" s="2"/>
      <c r="AH135" s="2"/>
    </row>
    <row r="136" spans="1:34" ht="18.75">
      <c r="A136" s="157">
        <f t="shared" si="47"/>
        <v>1</v>
      </c>
      <c r="B136" s="161" t="s">
        <v>177</v>
      </c>
      <c r="C136" s="161"/>
      <c r="D136" s="198">
        <v>18</v>
      </c>
      <c r="E136" s="383">
        <f t="shared" si="46"/>
        <v>126</v>
      </c>
      <c r="F136" s="319">
        <v>46192</v>
      </c>
      <c r="G136" s="384">
        <f t="shared" ca="1" si="56"/>
        <v>116</v>
      </c>
      <c r="H136" s="385">
        <v>3</v>
      </c>
      <c r="I136" s="428"/>
      <c r="J136" s="428"/>
      <c r="K136" s="385" t="str">
        <f>VLOOKUP(H136,Secteurs!$A$4:$C$6,3)</f>
        <v>Arnaud ITOUA</v>
      </c>
      <c r="L136" s="195">
        <v>0.5</v>
      </c>
      <c r="M136" s="196"/>
      <c r="N136" s="196"/>
      <c r="O136" s="196">
        <v>0.5</v>
      </c>
      <c r="P136" s="196"/>
      <c r="Q136" s="197"/>
      <c r="R136" s="386">
        <f t="shared" si="48"/>
        <v>63</v>
      </c>
      <c r="S136" s="387">
        <f t="shared" si="49"/>
        <v>0</v>
      </c>
      <c r="T136" s="392">
        <f t="shared" si="50"/>
        <v>0</v>
      </c>
      <c r="U136" s="392">
        <f t="shared" si="51"/>
        <v>63</v>
      </c>
      <c r="V136" s="392">
        <f t="shared" si="52"/>
        <v>0</v>
      </c>
      <c r="W136" s="393">
        <f t="shared" si="53"/>
        <v>0</v>
      </c>
      <c r="X136" s="389">
        <f t="shared" si="54"/>
        <v>126</v>
      </c>
      <c r="Y136" s="144"/>
      <c r="Z136" s="423">
        <f t="shared" si="55"/>
        <v>0</v>
      </c>
      <c r="AA136" s="524"/>
      <c r="AB136" s="524"/>
      <c r="AC136" s="2"/>
      <c r="AD136" s="2"/>
      <c r="AE136" s="2"/>
      <c r="AF136" s="2"/>
      <c r="AG136" s="2"/>
      <c r="AH136" s="2"/>
    </row>
    <row r="137" spans="1:34" ht="18.75">
      <c r="A137" s="157">
        <f t="shared" si="47"/>
        <v>1</v>
      </c>
      <c r="B137" s="142" t="s">
        <v>178</v>
      </c>
      <c r="C137" s="162"/>
      <c r="D137" s="199">
        <v>7</v>
      </c>
      <c r="E137" s="383">
        <f t="shared" si="46"/>
        <v>49</v>
      </c>
      <c r="F137" s="319">
        <v>46213</v>
      </c>
      <c r="G137" s="384">
        <f t="shared" ca="1" si="56"/>
        <v>95</v>
      </c>
      <c r="H137" s="385">
        <v>1</v>
      </c>
      <c r="I137" s="428"/>
      <c r="J137" s="428"/>
      <c r="K137" s="385" t="s">
        <v>353</v>
      </c>
      <c r="L137" s="195"/>
      <c r="M137" s="196"/>
      <c r="N137" s="196"/>
      <c r="O137" s="196"/>
      <c r="P137" s="196"/>
      <c r="Q137" s="197">
        <v>1</v>
      </c>
      <c r="R137" s="386">
        <f t="shared" si="48"/>
        <v>0</v>
      </c>
      <c r="S137" s="387">
        <f t="shared" si="49"/>
        <v>0</v>
      </c>
      <c r="T137" s="392">
        <f t="shared" si="50"/>
        <v>0</v>
      </c>
      <c r="U137" s="392">
        <f t="shared" si="51"/>
        <v>0</v>
      </c>
      <c r="V137" s="392">
        <f t="shared" si="52"/>
        <v>0</v>
      </c>
      <c r="W137" s="393">
        <f t="shared" si="53"/>
        <v>49</v>
      </c>
      <c r="X137" s="389">
        <f t="shared" si="54"/>
        <v>49</v>
      </c>
      <c r="Y137" s="144"/>
      <c r="Z137" s="423">
        <f t="shared" si="55"/>
        <v>0</v>
      </c>
      <c r="AA137" s="524"/>
      <c r="AB137" s="524"/>
      <c r="AC137" s="2"/>
      <c r="AD137" s="2"/>
      <c r="AE137" s="2"/>
      <c r="AF137" s="2"/>
      <c r="AG137" s="2"/>
      <c r="AH137" s="2"/>
    </row>
    <row r="138" spans="1:34" ht="18.75" customHeight="1">
      <c r="A138" s="157">
        <f t="shared" si="47"/>
        <v>1</v>
      </c>
      <c r="B138" s="142" t="s">
        <v>267</v>
      </c>
      <c r="C138" s="162" t="s">
        <v>29</v>
      </c>
      <c r="D138" s="199">
        <v>8</v>
      </c>
      <c r="E138" s="383">
        <f t="shared" si="46"/>
        <v>56</v>
      </c>
      <c r="F138" s="319">
        <v>46209</v>
      </c>
      <c r="G138" s="384">
        <f t="shared" ca="1" si="56"/>
        <v>99</v>
      </c>
      <c r="H138" s="385">
        <v>1</v>
      </c>
      <c r="I138" s="428"/>
      <c r="J138" s="428"/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8"/>
        <v>42</v>
      </c>
      <c r="S138" s="387">
        <f t="shared" si="49"/>
        <v>0</v>
      </c>
      <c r="T138" s="392">
        <f t="shared" si="50"/>
        <v>0</v>
      </c>
      <c r="U138" s="392">
        <f t="shared" si="51"/>
        <v>0</v>
      </c>
      <c r="V138" s="392">
        <f t="shared" si="52"/>
        <v>14</v>
      </c>
      <c r="W138" s="393">
        <f t="shared" si="53"/>
        <v>0</v>
      </c>
      <c r="X138" s="389">
        <f t="shared" si="54"/>
        <v>56</v>
      </c>
      <c r="Y138" s="144"/>
      <c r="Z138" s="423">
        <f t="shared" si="55"/>
        <v>0</v>
      </c>
      <c r="AA138" s="524"/>
      <c r="AB138" s="524"/>
      <c r="AC138" s="2"/>
      <c r="AD138" s="2"/>
      <c r="AE138" s="2"/>
      <c r="AF138" s="2"/>
      <c r="AG138" s="2"/>
      <c r="AH138" s="2"/>
    </row>
    <row r="139" spans="1:34" ht="21">
      <c r="A139" s="157">
        <f t="shared" si="47"/>
        <v>1</v>
      </c>
      <c r="B139" s="142" t="s">
        <v>296</v>
      </c>
      <c r="C139" s="155"/>
      <c r="D139" s="198">
        <v>60</v>
      </c>
      <c r="E139" s="383">
        <f t="shared" si="46"/>
        <v>420</v>
      </c>
      <c r="F139" s="319">
        <v>46210</v>
      </c>
      <c r="G139" s="384">
        <f t="shared" ca="1" si="56"/>
        <v>98</v>
      </c>
      <c r="H139" s="385">
        <v>2</v>
      </c>
      <c r="I139" s="428"/>
      <c r="J139" s="428"/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8"/>
        <v>210</v>
      </c>
      <c r="S139" s="387">
        <f t="shared" si="49"/>
        <v>0</v>
      </c>
      <c r="T139" s="392">
        <f t="shared" si="50"/>
        <v>0</v>
      </c>
      <c r="U139" s="392">
        <f t="shared" si="51"/>
        <v>105</v>
      </c>
      <c r="V139" s="392">
        <f t="shared" si="52"/>
        <v>105</v>
      </c>
      <c r="W139" s="393">
        <f t="shared" si="53"/>
        <v>0</v>
      </c>
      <c r="X139" s="389">
        <f t="shared" si="54"/>
        <v>420</v>
      </c>
      <c r="Y139" s="144"/>
      <c r="Z139" s="423">
        <f t="shared" si="55"/>
        <v>0</v>
      </c>
      <c r="AA139" s="165"/>
      <c r="AB139" s="165"/>
      <c r="AC139" s="2"/>
      <c r="AD139" s="2"/>
      <c r="AE139" s="2"/>
      <c r="AF139" s="2"/>
      <c r="AG139" s="2"/>
      <c r="AH139" s="2"/>
    </row>
    <row r="140" spans="1:34" ht="18.75">
      <c r="A140" s="157">
        <f t="shared" si="47"/>
        <v>1</v>
      </c>
      <c r="B140" s="142" t="s">
        <v>180</v>
      </c>
      <c r="C140" s="163"/>
      <c r="D140" s="198">
        <v>24</v>
      </c>
      <c r="E140" s="383">
        <f t="shared" si="46"/>
        <v>168</v>
      </c>
      <c r="F140" s="319">
        <v>46209</v>
      </c>
      <c r="G140" s="384">
        <f t="shared" ca="1" si="56"/>
        <v>99</v>
      </c>
      <c r="H140" s="385">
        <v>1</v>
      </c>
      <c r="I140" s="428"/>
      <c r="J140" s="428"/>
      <c r="K140" s="385" t="s">
        <v>353</v>
      </c>
      <c r="L140" s="195"/>
      <c r="M140" s="196"/>
      <c r="N140" s="196">
        <v>0.25</v>
      </c>
      <c r="O140" s="196"/>
      <c r="P140" s="196"/>
      <c r="Q140" s="197">
        <v>0.75</v>
      </c>
      <c r="R140" s="386">
        <f t="shared" si="48"/>
        <v>0</v>
      </c>
      <c r="S140" s="387">
        <f t="shared" si="49"/>
        <v>0</v>
      </c>
      <c r="T140" s="392">
        <f t="shared" si="50"/>
        <v>42</v>
      </c>
      <c r="U140" s="392">
        <f t="shared" si="51"/>
        <v>0</v>
      </c>
      <c r="V140" s="392">
        <f t="shared" si="52"/>
        <v>0</v>
      </c>
      <c r="W140" s="393">
        <f t="shared" si="53"/>
        <v>126</v>
      </c>
      <c r="X140" s="389">
        <f t="shared" si="54"/>
        <v>168</v>
      </c>
      <c r="Y140" s="144"/>
      <c r="Z140" s="423">
        <f t="shared" si="55"/>
        <v>0</v>
      </c>
      <c r="AA140" s="2"/>
      <c r="AB140" s="2"/>
      <c r="AC140" s="2"/>
      <c r="AD140" s="2"/>
      <c r="AE140" s="2"/>
      <c r="AF140" s="2"/>
      <c r="AG140" s="2"/>
      <c r="AH140" s="2"/>
    </row>
    <row r="141" spans="1:34" ht="18.75">
      <c r="A141" s="157">
        <f t="shared" si="47"/>
        <v>1</v>
      </c>
      <c r="B141" s="142" t="s">
        <v>181</v>
      </c>
      <c r="C141" s="148"/>
      <c r="D141" s="198">
        <v>40</v>
      </c>
      <c r="E141" s="383">
        <f t="shared" si="46"/>
        <v>280</v>
      </c>
      <c r="F141" s="319">
        <v>46212</v>
      </c>
      <c r="G141" s="384">
        <f t="shared" ca="1" si="56"/>
        <v>96</v>
      </c>
      <c r="H141" s="385">
        <v>2</v>
      </c>
      <c r="I141" s="428"/>
      <c r="J141" s="428"/>
      <c r="K141" s="385" t="s">
        <v>280</v>
      </c>
      <c r="L141" s="195">
        <v>0.5</v>
      </c>
      <c r="M141" s="196"/>
      <c r="N141" s="196"/>
      <c r="O141" s="196">
        <v>0.25</v>
      </c>
      <c r="P141" s="196">
        <v>0.25</v>
      </c>
      <c r="Q141" s="197"/>
      <c r="R141" s="386">
        <f t="shared" si="48"/>
        <v>140</v>
      </c>
      <c r="S141" s="387">
        <f t="shared" si="49"/>
        <v>0</v>
      </c>
      <c r="T141" s="392">
        <f t="shared" si="50"/>
        <v>0</v>
      </c>
      <c r="U141" s="392">
        <f t="shared" si="51"/>
        <v>70</v>
      </c>
      <c r="V141" s="392">
        <f t="shared" si="52"/>
        <v>70</v>
      </c>
      <c r="W141" s="393">
        <f t="shared" si="53"/>
        <v>0</v>
      </c>
      <c r="X141" s="389">
        <f t="shared" si="54"/>
        <v>280</v>
      </c>
      <c r="Y141" s="144"/>
      <c r="Z141" s="423">
        <f t="shared" si="55"/>
        <v>0</v>
      </c>
      <c r="AA141" s="2"/>
      <c r="AB141" s="2"/>
      <c r="AC141" s="2"/>
      <c r="AD141" s="2"/>
      <c r="AE141" s="2"/>
      <c r="AF141" s="2"/>
      <c r="AG141" s="2"/>
      <c r="AH141" s="2"/>
    </row>
    <row r="142" spans="1:34" ht="18.75">
      <c r="A142" s="157">
        <f t="shared" si="47"/>
        <v>1</v>
      </c>
      <c r="B142" s="142" t="s">
        <v>182</v>
      </c>
      <c r="C142" s="142"/>
      <c r="D142" s="198">
        <v>16</v>
      </c>
      <c r="E142" s="383">
        <f t="shared" si="46"/>
        <v>112</v>
      </c>
      <c r="F142" s="319">
        <v>46213</v>
      </c>
      <c r="G142" s="384">
        <f t="shared" ca="1" si="56"/>
        <v>95</v>
      </c>
      <c r="H142" s="385">
        <v>2</v>
      </c>
      <c r="I142" s="428"/>
      <c r="J142" s="428"/>
      <c r="K142" s="385" t="s">
        <v>280</v>
      </c>
      <c r="L142" s="195"/>
      <c r="M142" s="196"/>
      <c r="N142" s="196"/>
      <c r="O142" s="196"/>
      <c r="P142" s="196"/>
      <c r="Q142" s="197">
        <v>1</v>
      </c>
      <c r="R142" s="386">
        <f t="shared" si="48"/>
        <v>0</v>
      </c>
      <c r="S142" s="387">
        <f t="shared" si="49"/>
        <v>0</v>
      </c>
      <c r="T142" s="392">
        <f t="shared" si="50"/>
        <v>0</v>
      </c>
      <c r="U142" s="392">
        <f t="shared" si="51"/>
        <v>0</v>
      </c>
      <c r="V142" s="392">
        <f t="shared" si="52"/>
        <v>0</v>
      </c>
      <c r="W142" s="393">
        <f t="shared" si="53"/>
        <v>112</v>
      </c>
      <c r="X142" s="389">
        <f t="shared" si="54"/>
        <v>112</v>
      </c>
      <c r="Y142" s="144"/>
      <c r="Z142" s="423">
        <f t="shared" si="55"/>
        <v>0</v>
      </c>
      <c r="AA142" s="2"/>
      <c r="AB142" s="2"/>
      <c r="AC142" s="2"/>
      <c r="AD142" s="2"/>
      <c r="AE142" s="2"/>
      <c r="AF142" s="2"/>
      <c r="AG142" s="2"/>
      <c r="AH142" s="2"/>
    </row>
    <row r="143" spans="1:34" ht="18.75">
      <c r="A143" s="157">
        <f t="shared" si="47"/>
        <v>1</v>
      </c>
      <c r="B143" s="142" t="s">
        <v>351</v>
      </c>
      <c r="C143" s="142"/>
      <c r="D143" s="198">
        <v>22</v>
      </c>
      <c r="E143" s="383">
        <f t="shared" si="46"/>
        <v>154</v>
      </c>
      <c r="F143" s="319">
        <v>46211</v>
      </c>
      <c r="G143" s="384">
        <f t="shared" ca="1" si="56"/>
        <v>97</v>
      </c>
      <c r="H143" s="254">
        <v>1</v>
      </c>
      <c r="I143" s="429"/>
      <c r="J143" s="429"/>
      <c r="K143" s="385" t="s">
        <v>353</v>
      </c>
      <c r="L143" s="195"/>
      <c r="M143" s="196">
        <v>0.5</v>
      </c>
      <c r="N143" s="196"/>
      <c r="O143" s="196"/>
      <c r="P143" s="196"/>
      <c r="Q143" s="197">
        <v>0.5</v>
      </c>
      <c r="R143" s="386">
        <f t="shared" si="48"/>
        <v>0</v>
      </c>
      <c r="S143" s="387">
        <f t="shared" si="49"/>
        <v>77</v>
      </c>
      <c r="T143" s="392">
        <f t="shared" si="50"/>
        <v>0</v>
      </c>
      <c r="U143" s="392">
        <f t="shared" si="51"/>
        <v>0</v>
      </c>
      <c r="V143" s="392">
        <f t="shared" si="52"/>
        <v>0</v>
      </c>
      <c r="W143" s="393">
        <f t="shared" si="53"/>
        <v>77</v>
      </c>
      <c r="X143" s="389">
        <f t="shared" si="54"/>
        <v>154</v>
      </c>
      <c r="Y143" s="144"/>
      <c r="Z143" s="423">
        <f t="shared" si="55"/>
        <v>0</v>
      </c>
      <c r="AA143" s="2"/>
      <c r="AB143" s="2"/>
      <c r="AC143" s="2"/>
      <c r="AD143" s="2"/>
      <c r="AE143" s="2"/>
      <c r="AF143" s="2"/>
      <c r="AG143" s="2"/>
      <c r="AH143" s="2"/>
    </row>
    <row r="144" spans="1:34" ht="18.75">
      <c r="A144" s="157">
        <f t="shared" si="47"/>
        <v>1</v>
      </c>
      <c r="B144" s="142" t="s">
        <v>335</v>
      </c>
      <c r="C144" s="163"/>
      <c r="D144" s="198">
        <v>12</v>
      </c>
      <c r="E144" s="383">
        <f t="shared" si="46"/>
        <v>84</v>
      </c>
      <c r="F144" s="319">
        <v>46212</v>
      </c>
      <c r="G144" s="384">
        <f t="shared" ca="1" si="56"/>
        <v>96</v>
      </c>
      <c r="H144" s="385">
        <v>3</v>
      </c>
      <c r="I144" s="428"/>
      <c r="J144" s="428"/>
      <c r="K144" s="385" t="str">
        <f>VLOOKUP(H144,Secteurs!$A$4:$C$6,3)</f>
        <v>Arnaud ITOUA</v>
      </c>
      <c r="L144" s="195">
        <v>0.5</v>
      </c>
      <c r="M144" s="196"/>
      <c r="N144" s="196"/>
      <c r="O144" s="196"/>
      <c r="P144" s="196"/>
      <c r="Q144" s="197">
        <v>0.5</v>
      </c>
      <c r="R144" s="386">
        <f t="shared" si="48"/>
        <v>42</v>
      </c>
      <c r="S144" s="387">
        <f t="shared" si="49"/>
        <v>0</v>
      </c>
      <c r="T144" s="392">
        <f t="shared" si="50"/>
        <v>0</v>
      </c>
      <c r="U144" s="392">
        <f t="shared" si="51"/>
        <v>0</v>
      </c>
      <c r="V144" s="392">
        <f t="shared" si="52"/>
        <v>0</v>
      </c>
      <c r="W144" s="393">
        <f t="shared" si="53"/>
        <v>42</v>
      </c>
      <c r="X144" s="389">
        <f t="shared" si="54"/>
        <v>84</v>
      </c>
      <c r="Y144" s="144"/>
      <c r="Z144" s="423">
        <f t="shared" si="55"/>
        <v>0</v>
      </c>
      <c r="AA144" s="10"/>
      <c r="AB144" s="2"/>
      <c r="AC144" s="2"/>
      <c r="AD144" s="2"/>
      <c r="AE144" s="2"/>
      <c r="AF144" s="2"/>
      <c r="AG144" s="2"/>
      <c r="AH144" s="2"/>
    </row>
    <row r="145" spans="1:35" ht="18.75">
      <c r="A145" s="157">
        <f t="shared" si="47"/>
        <v>1</v>
      </c>
      <c r="B145" s="142" t="s">
        <v>304</v>
      </c>
      <c r="C145" s="148"/>
      <c r="D145" s="198">
        <v>6</v>
      </c>
      <c r="E145" s="383">
        <f t="shared" si="46"/>
        <v>42</v>
      </c>
      <c r="F145" s="319">
        <v>46211</v>
      </c>
      <c r="G145" s="384">
        <f t="shared" ca="1" si="56"/>
        <v>97</v>
      </c>
      <c r="H145" s="385">
        <v>2</v>
      </c>
      <c r="I145" s="428"/>
      <c r="J145" s="428"/>
      <c r="K145" s="385" t="s">
        <v>280</v>
      </c>
      <c r="L145" s="195">
        <v>1</v>
      </c>
      <c r="M145" s="196"/>
      <c r="N145" s="196"/>
      <c r="O145" s="196"/>
      <c r="P145" s="196"/>
      <c r="Q145" s="197"/>
      <c r="R145" s="386">
        <f t="shared" si="48"/>
        <v>42</v>
      </c>
      <c r="S145" s="387">
        <f t="shared" si="49"/>
        <v>0</v>
      </c>
      <c r="T145" s="399">
        <f t="shared" si="50"/>
        <v>0</v>
      </c>
      <c r="U145" s="399">
        <f t="shared" si="51"/>
        <v>0</v>
      </c>
      <c r="V145" s="399">
        <f t="shared" si="52"/>
        <v>0</v>
      </c>
      <c r="W145" s="400">
        <f t="shared" si="53"/>
        <v>0</v>
      </c>
      <c r="X145" s="389">
        <f t="shared" si="54"/>
        <v>42</v>
      </c>
      <c r="Y145" s="144"/>
      <c r="Z145" s="423">
        <f t="shared" si="55"/>
        <v>0</v>
      </c>
      <c r="AA145" s="10"/>
      <c r="AB145" s="2"/>
      <c r="AC145" s="2"/>
      <c r="AD145" s="2"/>
      <c r="AE145" s="2"/>
      <c r="AF145" s="2"/>
      <c r="AG145" s="2"/>
      <c r="AH145" s="2"/>
    </row>
    <row r="146" spans="1:35" ht="18.75">
      <c r="A146" s="157">
        <f t="shared" si="47"/>
        <v>1</v>
      </c>
      <c r="B146" s="142" t="s">
        <v>306</v>
      </c>
      <c r="C146" s="148"/>
      <c r="D146" s="198">
        <v>7</v>
      </c>
      <c r="E146" s="383">
        <f t="shared" si="46"/>
        <v>49</v>
      </c>
      <c r="F146" s="319">
        <v>46213</v>
      </c>
      <c r="G146" s="384">
        <f t="shared" ca="1" si="56"/>
        <v>95</v>
      </c>
      <c r="H146" s="385">
        <v>1</v>
      </c>
      <c r="I146" s="428"/>
      <c r="J146" s="428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si="48"/>
        <v>49</v>
      </c>
      <c r="S146" s="387">
        <f t="shared" si="49"/>
        <v>0</v>
      </c>
      <c r="T146" s="399">
        <f t="shared" si="50"/>
        <v>0</v>
      </c>
      <c r="U146" s="399">
        <f t="shared" si="51"/>
        <v>0</v>
      </c>
      <c r="V146" s="399">
        <f t="shared" si="52"/>
        <v>0</v>
      </c>
      <c r="W146" s="400">
        <f t="shared" si="53"/>
        <v>0</v>
      </c>
      <c r="X146" s="389">
        <f t="shared" si="54"/>
        <v>49</v>
      </c>
      <c r="Y146" s="144"/>
      <c r="Z146" s="423">
        <f t="shared" si="55"/>
        <v>0</v>
      </c>
      <c r="AA146" s="10"/>
      <c r="AB146" s="2"/>
      <c r="AC146" s="2"/>
      <c r="AD146" s="2"/>
      <c r="AE146" s="2"/>
      <c r="AF146" s="2"/>
      <c r="AG146" s="2"/>
      <c r="AH146" s="2"/>
    </row>
    <row r="147" spans="1:35" ht="18.75">
      <c r="A147" s="157">
        <f t="shared" si="47"/>
        <v>1</v>
      </c>
      <c r="B147" s="142" t="s">
        <v>336</v>
      </c>
      <c r="C147" s="148"/>
      <c r="D147" s="198">
        <v>8</v>
      </c>
      <c r="E147" s="383">
        <f t="shared" si="46"/>
        <v>56</v>
      </c>
      <c r="F147" s="319">
        <v>46212</v>
      </c>
      <c r="G147" s="384">
        <f t="shared" ca="1" si="56"/>
        <v>96</v>
      </c>
      <c r="H147" s="385">
        <v>2</v>
      </c>
      <c r="I147" s="428"/>
      <c r="J147" s="428"/>
      <c r="K147" s="385" t="s">
        <v>354</v>
      </c>
      <c r="L147" s="195"/>
      <c r="M147" s="196"/>
      <c r="N147" s="196"/>
      <c r="O147" s="196">
        <v>1</v>
      </c>
      <c r="P147" s="196"/>
      <c r="Q147" s="197"/>
      <c r="R147" s="386">
        <f t="shared" si="48"/>
        <v>0</v>
      </c>
      <c r="S147" s="387">
        <f t="shared" si="49"/>
        <v>0</v>
      </c>
      <c r="T147" s="399">
        <f t="shared" si="50"/>
        <v>0</v>
      </c>
      <c r="U147" s="399">
        <f t="shared" si="51"/>
        <v>56</v>
      </c>
      <c r="V147" s="399">
        <f t="shared" si="52"/>
        <v>0</v>
      </c>
      <c r="W147" s="400">
        <f t="shared" si="53"/>
        <v>0</v>
      </c>
      <c r="X147" s="389">
        <f t="shared" si="54"/>
        <v>56</v>
      </c>
      <c r="Y147" s="144"/>
      <c r="Z147" s="423">
        <f t="shared" si="55"/>
        <v>0</v>
      </c>
      <c r="AA147" s="10"/>
      <c r="AB147" s="2"/>
      <c r="AC147" s="2"/>
      <c r="AD147" s="2"/>
      <c r="AE147" s="2"/>
      <c r="AF147" s="2"/>
      <c r="AG147" s="2"/>
      <c r="AH147" s="2"/>
    </row>
    <row r="148" spans="1:35" ht="18.75">
      <c r="A148" s="157">
        <f t="shared" si="47"/>
        <v>1</v>
      </c>
      <c r="B148" s="142" t="s">
        <v>340</v>
      </c>
      <c r="C148" s="142"/>
      <c r="D148" s="198">
        <v>18</v>
      </c>
      <c r="E148" s="383">
        <f t="shared" si="46"/>
        <v>126</v>
      </c>
      <c r="F148" s="319">
        <v>46210</v>
      </c>
      <c r="G148" s="384">
        <f t="shared" ca="1" si="56"/>
        <v>98</v>
      </c>
      <c r="H148" s="385"/>
      <c r="I148" s="428"/>
      <c r="J148" s="428"/>
      <c r="K148" s="385" t="s">
        <v>354</v>
      </c>
      <c r="L148" s="195"/>
      <c r="M148" s="196"/>
      <c r="N148" s="196"/>
      <c r="O148" s="196">
        <v>0.5</v>
      </c>
      <c r="P148" s="196"/>
      <c r="Q148" s="197">
        <v>0.5</v>
      </c>
      <c r="R148" s="386">
        <f t="shared" si="48"/>
        <v>0</v>
      </c>
      <c r="S148" s="387">
        <f t="shared" si="49"/>
        <v>0</v>
      </c>
      <c r="T148" s="399">
        <f t="shared" si="50"/>
        <v>0</v>
      </c>
      <c r="U148" s="399">
        <f t="shared" si="51"/>
        <v>63</v>
      </c>
      <c r="V148" s="399">
        <f t="shared" si="52"/>
        <v>0</v>
      </c>
      <c r="W148" s="400">
        <f t="shared" si="53"/>
        <v>63</v>
      </c>
      <c r="X148" s="389">
        <f t="shared" si="54"/>
        <v>126</v>
      </c>
      <c r="Y148" s="144"/>
      <c r="Z148" s="423">
        <f t="shared" si="55"/>
        <v>0</v>
      </c>
      <c r="AA148" s="10"/>
      <c r="AB148" s="2"/>
      <c r="AC148" s="2"/>
      <c r="AD148" s="2"/>
      <c r="AE148" s="2"/>
      <c r="AF148" s="2"/>
      <c r="AG148" s="2"/>
      <c r="AH148" s="2"/>
    </row>
    <row r="149" spans="1:35" ht="18.75">
      <c r="A149" s="157">
        <f t="shared" si="47"/>
        <v>1</v>
      </c>
      <c r="B149" s="348" t="s">
        <v>352</v>
      </c>
      <c r="C149" s="163"/>
      <c r="D149" s="198">
        <v>20</v>
      </c>
      <c r="E149" s="383">
        <f t="shared" si="46"/>
        <v>140</v>
      </c>
      <c r="F149" s="319">
        <v>46212</v>
      </c>
      <c r="G149" s="384">
        <f t="shared" ca="1" si="56"/>
        <v>96</v>
      </c>
      <c r="H149" s="385">
        <v>1</v>
      </c>
      <c r="I149" s="428"/>
      <c r="J149" s="428"/>
      <c r="K149" s="385" t="s">
        <v>280</v>
      </c>
      <c r="L149" s="195">
        <v>0.75</v>
      </c>
      <c r="M149" s="196"/>
      <c r="N149" s="196"/>
      <c r="O149" s="196"/>
      <c r="P149" s="196">
        <v>0.25</v>
      </c>
      <c r="Q149" s="197"/>
      <c r="R149" s="386">
        <f t="shared" si="48"/>
        <v>105</v>
      </c>
      <c r="S149" s="387">
        <f t="shared" si="49"/>
        <v>0</v>
      </c>
      <c r="T149" s="399">
        <f t="shared" si="50"/>
        <v>0</v>
      </c>
      <c r="U149" s="399">
        <f t="shared" si="51"/>
        <v>0</v>
      </c>
      <c r="V149" s="399">
        <f t="shared" si="52"/>
        <v>35</v>
      </c>
      <c r="W149" s="400">
        <f t="shared" si="53"/>
        <v>0</v>
      </c>
      <c r="X149" s="389">
        <f t="shared" si="54"/>
        <v>140</v>
      </c>
      <c r="Y149" s="144"/>
      <c r="Z149" s="423">
        <f t="shared" si="55"/>
        <v>0</v>
      </c>
      <c r="AA149" s="10"/>
      <c r="AB149" s="2"/>
      <c r="AC149" s="2"/>
      <c r="AD149" s="2"/>
      <c r="AE149" s="2"/>
      <c r="AF149" s="2"/>
      <c r="AG149" s="2"/>
      <c r="AH149" s="2"/>
    </row>
    <row r="150" spans="1:35" ht="18.75">
      <c r="A150" s="157">
        <f t="shared" si="47"/>
        <v>1</v>
      </c>
      <c r="B150" s="348" t="s">
        <v>315</v>
      </c>
      <c r="C150" s="163"/>
      <c r="D150" s="198">
        <v>12</v>
      </c>
      <c r="E150" s="383">
        <f t="shared" si="46"/>
        <v>84</v>
      </c>
      <c r="F150" s="319">
        <v>46210</v>
      </c>
      <c r="G150" s="384">
        <f t="shared" ca="1" si="56"/>
        <v>98</v>
      </c>
      <c r="H150" s="385">
        <v>1</v>
      </c>
      <c r="I150" s="428"/>
      <c r="J150" s="428"/>
      <c r="K150" s="385" t="s">
        <v>353</v>
      </c>
      <c r="L150" s="195"/>
      <c r="M150" s="196"/>
      <c r="N150" s="196"/>
      <c r="O150" s="196"/>
      <c r="P150" s="196">
        <v>1</v>
      </c>
      <c r="Q150" s="197"/>
      <c r="R150" s="386">
        <f t="shared" si="48"/>
        <v>0</v>
      </c>
      <c r="S150" s="387">
        <f t="shared" si="49"/>
        <v>0</v>
      </c>
      <c r="T150" s="399">
        <f t="shared" si="50"/>
        <v>0</v>
      </c>
      <c r="U150" s="399">
        <f t="shared" si="51"/>
        <v>0</v>
      </c>
      <c r="V150" s="399">
        <f t="shared" si="52"/>
        <v>84</v>
      </c>
      <c r="W150" s="400">
        <f t="shared" si="53"/>
        <v>0</v>
      </c>
      <c r="X150" s="389">
        <f t="shared" si="54"/>
        <v>84</v>
      </c>
      <c r="Y150" s="144"/>
      <c r="Z150" s="423">
        <f t="shared" si="55"/>
        <v>0</v>
      </c>
      <c r="AA150" s="10"/>
      <c r="AB150" s="2"/>
      <c r="AC150" s="2"/>
      <c r="AD150" s="2"/>
      <c r="AE150" s="2"/>
      <c r="AF150" s="2"/>
      <c r="AG150" s="2"/>
      <c r="AH150" s="2"/>
    </row>
    <row r="151" spans="1:35" ht="18.75">
      <c r="A151" s="258"/>
      <c r="B151" s="259"/>
      <c r="C151" s="260"/>
      <c r="D151" s="261"/>
      <c r="E151" s="262">
        <f t="shared" si="46"/>
        <v>0</v>
      </c>
      <c r="F151" s="263"/>
      <c r="G151" s="263"/>
      <c r="H151" s="264"/>
      <c r="I151" s="432"/>
      <c r="J151" s="432"/>
      <c r="K151" s="264"/>
      <c r="L151" s="265"/>
      <c r="M151" s="266"/>
      <c r="N151" s="266"/>
      <c r="O151" s="266"/>
      <c r="P151" s="266"/>
      <c r="Q151" s="267"/>
      <c r="R151" s="268"/>
      <c r="S151" s="269"/>
      <c r="T151" s="269"/>
      <c r="U151" s="269"/>
      <c r="V151" s="269"/>
      <c r="W151" s="270"/>
      <c r="X151" s="271">
        <f t="shared" si="54"/>
        <v>0</v>
      </c>
      <c r="Y151" s="272"/>
      <c r="Z151" s="423">
        <f>+X151-E151</f>
        <v>0</v>
      </c>
      <c r="AA151" s="10"/>
      <c r="AB151" s="2"/>
      <c r="AC151" s="2"/>
      <c r="AD151" s="2"/>
      <c r="AE151" s="2"/>
      <c r="AF151" s="2"/>
      <c r="AG151" s="2"/>
      <c r="AH151" s="2"/>
    </row>
    <row r="152" spans="1:35" ht="18.75">
      <c r="A152" s="181">
        <f>SUBTOTAL(9,A2:A151)</f>
        <v>148</v>
      </c>
      <c r="B152" s="181"/>
      <c r="C152" s="326">
        <f>+D152/A152</f>
        <v>28.5</v>
      </c>
      <c r="D152" s="182">
        <f>SUBTOTAL(9,D2:D151)</f>
        <v>4218</v>
      </c>
      <c r="E152" s="356">
        <f t="shared" si="46"/>
        <v>29526</v>
      </c>
      <c r="F152" s="327">
        <f>+E152/A152</f>
        <v>199.5</v>
      </c>
      <c r="G152" s="384">
        <f ca="1">(SUBTOTAL(9,G2:G151))/A152</f>
        <v>93.304054054054049</v>
      </c>
      <c r="H152" s="256"/>
      <c r="I152" s="256"/>
      <c r="J152" s="256"/>
      <c r="K152" s="256"/>
      <c r="L152" s="273">
        <f>(SUBTOTAL(9,L2:L151))/Q$161</f>
        <v>0.58499999999999996</v>
      </c>
      <c r="M152" s="274">
        <f>(SUBTOTAL(9,M2:M151))/R$161</f>
        <v>0.55000000000000004</v>
      </c>
      <c r="N152" s="274">
        <f>(SUBTOTAL(9,N2:N151))/T$161</f>
        <v>0.515625</v>
      </c>
      <c r="O152" s="274">
        <f>(SUBTOTAL(9,O2:O151))/U$161</f>
        <v>0.36734693877551022</v>
      </c>
      <c r="P152" s="274">
        <f>(SUBTOTAL(9,P2:P151))/V$161</f>
        <v>0.43269230769230771</v>
      </c>
      <c r="Q152" s="275">
        <f>(SUBTOTAL(9,Q2:Q151))/W$161</f>
        <v>0.47938144329896909</v>
      </c>
      <c r="R152" s="184">
        <f t="shared" ref="R152:X152" si="57">SUBTOTAL(9,R2:R151)</f>
        <v>11938.5</v>
      </c>
      <c r="S152" s="184">
        <f t="shared" si="57"/>
        <v>1214.5</v>
      </c>
      <c r="T152" s="184">
        <f t="shared" si="57"/>
        <v>1519</v>
      </c>
      <c r="U152" s="184">
        <f t="shared" si="57"/>
        <v>3781.75</v>
      </c>
      <c r="V152" s="184">
        <f t="shared" si="57"/>
        <v>1900.5</v>
      </c>
      <c r="W152" s="184">
        <f t="shared" si="57"/>
        <v>9171.75</v>
      </c>
      <c r="X152" s="184">
        <f t="shared" si="57"/>
        <v>29526</v>
      </c>
      <c r="Y152" s="182"/>
      <c r="Z152" s="371"/>
      <c r="AA152" s="10"/>
      <c r="AB152" s="2"/>
      <c r="AC152" s="2"/>
      <c r="AD152" s="2"/>
      <c r="AE152" s="2"/>
      <c r="AF152" s="2"/>
      <c r="AG152" s="2"/>
      <c r="AH152" s="2"/>
    </row>
    <row r="153" spans="1:35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10"/>
      <c r="AB153" s="2"/>
      <c r="AC153" s="2"/>
      <c r="AD153" s="2"/>
      <c r="AE153" s="2"/>
      <c r="AF153" s="2"/>
      <c r="AG153" s="2"/>
      <c r="AH153" s="2"/>
    </row>
    <row r="154" spans="1:35" ht="21">
      <c r="A154" s="1" t="s">
        <v>185</v>
      </c>
      <c r="B154" s="173" t="s">
        <v>186</v>
      </c>
      <c r="C154" s="173"/>
      <c r="D154" s="173" t="s">
        <v>383</v>
      </c>
      <c r="E154" s="24"/>
      <c r="F154" s="24"/>
      <c r="G154" s="24"/>
      <c r="H154" s="24"/>
      <c r="I154" s="24"/>
      <c r="J154" s="24"/>
      <c r="K154" s="24"/>
      <c r="P154" s="222" t="s">
        <v>188</v>
      </c>
      <c r="Q154" s="279" t="s">
        <v>289</v>
      </c>
      <c r="R154" s="220" t="s">
        <v>192</v>
      </c>
      <c r="S154" s="24" t="s">
        <v>2</v>
      </c>
      <c r="T154" s="24" t="s">
        <v>3</v>
      </c>
      <c r="U154" s="24" t="s">
        <v>4</v>
      </c>
      <c r="V154" s="401" t="s">
        <v>6</v>
      </c>
      <c r="W154" s="401" t="s">
        <v>5</v>
      </c>
      <c r="Z154" s="41"/>
      <c r="AA154" s="10"/>
      <c r="AB154" s="2"/>
      <c r="AC154" s="2"/>
      <c r="AD154" s="2"/>
      <c r="AE154" s="2"/>
      <c r="AF154" s="2"/>
      <c r="AG154" s="2"/>
      <c r="AH154" s="2"/>
    </row>
    <row r="155" spans="1:35" ht="21">
      <c r="A155" s="141" t="s">
        <v>287</v>
      </c>
      <c r="B155" s="311">
        <f>R152</f>
        <v>11938.5</v>
      </c>
      <c r="C155" s="213"/>
      <c r="D155" s="425">
        <f t="shared" ref="D155:D160" si="58">B155/B$162</f>
        <v>0.40433854907539118</v>
      </c>
      <c r="E155" s="2"/>
      <c r="F155" s="2"/>
      <c r="G155" s="2"/>
      <c r="H155" s="2"/>
      <c r="I155" s="2"/>
      <c r="J155" s="2"/>
      <c r="K155" s="2"/>
      <c r="P155" s="223">
        <v>0.25</v>
      </c>
      <c r="Q155" s="300">
        <f t="shared" ref="Q155:R158" si="59">+SUMIF(L$2:L$151,$P155,$A$2:$A$151)</f>
        <v>6</v>
      </c>
      <c r="R155" s="301">
        <f t="shared" si="59"/>
        <v>3</v>
      </c>
      <c r="S155" s="302">
        <f>+Q155+R155</f>
        <v>9</v>
      </c>
      <c r="T155" s="302">
        <f t="shared" ref="T155:W158" si="60">+SUMIF(N$2:N$151,$P155,$A$2:$A$151)</f>
        <v>3</v>
      </c>
      <c r="U155" s="302">
        <f t="shared" si="60"/>
        <v>28</v>
      </c>
      <c r="V155" s="302">
        <f t="shared" si="60"/>
        <v>13</v>
      </c>
      <c r="W155" s="302">
        <f t="shared" si="60"/>
        <v>24</v>
      </c>
      <c r="X155" s="403"/>
      <c r="Z155" s="402"/>
      <c r="AA155" s="10"/>
      <c r="AB155" s="2"/>
      <c r="AC155" s="2"/>
      <c r="AD155" s="2"/>
      <c r="AE155" s="2"/>
      <c r="AF155" s="2"/>
      <c r="AG155" s="2"/>
      <c r="AH155" s="2"/>
    </row>
    <row r="156" spans="1:35" ht="18.75">
      <c r="A156" s="215" t="s">
        <v>192</v>
      </c>
      <c r="B156" s="312">
        <f>S152</f>
        <v>1214.5</v>
      </c>
      <c r="C156" s="217"/>
      <c r="D156" s="426">
        <f t="shared" si="58"/>
        <v>4.1133238501659557E-2</v>
      </c>
      <c r="E156" s="2"/>
      <c r="F156" s="2"/>
      <c r="G156" s="2"/>
      <c r="H156" s="2"/>
      <c r="I156" s="2"/>
      <c r="J156" s="2"/>
      <c r="K156" s="2"/>
      <c r="P156" s="223">
        <v>0.5</v>
      </c>
      <c r="Q156" s="300">
        <f t="shared" si="59"/>
        <v>69</v>
      </c>
      <c r="R156" s="301">
        <f t="shared" si="59"/>
        <v>4</v>
      </c>
      <c r="S156" s="302">
        <f>+Q156+R156</f>
        <v>73</v>
      </c>
      <c r="T156" s="302">
        <f t="shared" si="60"/>
        <v>11</v>
      </c>
      <c r="U156" s="302">
        <f t="shared" si="60"/>
        <v>20</v>
      </c>
      <c r="V156" s="302">
        <f t="shared" si="60"/>
        <v>10</v>
      </c>
      <c r="W156" s="302">
        <f t="shared" si="60"/>
        <v>64</v>
      </c>
      <c r="X156" s="403"/>
      <c r="Z156" s="404"/>
      <c r="AA156" s="24"/>
      <c r="AB156" s="24"/>
      <c r="AC156" s="24"/>
      <c r="AD156" s="24"/>
      <c r="AE156" s="24"/>
      <c r="AF156" s="24"/>
      <c r="AG156" s="24"/>
      <c r="AH156" s="24"/>
    </row>
    <row r="157" spans="1:35" ht="18.75">
      <c r="A157" s="363" t="s">
        <v>2</v>
      </c>
      <c r="B157" s="420">
        <f>B155+B156</f>
        <v>13153</v>
      </c>
      <c r="C157" s="421"/>
      <c r="D157" s="366">
        <f t="shared" si="58"/>
        <v>0.44547178757705075</v>
      </c>
      <c r="E157" s="316">
        <f>+D157-S162</f>
        <v>1.3039355144618292E-2</v>
      </c>
      <c r="F157" s="225"/>
      <c r="G157" s="225"/>
      <c r="H157" s="257"/>
      <c r="I157" s="257"/>
      <c r="J157" s="257"/>
      <c r="K157" s="257"/>
      <c r="P157" s="223">
        <v>0.75</v>
      </c>
      <c r="Q157" s="300">
        <f t="shared" si="59"/>
        <v>10</v>
      </c>
      <c r="R157" s="301">
        <f t="shared" si="59"/>
        <v>1</v>
      </c>
      <c r="S157" s="302">
        <f>+Q157+R157</f>
        <v>11</v>
      </c>
      <c r="T157" s="302">
        <f t="shared" si="60"/>
        <v>0</v>
      </c>
      <c r="U157" s="302">
        <f t="shared" si="60"/>
        <v>0</v>
      </c>
      <c r="V157" s="302">
        <f t="shared" si="60"/>
        <v>0</v>
      </c>
      <c r="W157" s="302">
        <f t="shared" si="60"/>
        <v>2</v>
      </c>
      <c r="X157" s="403"/>
      <c r="Z157" s="405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8.75">
      <c r="A158" s="7" t="s">
        <v>3</v>
      </c>
      <c r="B158" s="422">
        <f>+T152</f>
        <v>1519</v>
      </c>
      <c r="C158" s="48"/>
      <c r="D158" s="286">
        <f t="shared" si="58"/>
        <v>5.144618302513039E-2</v>
      </c>
      <c r="E158" s="316">
        <f>+D158-T162</f>
        <v>-4.2970602181128525E-3</v>
      </c>
      <c r="F158" s="225"/>
      <c r="G158" s="225"/>
      <c r="H158" s="257"/>
      <c r="I158" s="257"/>
      <c r="J158" s="257"/>
      <c r="K158" s="257"/>
      <c r="P158" s="223">
        <v>1</v>
      </c>
      <c r="Q158" s="300">
        <f t="shared" si="59"/>
        <v>15</v>
      </c>
      <c r="R158" s="301">
        <f t="shared" si="59"/>
        <v>2</v>
      </c>
      <c r="S158" s="302">
        <f>+Q158+R158</f>
        <v>17</v>
      </c>
      <c r="T158" s="302">
        <f t="shared" si="60"/>
        <v>2</v>
      </c>
      <c r="U158" s="302">
        <f t="shared" si="60"/>
        <v>1</v>
      </c>
      <c r="V158" s="302">
        <f t="shared" si="60"/>
        <v>3</v>
      </c>
      <c r="W158" s="302">
        <f t="shared" si="60"/>
        <v>7</v>
      </c>
      <c r="X158" s="403"/>
      <c r="Z158" s="404"/>
      <c r="AA158" s="2"/>
      <c r="AB158" s="82"/>
      <c r="AC158" s="2"/>
      <c r="AD158" s="2"/>
      <c r="AE158" s="2"/>
      <c r="AF158" s="2"/>
      <c r="AG158" s="2"/>
      <c r="AH158" s="82"/>
      <c r="AI158" s="2"/>
    </row>
    <row r="159" spans="1:35" ht="18.75">
      <c r="A159" s="7" t="s">
        <v>4</v>
      </c>
      <c r="B159" s="422">
        <f>+U152</f>
        <v>3781.75</v>
      </c>
      <c r="C159" s="48" t="s">
        <v>397</v>
      </c>
      <c r="D159" s="286">
        <f t="shared" si="58"/>
        <v>0.12808202939781888</v>
      </c>
      <c r="E159" s="316">
        <f>+D159-U162</f>
        <v>6.4604077761972467E-3</v>
      </c>
      <c r="F159" s="225"/>
      <c r="G159" s="225"/>
      <c r="H159" s="257"/>
      <c r="I159" s="257"/>
      <c r="J159" s="257"/>
      <c r="K159" s="257"/>
      <c r="P159" s="406" t="s">
        <v>294</v>
      </c>
      <c r="Q159" s="303">
        <f t="shared" ref="Q159:W159" si="61">+SUMPRODUCT($P$155:$P$158,Q155:Q158)/Q161</f>
        <v>0.58499999999999996</v>
      </c>
      <c r="R159" s="304">
        <f t="shared" si="61"/>
        <v>0.55000000000000004</v>
      </c>
      <c r="S159" s="305">
        <f t="shared" si="61"/>
        <v>0.58181818181818179</v>
      </c>
      <c r="T159" s="305">
        <f t="shared" si="61"/>
        <v>0.515625</v>
      </c>
      <c r="U159" s="305">
        <f t="shared" si="61"/>
        <v>0.36734693877551022</v>
      </c>
      <c r="V159" s="305">
        <f t="shared" si="61"/>
        <v>0.43269230769230771</v>
      </c>
      <c r="W159" s="305">
        <f t="shared" si="61"/>
        <v>0.47938144329896909</v>
      </c>
      <c r="X159" s="186"/>
      <c r="Z159" s="164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8.75">
      <c r="A160" s="7" t="s">
        <v>6</v>
      </c>
      <c r="B160" s="422">
        <f>+V152</f>
        <v>1900.5</v>
      </c>
      <c r="C160" s="48"/>
      <c r="D160" s="286">
        <f t="shared" si="58"/>
        <v>6.4366998577524898E-2</v>
      </c>
      <c r="E160" s="316">
        <f>+D160-V162</f>
        <v>-1.1646514935988617E-2</v>
      </c>
      <c r="F160" s="225"/>
      <c r="G160" s="225"/>
      <c r="H160" s="257"/>
      <c r="I160" s="257"/>
      <c r="J160" s="257"/>
      <c r="K160" s="257"/>
      <c r="P160" s="406"/>
      <c r="Q160" s="306">
        <f>+L152</f>
        <v>0.58499999999999996</v>
      </c>
      <c r="R160" s="307">
        <f>+M152</f>
        <v>0.55000000000000004</v>
      </c>
      <c r="S160" s="308">
        <f>+(Q160*Q161+R160*R161)/S161</f>
        <v>0.58181818181818179</v>
      </c>
      <c r="T160" s="308">
        <f>+N152</f>
        <v>0.515625</v>
      </c>
      <c r="U160" s="308">
        <f>+O152</f>
        <v>0.36734693877551022</v>
      </c>
      <c r="V160" s="308">
        <f>+P152</f>
        <v>0.43269230769230771</v>
      </c>
      <c r="W160" s="308">
        <f>+Q152</f>
        <v>0.47938144329896909</v>
      </c>
      <c r="Z160" s="164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8.75">
      <c r="A161" s="7" t="s">
        <v>5</v>
      </c>
      <c r="B161" s="422">
        <f>+W152</f>
        <v>9171.75</v>
      </c>
      <c r="C161" s="48"/>
      <c r="D161" s="286">
        <v>0.31</v>
      </c>
      <c r="E161" s="316">
        <f>+D161-W162</f>
        <v>-4.1891891891892019E-3</v>
      </c>
      <c r="F161" s="225"/>
      <c r="G161" s="225"/>
      <c r="H161" s="257"/>
      <c r="I161" s="257"/>
      <c r="J161" s="257"/>
      <c r="K161" s="257"/>
      <c r="O161" s="278">
        <f>+A152</f>
        <v>148</v>
      </c>
      <c r="P161" s="407" t="s">
        <v>191</v>
      </c>
      <c r="Q161" s="309">
        <f t="shared" ref="Q161:W161" si="62">SUM(Q155:Q158)</f>
        <v>100</v>
      </c>
      <c r="R161" s="309">
        <f t="shared" si="62"/>
        <v>10</v>
      </c>
      <c r="S161" s="310">
        <f t="shared" si="62"/>
        <v>110</v>
      </c>
      <c r="T161" s="309">
        <f t="shared" si="62"/>
        <v>16</v>
      </c>
      <c r="U161" s="309">
        <f t="shared" si="62"/>
        <v>49</v>
      </c>
      <c r="V161" s="309">
        <f t="shared" si="62"/>
        <v>26</v>
      </c>
      <c r="W161" s="309">
        <f t="shared" si="62"/>
        <v>97</v>
      </c>
      <c r="X161" s="408"/>
      <c r="Z161" s="164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8.75">
      <c r="A162" s="62" t="s">
        <v>16</v>
      </c>
      <c r="B162" s="314">
        <f>B157+B158+B159+B160+B161</f>
        <v>29526</v>
      </c>
      <c r="C162" s="192"/>
      <c r="D162" s="315">
        <f>SUM(D157:D161)</f>
        <v>0.99936699857752487</v>
      </c>
      <c r="E162" s="2"/>
      <c r="F162" s="2"/>
      <c r="G162" s="2"/>
      <c r="H162" s="2"/>
      <c r="I162" s="2"/>
      <c r="J162" s="2"/>
      <c r="K162" s="2"/>
      <c r="O162" s="282"/>
      <c r="P162" s="283" t="s">
        <v>272</v>
      </c>
      <c r="Q162" s="284">
        <f>+(Q160*Q161)/$O$161</f>
        <v>0.39527027027027029</v>
      </c>
      <c r="R162" s="285">
        <f>+(R160*R161)/$O$161</f>
        <v>3.7162162162162164E-2</v>
      </c>
      <c r="S162" s="286">
        <f>+R162+Q162</f>
        <v>0.43243243243243246</v>
      </c>
      <c r="T162" s="286">
        <f>+(T160*T161)/$O$161</f>
        <v>5.5743243243243243E-2</v>
      </c>
      <c r="U162" s="286">
        <f>+(U160*U161)/$O$161</f>
        <v>0.12162162162162163</v>
      </c>
      <c r="V162" s="286">
        <f>+(V160*V161)/$O$161</f>
        <v>7.6013513513513514E-2</v>
      </c>
      <c r="W162" s="286">
        <f>+(W160*W161)/$O$161</f>
        <v>0.3141891891891892</v>
      </c>
      <c r="X162" s="409">
        <f>SUBTOTAL(9,S162:W162)</f>
        <v>1</v>
      </c>
      <c r="Z162" s="164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8.75">
      <c r="A163" s="227"/>
      <c r="D163" s="2"/>
      <c r="E163" s="2"/>
      <c r="F163" s="2"/>
      <c r="G163" s="2"/>
      <c r="H163" s="2"/>
      <c r="I163" s="2"/>
      <c r="J163" s="2"/>
      <c r="K163" s="2"/>
      <c r="P163" s="419" t="s">
        <v>384</v>
      </c>
      <c r="S163" s="418">
        <f>+S161/$O$161</f>
        <v>0.7432432432432432</v>
      </c>
      <c r="T163" s="418">
        <f>+T161/$O$161</f>
        <v>0.10810810810810811</v>
      </c>
      <c r="U163" s="418">
        <f>+U161/$O$161</f>
        <v>0.33108108108108109</v>
      </c>
      <c r="V163" s="418">
        <f>+V161/$O$161</f>
        <v>0.17567567567567569</v>
      </c>
      <c r="W163" s="418">
        <f>+W161/$O$161</f>
        <v>0.65540540540540537</v>
      </c>
      <c r="Z163" s="164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8.75">
      <c r="A164" s="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164"/>
      <c r="AA164" s="2"/>
      <c r="AB164" s="2"/>
      <c r="AC164" s="2"/>
      <c r="AD164" s="2"/>
      <c r="AE164" s="2"/>
      <c r="AF164" s="2"/>
      <c r="AG164" s="2"/>
      <c r="AH164" s="2"/>
      <c r="AI164" s="7"/>
    </row>
    <row r="165" spans="1:35" ht="18.75">
      <c r="A165" s="43"/>
      <c r="B165" s="43"/>
      <c r="C165" s="2"/>
      <c r="D165" s="2"/>
      <c r="N165" s="2"/>
      <c r="AA165" s="7"/>
      <c r="AB165" s="7"/>
      <c r="AC165" s="7"/>
      <c r="AD165" s="7"/>
      <c r="AE165" s="7"/>
      <c r="AF165" s="7"/>
      <c r="AG165" s="7"/>
      <c r="AH165" s="7"/>
      <c r="AI165" s="2"/>
    </row>
    <row r="166" spans="1:35" ht="18.75">
      <c r="N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8.75">
      <c r="N167" s="2"/>
      <c r="AA167" s="2"/>
      <c r="AB167" s="2"/>
      <c r="AC167" s="2"/>
      <c r="AD167" s="2"/>
      <c r="AE167" s="2"/>
      <c r="AF167" s="2"/>
      <c r="AG167" s="2"/>
      <c r="AH167" s="2"/>
    </row>
    <row r="168" spans="1:35" ht="18.75">
      <c r="N168" s="2"/>
    </row>
    <row r="169" spans="1:35" ht="18.75">
      <c r="N169" s="2"/>
    </row>
    <row r="170" spans="1:35" ht="18.75">
      <c r="N170" s="2"/>
    </row>
    <row r="171" spans="1:35" ht="18.75">
      <c r="N171" s="2"/>
    </row>
    <row r="172" spans="1:35" ht="18.75">
      <c r="N172" s="2"/>
    </row>
  </sheetData>
  <autoFilter ref="A1:Y151" xr:uid="{869CAAC0-E905-4B0C-BDD4-CFCF71037FC4}"/>
  <mergeCells count="5">
    <mergeCell ref="AB30:AI30"/>
    <mergeCell ref="AB56:AC56"/>
    <mergeCell ref="AA136:AB136"/>
    <mergeCell ref="AA137:AB137"/>
    <mergeCell ref="AA138:AB138"/>
  </mergeCells>
  <conditionalFormatting sqref="G2:G150">
    <cfRule type="cellIs" dxfId="111" priority="6" operator="lessThan">
      <formula>7</formula>
    </cfRule>
    <cfRule type="cellIs" dxfId="110" priority="7" operator="between">
      <formula>14</formula>
      <formula>7</formula>
    </cfRule>
    <cfRule type="cellIs" dxfId="109" priority="8" operator="greaterThan">
      <formula>14</formula>
    </cfRule>
  </conditionalFormatting>
  <conditionalFormatting sqref="G152">
    <cfRule type="cellIs" dxfId="108" priority="3" operator="lessThan">
      <formula>7</formula>
    </cfRule>
    <cfRule type="cellIs" dxfId="107" priority="4" operator="between">
      <formula>14</formula>
      <formula>7</formula>
    </cfRule>
    <cfRule type="cellIs" dxfId="106" priority="5" operator="greaterThan">
      <formula>14</formula>
    </cfRule>
  </conditionalFormatting>
  <conditionalFormatting sqref="AD7:AH7">
    <cfRule type="cellIs" dxfId="105" priority="1" operator="greaterThan">
      <formula>0</formula>
    </cfRule>
    <cfRule type="cellIs" dxfId="104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E5C2B-E677-4C0F-9C69-B64174FE84D0}">
  <dimension ref="A1:AK172"/>
  <sheetViews>
    <sheetView tabSelected="1" zoomScale="96" zoomScaleNormal="96" workbookViewId="0">
      <pane xSplit="5" ySplit="1" topLeftCell="Y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11.425781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6" width="9.140625" bestFit="1" customWidth="1"/>
    <col min="27" max="34" width="10.7109375" customWidth="1"/>
    <col min="35" max="35" width="13.42578125" customWidth="1"/>
  </cols>
  <sheetData>
    <row r="1" spans="1:35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80" t="s">
        <v>288</v>
      </c>
      <c r="AB1" s="381" t="s">
        <v>289</v>
      </c>
      <c r="AC1" s="382" t="s">
        <v>192</v>
      </c>
      <c r="AD1" s="380" t="s">
        <v>2</v>
      </c>
      <c r="AE1" s="380" t="s">
        <v>3</v>
      </c>
      <c r="AF1" s="380" t="s">
        <v>4</v>
      </c>
      <c r="AG1" s="380" t="s">
        <v>6</v>
      </c>
      <c r="AH1" s="380" t="s">
        <v>5</v>
      </c>
      <c r="AI1"/>
    </row>
    <row r="2" spans="1:35" ht="19.5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8" si="1">D2*7</f>
        <v>280</v>
      </c>
      <c r="F2" s="319">
        <v>46220</v>
      </c>
      <c r="G2" s="384">
        <f t="shared" ref="G2:G10" ca="1" si="2">+IF(A2=1,(+TODAY())-F2,"Sans objet")</f>
        <v>88</v>
      </c>
      <c r="H2" s="385">
        <v>1</v>
      </c>
      <c r="I2" s="428"/>
      <c r="J2" s="428"/>
      <c r="K2" s="385" t="s">
        <v>353</v>
      </c>
      <c r="L2" s="203">
        <v>1</v>
      </c>
      <c r="M2" s="204"/>
      <c r="N2" s="204"/>
      <c r="O2" s="204"/>
      <c r="P2" s="204"/>
      <c r="Q2" s="205"/>
      <c r="R2" s="386">
        <f t="shared" ref="R2:R33" si="3">+$E2*L2</f>
        <v>280</v>
      </c>
      <c r="S2" s="387">
        <f t="shared" ref="S2:S33" si="4">+$E2*M2</f>
        <v>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0</v>
      </c>
      <c r="W2" s="388">
        <f t="shared" ref="W2:W33" si="8">+$E2*Q2</f>
        <v>0</v>
      </c>
      <c r="X2" s="389">
        <f t="shared" ref="X2:X33" si="9">SUM(R2:W2)</f>
        <v>280</v>
      </c>
      <c r="Y2" s="383"/>
      <c r="Z2" s="423">
        <f t="shared" ref="Z2:Z65" si="10">+X2-E2</f>
        <v>0</v>
      </c>
      <c r="AA2" s="322">
        <v>25</v>
      </c>
      <c r="AB2" s="434">
        <v>0.39261744966442952</v>
      </c>
      <c r="AC2" s="434">
        <v>5.2013422818791948E-2</v>
      </c>
      <c r="AD2" s="323">
        <v>0.44463087248322147</v>
      </c>
      <c r="AE2" s="323">
        <v>8.2214765100671147E-2</v>
      </c>
      <c r="AF2" s="323">
        <v>0.11912751677852348</v>
      </c>
      <c r="AG2" s="323">
        <v>7.0469798657718116E-2</v>
      </c>
      <c r="AH2" s="323">
        <v>0.28355704697986578</v>
      </c>
      <c r="AI2" s="390">
        <v>1</v>
      </c>
    </row>
    <row r="3" spans="1:35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46219</v>
      </c>
      <c r="G3" s="384">
        <f t="shared" ca="1" si="2"/>
        <v>89</v>
      </c>
      <c r="H3" s="385">
        <v>2</v>
      </c>
      <c r="I3" s="428"/>
      <c r="J3" s="428"/>
      <c r="K3" s="385" t="s">
        <v>354</v>
      </c>
      <c r="L3" s="195">
        <v>0.5</v>
      </c>
      <c r="M3" s="196"/>
      <c r="N3" s="196"/>
      <c r="O3" s="196">
        <v>0.5</v>
      </c>
      <c r="P3" s="196"/>
      <c r="Q3" s="197"/>
      <c r="R3" s="386">
        <f t="shared" si="3"/>
        <v>168</v>
      </c>
      <c r="S3" s="387">
        <f t="shared" si="4"/>
        <v>0</v>
      </c>
      <c r="T3" s="392">
        <f t="shared" si="5"/>
        <v>0</v>
      </c>
      <c r="U3" s="392">
        <f t="shared" si="6"/>
        <v>168</v>
      </c>
      <c r="V3" s="392">
        <f t="shared" si="7"/>
        <v>0</v>
      </c>
      <c r="W3" s="393">
        <f t="shared" si="8"/>
        <v>0</v>
      </c>
      <c r="X3" s="389">
        <f t="shared" si="9"/>
        <v>336</v>
      </c>
      <c r="Y3" s="144"/>
      <c r="Z3" s="423">
        <f t="shared" si="10"/>
        <v>0</v>
      </c>
      <c r="AA3" s="322">
        <v>26</v>
      </c>
      <c r="AB3" s="434">
        <v>0.40136054421768708</v>
      </c>
      <c r="AC3" s="434">
        <v>4.9319727891156462E-2</v>
      </c>
      <c r="AD3" s="323">
        <v>0.45068027210884354</v>
      </c>
      <c r="AE3" s="323">
        <v>6.1224489795918366E-2</v>
      </c>
      <c r="AF3" s="323">
        <v>0.12074829931972789</v>
      </c>
      <c r="AG3" s="323">
        <v>8.673469387755102E-2</v>
      </c>
      <c r="AH3" s="323">
        <v>0.28061224489795916</v>
      </c>
      <c r="AI3" s="390">
        <v>1</v>
      </c>
    </row>
    <row r="4" spans="1:35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46219</v>
      </c>
      <c r="G4" s="384">
        <f t="shared" ca="1" si="2"/>
        <v>89</v>
      </c>
      <c r="H4" s="385">
        <v>3</v>
      </c>
      <c r="I4" s="428"/>
      <c r="J4" s="428"/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92">
        <f t="shared" si="5"/>
        <v>0</v>
      </c>
      <c r="U4" s="392">
        <f t="shared" si="6"/>
        <v>0</v>
      </c>
      <c r="V4" s="392">
        <f t="shared" si="7"/>
        <v>0</v>
      </c>
      <c r="W4" s="393">
        <f t="shared" si="8"/>
        <v>0</v>
      </c>
      <c r="X4" s="389">
        <f t="shared" si="9"/>
        <v>315</v>
      </c>
      <c r="Y4" s="144"/>
      <c r="Z4" s="423">
        <f t="shared" si="10"/>
        <v>0</v>
      </c>
      <c r="AA4" s="322">
        <v>27</v>
      </c>
      <c r="AB4" s="434">
        <v>0.40033783783783788</v>
      </c>
      <c r="AC4" s="434">
        <v>4.72972972972973E-2</v>
      </c>
      <c r="AD4" s="323">
        <v>0.4476351351351352</v>
      </c>
      <c r="AE4" s="323">
        <v>5.4054054054054057E-2</v>
      </c>
      <c r="AF4" s="323">
        <v>0.12162162162162163</v>
      </c>
      <c r="AG4" s="323">
        <v>8.4459459459459457E-2</v>
      </c>
      <c r="AH4" s="323">
        <v>0.29222972972972971</v>
      </c>
      <c r="AI4" s="390">
        <v>1</v>
      </c>
    </row>
    <row r="5" spans="1:35" ht="18.75">
      <c r="A5" s="157">
        <f t="shared" si="0"/>
        <v>1</v>
      </c>
      <c r="B5" s="142" t="s">
        <v>32</v>
      </c>
      <c r="C5" s="148" t="s">
        <v>34</v>
      </c>
      <c r="D5" s="198">
        <v>50</v>
      </c>
      <c r="E5" s="383">
        <f t="shared" si="1"/>
        <v>350</v>
      </c>
      <c r="F5" s="319">
        <v>46218</v>
      </c>
      <c r="G5" s="384">
        <f t="shared" ca="1" si="2"/>
        <v>90</v>
      </c>
      <c r="H5" s="385">
        <v>3</v>
      </c>
      <c r="I5" s="428"/>
      <c r="J5" s="428"/>
      <c r="K5" s="385" t="str">
        <f>VLOOKUP(H5,Secteurs!$A$4:$C$6,3)</f>
        <v>Arnaud ITOUA</v>
      </c>
      <c r="L5" s="195"/>
      <c r="M5" s="196"/>
      <c r="N5" s="196">
        <v>0.5</v>
      </c>
      <c r="O5" s="196"/>
      <c r="P5" s="196">
        <v>0.5</v>
      </c>
      <c r="Q5" s="197"/>
      <c r="R5" s="386">
        <f t="shared" si="3"/>
        <v>0</v>
      </c>
      <c r="S5" s="387">
        <f t="shared" si="4"/>
        <v>0</v>
      </c>
      <c r="T5" s="392">
        <f t="shared" si="5"/>
        <v>175</v>
      </c>
      <c r="U5" s="392">
        <f t="shared" si="6"/>
        <v>0</v>
      </c>
      <c r="V5" s="392">
        <f t="shared" si="7"/>
        <v>175</v>
      </c>
      <c r="W5" s="393">
        <f t="shared" si="8"/>
        <v>0</v>
      </c>
      <c r="X5" s="389">
        <f t="shared" si="9"/>
        <v>350</v>
      </c>
      <c r="Y5" s="144"/>
      <c r="Z5" s="423">
        <f t="shared" si="10"/>
        <v>0</v>
      </c>
      <c r="AA5" s="322">
        <v>28</v>
      </c>
      <c r="AB5" s="434">
        <v>0.39527027027027029</v>
      </c>
      <c r="AC5" s="434">
        <v>3.7162162162162164E-2</v>
      </c>
      <c r="AD5" s="323">
        <v>0.43243243243243246</v>
      </c>
      <c r="AE5" s="323">
        <v>5.5743243243243243E-2</v>
      </c>
      <c r="AF5" s="323">
        <v>0.12162162162162163</v>
      </c>
      <c r="AG5" s="323">
        <v>7.6013513513513514E-2</v>
      </c>
      <c r="AH5" s="323">
        <v>0.3141891891891892</v>
      </c>
      <c r="AI5" s="390">
        <f>AD5+AE5+AF5+AG5+AH5</f>
        <v>1</v>
      </c>
    </row>
    <row r="6" spans="1:35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46218</v>
      </c>
      <c r="G6" s="384">
        <f t="shared" ca="1" si="2"/>
        <v>90</v>
      </c>
      <c r="H6" s="385">
        <v>2</v>
      </c>
      <c r="I6" s="428"/>
      <c r="J6" s="428"/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3"/>
        <v>0</v>
      </c>
      <c r="S6" s="387">
        <f t="shared" si="4"/>
        <v>336</v>
      </c>
      <c r="T6" s="392">
        <f t="shared" si="5"/>
        <v>0</v>
      </c>
      <c r="U6" s="392">
        <f t="shared" si="6"/>
        <v>0</v>
      </c>
      <c r="V6" s="392">
        <f t="shared" si="7"/>
        <v>0</v>
      </c>
      <c r="W6" s="393">
        <f t="shared" si="8"/>
        <v>0</v>
      </c>
      <c r="X6" s="389">
        <f t="shared" si="9"/>
        <v>336</v>
      </c>
      <c r="Y6" s="144"/>
      <c r="Z6" s="423">
        <f t="shared" si="10"/>
        <v>0</v>
      </c>
      <c r="AA6" s="322">
        <v>29</v>
      </c>
      <c r="AB6" s="434">
        <v>0.40878378378378383</v>
      </c>
      <c r="AC6" s="434">
        <v>3.885135135135135E-2</v>
      </c>
      <c r="AD6" s="323">
        <v>0.4476351351351352</v>
      </c>
      <c r="AE6" s="323">
        <v>4.5608108108108107E-2</v>
      </c>
      <c r="AF6" s="323">
        <v>9.45945945945946E-2</v>
      </c>
      <c r="AG6" s="323">
        <v>9.45945945945946E-2</v>
      </c>
      <c r="AH6" s="323">
        <v>0.3158783783783784</v>
      </c>
      <c r="AI6" s="390">
        <v>1</v>
      </c>
    </row>
    <row r="7" spans="1:35" ht="18.75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46223</v>
      </c>
      <c r="G7" s="384">
        <f t="shared" ca="1" si="2"/>
        <v>85</v>
      </c>
      <c r="H7" s="385">
        <v>1</v>
      </c>
      <c r="I7" s="428" t="s">
        <v>398</v>
      </c>
      <c r="J7" s="428" t="s">
        <v>399</v>
      </c>
      <c r="K7" s="385" t="s">
        <v>353</v>
      </c>
      <c r="L7" s="195"/>
      <c r="M7" s="196"/>
      <c r="N7" s="196">
        <v>0.25</v>
      </c>
      <c r="O7" s="196">
        <v>0.25</v>
      </c>
      <c r="P7" s="196"/>
      <c r="Q7" s="197">
        <v>0.5</v>
      </c>
      <c r="R7" s="386">
        <f t="shared" si="3"/>
        <v>0</v>
      </c>
      <c r="S7" s="387">
        <f t="shared" si="4"/>
        <v>0</v>
      </c>
      <c r="T7" s="392">
        <f t="shared" si="5"/>
        <v>98</v>
      </c>
      <c r="U7" s="392">
        <f t="shared" si="6"/>
        <v>98</v>
      </c>
      <c r="V7" s="392">
        <f t="shared" si="7"/>
        <v>0</v>
      </c>
      <c r="W7" s="393">
        <f t="shared" si="8"/>
        <v>196</v>
      </c>
      <c r="X7" s="389">
        <f t="shared" si="9"/>
        <v>392</v>
      </c>
      <c r="Y7" s="144"/>
      <c r="Z7" s="423">
        <f t="shared" si="10"/>
        <v>0</v>
      </c>
      <c r="AA7" s="149" t="s">
        <v>298</v>
      </c>
      <c r="AB7" s="251"/>
      <c r="AC7" s="252"/>
      <c r="AD7" s="194">
        <f>+AD6-AD5</f>
        <v>1.5202702702702742E-2</v>
      </c>
      <c r="AE7" s="194">
        <f>+AE6-AE5</f>
        <v>-1.0135135135135136E-2</v>
      </c>
      <c r="AF7" s="194">
        <f>+AF6-AF5</f>
        <v>-2.7027027027027029E-2</v>
      </c>
      <c r="AG7" s="194">
        <f>+AG6-AG5</f>
        <v>1.8581081081081086E-2</v>
      </c>
      <c r="AH7" s="194">
        <f>+AH6-AH5</f>
        <v>1.6891891891891997E-3</v>
      </c>
      <c r="AI7" s="64"/>
    </row>
    <row r="8" spans="1:35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46223</v>
      </c>
      <c r="G8" s="384">
        <f t="shared" ca="1" si="2"/>
        <v>85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3"/>
        <v>0</v>
      </c>
      <c r="S8" s="387">
        <f t="shared" si="4"/>
        <v>210</v>
      </c>
      <c r="T8" s="392">
        <f t="shared" si="5"/>
        <v>0</v>
      </c>
      <c r="U8" s="392">
        <f t="shared" si="6"/>
        <v>0</v>
      </c>
      <c r="V8" s="392">
        <f t="shared" si="7"/>
        <v>0</v>
      </c>
      <c r="W8" s="393">
        <f t="shared" si="8"/>
        <v>0</v>
      </c>
      <c r="X8" s="389">
        <f t="shared" si="9"/>
        <v>210</v>
      </c>
      <c r="Y8" s="144"/>
      <c r="Z8" s="423">
        <f t="shared" si="10"/>
        <v>0</v>
      </c>
      <c r="AA8" s="29"/>
      <c r="AB8" s="18"/>
      <c r="AC8" s="18"/>
      <c r="AD8" s="18"/>
      <c r="AE8" s="18"/>
      <c r="AF8" s="18"/>
      <c r="AG8" s="18"/>
      <c r="AH8" s="2"/>
    </row>
    <row r="9" spans="1:35" ht="18.75">
      <c r="A9" s="157">
        <f t="shared" si="0"/>
        <v>1</v>
      </c>
      <c r="B9" s="150" t="s">
        <v>39</v>
      </c>
      <c r="C9" s="150"/>
      <c r="D9" s="200">
        <v>20</v>
      </c>
      <c r="E9" s="383">
        <v>140</v>
      </c>
      <c r="F9" s="319">
        <v>46218</v>
      </c>
      <c r="G9" s="384">
        <f t="shared" ca="1" si="2"/>
        <v>90</v>
      </c>
      <c r="H9" s="385">
        <v>2</v>
      </c>
      <c r="I9" s="428"/>
      <c r="J9" s="428"/>
      <c r="K9" s="385" t="s">
        <v>354</v>
      </c>
      <c r="L9" s="195">
        <v>0.5</v>
      </c>
      <c r="M9" s="196"/>
      <c r="N9" s="196"/>
      <c r="O9" s="196"/>
      <c r="P9" s="196"/>
      <c r="Q9" s="197">
        <v>0.5</v>
      </c>
      <c r="R9" s="386">
        <f t="shared" si="3"/>
        <v>70</v>
      </c>
      <c r="S9" s="387">
        <f t="shared" si="4"/>
        <v>0</v>
      </c>
      <c r="T9" s="392">
        <f t="shared" si="5"/>
        <v>0</v>
      </c>
      <c r="U9" s="392">
        <f t="shared" si="6"/>
        <v>0</v>
      </c>
      <c r="V9" s="392">
        <f t="shared" si="7"/>
        <v>0</v>
      </c>
      <c r="W9" s="393">
        <f t="shared" si="8"/>
        <v>70</v>
      </c>
      <c r="X9" s="389">
        <f t="shared" si="9"/>
        <v>140</v>
      </c>
      <c r="Y9" s="144"/>
      <c r="Z9" s="423">
        <f t="shared" si="10"/>
        <v>0</v>
      </c>
      <c r="AA9" s="2"/>
      <c r="AB9" s="2"/>
      <c r="AC9" s="2"/>
      <c r="AD9" s="2"/>
      <c r="AE9" s="2"/>
      <c r="AF9" s="2"/>
      <c r="AG9" s="2"/>
      <c r="AH9" s="2"/>
    </row>
    <row r="10" spans="1:35" ht="18.75">
      <c r="A10" s="157">
        <f t="shared" si="0"/>
        <v>1</v>
      </c>
      <c r="B10" s="150" t="s">
        <v>40</v>
      </c>
      <c r="C10" s="148" t="s">
        <v>34</v>
      </c>
      <c r="D10" s="201">
        <v>36</v>
      </c>
      <c r="E10" s="383">
        <f t="shared" ref="E10:E27" si="11">D10*7</f>
        <v>252</v>
      </c>
      <c r="F10" s="319">
        <v>46218</v>
      </c>
      <c r="G10" s="384">
        <f t="shared" ca="1" si="2"/>
        <v>90</v>
      </c>
      <c r="H10" s="385">
        <v>3</v>
      </c>
      <c r="I10" s="428"/>
      <c r="J10" s="428"/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126</v>
      </c>
      <c r="S10" s="387">
        <f t="shared" si="4"/>
        <v>0</v>
      </c>
      <c r="T10" s="392">
        <f t="shared" si="5"/>
        <v>0</v>
      </c>
      <c r="U10" s="392">
        <f t="shared" si="6"/>
        <v>0</v>
      </c>
      <c r="V10" s="392">
        <f t="shared" si="7"/>
        <v>0</v>
      </c>
      <c r="W10" s="393">
        <f t="shared" si="8"/>
        <v>126</v>
      </c>
      <c r="X10" s="389">
        <f t="shared" si="9"/>
        <v>252</v>
      </c>
      <c r="Y10" s="144"/>
      <c r="Z10" s="423">
        <f t="shared" si="10"/>
        <v>0</v>
      </c>
      <c r="AA10" s="2"/>
      <c r="AB10" s="2"/>
      <c r="AC10" s="2"/>
      <c r="AD10" s="2"/>
      <c r="AE10" s="2"/>
      <c r="AF10" s="2"/>
      <c r="AG10" s="2"/>
      <c r="AH10" s="2"/>
    </row>
    <row r="11" spans="1:35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1"/>
        <v>210</v>
      </c>
      <c r="F11" s="319">
        <v>46220</v>
      </c>
      <c r="G11" s="384">
        <v>1</v>
      </c>
      <c r="H11" s="385">
        <v>2</v>
      </c>
      <c r="I11" s="428"/>
      <c r="J11" s="428"/>
      <c r="K11" s="385" t="s">
        <v>344</v>
      </c>
      <c r="L11" s="195">
        <v>1</v>
      </c>
      <c r="M11" s="196"/>
      <c r="N11" s="196"/>
      <c r="O11" s="196"/>
      <c r="P11" s="196"/>
      <c r="Q11" s="197"/>
      <c r="R11" s="386">
        <f t="shared" si="3"/>
        <v>210</v>
      </c>
      <c r="S11" s="387">
        <f t="shared" si="4"/>
        <v>0</v>
      </c>
      <c r="T11" s="392">
        <f t="shared" si="5"/>
        <v>0</v>
      </c>
      <c r="U11" s="392">
        <f t="shared" si="6"/>
        <v>0</v>
      </c>
      <c r="V11" s="392">
        <f t="shared" si="7"/>
        <v>0</v>
      </c>
      <c r="W11" s="393">
        <f t="shared" si="8"/>
        <v>0</v>
      </c>
      <c r="X11" s="389">
        <f t="shared" si="9"/>
        <v>210</v>
      </c>
      <c r="Y11" s="144"/>
      <c r="Z11" s="423">
        <f t="shared" si="10"/>
        <v>0</v>
      </c>
      <c r="AA11" s="2"/>
      <c r="AB11" s="2"/>
      <c r="AC11" s="2"/>
      <c r="AD11" s="2"/>
      <c r="AE11" s="2"/>
      <c r="AF11" s="2"/>
      <c r="AG11" s="2"/>
      <c r="AH11" s="2"/>
    </row>
    <row r="12" spans="1:35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1"/>
        <v>294</v>
      </c>
      <c r="F12" s="319">
        <v>46219</v>
      </c>
      <c r="G12" s="384">
        <f t="shared" ref="G12:G20" ca="1" si="12">+IF(A12=1,(+TODAY())-F12,"Sans objet")</f>
        <v>89</v>
      </c>
      <c r="H12" s="385">
        <v>1</v>
      </c>
      <c r="I12" s="428"/>
      <c r="J12" s="428"/>
      <c r="K12" s="385" t="s">
        <v>354</v>
      </c>
      <c r="L12" s="195">
        <v>0.5</v>
      </c>
      <c r="M12" s="196"/>
      <c r="N12" s="196"/>
      <c r="O12" s="196"/>
      <c r="P12" s="196"/>
      <c r="Q12" s="197">
        <v>0.5</v>
      </c>
      <c r="R12" s="386">
        <f t="shared" si="3"/>
        <v>147</v>
      </c>
      <c r="S12" s="387">
        <f t="shared" si="4"/>
        <v>0</v>
      </c>
      <c r="T12" s="392">
        <f t="shared" si="5"/>
        <v>0</v>
      </c>
      <c r="U12" s="392">
        <f t="shared" si="6"/>
        <v>0</v>
      </c>
      <c r="V12" s="392">
        <f t="shared" si="7"/>
        <v>0</v>
      </c>
      <c r="W12" s="393">
        <f t="shared" si="8"/>
        <v>147</v>
      </c>
      <c r="X12" s="389">
        <f t="shared" si="9"/>
        <v>294</v>
      </c>
      <c r="Y12" s="144"/>
      <c r="Z12" s="423">
        <f t="shared" si="10"/>
        <v>0</v>
      </c>
      <c r="AA12" s="2"/>
      <c r="AB12" s="2"/>
      <c r="AC12" s="2"/>
      <c r="AD12" s="2"/>
      <c r="AE12" s="2"/>
      <c r="AF12" s="2"/>
      <c r="AG12" s="2"/>
      <c r="AH12" s="2"/>
    </row>
    <row r="13" spans="1:35" ht="18.75">
      <c r="A13" s="157">
        <f t="shared" si="0"/>
        <v>1</v>
      </c>
      <c r="B13" s="150" t="s">
        <v>43</v>
      </c>
      <c r="C13" s="148" t="s">
        <v>34</v>
      </c>
      <c r="D13" s="200">
        <v>50</v>
      </c>
      <c r="E13" s="383">
        <f t="shared" si="11"/>
        <v>350</v>
      </c>
      <c r="F13" s="319">
        <v>46218</v>
      </c>
      <c r="G13" s="384">
        <f t="shared" ca="1" si="12"/>
        <v>90</v>
      </c>
      <c r="H13" s="385">
        <v>3</v>
      </c>
      <c r="I13" s="428"/>
      <c r="J13" s="428"/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4"/>
        <v>0</v>
      </c>
      <c r="T13" s="392">
        <f t="shared" si="5"/>
        <v>0</v>
      </c>
      <c r="U13" s="392">
        <f t="shared" si="6"/>
        <v>175</v>
      </c>
      <c r="V13" s="392">
        <f t="shared" si="7"/>
        <v>175</v>
      </c>
      <c r="W13" s="393">
        <f t="shared" si="8"/>
        <v>0</v>
      </c>
      <c r="X13" s="389">
        <f t="shared" si="9"/>
        <v>350</v>
      </c>
      <c r="Y13" s="144"/>
      <c r="Z13" s="423">
        <f t="shared" si="10"/>
        <v>0</v>
      </c>
      <c r="AA13" s="2"/>
      <c r="AB13" s="2"/>
      <c r="AC13" s="2"/>
      <c r="AD13" s="2"/>
      <c r="AE13" s="2"/>
      <c r="AF13" s="2"/>
      <c r="AG13" s="2"/>
      <c r="AH13" s="2"/>
    </row>
    <row r="14" spans="1:35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1"/>
        <v>420</v>
      </c>
      <c r="F14" s="319">
        <v>46219</v>
      </c>
      <c r="G14" s="384">
        <f t="shared" ca="1" si="12"/>
        <v>89</v>
      </c>
      <c r="H14" s="385">
        <v>2</v>
      </c>
      <c r="I14" s="428"/>
      <c r="J14" s="428"/>
      <c r="K14" s="385" t="s">
        <v>354</v>
      </c>
      <c r="L14" s="195">
        <v>0.25</v>
      </c>
      <c r="M14" s="196"/>
      <c r="N14" s="196"/>
      <c r="O14" s="196">
        <v>0.25</v>
      </c>
      <c r="P14" s="196">
        <v>0.25</v>
      </c>
      <c r="Q14" s="197">
        <v>0.25</v>
      </c>
      <c r="R14" s="386">
        <f t="shared" si="3"/>
        <v>105</v>
      </c>
      <c r="S14" s="387">
        <f t="shared" si="4"/>
        <v>0</v>
      </c>
      <c r="T14" s="392">
        <f t="shared" si="5"/>
        <v>0</v>
      </c>
      <c r="U14" s="392">
        <f t="shared" si="6"/>
        <v>105</v>
      </c>
      <c r="V14" s="392">
        <f t="shared" si="7"/>
        <v>105</v>
      </c>
      <c r="W14" s="393">
        <f t="shared" si="8"/>
        <v>105</v>
      </c>
      <c r="X14" s="389">
        <f t="shared" si="9"/>
        <v>420</v>
      </c>
      <c r="Y14" s="144"/>
      <c r="Z14" s="423">
        <f t="shared" si="10"/>
        <v>0</v>
      </c>
      <c r="AA14" s="2"/>
      <c r="AB14" s="2"/>
      <c r="AC14" s="2"/>
      <c r="AD14" s="2"/>
      <c r="AE14" s="2"/>
      <c r="AF14" s="2"/>
      <c r="AG14" s="2"/>
      <c r="AH14" s="2"/>
    </row>
    <row r="15" spans="1:35" ht="18.75">
      <c r="A15" s="157">
        <f t="shared" si="0"/>
        <v>1</v>
      </c>
      <c r="B15" s="150" t="s">
        <v>46</v>
      </c>
      <c r="C15" s="148" t="s">
        <v>34</v>
      </c>
      <c r="D15" s="201">
        <v>46</v>
      </c>
      <c r="E15" s="383">
        <f t="shared" si="11"/>
        <v>322</v>
      </c>
      <c r="F15" s="319">
        <v>46220</v>
      </c>
      <c r="G15" s="384">
        <f t="shared" ca="1" si="12"/>
        <v>88</v>
      </c>
      <c r="H15" s="385">
        <v>3</v>
      </c>
      <c r="I15" s="428"/>
      <c r="J15" s="428"/>
      <c r="K15" s="385" t="str">
        <f>VLOOKUP(H15,Secteurs!$A$4:$C$6,3)</f>
        <v>Arnaud ITOUA</v>
      </c>
      <c r="L15" s="195">
        <v>1</v>
      </c>
      <c r="M15" s="196"/>
      <c r="N15" s="196"/>
      <c r="O15" s="196"/>
      <c r="P15" s="196"/>
      <c r="Q15" s="197"/>
      <c r="R15" s="386">
        <f t="shared" si="3"/>
        <v>322</v>
      </c>
      <c r="S15" s="387">
        <f t="shared" si="4"/>
        <v>0</v>
      </c>
      <c r="T15" s="392">
        <f t="shared" si="5"/>
        <v>0</v>
      </c>
      <c r="U15" s="392">
        <f t="shared" si="6"/>
        <v>0</v>
      </c>
      <c r="V15" s="392">
        <f t="shared" si="7"/>
        <v>0</v>
      </c>
      <c r="W15" s="393">
        <f t="shared" si="8"/>
        <v>0</v>
      </c>
      <c r="X15" s="389">
        <f t="shared" si="9"/>
        <v>322</v>
      </c>
      <c r="Y15" s="144"/>
      <c r="Z15" s="423">
        <f t="shared" si="10"/>
        <v>0</v>
      </c>
      <c r="AA15" s="2"/>
      <c r="AB15" s="2"/>
      <c r="AC15" s="2"/>
      <c r="AD15" s="2"/>
      <c r="AE15" s="2"/>
      <c r="AF15" s="2"/>
      <c r="AG15" s="2"/>
      <c r="AH15" s="2"/>
    </row>
    <row r="16" spans="1:35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1"/>
        <v>350</v>
      </c>
      <c r="F16" s="319">
        <v>46216</v>
      </c>
      <c r="G16" s="384">
        <f t="shared" ca="1" si="12"/>
        <v>92</v>
      </c>
      <c r="H16" s="385">
        <v>1</v>
      </c>
      <c r="I16" s="428"/>
      <c r="J16" s="428"/>
      <c r="K16" s="385" t="s">
        <v>353</v>
      </c>
      <c r="L16" s="195"/>
      <c r="M16" s="196"/>
      <c r="N16" s="196"/>
      <c r="O16" s="196">
        <v>0.25</v>
      </c>
      <c r="P16" s="196">
        <v>0.25</v>
      </c>
      <c r="Q16" s="197">
        <v>0.5</v>
      </c>
      <c r="R16" s="386">
        <f t="shared" si="3"/>
        <v>0</v>
      </c>
      <c r="S16" s="387">
        <f t="shared" si="4"/>
        <v>0</v>
      </c>
      <c r="T16" s="392">
        <f t="shared" si="5"/>
        <v>0</v>
      </c>
      <c r="U16" s="392">
        <f t="shared" si="6"/>
        <v>87.5</v>
      </c>
      <c r="V16" s="392">
        <f t="shared" si="7"/>
        <v>87.5</v>
      </c>
      <c r="W16" s="393">
        <f t="shared" si="8"/>
        <v>175</v>
      </c>
      <c r="X16" s="389">
        <f t="shared" si="9"/>
        <v>350</v>
      </c>
      <c r="Y16" s="144"/>
      <c r="Z16" s="423">
        <f t="shared" si="10"/>
        <v>0</v>
      </c>
      <c r="AA16" s="2"/>
      <c r="AB16" s="2"/>
      <c r="AC16" s="2"/>
      <c r="AD16" s="2"/>
      <c r="AE16" s="2"/>
      <c r="AF16" s="2"/>
      <c r="AG16" s="2"/>
      <c r="AH16" s="2"/>
    </row>
    <row r="17" spans="1:37" ht="18.75">
      <c r="A17" s="157">
        <f t="shared" si="0"/>
        <v>1</v>
      </c>
      <c r="B17" s="142" t="s">
        <v>48</v>
      </c>
      <c r="C17" s="148" t="s">
        <v>34</v>
      </c>
      <c r="D17" s="199">
        <v>44</v>
      </c>
      <c r="E17" s="383">
        <f t="shared" si="11"/>
        <v>308</v>
      </c>
      <c r="F17" s="319">
        <v>46218</v>
      </c>
      <c r="G17" s="384">
        <f t="shared" ca="1" si="12"/>
        <v>90</v>
      </c>
      <c r="H17" s="385">
        <v>3</v>
      </c>
      <c r="I17" s="428"/>
      <c r="J17" s="428"/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3"/>
        <v>154</v>
      </c>
      <c r="S17" s="387">
        <f t="shared" si="4"/>
        <v>0</v>
      </c>
      <c r="T17" s="392">
        <f t="shared" si="5"/>
        <v>0</v>
      </c>
      <c r="U17" s="392">
        <f t="shared" si="6"/>
        <v>0</v>
      </c>
      <c r="V17" s="392">
        <f t="shared" si="7"/>
        <v>0</v>
      </c>
      <c r="W17" s="393">
        <f t="shared" si="8"/>
        <v>154</v>
      </c>
      <c r="X17" s="389">
        <f t="shared" si="9"/>
        <v>308</v>
      </c>
      <c r="Y17" s="144"/>
      <c r="Z17" s="423">
        <f t="shared" si="10"/>
        <v>0</v>
      </c>
      <c r="AA17" s="2"/>
      <c r="AB17" s="2"/>
      <c r="AC17" s="2"/>
      <c r="AD17" s="2"/>
      <c r="AE17" s="2"/>
      <c r="AF17" s="2"/>
      <c r="AG17" s="2"/>
      <c r="AH17" s="2"/>
    </row>
    <row r="18" spans="1:37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1"/>
        <v>182</v>
      </c>
      <c r="F18" s="319">
        <v>46219</v>
      </c>
      <c r="G18" s="384">
        <f t="shared" ca="1" si="12"/>
        <v>89</v>
      </c>
      <c r="H18" s="385">
        <v>1</v>
      </c>
      <c r="I18" s="428"/>
      <c r="J18" s="428"/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92">
        <f t="shared" si="5"/>
        <v>0</v>
      </c>
      <c r="U18" s="392">
        <f t="shared" si="6"/>
        <v>0</v>
      </c>
      <c r="V18" s="392">
        <f t="shared" si="7"/>
        <v>0</v>
      </c>
      <c r="W18" s="393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2"/>
      <c r="AB18" s="2"/>
      <c r="AC18" s="2"/>
      <c r="AD18" s="2"/>
      <c r="AE18" s="2"/>
      <c r="AF18" s="2"/>
      <c r="AG18" s="2"/>
      <c r="AH18" s="2"/>
    </row>
    <row r="19" spans="1:37" ht="18.75">
      <c r="A19" s="157">
        <f t="shared" si="0"/>
        <v>1</v>
      </c>
      <c r="B19" s="153" t="s">
        <v>375</v>
      </c>
      <c r="C19" s="149" t="s">
        <v>52</v>
      </c>
      <c r="D19" s="198">
        <v>40</v>
      </c>
      <c r="E19" s="383">
        <f t="shared" si="11"/>
        <v>280</v>
      </c>
      <c r="F19" s="319">
        <v>46218</v>
      </c>
      <c r="G19" s="384">
        <f t="shared" ca="1" si="12"/>
        <v>90</v>
      </c>
      <c r="H19" s="385">
        <v>3</v>
      </c>
      <c r="I19" s="428"/>
      <c r="J19" s="428"/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/>
      <c r="Q19" s="197">
        <v>0.5</v>
      </c>
      <c r="R19" s="386">
        <f t="shared" si="3"/>
        <v>140</v>
      </c>
      <c r="S19" s="387">
        <f t="shared" si="4"/>
        <v>0</v>
      </c>
      <c r="T19" s="392">
        <f t="shared" si="5"/>
        <v>0</v>
      </c>
      <c r="U19" s="392">
        <f t="shared" si="6"/>
        <v>0</v>
      </c>
      <c r="V19" s="392">
        <f t="shared" si="7"/>
        <v>0</v>
      </c>
      <c r="W19" s="393">
        <f t="shared" si="8"/>
        <v>140</v>
      </c>
      <c r="X19" s="389">
        <f t="shared" si="9"/>
        <v>280</v>
      </c>
      <c r="Y19" s="144"/>
      <c r="Z19" s="423">
        <f t="shared" si="10"/>
        <v>0</v>
      </c>
      <c r="AA19" s="2"/>
      <c r="AB19" s="2"/>
      <c r="AC19" s="2"/>
      <c r="AD19" s="2"/>
      <c r="AE19" s="2"/>
      <c r="AF19" s="2"/>
      <c r="AG19" s="2"/>
      <c r="AH19" s="2"/>
    </row>
    <row r="20" spans="1:37" ht="18.75">
      <c r="A20" s="157">
        <f t="shared" si="0"/>
        <v>1</v>
      </c>
      <c r="B20" s="142" t="s">
        <v>53</v>
      </c>
      <c r="C20" s="148" t="s">
        <v>34</v>
      </c>
      <c r="D20" s="199">
        <v>42</v>
      </c>
      <c r="E20" s="383">
        <f t="shared" si="11"/>
        <v>294</v>
      </c>
      <c r="F20" s="319">
        <v>46220</v>
      </c>
      <c r="G20" s="384">
        <f t="shared" ca="1" si="12"/>
        <v>88</v>
      </c>
      <c r="H20" s="385">
        <v>3</v>
      </c>
      <c r="I20" s="428"/>
      <c r="J20" s="428"/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/>
      <c r="Q20" s="197">
        <v>0.5</v>
      </c>
      <c r="R20" s="386">
        <f t="shared" si="3"/>
        <v>147</v>
      </c>
      <c r="S20" s="387">
        <f t="shared" si="4"/>
        <v>0</v>
      </c>
      <c r="T20" s="392">
        <f t="shared" si="5"/>
        <v>0</v>
      </c>
      <c r="U20" s="392">
        <f t="shared" si="6"/>
        <v>0</v>
      </c>
      <c r="V20" s="392">
        <f t="shared" si="7"/>
        <v>0</v>
      </c>
      <c r="W20" s="393">
        <f t="shared" si="8"/>
        <v>147</v>
      </c>
      <c r="X20" s="389">
        <f t="shared" si="9"/>
        <v>294</v>
      </c>
      <c r="Y20" s="144"/>
      <c r="Z20" s="423">
        <f t="shared" si="10"/>
        <v>0</v>
      </c>
      <c r="AA20" s="2"/>
      <c r="AB20" s="2"/>
      <c r="AC20" s="2"/>
      <c r="AD20" s="2"/>
      <c r="AE20" s="2"/>
      <c r="AF20" s="2"/>
      <c r="AG20" s="2"/>
      <c r="AH20" s="2"/>
    </row>
    <row r="21" spans="1:37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1"/>
        <v>385</v>
      </c>
      <c r="F21" s="319">
        <v>46217</v>
      </c>
      <c r="G21" s="384">
        <v>1</v>
      </c>
      <c r="H21" s="385">
        <v>1</v>
      </c>
      <c r="I21" s="428"/>
      <c r="J21" s="428"/>
      <c r="K21" s="385" t="s">
        <v>353</v>
      </c>
      <c r="L21" s="195">
        <v>0.5</v>
      </c>
      <c r="M21" s="196"/>
      <c r="N21" s="196"/>
      <c r="O21" s="196"/>
      <c r="P21" s="196"/>
      <c r="Q21" s="197">
        <v>0.5</v>
      </c>
      <c r="R21" s="386">
        <f t="shared" si="3"/>
        <v>192.5</v>
      </c>
      <c r="S21" s="387">
        <f t="shared" si="4"/>
        <v>0</v>
      </c>
      <c r="T21" s="392">
        <f t="shared" si="5"/>
        <v>0</v>
      </c>
      <c r="U21" s="392">
        <f t="shared" si="6"/>
        <v>0</v>
      </c>
      <c r="V21" s="392">
        <f t="shared" si="7"/>
        <v>0</v>
      </c>
      <c r="W21" s="393">
        <f t="shared" si="8"/>
        <v>192.5</v>
      </c>
      <c r="X21" s="389">
        <f t="shared" si="9"/>
        <v>385</v>
      </c>
      <c r="Y21" s="144"/>
      <c r="Z21" s="423">
        <f t="shared" si="10"/>
        <v>0</v>
      </c>
      <c r="AA21" s="2"/>
      <c r="AB21" s="2"/>
      <c r="AC21" s="2"/>
      <c r="AD21" s="2"/>
      <c r="AE21" s="2"/>
      <c r="AF21" s="2"/>
      <c r="AG21" s="2"/>
      <c r="AH21" s="2"/>
    </row>
    <row r="22" spans="1:37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1"/>
        <v>336</v>
      </c>
      <c r="F22" s="319">
        <v>46219</v>
      </c>
      <c r="G22" s="384">
        <f t="shared" ref="G22:G43" ca="1" si="13">+IF(A22=1,(+TODAY())-F22,"Sans objet")</f>
        <v>89</v>
      </c>
      <c r="H22" s="385">
        <v>2</v>
      </c>
      <c r="I22" s="428"/>
      <c r="J22" s="428"/>
      <c r="K22" s="385" t="s">
        <v>354</v>
      </c>
      <c r="L22" s="195">
        <v>0.25</v>
      </c>
      <c r="M22" s="196"/>
      <c r="N22" s="196"/>
      <c r="O22" s="196">
        <v>0.25</v>
      </c>
      <c r="P22" s="196"/>
      <c r="Q22" s="197">
        <v>0.5</v>
      </c>
      <c r="R22" s="386">
        <f t="shared" si="3"/>
        <v>84</v>
      </c>
      <c r="S22" s="387">
        <f t="shared" si="4"/>
        <v>0</v>
      </c>
      <c r="T22" s="392">
        <f t="shared" si="5"/>
        <v>0</v>
      </c>
      <c r="U22" s="392">
        <f t="shared" si="6"/>
        <v>84</v>
      </c>
      <c r="V22" s="392">
        <f t="shared" si="7"/>
        <v>0</v>
      </c>
      <c r="W22" s="393">
        <f t="shared" si="8"/>
        <v>168</v>
      </c>
      <c r="X22" s="389">
        <f t="shared" si="9"/>
        <v>336</v>
      </c>
      <c r="Y22" s="144"/>
      <c r="Z22" s="423">
        <f t="shared" si="10"/>
        <v>0</v>
      </c>
      <c r="AA22" s="2"/>
      <c r="AB22" s="2"/>
      <c r="AC22" s="2"/>
      <c r="AD22" s="2"/>
      <c r="AE22" s="2"/>
      <c r="AF22" s="2"/>
      <c r="AG22" s="2"/>
      <c r="AH22" s="2"/>
    </row>
    <row r="23" spans="1:37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1"/>
        <v>294</v>
      </c>
      <c r="F23" s="319">
        <v>46219</v>
      </c>
      <c r="G23" s="384">
        <f t="shared" ca="1" si="13"/>
        <v>89</v>
      </c>
      <c r="H23" s="385">
        <v>2</v>
      </c>
      <c r="I23" s="428"/>
      <c r="J23" s="428"/>
      <c r="K23" s="385" t="s">
        <v>354</v>
      </c>
      <c r="L23" s="195"/>
      <c r="M23" s="196"/>
      <c r="N23" s="196">
        <v>0.5</v>
      </c>
      <c r="O23" s="196"/>
      <c r="P23" s="196"/>
      <c r="Q23" s="197">
        <v>0.5</v>
      </c>
      <c r="R23" s="386">
        <f t="shared" si="3"/>
        <v>0</v>
      </c>
      <c r="S23" s="387">
        <f t="shared" si="4"/>
        <v>0</v>
      </c>
      <c r="T23" s="392">
        <f t="shared" si="5"/>
        <v>147</v>
      </c>
      <c r="U23" s="392">
        <f t="shared" si="6"/>
        <v>0</v>
      </c>
      <c r="V23" s="392">
        <f t="shared" si="7"/>
        <v>0</v>
      </c>
      <c r="W23" s="393">
        <f t="shared" si="8"/>
        <v>147</v>
      </c>
      <c r="X23" s="389">
        <f t="shared" si="9"/>
        <v>294</v>
      </c>
      <c r="Y23" s="144"/>
      <c r="Z23" s="423">
        <f t="shared" si="10"/>
        <v>0</v>
      </c>
      <c r="AA23" s="7" t="s">
        <v>310</v>
      </c>
      <c r="AB23" s="2"/>
      <c r="AC23" s="2"/>
      <c r="AD23" s="2"/>
      <c r="AE23" s="2"/>
      <c r="AF23" s="2"/>
      <c r="AG23" s="2"/>
      <c r="AH23" s="2"/>
    </row>
    <row r="24" spans="1:37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1"/>
        <v>280</v>
      </c>
      <c r="F24" s="319">
        <v>46217</v>
      </c>
      <c r="G24" s="384">
        <f t="shared" ca="1" si="13"/>
        <v>91</v>
      </c>
      <c r="H24" s="385">
        <v>1</v>
      </c>
      <c r="I24" s="428"/>
      <c r="J24" s="428"/>
      <c r="K24" s="385" t="s">
        <v>353</v>
      </c>
      <c r="L24" s="195">
        <v>0.5</v>
      </c>
      <c r="M24" s="196"/>
      <c r="N24" s="196"/>
      <c r="O24" s="196"/>
      <c r="P24" s="196">
        <v>0.25</v>
      </c>
      <c r="Q24" s="197">
        <v>0.25</v>
      </c>
      <c r="R24" s="386">
        <f t="shared" si="3"/>
        <v>140</v>
      </c>
      <c r="S24" s="387">
        <f t="shared" si="4"/>
        <v>0</v>
      </c>
      <c r="T24" s="392">
        <f t="shared" si="5"/>
        <v>0</v>
      </c>
      <c r="U24" s="392">
        <f t="shared" si="6"/>
        <v>0</v>
      </c>
      <c r="V24" s="392">
        <f t="shared" si="7"/>
        <v>70</v>
      </c>
      <c r="W24" s="393">
        <f t="shared" si="8"/>
        <v>70</v>
      </c>
      <c r="X24" s="389">
        <f t="shared" si="9"/>
        <v>280</v>
      </c>
      <c r="Y24" s="144"/>
      <c r="Z24" s="423">
        <f t="shared" si="10"/>
        <v>0</v>
      </c>
      <c r="AA24" s="2"/>
      <c r="AB24" s="2"/>
      <c r="AC24" s="342"/>
      <c r="AD24" s="342"/>
      <c r="AE24" s="342"/>
      <c r="AF24" s="342"/>
      <c r="AG24" s="342"/>
      <c r="AH24" s="342"/>
    </row>
    <row r="25" spans="1:37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1"/>
        <v>280</v>
      </c>
      <c r="F25" s="319">
        <v>46219</v>
      </c>
      <c r="G25" s="384">
        <f t="shared" ca="1" si="13"/>
        <v>89</v>
      </c>
      <c r="H25" s="254">
        <v>2</v>
      </c>
      <c r="I25" s="429"/>
      <c r="J25" s="429"/>
      <c r="K25" s="385" t="s">
        <v>354</v>
      </c>
      <c r="L25" s="195">
        <v>0.5</v>
      </c>
      <c r="M25" s="196"/>
      <c r="N25" s="196"/>
      <c r="O25" s="196"/>
      <c r="P25" s="196"/>
      <c r="Q25" s="197">
        <v>0.5</v>
      </c>
      <c r="R25" s="386">
        <f t="shared" si="3"/>
        <v>140</v>
      </c>
      <c r="S25" s="387">
        <f t="shared" si="4"/>
        <v>0</v>
      </c>
      <c r="T25" s="392">
        <f t="shared" si="5"/>
        <v>0</v>
      </c>
      <c r="U25" s="392">
        <f t="shared" si="6"/>
        <v>0</v>
      </c>
      <c r="V25" s="392">
        <f t="shared" si="7"/>
        <v>0</v>
      </c>
      <c r="W25" s="393">
        <f t="shared" si="8"/>
        <v>140</v>
      </c>
      <c r="X25" s="389">
        <f t="shared" si="9"/>
        <v>280</v>
      </c>
      <c r="Y25" s="144"/>
      <c r="Z25" s="423">
        <f t="shared" si="10"/>
        <v>0</v>
      </c>
      <c r="AA25" s="2"/>
      <c r="AB25" s="2"/>
      <c r="AC25" s="2"/>
      <c r="AD25" s="343" t="s">
        <v>2</v>
      </c>
      <c r="AE25" s="380" t="s">
        <v>3</v>
      </c>
      <c r="AF25" s="380" t="s">
        <v>4</v>
      </c>
      <c r="AG25" s="380" t="s">
        <v>6</v>
      </c>
      <c r="AH25" s="380" t="s">
        <v>5</v>
      </c>
      <c r="AI25" s="360" t="s">
        <v>7</v>
      </c>
    </row>
    <row r="26" spans="1:37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1"/>
        <v>210</v>
      </c>
      <c r="F26" s="319">
        <v>46220</v>
      </c>
      <c r="G26" s="384">
        <f t="shared" ca="1" si="13"/>
        <v>88</v>
      </c>
      <c r="H26" s="385">
        <v>1</v>
      </c>
      <c r="I26" s="428"/>
      <c r="J26" s="428"/>
      <c r="K26" s="385" t="s">
        <v>353</v>
      </c>
      <c r="L26" s="195"/>
      <c r="M26" s="196"/>
      <c r="N26" s="196"/>
      <c r="O26" s="196"/>
      <c r="P26" s="196">
        <v>1</v>
      </c>
      <c r="Q26" s="197"/>
      <c r="R26" s="386">
        <f t="shared" si="3"/>
        <v>0</v>
      </c>
      <c r="S26" s="387">
        <f t="shared" si="4"/>
        <v>0</v>
      </c>
      <c r="T26" s="392">
        <f t="shared" si="5"/>
        <v>0</v>
      </c>
      <c r="U26" s="392">
        <f t="shared" si="6"/>
        <v>0</v>
      </c>
      <c r="V26" s="392">
        <f t="shared" si="7"/>
        <v>210</v>
      </c>
      <c r="W26" s="393">
        <f t="shared" si="8"/>
        <v>0</v>
      </c>
      <c r="X26" s="389">
        <f t="shared" si="9"/>
        <v>210</v>
      </c>
      <c r="Y26" s="144"/>
      <c r="Z26" s="423">
        <f t="shared" si="10"/>
        <v>0</v>
      </c>
      <c r="AA26" s="2"/>
      <c r="AB26" s="2"/>
      <c r="AC26" s="433" t="s">
        <v>311</v>
      </c>
      <c r="AD26" s="345">
        <v>19050</v>
      </c>
      <c r="AE26" s="395">
        <v>18250</v>
      </c>
      <c r="AF26" s="395">
        <v>18950</v>
      </c>
      <c r="AG26" s="395">
        <v>18500</v>
      </c>
      <c r="AH26" s="395">
        <v>18500</v>
      </c>
      <c r="AI26" s="361">
        <v>18300</v>
      </c>
    </row>
    <row r="27" spans="1:37" ht="18.75">
      <c r="A27" s="157">
        <f t="shared" si="0"/>
        <v>1</v>
      </c>
      <c r="B27" s="142" t="s">
        <v>61</v>
      </c>
      <c r="C27" s="148" t="s">
        <v>34</v>
      </c>
      <c r="D27" s="198">
        <v>42</v>
      </c>
      <c r="E27" s="383">
        <f t="shared" si="11"/>
        <v>294</v>
      </c>
      <c r="F27" s="319">
        <v>46220</v>
      </c>
      <c r="G27" s="384">
        <f t="shared" ca="1" si="13"/>
        <v>88</v>
      </c>
      <c r="H27" s="385">
        <v>3</v>
      </c>
      <c r="I27" s="428"/>
      <c r="J27" s="428"/>
      <c r="K27" s="385" t="str">
        <f>VLOOKUP(H27,Secteurs!$A$4:$C$6,3)</f>
        <v>Arnaud ITOUA</v>
      </c>
      <c r="L27" s="195"/>
      <c r="M27" s="196"/>
      <c r="N27" s="196"/>
      <c r="O27" s="196"/>
      <c r="P27" s="196">
        <v>0.5</v>
      </c>
      <c r="Q27" s="197">
        <v>0.5</v>
      </c>
      <c r="R27" s="386">
        <f t="shared" si="3"/>
        <v>0</v>
      </c>
      <c r="S27" s="387">
        <f t="shared" si="4"/>
        <v>0</v>
      </c>
      <c r="T27" s="392">
        <f t="shared" si="5"/>
        <v>0</v>
      </c>
      <c r="U27" s="392">
        <f t="shared" si="6"/>
        <v>0</v>
      </c>
      <c r="V27" s="392">
        <f t="shared" si="7"/>
        <v>147</v>
      </c>
      <c r="W27" s="393">
        <f t="shared" si="8"/>
        <v>147</v>
      </c>
      <c r="X27" s="389">
        <f t="shared" si="9"/>
        <v>294</v>
      </c>
      <c r="Y27" s="144"/>
      <c r="Z27" s="423">
        <f t="shared" si="10"/>
        <v>0</v>
      </c>
      <c r="AA27" s="2"/>
      <c r="AB27" s="2"/>
      <c r="AC27" s="433" t="s">
        <v>312</v>
      </c>
      <c r="AD27" s="345"/>
      <c r="AE27" s="395">
        <v>18000</v>
      </c>
      <c r="AF27" s="395">
        <v>18375</v>
      </c>
      <c r="AG27" s="395">
        <v>18000</v>
      </c>
      <c r="AH27" s="395">
        <v>17975</v>
      </c>
      <c r="AI27" s="361"/>
    </row>
    <row r="28" spans="1:37" ht="18.75">
      <c r="A28" s="157">
        <f t="shared" si="0"/>
        <v>0</v>
      </c>
      <c r="B28" s="163" t="s">
        <v>321</v>
      </c>
      <c r="C28" s="142"/>
      <c r="D28" s="199"/>
      <c r="E28" s="383"/>
      <c r="F28" s="319"/>
      <c r="G28" s="384" t="str">
        <f t="shared" ca="1" si="13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92">
        <f t="shared" si="5"/>
        <v>0</v>
      </c>
      <c r="U28" s="392">
        <f t="shared" si="6"/>
        <v>0</v>
      </c>
      <c r="V28" s="392">
        <f t="shared" si="7"/>
        <v>0</v>
      </c>
      <c r="W28" s="393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2"/>
      <c r="AB28" s="2"/>
      <c r="AC28" s="433" t="s">
        <v>313</v>
      </c>
      <c r="AD28" s="345">
        <v>18345</v>
      </c>
      <c r="AE28" s="347">
        <v>17600</v>
      </c>
      <c r="AF28" s="347"/>
      <c r="AG28" s="347"/>
      <c r="AH28" s="347"/>
      <c r="AI28" s="288"/>
    </row>
    <row r="29" spans="1:37" s="295" customFormat="1" ht="18.75">
      <c r="A29" s="157">
        <f t="shared" si="0"/>
        <v>1</v>
      </c>
      <c r="B29" s="151" t="s">
        <v>63</v>
      </c>
      <c r="C29" s="151"/>
      <c r="D29" s="198">
        <v>42</v>
      </c>
      <c r="E29" s="383">
        <f t="shared" ref="E29:E65" si="14">D29*7</f>
        <v>294</v>
      </c>
      <c r="F29" s="319">
        <v>46218</v>
      </c>
      <c r="G29" s="291">
        <f t="shared" ca="1" si="13"/>
        <v>90</v>
      </c>
      <c r="H29" s="254">
        <v>3</v>
      </c>
      <c r="I29" s="429"/>
      <c r="J29" s="429"/>
      <c r="K29" s="254" t="str">
        <f>VLOOKUP(H29,Secteurs!$A$4:$C$6,3)</f>
        <v>Arnaud ITOUA</v>
      </c>
      <c r="L29" s="195">
        <v>0.5</v>
      </c>
      <c r="M29" s="196"/>
      <c r="N29" s="196"/>
      <c r="O29" s="196"/>
      <c r="P29" s="196">
        <v>0.25</v>
      </c>
      <c r="Q29" s="197">
        <v>0.25</v>
      </c>
      <c r="R29" s="386">
        <f t="shared" si="3"/>
        <v>147</v>
      </c>
      <c r="S29" s="387">
        <f t="shared" si="4"/>
        <v>0</v>
      </c>
      <c r="T29" s="293">
        <f t="shared" si="5"/>
        <v>0</v>
      </c>
      <c r="U29" s="293">
        <f t="shared" si="6"/>
        <v>0</v>
      </c>
      <c r="V29" s="293">
        <f t="shared" si="7"/>
        <v>73.5</v>
      </c>
      <c r="W29" s="294">
        <f t="shared" si="8"/>
        <v>73.5</v>
      </c>
      <c r="X29" s="389">
        <f t="shared" si="9"/>
        <v>294</v>
      </c>
      <c r="Y29" s="146"/>
      <c r="Z29" s="423">
        <f t="shared" si="10"/>
        <v>0</v>
      </c>
      <c r="AA29" s="2"/>
      <c r="AB29" s="2"/>
      <c r="AC29" s="2"/>
      <c r="AD29" s="2"/>
      <c r="AE29" s="2"/>
      <c r="AF29" s="2"/>
      <c r="AG29" s="2"/>
      <c r="AH29" s="2"/>
      <c r="AI29"/>
      <c r="AJ29"/>
    </row>
    <row r="30" spans="1:37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4"/>
        <v>182</v>
      </c>
      <c r="F30" s="319">
        <v>46219</v>
      </c>
      <c r="G30" s="384">
        <f t="shared" ca="1" si="13"/>
        <v>89</v>
      </c>
      <c r="H30" s="385">
        <v>3</v>
      </c>
      <c r="I30" s="428"/>
      <c r="J30" s="428"/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/>
      <c r="Q30" s="197">
        <v>0.5</v>
      </c>
      <c r="R30" s="386">
        <f t="shared" si="3"/>
        <v>91</v>
      </c>
      <c r="S30" s="387">
        <f t="shared" si="4"/>
        <v>0</v>
      </c>
      <c r="T30" s="392">
        <f t="shared" si="5"/>
        <v>0</v>
      </c>
      <c r="U30" s="392">
        <f t="shared" si="6"/>
        <v>0</v>
      </c>
      <c r="V30" s="392">
        <f t="shared" si="7"/>
        <v>0</v>
      </c>
      <c r="W30" s="393">
        <f t="shared" si="8"/>
        <v>91</v>
      </c>
      <c r="X30" s="389">
        <f t="shared" si="9"/>
        <v>182</v>
      </c>
      <c r="Y30" s="144"/>
      <c r="Z30" s="423">
        <f t="shared" si="10"/>
        <v>0</v>
      </c>
      <c r="AA30" s="2"/>
      <c r="AB30" s="521" t="s">
        <v>356</v>
      </c>
      <c r="AC30" s="522"/>
      <c r="AD30" s="522"/>
      <c r="AE30" s="522"/>
      <c r="AF30" s="522"/>
      <c r="AG30" s="522"/>
      <c r="AH30" s="522"/>
      <c r="AI30" s="522"/>
      <c r="AK30" s="413"/>
    </row>
    <row r="31" spans="1:37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14"/>
        <v>182</v>
      </c>
      <c r="F31" s="319">
        <v>46218</v>
      </c>
      <c r="G31" s="384">
        <f t="shared" ca="1" si="13"/>
        <v>90</v>
      </c>
      <c r="H31" s="385">
        <v>3</v>
      </c>
      <c r="I31" s="428"/>
      <c r="J31" s="428"/>
      <c r="K31" s="385" t="str">
        <f>VLOOKUP(H31,Secteurs!$A$4:$C$6,3)</f>
        <v>Arnaud ITOUA</v>
      </c>
      <c r="L31" s="195">
        <v>0.5</v>
      </c>
      <c r="M31" s="196"/>
      <c r="N31" s="196"/>
      <c r="O31" s="196"/>
      <c r="P31" s="196"/>
      <c r="Q31" s="197">
        <v>0.5</v>
      </c>
      <c r="R31" s="386">
        <f t="shared" si="3"/>
        <v>91</v>
      </c>
      <c r="S31" s="387">
        <f t="shared" si="4"/>
        <v>0</v>
      </c>
      <c r="T31" s="392">
        <f t="shared" si="5"/>
        <v>0</v>
      </c>
      <c r="U31" s="392">
        <f t="shared" si="6"/>
        <v>0</v>
      </c>
      <c r="V31" s="392">
        <f t="shared" si="7"/>
        <v>0</v>
      </c>
      <c r="W31" s="393">
        <f t="shared" si="8"/>
        <v>91</v>
      </c>
      <c r="X31" s="389">
        <f t="shared" si="9"/>
        <v>182</v>
      </c>
      <c r="Y31" s="144"/>
      <c r="Z31" s="423">
        <f t="shared" si="10"/>
        <v>0</v>
      </c>
      <c r="AA31" s="2"/>
      <c r="AB31" s="372" t="s">
        <v>357</v>
      </c>
      <c r="AC31" s="372" t="s">
        <v>358</v>
      </c>
      <c r="AD31" s="372" t="s">
        <v>359</v>
      </c>
      <c r="AE31" s="373" t="s">
        <v>372</v>
      </c>
      <c r="AF31" s="373" t="s">
        <v>373</v>
      </c>
      <c r="AG31" s="373" t="s">
        <v>362</v>
      </c>
      <c r="AH31" s="417" t="s">
        <v>374</v>
      </c>
      <c r="AI31" s="373" t="s">
        <v>364</v>
      </c>
    </row>
    <row r="32" spans="1:37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4"/>
        <v>294</v>
      </c>
      <c r="F32" s="319">
        <v>46220</v>
      </c>
      <c r="G32" s="384">
        <f t="shared" ca="1" si="13"/>
        <v>88</v>
      </c>
      <c r="H32" s="385">
        <v>3</v>
      </c>
      <c r="I32" s="428"/>
      <c r="J32" s="428"/>
      <c r="K32" s="385" t="str">
        <f>VLOOKUP(H32,Secteurs!$A$4:$C$6,3)</f>
        <v>Arnaud ITOUA</v>
      </c>
      <c r="L32" s="195">
        <v>0.5</v>
      </c>
      <c r="M32" s="196"/>
      <c r="N32" s="196"/>
      <c r="O32" s="196">
        <v>0.25</v>
      </c>
      <c r="P32" s="196">
        <v>0.25</v>
      </c>
      <c r="Q32" s="197"/>
      <c r="R32" s="386">
        <f t="shared" si="3"/>
        <v>147</v>
      </c>
      <c r="S32" s="387">
        <f t="shared" si="4"/>
        <v>0</v>
      </c>
      <c r="T32" s="392">
        <f t="shared" si="5"/>
        <v>0</v>
      </c>
      <c r="U32" s="392">
        <f t="shared" si="6"/>
        <v>73.5</v>
      </c>
      <c r="V32" s="392">
        <f t="shared" si="7"/>
        <v>73.5</v>
      </c>
      <c r="W32" s="393">
        <f t="shared" si="8"/>
        <v>0</v>
      </c>
      <c r="X32" s="389">
        <f t="shared" si="9"/>
        <v>294</v>
      </c>
      <c r="Y32" s="144"/>
      <c r="Z32" s="423">
        <f t="shared" si="10"/>
        <v>0</v>
      </c>
      <c r="AA32" s="368" t="s">
        <v>366</v>
      </c>
      <c r="AB32" s="367">
        <v>28900</v>
      </c>
      <c r="AC32" s="367">
        <v>32000</v>
      </c>
      <c r="AD32" s="367">
        <v>29500</v>
      </c>
      <c r="AE32" s="367">
        <v>29500</v>
      </c>
      <c r="AF32" s="367">
        <v>29000</v>
      </c>
      <c r="AG32" s="367">
        <v>28750</v>
      </c>
      <c r="AH32" s="255">
        <v>29000</v>
      </c>
      <c r="AI32" s="367">
        <v>29000</v>
      </c>
    </row>
    <row r="33" spans="1:35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4"/>
        <v>378</v>
      </c>
      <c r="F33" s="319">
        <v>46220</v>
      </c>
      <c r="G33" s="384">
        <f t="shared" ca="1" si="13"/>
        <v>88</v>
      </c>
      <c r="H33" s="385">
        <v>1</v>
      </c>
      <c r="I33" s="428"/>
      <c r="J33" s="428"/>
      <c r="K33" s="385" t="s">
        <v>353</v>
      </c>
      <c r="L33" s="195">
        <v>1</v>
      </c>
      <c r="M33" s="196"/>
      <c r="N33" s="196"/>
      <c r="O33" s="196"/>
      <c r="P33" s="196"/>
      <c r="Q33" s="197"/>
      <c r="R33" s="386">
        <f t="shared" si="3"/>
        <v>378</v>
      </c>
      <c r="S33" s="387">
        <f t="shared" si="4"/>
        <v>0</v>
      </c>
      <c r="T33" s="392">
        <f t="shared" si="5"/>
        <v>0</v>
      </c>
      <c r="U33" s="392">
        <f t="shared" si="6"/>
        <v>0</v>
      </c>
      <c r="V33" s="392">
        <f t="shared" si="7"/>
        <v>0</v>
      </c>
      <c r="W33" s="393">
        <f t="shared" si="8"/>
        <v>0</v>
      </c>
      <c r="X33" s="389">
        <f t="shared" si="9"/>
        <v>378</v>
      </c>
      <c r="Y33" s="144"/>
      <c r="Z33" s="423">
        <f t="shared" si="10"/>
        <v>0</v>
      </c>
      <c r="AA33" s="396" t="s">
        <v>367</v>
      </c>
      <c r="AB33" s="370" t="s">
        <v>2</v>
      </c>
      <c r="AC33" s="416" t="s">
        <v>376</v>
      </c>
      <c r="AD33" s="370"/>
      <c r="AE33" s="370"/>
      <c r="AF33" s="370"/>
      <c r="AG33" s="370" t="s">
        <v>369</v>
      </c>
      <c r="AH33" s="370"/>
      <c r="AI33" s="370"/>
    </row>
    <row r="34" spans="1:35" ht="18.75">
      <c r="A34" s="157">
        <f t="shared" ref="A34:A65" si="15">+IF(D34&gt;0,1,0)</f>
        <v>1</v>
      </c>
      <c r="B34" s="142" t="s">
        <v>68</v>
      </c>
      <c r="C34" s="148" t="s">
        <v>29</v>
      </c>
      <c r="D34" s="198">
        <v>42</v>
      </c>
      <c r="E34" s="383">
        <f t="shared" si="14"/>
        <v>294</v>
      </c>
      <c r="F34" s="319">
        <v>46218</v>
      </c>
      <c r="G34" s="384">
        <f t="shared" ca="1" si="13"/>
        <v>90</v>
      </c>
      <c r="H34" s="385">
        <v>2</v>
      </c>
      <c r="I34" s="428"/>
      <c r="J34" s="428"/>
      <c r="K34" s="385" t="s">
        <v>354</v>
      </c>
      <c r="L34" s="195">
        <v>0.5</v>
      </c>
      <c r="M34" s="196">
        <v>0.25</v>
      </c>
      <c r="N34" s="196"/>
      <c r="O34" s="196"/>
      <c r="P34" s="196"/>
      <c r="Q34" s="197">
        <v>0.25</v>
      </c>
      <c r="R34" s="386">
        <f t="shared" ref="R34:R65" si="16">+$E34*L34</f>
        <v>147</v>
      </c>
      <c r="S34" s="387">
        <f t="shared" ref="S34:S65" si="17">+$E34*M34</f>
        <v>73.5</v>
      </c>
      <c r="T34" s="392">
        <f t="shared" ref="T34:T65" si="18">+$E34*N34</f>
        <v>0</v>
      </c>
      <c r="U34" s="392">
        <f t="shared" ref="U34:U65" si="19">+$E34*O34</f>
        <v>0</v>
      </c>
      <c r="V34" s="392">
        <f t="shared" ref="V34:V65" si="20">+$E34*P34</f>
        <v>0</v>
      </c>
      <c r="W34" s="393">
        <f t="shared" ref="W34:W65" si="21">+$E34*Q34</f>
        <v>73.5</v>
      </c>
      <c r="X34" s="389">
        <f t="shared" ref="X34:X65" si="22">SUM(R34:W34)</f>
        <v>294</v>
      </c>
      <c r="Y34" s="144"/>
      <c r="Z34" s="423">
        <f t="shared" si="10"/>
        <v>0</v>
      </c>
      <c r="AA34" s="2"/>
      <c r="AB34" s="2"/>
      <c r="AC34" s="2"/>
      <c r="AD34" s="2"/>
      <c r="AE34" s="2"/>
      <c r="AF34" s="2"/>
      <c r="AG34" s="2"/>
      <c r="AH34" s="2"/>
    </row>
    <row r="35" spans="1:35" ht="18.75">
      <c r="A35" s="157">
        <f t="shared" si="15"/>
        <v>1</v>
      </c>
      <c r="B35" s="142" t="s">
        <v>69</v>
      </c>
      <c r="C35" s="142"/>
      <c r="D35" s="198">
        <v>28</v>
      </c>
      <c r="E35" s="383">
        <f t="shared" si="14"/>
        <v>196</v>
      </c>
      <c r="F35" s="319">
        <v>46220</v>
      </c>
      <c r="G35" s="384">
        <f t="shared" ca="1" si="13"/>
        <v>88</v>
      </c>
      <c r="H35" s="385">
        <v>3</v>
      </c>
      <c r="I35" s="428"/>
      <c r="J35" s="428"/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16"/>
        <v>98</v>
      </c>
      <c r="S35" s="387">
        <f t="shared" si="17"/>
        <v>0</v>
      </c>
      <c r="T35" s="392">
        <f t="shared" si="18"/>
        <v>0</v>
      </c>
      <c r="U35" s="392">
        <f t="shared" si="19"/>
        <v>0</v>
      </c>
      <c r="V35" s="392">
        <f t="shared" si="20"/>
        <v>0</v>
      </c>
      <c r="W35" s="393">
        <f t="shared" si="21"/>
        <v>98</v>
      </c>
      <c r="X35" s="389">
        <f t="shared" si="22"/>
        <v>196</v>
      </c>
      <c r="Y35" s="144"/>
      <c r="Z35" s="423">
        <f t="shared" si="10"/>
        <v>0</v>
      </c>
      <c r="AA35" s="7" t="s">
        <v>385</v>
      </c>
      <c r="AB35" s="2"/>
      <c r="AC35" s="2"/>
      <c r="AD35" s="2"/>
      <c r="AE35" s="2"/>
      <c r="AF35" s="2"/>
      <c r="AG35" s="2"/>
      <c r="AH35" s="2"/>
    </row>
    <row r="36" spans="1:35" ht="18.75">
      <c r="A36" s="157">
        <f t="shared" si="15"/>
        <v>1</v>
      </c>
      <c r="B36" s="142" t="s">
        <v>299</v>
      </c>
      <c r="C36" s="142"/>
      <c r="D36" s="198">
        <v>30</v>
      </c>
      <c r="E36" s="383">
        <f t="shared" si="14"/>
        <v>210</v>
      </c>
      <c r="F36" s="319">
        <v>46219</v>
      </c>
      <c r="G36" s="384">
        <f t="shared" ca="1" si="13"/>
        <v>89</v>
      </c>
      <c r="H36" s="385">
        <v>3</v>
      </c>
      <c r="I36" s="428"/>
      <c r="J36" s="428"/>
      <c r="K36" s="385" t="str">
        <f>VLOOKUP(H36,Secteurs!$A$4:$C$6,3)</f>
        <v>Arnaud ITOUA</v>
      </c>
      <c r="L36" s="195"/>
      <c r="M36" s="196"/>
      <c r="N36" s="196"/>
      <c r="O36" s="196"/>
      <c r="P36" s="196"/>
      <c r="Q36" s="197">
        <v>1</v>
      </c>
      <c r="R36" s="386">
        <f t="shared" si="16"/>
        <v>0</v>
      </c>
      <c r="S36" s="387">
        <f t="shared" si="17"/>
        <v>0</v>
      </c>
      <c r="T36" s="392">
        <f t="shared" si="18"/>
        <v>0</v>
      </c>
      <c r="U36" s="392">
        <f t="shared" si="19"/>
        <v>0</v>
      </c>
      <c r="V36" s="392">
        <f t="shared" si="20"/>
        <v>0</v>
      </c>
      <c r="W36" s="393">
        <f t="shared" si="21"/>
        <v>210</v>
      </c>
      <c r="X36" s="389">
        <f t="shared" si="22"/>
        <v>210</v>
      </c>
      <c r="Y36" s="144"/>
      <c r="Z36" s="423">
        <f t="shared" si="10"/>
        <v>0</v>
      </c>
      <c r="AA36" s="2"/>
      <c r="AB36" s="2"/>
      <c r="AC36" s="2"/>
      <c r="AD36" s="343" t="s">
        <v>2</v>
      </c>
      <c r="AE36" s="380" t="s">
        <v>3</v>
      </c>
      <c r="AF36" s="380" t="s">
        <v>4</v>
      </c>
      <c r="AG36" s="380" t="s">
        <v>6</v>
      </c>
      <c r="AH36" s="380" t="s">
        <v>5</v>
      </c>
      <c r="AI36" s="360" t="s">
        <v>7</v>
      </c>
    </row>
    <row r="37" spans="1:35" ht="18.75">
      <c r="A37" s="157">
        <f t="shared" si="15"/>
        <v>1</v>
      </c>
      <c r="B37" s="142" t="s">
        <v>71</v>
      </c>
      <c r="C37" s="142"/>
      <c r="D37" s="198">
        <v>24</v>
      </c>
      <c r="E37" s="383">
        <f t="shared" si="14"/>
        <v>168</v>
      </c>
      <c r="F37" s="319">
        <v>46219</v>
      </c>
      <c r="G37" s="384">
        <f t="shared" ca="1" si="13"/>
        <v>89</v>
      </c>
      <c r="H37" s="385">
        <v>3</v>
      </c>
      <c r="I37" s="428"/>
      <c r="J37" s="428"/>
      <c r="K37" s="385" t="str">
        <f>VLOOKUP(H37,Secteurs!$A$4:$C$6,3)</f>
        <v>Arnaud ITOUA</v>
      </c>
      <c r="L37" s="195"/>
      <c r="M37" s="196"/>
      <c r="N37" s="196"/>
      <c r="O37" s="196"/>
      <c r="P37" s="196"/>
      <c r="Q37" s="197">
        <v>1</v>
      </c>
      <c r="R37" s="386">
        <f t="shared" si="16"/>
        <v>0</v>
      </c>
      <c r="S37" s="387">
        <f t="shared" si="17"/>
        <v>0</v>
      </c>
      <c r="T37" s="392">
        <f t="shared" si="18"/>
        <v>0</v>
      </c>
      <c r="U37" s="392">
        <f t="shared" si="19"/>
        <v>0</v>
      </c>
      <c r="V37" s="392">
        <f t="shared" si="20"/>
        <v>0</v>
      </c>
      <c r="W37" s="393">
        <f t="shared" si="21"/>
        <v>168</v>
      </c>
      <c r="X37" s="389">
        <f t="shared" si="22"/>
        <v>168</v>
      </c>
      <c r="Y37" s="144"/>
      <c r="Z37" s="423">
        <f t="shared" si="10"/>
        <v>0</v>
      </c>
      <c r="AA37" s="2"/>
      <c r="AB37" s="2"/>
      <c r="AC37" s="433" t="s">
        <v>311</v>
      </c>
      <c r="AD37" s="345">
        <v>9450</v>
      </c>
      <c r="AE37" s="395">
        <v>8850</v>
      </c>
      <c r="AF37" s="395">
        <v>9700</v>
      </c>
      <c r="AG37" s="395">
        <v>9500</v>
      </c>
      <c r="AH37" s="395">
        <v>9400</v>
      </c>
      <c r="AI37" s="361">
        <v>9250</v>
      </c>
    </row>
    <row r="38" spans="1:35" ht="18.75">
      <c r="A38" s="157">
        <f t="shared" si="15"/>
        <v>1</v>
      </c>
      <c r="B38" s="150" t="s">
        <v>72</v>
      </c>
      <c r="C38" s="150"/>
      <c r="D38" s="201">
        <v>28</v>
      </c>
      <c r="E38" s="383">
        <f t="shared" si="14"/>
        <v>196</v>
      </c>
      <c r="F38" s="319">
        <v>46218</v>
      </c>
      <c r="G38" s="384">
        <f t="shared" ca="1" si="13"/>
        <v>90</v>
      </c>
      <c r="H38" s="385">
        <v>2</v>
      </c>
      <c r="I38" s="428"/>
      <c r="J38" s="428"/>
      <c r="K38" s="385" t="s">
        <v>354</v>
      </c>
      <c r="L38" s="195">
        <v>0.5</v>
      </c>
      <c r="M38" s="196"/>
      <c r="N38" s="196"/>
      <c r="O38" s="196"/>
      <c r="P38" s="196"/>
      <c r="Q38" s="197">
        <v>0.5</v>
      </c>
      <c r="R38" s="386">
        <f t="shared" si="16"/>
        <v>98</v>
      </c>
      <c r="S38" s="387">
        <f t="shared" si="17"/>
        <v>0</v>
      </c>
      <c r="T38" s="392">
        <f t="shared" si="18"/>
        <v>0</v>
      </c>
      <c r="U38" s="392">
        <f t="shared" si="19"/>
        <v>0</v>
      </c>
      <c r="V38" s="392">
        <f t="shared" si="20"/>
        <v>0</v>
      </c>
      <c r="W38" s="393">
        <f t="shared" si="21"/>
        <v>98</v>
      </c>
      <c r="X38" s="389">
        <f t="shared" si="22"/>
        <v>196</v>
      </c>
      <c r="Y38" s="144"/>
      <c r="Z38" s="423">
        <f t="shared" si="10"/>
        <v>0</v>
      </c>
      <c r="AA38" s="2"/>
      <c r="AB38" s="2"/>
      <c r="AC38" s="433" t="s">
        <v>312</v>
      </c>
      <c r="AD38" s="345">
        <v>9163</v>
      </c>
      <c r="AE38" s="395"/>
      <c r="AF38" s="395"/>
      <c r="AG38" s="395"/>
      <c r="AH38" s="395">
        <v>9400</v>
      </c>
      <c r="AI38" s="395">
        <v>9125</v>
      </c>
    </row>
    <row r="39" spans="1:35" ht="18.75">
      <c r="A39" s="157">
        <f t="shared" si="15"/>
        <v>1</v>
      </c>
      <c r="B39" s="150" t="s">
        <v>73</v>
      </c>
      <c r="C39" s="150"/>
      <c r="D39" s="200">
        <v>40</v>
      </c>
      <c r="E39" s="383">
        <f t="shared" si="14"/>
        <v>280</v>
      </c>
      <c r="F39" s="319">
        <v>46219</v>
      </c>
      <c r="G39" s="384">
        <f t="shared" ca="1" si="13"/>
        <v>89</v>
      </c>
      <c r="H39" s="385">
        <v>1</v>
      </c>
      <c r="I39" s="428"/>
      <c r="J39" s="428"/>
      <c r="K39" s="385" t="s">
        <v>354</v>
      </c>
      <c r="L39" s="195">
        <v>0.5</v>
      </c>
      <c r="M39" s="196"/>
      <c r="N39" s="196"/>
      <c r="O39" s="196"/>
      <c r="P39" s="196"/>
      <c r="Q39" s="197">
        <v>0.5</v>
      </c>
      <c r="R39" s="386">
        <f t="shared" si="16"/>
        <v>140</v>
      </c>
      <c r="S39" s="387">
        <f t="shared" si="17"/>
        <v>0</v>
      </c>
      <c r="T39" s="392">
        <f t="shared" si="18"/>
        <v>0</v>
      </c>
      <c r="U39" s="392">
        <f t="shared" si="19"/>
        <v>0</v>
      </c>
      <c r="V39" s="392">
        <f t="shared" si="20"/>
        <v>0</v>
      </c>
      <c r="W39" s="393">
        <f t="shared" si="21"/>
        <v>140</v>
      </c>
      <c r="X39" s="389">
        <f t="shared" si="22"/>
        <v>280</v>
      </c>
      <c r="Y39" s="144"/>
      <c r="Z39" s="423">
        <f t="shared" si="10"/>
        <v>0</v>
      </c>
      <c r="AA39" s="2"/>
      <c r="AB39" s="2"/>
      <c r="AC39" s="433" t="s">
        <v>313</v>
      </c>
      <c r="AD39" s="345">
        <v>9013</v>
      </c>
      <c r="AE39" s="347"/>
      <c r="AF39" s="347">
        <v>9450</v>
      </c>
      <c r="AG39" s="347"/>
      <c r="AH39" s="347"/>
      <c r="AI39" s="288"/>
    </row>
    <row r="40" spans="1:35" ht="18.75">
      <c r="A40" s="157">
        <f t="shared" si="15"/>
        <v>1</v>
      </c>
      <c r="B40" s="142" t="s">
        <v>74</v>
      </c>
      <c r="C40" s="148" t="s">
        <v>29</v>
      </c>
      <c r="D40" s="198">
        <v>26</v>
      </c>
      <c r="E40" s="383">
        <f t="shared" si="14"/>
        <v>182</v>
      </c>
      <c r="F40" s="319">
        <v>46219</v>
      </c>
      <c r="G40" s="384">
        <f t="shared" ca="1" si="13"/>
        <v>89</v>
      </c>
      <c r="H40" s="385">
        <v>3</v>
      </c>
      <c r="I40" s="428"/>
      <c r="J40" s="428"/>
      <c r="K40" s="385" t="str">
        <f>VLOOKUP(H40,Secteurs!$A$4:$C$6,3)</f>
        <v>Arnaud ITOUA</v>
      </c>
      <c r="L40" s="195">
        <v>0.5</v>
      </c>
      <c r="M40" s="196">
        <v>0.25</v>
      </c>
      <c r="N40" s="196"/>
      <c r="O40" s="196"/>
      <c r="P40" s="196"/>
      <c r="Q40" s="197">
        <v>0.25</v>
      </c>
      <c r="R40" s="386">
        <f t="shared" si="16"/>
        <v>91</v>
      </c>
      <c r="S40" s="387">
        <f t="shared" si="17"/>
        <v>45.5</v>
      </c>
      <c r="T40" s="392">
        <f t="shared" si="18"/>
        <v>0</v>
      </c>
      <c r="U40" s="392">
        <f t="shared" si="19"/>
        <v>0</v>
      </c>
      <c r="V40" s="392">
        <f t="shared" si="20"/>
        <v>0</v>
      </c>
      <c r="W40" s="393">
        <f t="shared" si="21"/>
        <v>45.5</v>
      </c>
      <c r="X40" s="389">
        <f t="shared" si="22"/>
        <v>182</v>
      </c>
      <c r="Y40" s="144"/>
      <c r="Z40" s="423">
        <f t="shared" si="10"/>
        <v>0</v>
      </c>
      <c r="AA40" s="2"/>
      <c r="AB40" s="2"/>
      <c r="AC40" s="2"/>
      <c r="AD40" s="2"/>
      <c r="AE40" s="2"/>
      <c r="AF40" s="2"/>
      <c r="AG40" s="2"/>
      <c r="AH40" s="2"/>
    </row>
    <row r="41" spans="1:35" ht="18.75">
      <c r="A41" s="157">
        <f t="shared" si="15"/>
        <v>1</v>
      </c>
      <c r="B41" s="142" t="s">
        <v>75</v>
      </c>
      <c r="C41" s="148" t="s">
        <v>29</v>
      </c>
      <c r="D41" s="198">
        <v>32</v>
      </c>
      <c r="E41" s="383">
        <f t="shared" si="14"/>
        <v>224</v>
      </c>
      <c r="F41" s="319">
        <v>46223</v>
      </c>
      <c r="G41" s="384">
        <f t="shared" ca="1" si="13"/>
        <v>85</v>
      </c>
      <c r="H41" s="385">
        <v>1</v>
      </c>
      <c r="I41" s="428" t="s">
        <v>402</v>
      </c>
      <c r="J41" s="428" t="s">
        <v>403</v>
      </c>
      <c r="K41" s="385" t="s">
        <v>353</v>
      </c>
      <c r="L41" s="195">
        <v>0.5</v>
      </c>
      <c r="M41" s="196"/>
      <c r="N41" s="196"/>
      <c r="O41" s="196">
        <v>0.25</v>
      </c>
      <c r="P41" s="196"/>
      <c r="Q41" s="197">
        <v>0.25</v>
      </c>
      <c r="R41" s="386">
        <f t="shared" si="16"/>
        <v>112</v>
      </c>
      <c r="S41" s="387">
        <f t="shared" si="17"/>
        <v>0</v>
      </c>
      <c r="T41" s="392">
        <f t="shared" si="18"/>
        <v>0</v>
      </c>
      <c r="U41" s="392">
        <f t="shared" si="19"/>
        <v>56</v>
      </c>
      <c r="V41" s="392">
        <f t="shared" si="20"/>
        <v>0</v>
      </c>
      <c r="W41" s="393">
        <f t="shared" si="21"/>
        <v>56</v>
      </c>
      <c r="X41" s="389">
        <f t="shared" si="22"/>
        <v>224</v>
      </c>
      <c r="Y41" s="144"/>
      <c r="Z41" s="423">
        <f t="shared" si="10"/>
        <v>0</v>
      </c>
      <c r="AA41" s="2"/>
      <c r="AB41" s="2"/>
      <c r="AC41" s="2"/>
      <c r="AD41" s="2"/>
      <c r="AE41" s="2"/>
      <c r="AF41" s="2"/>
      <c r="AG41" s="2"/>
      <c r="AH41" s="2"/>
    </row>
    <row r="42" spans="1:35" ht="18.75">
      <c r="A42" s="157">
        <f t="shared" si="15"/>
        <v>1</v>
      </c>
      <c r="B42" s="142" t="s">
        <v>216</v>
      </c>
      <c r="C42" s="148" t="s">
        <v>29</v>
      </c>
      <c r="D42" s="198">
        <v>36</v>
      </c>
      <c r="E42" s="383">
        <f t="shared" si="14"/>
        <v>252</v>
      </c>
      <c r="F42" s="319">
        <v>46219</v>
      </c>
      <c r="G42" s="384">
        <f t="shared" ca="1" si="13"/>
        <v>89</v>
      </c>
      <c r="H42" s="385">
        <v>3</v>
      </c>
      <c r="I42" s="428"/>
      <c r="J42" s="428"/>
      <c r="K42" s="385" t="str">
        <f>VLOOKUP(H42,Secteurs!$A$4:$C$6,3)</f>
        <v>Arnaud ITOUA</v>
      </c>
      <c r="L42" s="195">
        <v>0.5</v>
      </c>
      <c r="M42" s="196"/>
      <c r="N42" s="196"/>
      <c r="O42" s="196">
        <v>0.25</v>
      </c>
      <c r="P42" s="196"/>
      <c r="Q42" s="197">
        <v>0.25</v>
      </c>
      <c r="R42" s="386">
        <f t="shared" si="16"/>
        <v>126</v>
      </c>
      <c r="S42" s="387">
        <f t="shared" si="17"/>
        <v>0</v>
      </c>
      <c r="T42" s="392">
        <f t="shared" si="18"/>
        <v>0</v>
      </c>
      <c r="U42" s="392">
        <f t="shared" si="19"/>
        <v>63</v>
      </c>
      <c r="V42" s="392">
        <f t="shared" si="20"/>
        <v>0</v>
      </c>
      <c r="W42" s="393">
        <f t="shared" si="21"/>
        <v>63</v>
      </c>
      <c r="X42" s="389">
        <f t="shared" si="22"/>
        <v>252</v>
      </c>
      <c r="Y42" s="144"/>
      <c r="Z42" s="423">
        <f t="shared" si="10"/>
        <v>0</v>
      </c>
      <c r="AA42" s="2"/>
      <c r="AB42" s="2"/>
      <c r="AC42" s="2"/>
      <c r="AD42" s="2"/>
      <c r="AE42" s="2"/>
      <c r="AF42" s="2"/>
      <c r="AG42" s="2"/>
      <c r="AH42" s="2"/>
    </row>
    <row r="43" spans="1:35" ht="18.75">
      <c r="A43" s="157">
        <f t="shared" si="15"/>
        <v>1</v>
      </c>
      <c r="B43" s="150" t="s">
        <v>77</v>
      </c>
      <c r="C43" s="148" t="s">
        <v>29</v>
      </c>
      <c r="D43" s="200">
        <v>46</v>
      </c>
      <c r="E43" s="383">
        <f t="shared" si="14"/>
        <v>322</v>
      </c>
      <c r="F43" s="319">
        <v>46223</v>
      </c>
      <c r="G43" s="384">
        <f t="shared" ca="1" si="13"/>
        <v>85</v>
      </c>
      <c r="H43" s="385">
        <v>2</v>
      </c>
      <c r="I43" s="428"/>
      <c r="J43" s="428"/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6"/>
        <v>161</v>
      </c>
      <c r="S43" s="387">
        <f t="shared" si="17"/>
        <v>0</v>
      </c>
      <c r="T43" s="392">
        <f t="shared" si="18"/>
        <v>0</v>
      </c>
      <c r="U43" s="392">
        <f t="shared" si="19"/>
        <v>161</v>
      </c>
      <c r="V43" s="392">
        <f t="shared" si="20"/>
        <v>0</v>
      </c>
      <c r="W43" s="393">
        <f t="shared" si="21"/>
        <v>0</v>
      </c>
      <c r="X43" s="389">
        <f t="shared" si="22"/>
        <v>322</v>
      </c>
      <c r="Y43" s="144"/>
      <c r="Z43" s="423">
        <f t="shared" si="10"/>
        <v>0</v>
      </c>
      <c r="AA43" s="2"/>
      <c r="AB43" s="2"/>
      <c r="AC43" s="2"/>
      <c r="AD43" s="2"/>
      <c r="AE43" s="2"/>
      <c r="AF43" s="2"/>
      <c r="AG43" s="2"/>
      <c r="AH43" s="2"/>
    </row>
    <row r="44" spans="1:35" ht="18.75">
      <c r="A44" s="157">
        <f t="shared" si="15"/>
        <v>1</v>
      </c>
      <c r="B44" s="142" t="s">
        <v>78</v>
      </c>
      <c r="C44" s="142"/>
      <c r="D44" s="198">
        <v>42</v>
      </c>
      <c r="E44" s="383">
        <f t="shared" si="14"/>
        <v>294</v>
      </c>
      <c r="F44" s="319">
        <v>46213</v>
      </c>
      <c r="G44" s="384">
        <v>1</v>
      </c>
      <c r="H44" s="385">
        <v>1</v>
      </c>
      <c r="I44" s="428"/>
      <c r="J44" s="428"/>
      <c r="K44" s="385" t="s">
        <v>353</v>
      </c>
      <c r="L44" s="195">
        <v>0.5</v>
      </c>
      <c r="M44" s="196"/>
      <c r="N44" s="196"/>
      <c r="O44" s="196">
        <v>0.25</v>
      </c>
      <c r="P44" s="196"/>
      <c r="Q44" s="197">
        <v>0.25</v>
      </c>
      <c r="R44" s="386">
        <f t="shared" si="16"/>
        <v>147</v>
      </c>
      <c r="S44" s="387">
        <f t="shared" si="17"/>
        <v>0</v>
      </c>
      <c r="T44" s="392">
        <f t="shared" si="18"/>
        <v>0</v>
      </c>
      <c r="U44" s="392">
        <f t="shared" si="19"/>
        <v>73.5</v>
      </c>
      <c r="V44" s="392">
        <f t="shared" si="20"/>
        <v>0</v>
      </c>
      <c r="W44" s="393">
        <f t="shared" si="21"/>
        <v>73.5</v>
      </c>
      <c r="X44" s="389">
        <f t="shared" si="22"/>
        <v>294</v>
      </c>
      <c r="Y44" s="144"/>
      <c r="Z44" s="423">
        <f t="shared" si="10"/>
        <v>0</v>
      </c>
      <c r="AA44" s="94"/>
      <c r="AB44" s="94"/>
      <c r="AC44" s="94"/>
      <c r="AD44" s="94"/>
      <c r="AE44" s="94"/>
      <c r="AF44" s="2"/>
      <c r="AG44" s="2"/>
      <c r="AH44" s="2"/>
    </row>
    <row r="45" spans="1:35" ht="18.75">
      <c r="A45" s="157">
        <f t="shared" si="15"/>
        <v>1</v>
      </c>
      <c r="B45" s="142" t="s">
        <v>79</v>
      </c>
      <c r="C45" s="142"/>
      <c r="D45" s="198">
        <v>30</v>
      </c>
      <c r="E45" s="383">
        <f t="shared" si="14"/>
        <v>210</v>
      </c>
      <c r="F45" s="319">
        <v>46213</v>
      </c>
      <c r="G45" s="384">
        <v>1</v>
      </c>
      <c r="H45" s="385">
        <v>1</v>
      </c>
      <c r="I45" s="428"/>
      <c r="J45" s="428"/>
      <c r="K45" s="385" t="s">
        <v>353</v>
      </c>
      <c r="L45" s="195">
        <v>1</v>
      </c>
      <c r="M45" s="196"/>
      <c r="N45" s="196"/>
      <c r="O45" s="196"/>
      <c r="P45" s="196"/>
      <c r="Q45" s="197"/>
      <c r="R45" s="386">
        <f t="shared" si="16"/>
        <v>210</v>
      </c>
      <c r="S45" s="387">
        <f t="shared" si="17"/>
        <v>0</v>
      </c>
      <c r="T45" s="392">
        <f t="shared" si="18"/>
        <v>0</v>
      </c>
      <c r="U45" s="392">
        <f t="shared" si="19"/>
        <v>0</v>
      </c>
      <c r="V45" s="392">
        <f t="shared" si="20"/>
        <v>0</v>
      </c>
      <c r="W45" s="393">
        <f t="shared" si="21"/>
        <v>0</v>
      </c>
      <c r="X45" s="389">
        <f t="shared" si="22"/>
        <v>210</v>
      </c>
      <c r="Y45" s="144"/>
      <c r="Z45" s="423">
        <f t="shared" si="10"/>
        <v>0</v>
      </c>
      <c r="AA45" s="86"/>
      <c r="AB45" s="107"/>
      <c r="AC45" s="2"/>
      <c r="AD45" s="2"/>
      <c r="AE45" s="2"/>
      <c r="AF45" s="2"/>
      <c r="AG45" s="2"/>
      <c r="AH45" s="2"/>
    </row>
    <row r="46" spans="1:35" ht="18.75">
      <c r="A46" s="157">
        <f t="shared" si="15"/>
        <v>1</v>
      </c>
      <c r="B46" s="153" t="s">
        <v>80</v>
      </c>
      <c r="C46" s="148" t="s">
        <v>29</v>
      </c>
      <c r="D46" s="198">
        <v>34</v>
      </c>
      <c r="E46" s="383">
        <f t="shared" si="14"/>
        <v>238</v>
      </c>
      <c r="F46" s="319">
        <v>46211</v>
      </c>
      <c r="G46" s="384">
        <v>1</v>
      </c>
      <c r="H46" s="254">
        <v>1</v>
      </c>
      <c r="I46" s="429"/>
      <c r="J46" s="429"/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6"/>
        <v>119</v>
      </c>
      <c r="S46" s="387">
        <f t="shared" si="17"/>
        <v>0</v>
      </c>
      <c r="T46" s="392">
        <f t="shared" si="18"/>
        <v>0</v>
      </c>
      <c r="U46" s="392">
        <f t="shared" si="19"/>
        <v>0</v>
      </c>
      <c r="V46" s="392">
        <f t="shared" si="20"/>
        <v>0</v>
      </c>
      <c r="W46" s="393">
        <f t="shared" si="21"/>
        <v>119</v>
      </c>
      <c r="X46" s="389">
        <f t="shared" si="22"/>
        <v>238</v>
      </c>
      <c r="Y46" s="144"/>
      <c r="Z46" s="423">
        <f t="shared" si="10"/>
        <v>0</v>
      </c>
      <c r="AA46" s="86"/>
      <c r="AB46" s="107"/>
      <c r="AC46" s="2"/>
      <c r="AD46" s="2"/>
      <c r="AE46" s="2"/>
      <c r="AF46" s="2"/>
      <c r="AG46" s="2"/>
      <c r="AH46" s="2"/>
    </row>
    <row r="47" spans="1:35" ht="18.75">
      <c r="A47" s="157">
        <f t="shared" si="15"/>
        <v>1</v>
      </c>
      <c r="B47" s="142" t="s">
        <v>391</v>
      </c>
      <c r="C47" s="148" t="s">
        <v>29</v>
      </c>
      <c r="D47" s="198">
        <v>24</v>
      </c>
      <c r="E47" s="383">
        <f t="shared" si="14"/>
        <v>168</v>
      </c>
      <c r="F47" s="319">
        <v>46219</v>
      </c>
      <c r="G47" s="384">
        <f t="shared" ref="G47:G64" ca="1" si="23">+IF(A47=1,(+TODAY())-F47,"Sans objet")</f>
        <v>89</v>
      </c>
      <c r="H47" s="385">
        <v>3</v>
      </c>
      <c r="I47" s="428"/>
      <c r="J47" s="428"/>
      <c r="K47" s="385" t="str">
        <f>VLOOKUP(H47,Secteurs!$A$4:$C$6,3)</f>
        <v>Arnaud ITOUA</v>
      </c>
      <c r="L47" s="195"/>
      <c r="M47" s="196"/>
      <c r="N47" s="196">
        <v>0.5</v>
      </c>
      <c r="O47" s="196"/>
      <c r="P47" s="196"/>
      <c r="Q47" s="197">
        <v>0.5</v>
      </c>
      <c r="R47" s="386">
        <f t="shared" si="16"/>
        <v>0</v>
      </c>
      <c r="S47" s="387">
        <f t="shared" si="17"/>
        <v>0</v>
      </c>
      <c r="T47" s="392">
        <f t="shared" si="18"/>
        <v>84</v>
      </c>
      <c r="U47" s="392">
        <f t="shared" si="19"/>
        <v>0</v>
      </c>
      <c r="V47" s="392">
        <f t="shared" si="20"/>
        <v>0</v>
      </c>
      <c r="W47" s="393">
        <f t="shared" si="21"/>
        <v>84</v>
      </c>
      <c r="X47" s="389">
        <f t="shared" si="22"/>
        <v>168</v>
      </c>
      <c r="Y47" s="144"/>
      <c r="Z47" s="423">
        <f t="shared" si="10"/>
        <v>0</v>
      </c>
      <c r="AA47" s="86"/>
      <c r="AB47" s="107"/>
      <c r="AC47" s="2"/>
      <c r="AD47" s="2"/>
      <c r="AE47" s="2"/>
      <c r="AF47" s="2"/>
      <c r="AG47" s="2"/>
      <c r="AH47" s="2"/>
    </row>
    <row r="48" spans="1:35" ht="18.75">
      <c r="A48" s="157">
        <f t="shared" si="15"/>
        <v>1</v>
      </c>
      <c r="B48" s="142" t="s">
        <v>82</v>
      </c>
      <c r="C48" s="148" t="s">
        <v>29</v>
      </c>
      <c r="D48" s="198">
        <v>50</v>
      </c>
      <c r="E48" s="383">
        <f t="shared" si="14"/>
        <v>350</v>
      </c>
      <c r="F48" s="319">
        <v>46219</v>
      </c>
      <c r="G48" s="384">
        <f t="shared" ca="1" si="23"/>
        <v>89</v>
      </c>
      <c r="H48" s="385">
        <v>2</v>
      </c>
      <c r="I48" s="428"/>
      <c r="J48" s="428"/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6"/>
        <v>175</v>
      </c>
      <c r="S48" s="387">
        <f t="shared" si="17"/>
        <v>0</v>
      </c>
      <c r="T48" s="392">
        <f t="shared" si="18"/>
        <v>0</v>
      </c>
      <c r="U48" s="392">
        <f t="shared" si="19"/>
        <v>175</v>
      </c>
      <c r="V48" s="392">
        <f t="shared" si="20"/>
        <v>0</v>
      </c>
      <c r="W48" s="393">
        <f t="shared" si="21"/>
        <v>0</v>
      </c>
      <c r="X48" s="389">
        <f t="shared" si="22"/>
        <v>350</v>
      </c>
      <c r="Y48" s="144"/>
      <c r="Z48" s="423">
        <f t="shared" si="10"/>
        <v>0</v>
      </c>
      <c r="AA48" s="86"/>
      <c r="AB48" s="107"/>
      <c r="AC48" s="2"/>
      <c r="AD48" s="2"/>
      <c r="AE48" s="2"/>
      <c r="AF48" s="2"/>
      <c r="AG48" s="2"/>
      <c r="AH48" s="2"/>
    </row>
    <row r="49" spans="1:34" ht="18.75">
      <c r="A49" s="157">
        <f t="shared" si="15"/>
        <v>1</v>
      </c>
      <c r="B49" s="156" t="s">
        <v>83</v>
      </c>
      <c r="C49" s="148" t="s">
        <v>29</v>
      </c>
      <c r="D49" s="202">
        <v>34</v>
      </c>
      <c r="E49" s="383">
        <f t="shared" si="14"/>
        <v>238</v>
      </c>
      <c r="F49" s="319">
        <v>46219</v>
      </c>
      <c r="G49" s="384">
        <f t="shared" ca="1" si="23"/>
        <v>89</v>
      </c>
      <c r="H49" s="385">
        <v>3</v>
      </c>
      <c r="I49" s="428"/>
      <c r="J49" s="428"/>
      <c r="K49" s="385" t="str">
        <f>VLOOKUP(H49,Secteurs!$A$4:$C$6,3)</f>
        <v>Arnaud ITOUA</v>
      </c>
      <c r="L49" s="195"/>
      <c r="M49" s="196"/>
      <c r="N49" s="196"/>
      <c r="O49" s="196"/>
      <c r="P49" s="196">
        <v>0.5</v>
      </c>
      <c r="Q49" s="197">
        <v>0.5</v>
      </c>
      <c r="R49" s="386">
        <f t="shared" si="16"/>
        <v>0</v>
      </c>
      <c r="S49" s="387">
        <f t="shared" si="17"/>
        <v>0</v>
      </c>
      <c r="T49" s="392">
        <f t="shared" si="18"/>
        <v>0</v>
      </c>
      <c r="U49" s="392">
        <f t="shared" si="19"/>
        <v>0</v>
      </c>
      <c r="V49" s="392">
        <f t="shared" si="20"/>
        <v>119</v>
      </c>
      <c r="W49" s="393">
        <f t="shared" si="21"/>
        <v>119</v>
      </c>
      <c r="X49" s="389">
        <f t="shared" si="22"/>
        <v>238</v>
      </c>
      <c r="Y49" s="144"/>
      <c r="Z49" s="423">
        <f t="shared" si="10"/>
        <v>0</v>
      </c>
      <c r="AA49" s="86"/>
      <c r="AB49" s="107"/>
      <c r="AC49" s="2"/>
      <c r="AD49" s="2"/>
      <c r="AE49" s="2"/>
      <c r="AF49" s="2"/>
      <c r="AG49" s="2"/>
      <c r="AH49" s="2"/>
    </row>
    <row r="50" spans="1:34" ht="18.75">
      <c r="A50" s="157">
        <f t="shared" si="15"/>
        <v>1</v>
      </c>
      <c r="B50" s="142" t="s">
        <v>297</v>
      </c>
      <c r="C50" s="142"/>
      <c r="D50" s="198">
        <v>40</v>
      </c>
      <c r="E50" s="383">
        <f t="shared" si="14"/>
        <v>280</v>
      </c>
      <c r="F50" s="319">
        <v>46219</v>
      </c>
      <c r="G50" s="384">
        <f t="shared" ca="1" si="23"/>
        <v>89</v>
      </c>
      <c r="H50" s="385">
        <v>2</v>
      </c>
      <c r="I50" s="428"/>
      <c r="J50" s="428"/>
      <c r="K50" s="385" t="s">
        <v>354</v>
      </c>
      <c r="L50" s="195">
        <v>0.5</v>
      </c>
      <c r="M50" s="196"/>
      <c r="N50" s="196"/>
      <c r="O50" s="196"/>
      <c r="P50" s="196"/>
      <c r="Q50" s="197">
        <v>0.5</v>
      </c>
      <c r="R50" s="386">
        <f t="shared" si="16"/>
        <v>140</v>
      </c>
      <c r="S50" s="387">
        <f t="shared" si="17"/>
        <v>0</v>
      </c>
      <c r="T50" s="392">
        <f t="shared" si="18"/>
        <v>0</v>
      </c>
      <c r="U50" s="392">
        <f t="shared" si="19"/>
        <v>0</v>
      </c>
      <c r="V50" s="392">
        <f t="shared" si="20"/>
        <v>0</v>
      </c>
      <c r="W50" s="393">
        <f t="shared" si="21"/>
        <v>140</v>
      </c>
      <c r="X50" s="389">
        <f t="shared" si="22"/>
        <v>280</v>
      </c>
      <c r="Y50" s="144"/>
      <c r="Z50" s="423">
        <f t="shared" si="10"/>
        <v>0</v>
      </c>
      <c r="AA50" s="87"/>
      <c r="AB50" s="107"/>
      <c r="AC50" s="7"/>
      <c r="AD50" s="7"/>
      <c r="AE50" s="2"/>
      <c r="AF50" s="2"/>
      <c r="AG50" s="2"/>
      <c r="AH50" s="2"/>
    </row>
    <row r="51" spans="1:34" ht="21">
      <c r="A51" s="157">
        <f t="shared" si="15"/>
        <v>1</v>
      </c>
      <c r="B51" s="142" t="s">
        <v>85</v>
      </c>
      <c r="C51" s="154" t="s">
        <v>29</v>
      </c>
      <c r="D51" s="200">
        <v>20</v>
      </c>
      <c r="E51" s="383">
        <f t="shared" si="14"/>
        <v>140</v>
      </c>
      <c r="F51" s="319">
        <v>46218</v>
      </c>
      <c r="G51" s="384">
        <f t="shared" ca="1" si="23"/>
        <v>90</v>
      </c>
      <c r="H51" s="385">
        <v>3</v>
      </c>
      <c r="I51" s="428"/>
      <c r="J51" s="428"/>
      <c r="K51" s="385" t="str">
        <f>VLOOKUP(H51,Secteurs!$A$4:$C$6,3)</f>
        <v>Arnaud ITOUA</v>
      </c>
      <c r="L51" s="195">
        <v>0.5</v>
      </c>
      <c r="M51" s="196"/>
      <c r="N51" s="196"/>
      <c r="O51" s="196"/>
      <c r="P51" s="196">
        <v>0.25</v>
      </c>
      <c r="Q51" s="197">
        <v>0.25</v>
      </c>
      <c r="R51" s="386">
        <f t="shared" si="16"/>
        <v>70</v>
      </c>
      <c r="S51" s="387">
        <f t="shared" si="17"/>
        <v>0</v>
      </c>
      <c r="T51" s="392">
        <f t="shared" si="18"/>
        <v>0</v>
      </c>
      <c r="U51" s="392">
        <f t="shared" si="19"/>
        <v>0</v>
      </c>
      <c r="V51" s="392">
        <f t="shared" si="20"/>
        <v>35</v>
      </c>
      <c r="W51" s="393">
        <f t="shared" si="21"/>
        <v>35</v>
      </c>
      <c r="X51" s="389">
        <f t="shared" si="22"/>
        <v>140</v>
      </c>
      <c r="Y51" s="144"/>
      <c r="Z51" s="423">
        <f t="shared" si="10"/>
        <v>0</v>
      </c>
      <c r="AA51" s="86"/>
      <c r="AB51" s="107"/>
      <c r="AC51" s="2"/>
      <c r="AD51" s="2"/>
      <c r="AE51" s="7"/>
      <c r="AF51" s="36"/>
      <c r="AG51" s="36"/>
      <c r="AH51" s="36"/>
    </row>
    <row r="52" spans="1:34" ht="21">
      <c r="A52" s="157">
        <f t="shared" si="15"/>
        <v>1</v>
      </c>
      <c r="B52" s="150" t="s">
        <v>86</v>
      </c>
      <c r="C52" s="148" t="s">
        <v>29</v>
      </c>
      <c r="D52" s="200">
        <v>20</v>
      </c>
      <c r="E52" s="383">
        <f t="shared" si="14"/>
        <v>140</v>
      </c>
      <c r="F52" s="319">
        <v>46218</v>
      </c>
      <c r="G52" s="384">
        <f t="shared" ca="1" si="23"/>
        <v>90</v>
      </c>
      <c r="H52" s="385">
        <v>3</v>
      </c>
      <c r="I52" s="428"/>
      <c r="J52" s="428"/>
      <c r="K52" s="385" t="str">
        <f>VLOOKUP(H52,Secteurs!$A$4:$C$6,3)</f>
        <v>Arnaud ITOUA</v>
      </c>
      <c r="L52" s="195">
        <v>0.5</v>
      </c>
      <c r="M52" s="196"/>
      <c r="N52" s="196"/>
      <c r="O52" s="196"/>
      <c r="P52" s="196">
        <v>0.5</v>
      </c>
      <c r="Q52" s="197"/>
      <c r="R52" s="386">
        <f t="shared" si="16"/>
        <v>70</v>
      </c>
      <c r="S52" s="387">
        <f t="shared" si="17"/>
        <v>0</v>
      </c>
      <c r="T52" s="392">
        <f t="shared" si="18"/>
        <v>0</v>
      </c>
      <c r="U52" s="392">
        <f t="shared" si="19"/>
        <v>0</v>
      </c>
      <c r="V52" s="392">
        <f t="shared" si="20"/>
        <v>70</v>
      </c>
      <c r="W52" s="393">
        <f t="shared" si="21"/>
        <v>0</v>
      </c>
      <c r="X52" s="389">
        <f t="shared" si="22"/>
        <v>140</v>
      </c>
      <c r="Y52" s="144"/>
      <c r="Z52" s="423">
        <f t="shared" si="10"/>
        <v>0</v>
      </c>
      <c r="AA52" s="86"/>
      <c r="AB52" s="107"/>
      <c r="AC52" s="2"/>
      <c r="AD52" s="2"/>
      <c r="AE52" s="2"/>
      <c r="AF52" s="36"/>
      <c r="AG52" s="36"/>
      <c r="AH52" s="2"/>
    </row>
    <row r="53" spans="1:34" ht="18.75">
      <c r="A53" s="157">
        <f t="shared" si="15"/>
        <v>1</v>
      </c>
      <c r="B53" s="142" t="s">
        <v>337</v>
      </c>
      <c r="D53" s="198">
        <v>26</v>
      </c>
      <c r="E53" s="383">
        <f t="shared" si="14"/>
        <v>182</v>
      </c>
      <c r="F53" s="319">
        <v>46219</v>
      </c>
      <c r="G53" s="384">
        <f t="shared" ca="1" si="23"/>
        <v>89</v>
      </c>
      <c r="H53" s="385">
        <v>3</v>
      </c>
      <c r="I53" s="428"/>
      <c r="J53" s="428"/>
      <c r="K53" s="385" t="str">
        <f>VLOOKUP(H53,Secteurs!$A$4:$C$6,3)</f>
        <v>Arnaud ITOUA</v>
      </c>
      <c r="L53" s="195">
        <v>0.5</v>
      </c>
      <c r="M53" s="196"/>
      <c r="N53" s="196"/>
      <c r="O53" s="196">
        <v>0.5</v>
      </c>
      <c r="P53" s="196"/>
      <c r="Q53" s="197"/>
      <c r="R53" s="386">
        <f t="shared" si="16"/>
        <v>91</v>
      </c>
      <c r="S53" s="387">
        <f t="shared" si="17"/>
        <v>0</v>
      </c>
      <c r="T53" s="392">
        <f t="shared" si="18"/>
        <v>0</v>
      </c>
      <c r="U53" s="392">
        <f t="shared" si="19"/>
        <v>91</v>
      </c>
      <c r="V53" s="392">
        <f t="shared" si="20"/>
        <v>0</v>
      </c>
      <c r="W53" s="393">
        <f t="shared" si="21"/>
        <v>0</v>
      </c>
      <c r="X53" s="389">
        <f t="shared" si="22"/>
        <v>182</v>
      </c>
      <c r="Y53" s="144"/>
      <c r="Z53" s="423">
        <f t="shared" si="10"/>
        <v>0</v>
      </c>
      <c r="AA53" s="86"/>
      <c r="AB53" s="107"/>
      <c r="AC53" s="10"/>
      <c r="AD53" s="10"/>
      <c r="AE53" s="2"/>
      <c r="AF53" s="2"/>
      <c r="AG53" s="2"/>
      <c r="AH53" s="2"/>
    </row>
    <row r="54" spans="1:34" ht="18.75">
      <c r="A54" s="157">
        <f t="shared" si="15"/>
        <v>1</v>
      </c>
      <c r="B54" s="142" t="s">
        <v>88</v>
      </c>
      <c r="C54" s="148" t="s">
        <v>29</v>
      </c>
      <c r="D54" s="198">
        <v>32</v>
      </c>
      <c r="E54" s="383">
        <f t="shared" si="14"/>
        <v>224</v>
      </c>
      <c r="F54" s="319">
        <v>46219</v>
      </c>
      <c r="G54" s="384">
        <f t="shared" ca="1" si="23"/>
        <v>89</v>
      </c>
      <c r="H54" s="385">
        <v>2</v>
      </c>
      <c r="I54" s="428"/>
      <c r="J54" s="428"/>
      <c r="K54" s="385" t="s">
        <v>354</v>
      </c>
      <c r="L54" s="195">
        <v>0.5</v>
      </c>
      <c r="M54" s="196"/>
      <c r="N54" s="196"/>
      <c r="O54" s="196"/>
      <c r="P54" s="196"/>
      <c r="Q54" s="197">
        <v>0.5</v>
      </c>
      <c r="R54" s="386">
        <f t="shared" si="16"/>
        <v>112</v>
      </c>
      <c r="S54" s="387">
        <f t="shared" si="17"/>
        <v>0</v>
      </c>
      <c r="T54" s="392">
        <f t="shared" si="18"/>
        <v>0</v>
      </c>
      <c r="U54" s="392">
        <f t="shared" si="19"/>
        <v>0</v>
      </c>
      <c r="V54" s="392">
        <f t="shared" si="20"/>
        <v>0</v>
      </c>
      <c r="W54" s="393">
        <f t="shared" si="21"/>
        <v>112</v>
      </c>
      <c r="X54" s="389">
        <f t="shared" si="22"/>
        <v>224</v>
      </c>
      <c r="Y54" s="144"/>
      <c r="Z54" s="423">
        <f t="shared" si="10"/>
        <v>0</v>
      </c>
      <c r="AA54" s="86"/>
      <c r="AB54" s="107"/>
      <c r="AC54" s="2"/>
      <c r="AD54" s="2"/>
      <c r="AE54" s="10"/>
      <c r="AF54" s="2"/>
      <c r="AG54" s="2"/>
      <c r="AH54" s="2"/>
    </row>
    <row r="55" spans="1:34" ht="18.75">
      <c r="A55" s="157">
        <f t="shared" si="15"/>
        <v>1</v>
      </c>
      <c r="B55" s="156" t="s">
        <v>89</v>
      </c>
      <c r="C55" s="148" t="s">
        <v>34</v>
      </c>
      <c r="D55" s="198">
        <v>24</v>
      </c>
      <c r="E55" s="383">
        <f t="shared" si="14"/>
        <v>168</v>
      </c>
      <c r="F55" s="319">
        <v>46219</v>
      </c>
      <c r="G55" s="384">
        <f t="shared" ca="1" si="23"/>
        <v>89</v>
      </c>
      <c r="H55" s="385">
        <v>3</v>
      </c>
      <c r="I55" s="428"/>
      <c r="J55" s="428"/>
      <c r="K55" s="385" t="str">
        <f>VLOOKUP(H55,Secteurs!$A$4:$C$6,3)</f>
        <v>Arnaud ITOUA</v>
      </c>
      <c r="L55" s="195"/>
      <c r="M55" s="196"/>
      <c r="N55" s="196"/>
      <c r="O55" s="196"/>
      <c r="P55" s="196">
        <v>0.5</v>
      </c>
      <c r="Q55" s="197">
        <v>0.5</v>
      </c>
      <c r="R55" s="386">
        <f t="shared" si="16"/>
        <v>0</v>
      </c>
      <c r="S55" s="387">
        <f t="shared" si="17"/>
        <v>0</v>
      </c>
      <c r="T55" s="392">
        <f t="shared" si="18"/>
        <v>0</v>
      </c>
      <c r="U55" s="392">
        <f t="shared" si="19"/>
        <v>0</v>
      </c>
      <c r="V55" s="392">
        <f t="shared" si="20"/>
        <v>84</v>
      </c>
      <c r="W55" s="393">
        <f t="shared" si="21"/>
        <v>84</v>
      </c>
      <c r="X55" s="389">
        <f t="shared" si="22"/>
        <v>168</v>
      </c>
      <c r="Y55" s="144"/>
      <c r="Z55" s="423">
        <f t="shared" si="10"/>
        <v>0</v>
      </c>
      <c r="AA55" s="86"/>
      <c r="AB55" s="107"/>
      <c r="AC55" s="2"/>
      <c r="AD55" s="2"/>
      <c r="AE55" s="10"/>
      <c r="AF55" s="2"/>
      <c r="AG55" s="2"/>
      <c r="AH55" s="2"/>
    </row>
    <row r="56" spans="1:34" ht="18.75">
      <c r="A56" s="157">
        <f t="shared" si="15"/>
        <v>1</v>
      </c>
      <c r="B56" s="348" t="s">
        <v>322</v>
      </c>
      <c r="C56" s="168" t="s">
        <v>29</v>
      </c>
      <c r="D56" s="198">
        <v>36</v>
      </c>
      <c r="E56" s="383">
        <f t="shared" si="14"/>
        <v>252</v>
      </c>
      <c r="F56" s="319">
        <v>46219</v>
      </c>
      <c r="G56" s="384">
        <f t="shared" ca="1" si="23"/>
        <v>89</v>
      </c>
      <c r="H56" s="385">
        <v>2</v>
      </c>
      <c r="I56" s="428"/>
      <c r="J56" s="428"/>
      <c r="K56" s="385" t="s">
        <v>354</v>
      </c>
      <c r="L56" s="195"/>
      <c r="M56" s="196"/>
      <c r="N56" s="196"/>
      <c r="O56" s="196">
        <v>0.5</v>
      </c>
      <c r="P56" s="196"/>
      <c r="Q56" s="197">
        <v>0.5</v>
      </c>
      <c r="R56" s="386">
        <f t="shared" si="16"/>
        <v>0</v>
      </c>
      <c r="S56" s="387">
        <f t="shared" si="17"/>
        <v>0</v>
      </c>
      <c r="T56" s="392">
        <f t="shared" si="18"/>
        <v>0</v>
      </c>
      <c r="U56" s="392">
        <f t="shared" si="19"/>
        <v>126</v>
      </c>
      <c r="V56" s="392">
        <f t="shared" si="20"/>
        <v>0</v>
      </c>
      <c r="W56" s="393">
        <f t="shared" si="21"/>
        <v>126</v>
      </c>
      <c r="X56" s="389">
        <f t="shared" si="22"/>
        <v>252</v>
      </c>
      <c r="Y56" s="144"/>
      <c r="Z56" s="423">
        <f t="shared" si="10"/>
        <v>0</v>
      </c>
      <c r="AA56" s="86"/>
      <c r="AB56" s="523"/>
      <c r="AC56" s="523"/>
      <c r="AD56" s="2"/>
      <c r="AE56" s="2"/>
      <c r="AF56" s="2"/>
      <c r="AG56" s="2"/>
      <c r="AH56" s="2"/>
    </row>
    <row r="57" spans="1:34" ht="18.75">
      <c r="A57" s="157">
        <f t="shared" si="15"/>
        <v>1</v>
      </c>
      <c r="B57" s="156" t="s">
        <v>91</v>
      </c>
      <c r="C57" s="156"/>
      <c r="D57" s="198">
        <v>28</v>
      </c>
      <c r="E57" s="383">
        <f t="shared" si="14"/>
        <v>196</v>
      </c>
      <c r="F57" s="319">
        <v>46219</v>
      </c>
      <c r="G57" s="384">
        <f t="shared" ca="1" si="23"/>
        <v>89</v>
      </c>
      <c r="H57" s="385">
        <v>3</v>
      </c>
      <c r="I57" s="428"/>
      <c r="J57" s="428"/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si="16"/>
        <v>98</v>
      </c>
      <c r="S57" s="387">
        <f t="shared" si="17"/>
        <v>0</v>
      </c>
      <c r="T57" s="392">
        <f t="shared" si="18"/>
        <v>0</v>
      </c>
      <c r="U57" s="392">
        <f t="shared" si="19"/>
        <v>0</v>
      </c>
      <c r="V57" s="392">
        <f t="shared" si="20"/>
        <v>0</v>
      </c>
      <c r="W57" s="393">
        <f t="shared" si="21"/>
        <v>98</v>
      </c>
      <c r="X57" s="389">
        <f t="shared" si="22"/>
        <v>196</v>
      </c>
      <c r="Y57" s="144"/>
      <c r="Z57" s="423">
        <f t="shared" si="10"/>
        <v>0</v>
      </c>
      <c r="AA57" s="10"/>
      <c r="AB57" s="107"/>
      <c r="AC57" s="2"/>
      <c r="AD57" s="2"/>
      <c r="AE57" s="2"/>
      <c r="AF57" s="2"/>
      <c r="AG57" s="2"/>
      <c r="AH57" s="2"/>
    </row>
    <row r="58" spans="1:34" ht="18.75">
      <c r="A58" s="157">
        <f t="shared" si="15"/>
        <v>1</v>
      </c>
      <c r="B58" s="158" t="s">
        <v>92</v>
      </c>
      <c r="C58" s="148" t="s">
        <v>34</v>
      </c>
      <c r="D58" s="198">
        <v>24</v>
      </c>
      <c r="E58" s="383">
        <f t="shared" si="14"/>
        <v>168</v>
      </c>
      <c r="F58" s="319">
        <v>46219</v>
      </c>
      <c r="G58" s="384">
        <f t="shared" ca="1" si="23"/>
        <v>89</v>
      </c>
      <c r="H58" s="385">
        <v>1</v>
      </c>
      <c r="I58" s="428"/>
      <c r="J58" s="428"/>
      <c r="K58" s="385" t="s">
        <v>353</v>
      </c>
      <c r="L58" s="195">
        <v>0.5</v>
      </c>
      <c r="M58" s="196"/>
      <c r="N58" s="196">
        <v>0.25</v>
      </c>
      <c r="O58" s="196"/>
      <c r="P58" s="196"/>
      <c r="Q58" s="197">
        <v>0.25</v>
      </c>
      <c r="R58" s="386">
        <f t="shared" si="16"/>
        <v>84</v>
      </c>
      <c r="S58" s="387">
        <f t="shared" si="17"/>
        <v>0</v>
      </c>
      <c r="T58" s="392">
        <f t="shared" si="18"/>
        <v>42</v>
      </c>
      <c r="U58" s="392">
        <f t="shared" si="19"/>
        <v>0</v>
      </c>
      <c r="V58" s="392">
        <f t="shared" si="20"/>
        <v>0</v>
      </c>
      <c r="W58" s="393">
        <f t="shared" si="21"/>
        <v>42</v>
      </c>
      <c r="X58" s="389">
        <f t="shared" si="22"/>
        <v>168</v>
      </c>
      <c r="Y58" s="144"/>
      <c r="Z58" s="423">
        <f t="shared" si="10"/>
        <v>0</v>
      </c>
      <c r="AA58" s="2"/>
      <c r="AB58" s="2"/>
      <c r="AC58" s="2"/>
      <c r="AD58" s="2"/>
      <c r="AE58" s="2"/>
      <c r="AF58" s="2"/>
      <c r="AG58" s="2"/>
      <c r="AH58" s="2"/>
    </row>
    <row r="59" spans="1:34" ht="18.75">
      <c r="A59" s="157">
        <f t="shared" si="15"/>
        <v>1</v>
      </c>
      <c r="B59" s="156" t="s">
        <v>93</v>
      </c>
      <c r="C59" s="148" t="s">
        <v>29</v>
      </c>
      <c r="D59" s="198">
        <v>40</v>
      </c>
      <c r="E59" s="383">
        <f t="shared" si="14"/>
        <v>280</v>
      </c>
      <c r="F59" s="319">
        <v>46217</v>
      </c>
      <c r="G59" s="384">
        <f t="shared" ca="1" si="23"/>
        <v>91</v>
      </c>
      <c r="H59" s="385">
        <v>2</v>
      </c>
      <c r="I59" s="428"/>
      <c r="J59" s="428"/>
      <c r="K59" s="385" t="s">
        <v>354</v>
      </c>
      <c r="L59" s="195">
        <v>0.25</v>
      </c>
      <c r="M59" s="196">
        <v>0.25</v>
      </c>
      <c r="N59" s="196"/>
      <c r="O59" s="196"/>
      <c r="P59" s="196"/>
      <c r="Q59" s="197">
        <v>0.5</v>
      </c>
      <c r="R59" s="386">
        <f t="shared" si="16"/>
        <v>70</v>
      </c>
      <c r="S59" s="387">
        <f t="shared" si="17"/>
        <v>70</v>
      </c>
      <c r="T59" s="392">
        <f t="shared" si="18"/>
        <v>0</v>
      </c>
      <c r="U59" s="392">
        <f t="shared" si="19"/>
        <v>0</v>
      </c>
      <c r="V59" s="392">
        <f t="shared" si="20"/>
        <v>0</v>
      </c>
      <c r="W59" s="393">
        <f t="shared" si="21"/>
        <v>140</v>
      </c>
      <c r="X59" s="389">
        <f t="shared" si="22"/>
        <v>280</v>
      </c>
      <c r="Y59" s="144"/>
      <c r="Z59" s="423">
        <f t="shared" si="10"/>
        <v>0</v>
      </c>
      <c r="AA59" s="2"/>
      <c r="AB59" s="2"/>
      <c r="AC59" s="2"/>
      <c r="AD59" s="2"/>
      <c r="AE59" s="2"/>
      <c r="AF59" s="2"/>
      <c r="AG59" s="2"/>
      <c r="AH59" s="2"/>
    </row>
    <row r="60" spans="1:34" ht="18.75">
      <c r="A60" s="157">
        <f t="shared" si="15"/>
        <v>1</v>
      </c>
      <c r="B60" s="153" t="s">
        <v>94</v>
      </c>
      <c r="C60" s="148" t="s">
        <v>29</v>
      </c>
      <c r="D60" s="198">
        <v>28</v>
      </c>
      <c r="E60" s="383">
        <f t="shared" si="14"/>
        <v>196</v>
      </c>
      <c r="F60" s="319">
        <v>46218</v>
      </c>
      <c r="G60" s="384">
        <f t="shared" ca="1" si="23"/>
        <v>90</v>
      </c>
      <c r="H60" s="254">
        <v>1</v>
      </c>
      <c r="I60" s="429"/>
      <c r="J60" s="429"/>
      <c r="K60" s="385" t="s">
        <v>353</v>
      </c>
      <c r="L60" s="195">
        <v>0.5</v>
      </c>
      <c r="M60" s="196"/>
      <c r="N60" s="196"/>
      <c r="O60" s="196"/>
      <c r="P60" s="196"/>
      <c r="Q60" s="197">
        <v>0.5</v>
      </c>
      <c r="R60" s="386">
        <f t="shared" si="16"/>
        <v>98</v>
      </c>
      <c r="S60" s="387">
        <f t="shared" si="17"/>
        <v>0</v>
      </c>
      <c r="T60" s="392">
        <f t="shared" si="18"/>
        <v>0</v>
      </c>
      <c r="U60" s="392">
        <f t="shared" si="19"/>
        <v>0</v>
      </c>
      <c r="V60" s="392">
        <f t="shared" si="20"/>
        <v>0</v>
      </c>
      <c r="W60" s="393">
        <f t="shared" si="21"/>
        <v>98</v>
      </c>
      <c r="X60" s="389">
        <f t="shared" si="22"/>
        <v>196</v>
      </c>
      <c r="Y60" s="144"/>
      <c r="Z60" s="423">
        <f t="shared" si="10"/>
        <v>0</v>
      </c>
      <c r="AA60" s="2"/>
      <c r="AB60" s="2"/>
      <c r="AC60" s="2"/>
      <c r="AD60" s="2"/>
      <c r="AE60" s="2"/>
      <c r="AF60" s="2"/>
      <c r="AG60" s="2"/>
      <c r="AH60" s="2"/>
    </row>
    <row r="61" spans="1:34" ht="18.75">
      <c r="A61" s="157">
        <f t="shared" si="15"/>
        <v>1</v>
      </c>
      <c r="B61" s="169" t="s">
        <v>95</v>
      </c>
      <c r="C61" s="159" t="s">
        <v>29</v>
      </c>
      <c r="D61" s="200">
        <v>24</v>
      </c>
      <c r="E61" s="383">
        <f t="shared" si="14"/>
        <v>168</v>
      </c>
      <c r="F61" s="319">
        <v>46219</v>
      </c>
      <c r="G61" s="384">
        <f t="shared" ca="1" si="23"/>
        <v>89</v>
      </c>
      <c r="H61" s="254">
        <v>1</v>
      </c>
      <c r="I61" s="429"/>
      <c r="J61" s="429"/>
      <c r="K61" s="385" t="s">
        <v>353</v>
      </c>
      <c r="L61" s="195">
        <v>0.75</v>
      </c>
      <c r="M61" s="196"/>
      <c r="N61" s="196"/>
      <c r="O61" s="196"/>
      <c r="P61" s="196"/>
      <c r="Q61" s="197">
        <v>0.25</v>
      </c>
      <c r="R61" s="386">
        <f t="shared" si="16"/>
        <v>126</v>
      </c>
      <c r="S61" s="387">
        <f t="shared" si="17"/>
        <v>0</v>
      </c>
      <c r="T61" s="392">
        <f t="shared" si="18"/>
        <v>0</v>
      </c>
      <c r="U61" s="392">
        <f t="shared" si="19"/>
        <v>0</v>
      </c>
      <c r="V61" s="392">
        <f t="shared" si="20"/>
        <v>0</v>
      </c>
      <c r="W61" s="393">
        <f t="shared" si="21"/>
        <v>42</v>
      </c>
      <c r="X61" s="389">
        <f t="shared" si="22"/>
        <v>168</v>
      </c>
      <c r="Y61" s="144"/>
      <c r="Z61" s="423">
        <f t="shared" si="10"/>
        <v>0</v>
      </c>
      <c r="AA61" s="2"/>
      <c r="AB61" s="2"/>
      <c r="AC61" s="2"/>
      <c r="AD61" s="2"/>
      <c r="AE61" s="2"/>
      <c r="AF61" s="2"/>
      <c r="AG61" s="2"/>
      <c r="AH61" s="2"/>
    </row>
    <row r="62" spans="1:34" ht="18.75">
      <c r="A62" s="157">
        <f t="shared" si="15"/>
        <v>1</v>
      </c>
      <c r="B62" s="142" t="s">
        <v>96</v>
      </c>
      <c r="C62" s="159" t="s">
        <v>29</v>
      </c>
      <c r="D62" s="198">
        <v>24</v>
      </c>
      <c r="E62" s="383">
        <f t="shared" si="14"/>
        <v>168</v>
      </c>
      <c r="F62" s="319">
        <v>46219</v>
      </c>
      <c r="G62" s="384">
        <f t="shared" ca="1" si="23"/>
        <v>89</v>
      </c>
      <c r="H62" s="254">
        <v>1</v>
      </c>
      <c r="I62" s="429"/>
      <c r="J62" s="429"/>
      <c r="K62" s="385" t="s">
        <v>353</v>
      </c>
      <c r="L62" s="195"/>
      <c r="M62" s="196"/>
      <c r="N62" s="196"/>
      <c r="O62" s="196"/>
      <c r="P62" s="196"/>
      <c r="Q62" s="197">
        <v>1</v>
      </c>
      <c r="R62" s="386">
        <f t="shared" si="16"/>
        <v>0</v>
      </c>
      <c r="S62" s="387">
        <f t="shared" si="17"/>
        <v>0</v>
      </c>
      <c r="T62" s="392">
        <f t="shared" si="18"/>
        <v>0</v>
      </c>
      <c r="U62" s="392">
        <f t="shared" si="19"/>
        <v>0</v>
      </c>
      <c r="V62" s="392">
        <f t="shared" si="20"/>
        <v>0</v>
      </c>
      <c r="W62" s="393">
        <f t="shared" si="21"/>
        <v>168</v>
      </c>
      <c r="X62" s="389">
        <f t="shared" si="22"/>
        <v>168</v>
      </c>
      <c r="Y62" s="144"/>
      <c r="Z62" s="423">
        <f t="shared" si="10"/>
        <v>0</v>
      </c>
      <c r="AA62" s="2"/>
      <c r="AB62" s="2"/>
      <c r="AC62" s="2"/>
      <c r="AD62" s="2"/>
      <c r="AE62" s="2"/>
      <c r="AF62" s="2"/>
      <c r="AG62" s="2"/>
      <c r="AH62" s="2"/>
    </row>
    <row r="63" spans="1:34" ht="18.75">
      <c r="A63" s="157">
        <f t="shared" si="15"/>
        <v>1</v>
      </c>
      <c r="B63" s="150" t="s">
        <v>97</v>
      </c>
      <c r="C63" s="159" t="s">
        <v>29</v>
      </c>
      <c r="D63" s="200">
        <v>40</v>
      </c>
      <c r="E63" s="383">
        <f t="shared" si="14"/>
        <v>280</v>
      </c>
      <c r="F63" s="319">
        <v>46220</v>
      </c>
      <c r="G63" s="384">
        <f t="shared" ca="1" si="23"/>
        <v>88</v>
      </c>
      <c r="H63" s="385">
        <v>3</v>
      </c>
      <c r="I63" s="428"/>
      <c r="J63" s="428"/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/>
      <c r="Q63" s="197">
        <v>0.5</v>
      </c>
      <c r="R63" s="386">
        <f t="shared" si="16"/>
        <v>140</v>
      </c>
      <c r="S63" s="387">
        <f t="shared" si="17"/>
        <v>0</v>
      </c>
      <c r="T63" s="392">
        <f t="shared" si="18"/>
        <v>0</v>
      </c>
      <c r="U63" s="392">
        <f t="shared" si="19"/>
        <v>0</v>
      </c>
      <c r="V63" s="392">
        <f t="shared" si="20"/>
        <v>0</v>
      </c>
      <c r="W63" s="393">
        <f t="shared" si="21"/>
        <v>140</v>
      </c>
      <c r="X63" s="389">
        <f t="shared" si="22"/>
        <v>280</v>
      </c>
      <c r="Y63" s="144"/>
      <c r="Z63" s="423">
        <f t="shared" si="10"/>
        <v>0</v>
      </c>
      <c r="AA63" s="2"/>
      <c r="AB63" s="2"/>
      <c r="AC63" s="2"/>
      <c r="AD63" s="2"/>
      <c r="AE63" s="2"/>
      <c r="AF63" s="2"/>
      <c r="AG63" s="2"/>
      <c r="AH63" s="2"/>
    </row>
    <row r="64" spans="1:34" ht="18.75">
      <c r="A64" s="157">
        <f t="shared" si="15"/>
        <v>1</v>
      </c>
      <c r="B64" s="169" t="s">
        <v>98</v>
      </c>
      <c r="C64" s="159" t="s">
        <v>29</v>
      </c>
      <c r="D64" s="200">
        <v>18</v>
      </c>
      <c r="E64" s="383">
        <f t="shared" si="14"/>
        <v>126</v>
      </c>
      <c r="F64" s="319">
        <v>46218</v>
      </c>
      <c r="G64" s="384">
        <f t="shared" ca="1" si="23"/>
        <v>90</v>
      </c>
      <c r="H64" s="254">
        <v>1</v>
      </c>
      <c r="I64" s="429"/>
      <c r="J64" s="429"/>
      <c r="K64" s="385" t="s">
        <v>353</v>
      </c>
      <c r="L64" s="195">
        <v>0.5</v>
      </c>
      <c r="M64" s="196"/>
      <c r="N64" s="196"/>
      <c r="O64" s="196">
        <v>0.5</v>
      </c>
      <c r="P64" s="196"/>
      <c r="Q64" s="197"/>
      <c r="R64" s="386">
        <f t="shared" si="16"/>
        <v>63</v>
      </c>
      <c r="S64" s="387">
        <f t="shared" si="17"/>
        <v>0</v>
      </c>
      <c r="T64" s="392">
        <f t="shared" si="18"/>
        <v>0</v>
      </c>
      <c r="U64" s="392">
        <f t="shared" si="19"/>
        <v>63</v>
      </c>
      <c r="V64" s="392">
        <f t="shared" si="20"/>
        <v>0</v>
      </c>
      <c r="W64" s="393">
        <f t="shared" si="21"/>
        <v>0</v>
      </c>
      <c r="X64" s="389">
        <f t="shared" si="22"/>
        <v>126</v>
      </c>
      <c r="Y64" s="144"/>
      <c r="Z64" s="423">
        <f t="shared" si="10"/>
        <v>0</v>
      </c>
      <c r="AA64" s="2"/>
      <c r="AB64" s="2"/>
      <c r="AC64" s="2"/>
      <c r="AD64" s="2"/>
      <c r="AE64" s="2"/>
      <c r="AF64" s="2"/>
      <c r="AG64" s="2"/>
      <c r="AH64" s="2"/>
    </row>
    <row r="65" spans="1:34" ht="18.75">
      <c r="A65" s="157">
        <f t="shared" si="15"/>
        <v>1</v>
      </c>
      <c r="B65" s="169" t="s">
        <v>99</v>
      </c>
      <c r="C65" s="159" t="s">
        <v>29</v>
      </c>
      <c r="D65" s="200">
        <v>28</v>
      </c>
      <c r="E65" s="383">
        <f t="shared" si="14"/>
        <v>196</v>
      </c>
      <c r="F65" s="319">
        <v>46218</v>
      </c>
      <c r="G65" s="384" t="s">
        <v>404</v>
      </c>
      <c r="H65" s="385">
        <v>1</v>
      </c>
      <c r="I65" s="428"/>
      <c r="J65" s="428"/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16"/>
        <v>98</v>
      </c>
      <c r="S65" s="387">
        <f t="shared" si="17"/>
        <v>0</v>
      </c>
      <c r="T65" s="392">
        <f t="shared" si="18"/>
        <v>0</v>
      </c>
      <c r="U65" s="392">
        <f t="shared" si="19"/>
        <v>0</v>
      </c>
      <c r="V65" s="392">
        <f t="shared" si="20"/>
        <v>0</v>
      </c>
      <c r="W65" s="393">
        <f t="shared" si="21"/>
        <v>98</v>
      </c>
      <c r="X65" s="389">
        <f t="shared" si="22"/>
        <v>196</v>
      </c>
      <c r="Y65" s="144"/>
      <c r="Z65" s="423">
        <f t="shared" si="10"/>
        <v>0</v>
      </c>
      <c r="AA65" s="2"/>
      <c r="AB65" s="2"/>
      <c r="AC65" s="2"/>
      <c r="AD65" s="2"/>
      <c r="AE65" s="2"/>
      <c r="AF65" s="2"/>
      <c r="AG65" s="2"/>
      <c r="AH65" s="2"/>
    </row>
    <row r="66" spans="1:34" ht="18.75">
      <c r="A66" s="157">
        <f t="shared" ref="A66:A97" si="24">+IF(D66&gt;0,1,0)</f>
        <v>1</v>
      </c>
      <c r="B66" s="161" t="s">
        <v>100</v>
      </c>
      <c r="C66" s="160" t="s">
        <v>29</v>
      </c>
      <c r="D66" s="198">
        <v>20</v>
      </c>
      <c r="E66" s="383">
        <v>140</v>
      </c>
      <c r="F66" s="319">
        <v>46219</v>
      </c>
      <c r="G66" s="384">
        <f ca="1">+IF(A66=1,(+TODAY())-F66,"Sans objet")</f>
        <v>89</v>
      </c>
      <c r="H66" s="254">
        <v>1</v>
      </c>
      <c r="I66" s="429"/>
      <c r="J66" s="429"/>
      <c r="K66" s="385" t="s">
        <v>353</v>
      </c>
      <c r="L66" s="195">
        <v>0.5</v>
      </c>
      <c r="M66" s="196"/>
      <c r="N66" s="196"/>
      <c r="O66" s="196"/>
      <c r="P66" s="196"/>
      <c r="Q66" s="197">
        <v>0.5</v>
      </c>
      <c r="R66" s="386">
        <f t="shared" ref="R66:R97" si="25">+$E66*L66</f>
        <v>70</v>
      </c>
      <c r="S66" s="387">
        <f t="shared" ref="S66:S97" si="26">+$E66*M66</f>
        <v>0</v>
      </c>
      <c r="T66" s="392">
        <f t="shared" ref="T66:T97" si="27">+$E66*N66</f>
        <v>0</v>
      </c>
      <c r="U66" s="392">
        <f t="shared" ref="U66:U97" si="28">+$E66*O66</f>
        <v>0</v>
      </c>
      <c r="V66" s="392">
        <f t="shared" ref="V66:V97" si="29">+$E66*P66</f>
        <v>0</v>
      </c>
      <c r="W66" s="393">
        <f t="shared" ref="W66:W97" si="30">+$E66*Q66</f>
        <v>70</v>
      </c>
      <c r="X66" s="389">
        <f t="shared" ref="X66:X97" si="31">SUM(R66:W66)</f>
        <v>140</v>
      </c>
      <c r="Y66" s="144"/>
      <c r="Z66" s="423">
        <f t="shared" ref="Z66:Z129" si="32">+X66-E66</f>
        <v>0</v>
      </c>
      <c r="AA66" s="2"/>
      <c r="AB66" s="2"/>
      <c r="AC66" s="2"/>
      <c r="AD66" s="2"/>
      <c r="AE66" s="2"/>
      <c r="AF66" s="2"/>
      <c r="AG66" s="2"/>
      <c r="AH66" s="2"/>
    </row>
    <row r="67" spans="1:34" ht="18.75">
      <c r="A67" s="157">
        <f t="shared" si="24"/>
        <v>1</v>
      </c>
      <c r="B67" s="153" t="s">
        <v>101</v>
      </c>
      <c r="C67" s="148" t="s">
        <v>29</v>
      </c>
      <c r="D67" s="198">
        <v>48</v>
      </c>
      <c r="E67" s="383">
        <f t="shared" ref="E67:E81" si="33">D67*7</f>
        <v>336</v>
      </c>
      <c r="F67" s="319">
        <v>46206</v>
      </c>
      <c r="G67" s="384">
        <v>1</v>
      </c>
      <c r="H67" s="385">
        <v>2</v>
      </c>
      <c r="I67" s="428"/>
      <c r="J67" s="428"/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5"/>
        <v>0</v>
      </c>
      <c r="S67" s="387">
        <f t="shared" si="26"/>
        <v>168</v>
      </c>
      <c r="T67" s="392">
        <f t="shared" si="27"/>
        <v>0</v>
      </c>
      <c r="U67" s="392">
        <f t="shared" si="28"/>
        <v>84</v>
      </c>
      <c r="V67" s="392">
        <f t="shared" si="29"/>
        <v>0</v>
      </c>
      <c r="W67" s="393">
        <f t="shared" si="30"/>
        <v>84</v>
      </c>
      <c r="X67" s="389">
        <f t="shared" si="31"/>
        <v>336</v>
      </c>
      <c r="Y67" s="144"/>
      <c r="Z67" s="423">
        <f t="shared" si="32"/>
        <v>0</v>
      </c>
      <c r="AA67" s="2"/>
      <c r="AB67" s="2"/>
      <c r="AC67" s="2"/>
      <c r="AD67" s="2"/>
      <c r="AE67" s="2"/>
      <c r="AF67" s="2"/>
      <c r="AG67" s="2"/>
      <c r="AH67" s="2"/>
    </row>
    <row r="68" spans="1:34" ht="18.75">
      <c r="A68" s="157">
        <f t="shared" si="24"/>
        <v>1</v>
      </c>
      <c r="B68" s="150" t="s">
        <v>103</v>
      </c>
      <c r="C68" s="288"/>
      <c r="D68" s="200">
        <v>20</v>
      </c>
      <c r="E68" s="383">
        <f t="shared" si="33"/>
        <v>140</v>
      </c>
      <c r="F68" s="319">
        <v>46219</v>
      </c>
      <c r="G68" s="384">
        <f ca="1">+IF(A68=1,(+TODAY())-F68,"Sans objet")</f>
        <v>89</v>
      </c>
      <c r="H68" s="254">
        <v>2</v>
      </c>
      <c r="I68" s="429"/>
      <c r="J68" s="429"/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5"/>
        <v>0</v>
      </c>
      <c r="S68" s="387">
        <f t="shared" si="26"/>
        <v>0</v>
      </c>
      <c r="T68" s="392">
        <f t="shared" si="27"/>
        <v>0</v>
      </c>
      <c r="U68" s="392">
        <f t="shared" si="28"/>
        <v>0</v>
      </c>
      <c r="V68" s="392">
        <f t="shared" si="29"/>
        <v>0</v>
      </c>
      <c r="W68" s="393">
        <f t="shared" si="30"/>
        <v>140</v>
      </c>
      <c r="X68" s="389">
        <f t="shared" si="31"/>
        <v>140</v>
      </c>
      <c r="Y68" s="144"/>
      <c r="Z68" s="423">
        <f t="shared" si="32"/>
        <v>0</v>
      </c>
      <c r="AA68" s="2"/>
      <c r="AB68" s="2"/>
      <c r="AC68" s="2"/>
      <c r="AD68" s="2"/>
      <c r="AE68" s="2"/>
      <c r="AF68" s="2"/>
      <c r="AG68" s="2"/>
      <c r="AH68" s="2"/>
    </row>
    <row r="69" spans="1:34" ht="18.75">
      <c r="A69" s="157">
        <f t="shared" si="24"/>
        <v>1</v>
      </c>
      <c r="B69" s="153" t="s">
        <v>105</v>
      </c>
      <c r="D69" s="198">
        <v>28</v>
      </c>
      <c r="E69" s="383">
        <f t="shared" si="33"/>
        <v>196</v>
      </c>
      <c r="F69" s="319">
        <v>46211</v>
      </c>
      <c r="G69" s="424">
        <v>1</v>
      </c>
      <c r="H69" s="254">
        <v>1</v>
      </c>
      <c r="I69" s="429"/>
      <c r="J69" s="429"/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25"/>
        <v>98</v>
      </c>
      <c r="S69" s="387">
        <f t="shared" si="26"/>
        <v>0</v>
      </c>
      <c r="T69" s="392">
        <f t="shared" si="27"/>
        <v>0</v>
      </c>
      <c r="U69" s="392">
        <f t="shared" si="28"/>
        <v>98</v>
      </c>
      <c r="V69" s="392">
        <f t="shared" si="29"/>
        <v>0</v>
      </c>
      <c r="W69" s="393">
        <f t="shared" si="30"/>
        <v>0</v>
      </c>
      <c r="X69" s="389">
        <f t="shared" si="31"/>
        <v>196</v>
      </c>
      <c r="Y69" s="144"/>
      <c r="Z69" s="423">
        <f t="shared" si="32"/>
        <v>0</v>
      </c>
      <c r="AA69" s="2"/>
      <c r="AB69" s="2"/>
      <c r="AC69" s="2"/>
      <c r="AD69" s="2"/>
      <c r="AE69" s="2"/>
      <c r="AF69" s="2"/>
      <c r="AG69" s="2"/>
      <c r="AH69" s="2"/>
    </row>
    <row r="70" spans="1:34" ht="19.5" customHeight="1">
      <c r="A70" s="157">
        <f t="shared" si="24"/>
        <v>1</v>
      </c>
      <c r="B70" s="142" t="s">
        <v>106</v>
      </c>
      <c r="C70" s="142"/>
      <c r="D70" s="199">
        <v>12</v>
      </c>
      <c r="E70" s="383">
        <f t="shared" si="33"/>
        <v>84</v>
      </c>
      <c r="F70" s="319">
        <v>46216</v>
      </c>
      <c r="G70" s="384">
        <f t="shared" ref="G70:G101" ca="1" si="34">+IF(A70=1,(+TODAY())-F70,"Sans objet")</f>
        <v>92</v>
      </c>
      <c r="H70" s="254">
        <v>1</v>
      </c>
      <c r="I70" s="429"/>
      <c r="J70" s="429"/>
      <c r="K70" s="385" t="s">
        <v>353</v>
      </c>
      <c r="L70" s="195">
        <v>0.5</v>
      </c>
      <c r="M70" s="196"/>
      <c r="N70" s="196"/>
      <c r="O70" s="196">
        <v>0.25</v>
      </c>
      <c r="P70" s="196"/>
      <c r="Q70" s="197">
        <v>0.25</v>
      </c>
      <c r="R70" s="386">
        <f t="shared" si="25"/>
        <v>42</v>
      </c>
      <c r="S70" s="387">
        <f t="shared" si="26"/>
        <v>0</v>
      </c>
      <c r="T70" s="392">
        <f t="shared" si="27"/>
        <v>0</v>
      </c>
      <c r="U70" s="392">
        <f t="shared" si="28"/>
        <v>21</v>
      </c>
      <c r="V70" s="392">
        <f t="shared" si="29"/>
        <v>0</v>
      </c>
      <c r="W70" s="393">
        <f t="shared" si="30"/>
        <v>21</v>
      </c>
      <c r="X70" s="389">
        <f t="shared" si="31"/>
        <v>84</v>
      </c>
      <c r="Y70" s="144"/>
      <c r="Z70" s="423">
        <f t="shared" si="32"/>
        <v>0</v>
      </c>
      <c r="AA70" s="36"/>
      <c r="AB70" s="36"/>
      <c r="AC70" s="36"/>
      <c r="AD70" s="36"/>
      <c r="AE70" s="36"/>
      <c r="AF70" s="36"/>
      <c r="AG70" s="2"/>
      <c r="AH70" s="2"/>
    </row>
    <row r="71" spans="1:34" ht="21">
      <c r="A71" s="157">
        <f t="shared" si="24"/>
        <v>1</v>
      </c>
      <c r="B71" s="142" t="s">
        <v>107</v>
      </c>
      <c r="C71" s="142"/>
      <c r="D71" s="198">
        <v>28</v>
      </c>
      <c r="E71" s="383">
        <f t="shared" si="33"/>
        <v>196</v>
      </c>
      <c r="F71" s="319">
        <v>46219</v>
      </c>
      <c r="G71" s="384">
        <f t="shared" ca="1" si="34"/>
        <v>89</v>
      </c>
      <c r="H71" s="385">
        <v>2</v>
      </c>
      <c r="I71" s="428"/>
      <c r="J71" s="428"/>
      <c r="K71" s="385" t="s">
        <v>354</v>
      </c>
      <c r="L71" s="195">
        <v>0.5</v>
      </c>
      <c r="M71" s="196"/>
      <c r="N71" s="196"/>
      <c r="O71" s="196"/>
      <c r="P71" s="196"/>
      <c r="Q71" s="197">
        <v>0.5</v>
      </c>
      <c r="R71" s="386">
        <f t="shared" si="25"/>
        <v>98</v>
      </c>
      <c r="S71" s="387">
        <f t="shared" si="26"/>
        <v>0</v>
      </c>
      <c r="T71" s="392">
        <f t="shared" si="27"/>
        <v>0</v>
      </c>
      <c r="U71" s="392">
        <f t="shared" si="28"/>
        <v>0</v>
      </c>
      <c r="V71" s="392">
        <f t="shared" si="29"/>
        <v>0</v>
      </c>
      <c r="W71" s="393">
        <f t="shared" si="30"/>
        <v>98</v>
      </c>
      <c r="X71" s="389">
        <f t="shared" si="31"/>
        <v>196</v>
      </c>
      <c r="Y71" s="144"/>
      <c r="Z71" s="423">
        <f t="shared" si="32"/>
        <v>0</v>
      </c>
      <c r="AA71" s="36"/>
      <c r="AB71" s="36"/>
      <c r="AC71" s="36"/>
      <c r="AD71" s="36"/>
      <c r="AE71" s="36"/>
      <c r="AF71" s="36"/>
      <c r="AG71" s="2"/>
      <c r="AH71" s="2"/>
    </row>
    <row r="72" spans="1:34" ht="18.75" customHeight="1">
      <c r="A72" s="157">
        <f t="shared" si="24"/>
        <v>1</v>
      </c>
      <c r="B72" s="153" t="s">
        <v>392</v>
      </c>
      <c r="C72" s="149" t="s">
        <v>34</v>
      </c>
      <c r="D72" s="198">
        <v>30</v>
      </c>
      <c r="E72" s="383">
        <f t="shared" si="33"/>
        <v>210</v>
      </c>
      <c r="F72" s="352">
        <v>46217</v>
      </c>
      <c r="G72" s="384">
        <f t="shared" ca="1" si="34"/>
        <v>91</v>
      </c>
      <c r="H72" s="255">
        <v>1</v>
      </c>
      <c r="I72" s="430"/>
      <c r="J72" s="430"/>
      <c r="K72" s="255" t="s">
        <v>353</v>
      </c>
      <c r="L72" s="195"/>
      <c r="M72" s="196"/>
      <c r="N72" s="196"/>
      <c r="O72" s="196">
        <v>0.25</v>
      </c>
      <c r="P72" s="196">
        <v>0.25</v>
      </c>
      <c r="Q72" s="197">
        <v>0.5</v>
      </c>
      <c r="R72" s="386">
        <f t="shared" si="25"/>
        <v>0</v>
      </c>
      <c r="S72" s="387">
        <f t="shared" si="26"/>
        <v>0</v>
      </c>
      <c r="T72" s="392">
        <f t="shared" si="27"/>
        <v>0</v>
      </c>
      <c r="U72" s="392">
        <f t="shared" si="28"/>
        <v>52.5</v>
      </c>
      <c r="V72" s="392">
        <f t="shared" si="29"/>
        <v>52.5</v>
      </c>
      <c r="W72" s="393">
        <f t="shared" si="30"/>
        <v>105</v>
      </c>
      <c r="X72" s="389">
        <f t="shared" si="31"/>
        <v>210</v>
      </c>
      <c r="Y72" s="144"/>
      <c r="Z72" s="423">
        <f t="shared" si="32"/>
        <v>0</v>
      </c>
      <c r="AA72" s="36"/>
      <c r="AB72" s="36"/>
      <c r="AC72" s="36"/>
      <c r="AD72" s="36"/>
      <c r="AE72" s="36"/>
      <c r="AF72" s="36"/>
      <c r="AG72" s="2"/>
      <c r="AH72" s="2"/>
    </row>
    <row r="73" spans="1:34" ht="21">
      <c r="A73" s="157">
        <f t="shared" si="24"/>
        <v>1</v>
      </c>
      <c r="B73" s="153" t="s">
        <v>393</v>
      </c>
      <c r="C73" s="153"/>
      <c r="D73" s="198">
        <v>26</v>
      </c>
      <c r="E73" s="383">
        <f t="shared" si="33"/>
        <v>182</v>
      </c>
      <c r="F73" s="319">
        <v>46217</v>
      </c>
      <c r="G73" s="384">
        <f t="shared" ca="1" si="34"/>
        <v>91</v>
      </c>
      <c r="H73" s="385">
        <v>1</v>
      </c>
      <c r="I73" s="428"/>
      <c r="J73" s="428"/>
      <c r="K73" s="385" t="s">
        <v>353</v>
      </c>
      <c r="L73" s="195"/>
      <c r="M73" s="196"/>
      <c r="N73" s="196"/>
      <c r="O73" s="196">
        <v>0.25</v>
      </c>
      <c r="P73" s="196">
        <v>0.25</v>
      </c>
      <c r="Q73" s="197">
        <v>0.5</v>
      </c>
      <c r="R73" s="386">
        <f t="shared" si="25"/>
        <v>0</v>
      </c>
      <c r="S73" s="387">
        <f t="shared" si="26"/>
        <v>0</v>
      </c>
      <c r="T73" s="392">
        <f t="shared" si="27"/>
        <v>0</v>
      </c>
      <c r="U73" s="392">
        <f t="shared" si="28"/>
        <v>45.5</v>
      </c>
      <c r="V73" s="392">
        <f t="shared" si="29"/>
        <v>45.5</v>
      </c>
      <c r="W73" s="393">
        <f t="shared" si="30"/>
        <v>91</v>
      </c>
      <c r="X73" s="389">
        <f t="shared" si="31"/>
        <v>182</v>
      </c>
      <c r="Y73" s="144"/>
      <c r="Z73" s="423">
        <f t="shared" si="32"/>
        <v>0</v>
      </c>
      <c r="AA73" s="36"/>
      <c r="AB73" s="36"/>
      <c r="AC73" s="36"/>
      <c r="AD73" s="36"/>
      <c r="AE73" s="36"/>
      <c r="AF73" s="36"/>
      <c r="AG73" s="2"/>
      <c r="AH73" s="2"/>
    </row>
    <row r="74" spans="1:34" ht="18.75">
      <c r="A74" s="157">
        <f t="shared" si="24"/>
        <v>1</v>
      </c>
      <c r="B74" s="142" t="s">
        <v>110</v>
      </c>
      <c r="C74" s="148" t="s">
        <v>29</v>
      </c>
      <c r="D74" s="198">
        <v>24</v>
      </c>
      <c r="E74" s="383">
        <f t="shared" si="33"/>
        <v>168</v>
      </c>
      <c r="F74" s="319">
        <v>46219</v>
      </c>
      <c r="G74" s="384">
        <f t="shared" ca="1" si="34"/>
        <v>89</v>
      </c>
      <c r="H74" s="385">
        <v>3</v>
      </c>
      <c r="I74" s="428"/>
      <c r="J74" s="428"/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25"/>
        <v>84</v>
      </c>
      <c r="S74" s="387">
        <f t="shared" si="26"/>
        <v>0</v>
      </c>
      <c r="T74" s="392">
        <f t="shared" si="27"/>
        <v>42</v>
      </c>
      <c r="U74" s="392">
        <f t="shared" si="28"/>
        <v>0</v>
      </c>
      <c r="V74" s="392">
        <f t="shared" si="29"/>
        <v>42</v>
      </c>
      <c r="W74" s="393">
        <f t="shared" si="30"/>
        <v>0</v>
      </c>
      <c r="X74" s="389">
        <f t="shared" si="31"/>
        <v>168</v>
      </c>
      <c r="Y74" s="144"/>
      <c r="Z74" s="423">
        <f t="shared" si="32"/>
        <v>0</v>
      </c>
      <c r="AA74" s="2"/>
      <c r="AB74" s="2"/>
      <c r="AC74" s="2"/>
      <c r="AD74" s="2"/>
      <c r="AE74" s="2"/>
      <c r="AF74" s="2"/>
      <c r="AG74" s="2"/>
      <c r="AH74" s="2"/>
    </row>
    <row r="75" spans="1:34" ht="18.75">
      <c r="A75" s="157">
        <f t="shared" si="24"/>
        <v>1</v>
      </c>
      <c r="B75" s="142" t="s">
        <v>111</v>
      </c>
      <c r="C75" s="142"/>
      <c r="D75" s="198">
        <v>28</v>
      </c>
      <c r="E75" s="383">
        <f t="shared" si="33"/>
        <v>196</v>
      </c>
      <c r="F75" s="319">
        <v>46219</v>
      </c>
      <c r="G75" s="384">
        <f t="shared" ca="1" si="34"/>
        <v>89</v>
      </c>
      <c r="H75" s="385">
        <v>2</v>
      </c>
      <c r="I75" s="428"/>
      <c r="J75" s="428"/>
      <c r="K75" s="385" t="s">
        <v>354</v>
      </c>
      <c r="L75" s="195">
        <v>0.5</v>
      </c>
      <c r="M75" s="196"/>
      <c r="N75" s="196"/>
      <c r="O75" s="196"/>
      <c r="P75" s="196"/>
      <c r="Q75" s="197">
        <v>0.5</v>
      </c>
      <c r="R75" s="386">
        <f t="shared" si="25"/>
        <v>98</v>
      </c>
      <c r="S75" s="387">
        <f t="shared" si="26"/>
        <v>0</v>
      </c>
      <c r="T75" s="392">
        <f t="shared" si="27"/>
        <v>0</v>
      </c>
      <c r="U75" s="392">
        <f t="shared" si="28"/>
        <v>0</v>
      </c>
      <c r="V75" s="392">
        <f t="shared" si="29"/>
        <v>0</v>
      </c>
      <c r="W75" s="393">
        <f t="shared" si="30"/>
        <v>98</v>
      </c>
      <c r="X75" s="389">
        <f t="shared" si="31"/>
        <v>196</v>
      </c>
      <c r="Y75" s="144"/>
      <c r="Z75" s="423">
        <f t="shared" si="32"/>
        <v>0</v>
      </c>
      <c r="AA75" s="2"/>
      <c r="AB75" s="2"/>
      <c r="AC75" s="2"/>
      <c r="AD75" s="2"/>
      <c r="AE75" s="2"/>
      <c r="AF75" s="2"/>
      <c r="AG75" s="2"/>
      <c r="AH75" s="2"/>
    </row>
    <row r="76" spans="1:34" ht="18.75">
      <c r="A76" s="157">
        <f t="shared" si="24"/>
        <v>1</v>
      </c>
      <c r="B76" s="142" t="s">
        <v>112</v>
      </c>
      <c r="C76" s="148" t="s">
        <v>52</v>
      </c>
      <c r="D76" s="198">
        <v>40</v>
      </c>
      <c r="E76" s="383">
        <f t="shared" si="33"/>
        <v>280</v>
      </c>
      <c r="F76" s="319">
        <v>46219</v>
      </c>
      <c r="G76" s="384">
        <f t="shared" ca="1" si="34"/>
        <v>89</v>
      </c>
      <c r="H76" s="385">
        <v>3</v>
      </c>
      <c r="I76" s="428"/>
      <c r="J76" s="428"/>
      <c r="K76" s="385" t="str">
        <f>VLOOKUP(H76,Secteurs!$A$4:$C$6,3)</f>
        <v>Arnaud ITOUA</v>
      </c>
      <c r="L76" s="195">
        <v>0.5</v>
      </c>
      <c r="M76" s="196"/>
      <c r="N76" s="196"/>
      <c r="O76" s="196"/>
      <c r="P76" s="196"/>
      <c r="Q76" s="197">
        <v>0.5</v>
      </c>
      <c r="R76" s="386">
        <f t="shared" si="25"/>
        <v>140</v>
      </c>
      <c r="S76" s="387">
        <f t="shared" si="26"/>
        <v>0</v>
      </c>
      <c r="T76" s="392">
        <f t="shared" si="27"/>
        <v>0</v>
      </c>
      <c r="U76" s="392">
        <f t="shared" si="28"/>
        <v>0</v>
      </c>
      <c r="V76" s="392">
        <f t="shared" si="29"/>
        <v>0</v>
      </c>
      <c r="W76" s="393">
        <f t="shared" si="30"/>
        <v>140</v>
      </c>
      <c r="X76" s="389">
        <f t="shared" si="31"/>
        <v>280</v>
      </c>
      <c r="Y76" s="144"/>
      <c r="Z76" s="423">
        <f t="shared" si="32"/>
        <v>0</v>
      </c>
      <c r="AA76" s="2"/>
      <c r="AB76" s="2"/>
      <c r="AC76" s="2"/>
      <c r="AD76" s="2"/>
      <c r="AE76" s="2"/>
      <c r="AF76" s="2"/>
      <c r="AG76" s="2"/>
      <c r="AH76" s="2"/>
    </row>
    <row r="77" spans="1:34" ht="18.75">
      <c r="A77" s="157">
        <f t="shared" si="24"/>
        <v>1</v>
      </c>
      <c r="B77" s="153" t="s">
        <v>327</v>
      </c>
      <c r="C77" s="149"/>
      <c r="D77" s="198">
        <v>25</v>
      </c>
      <c r="E77" s="383">
        <f t="shared" si="33"/>
        <v>175</v>
      </c>
      <c r="F77" s="319">
        <v>46211</v>
      </c>
      <c r="G77" s="384">
        <f t="shared" ca="1" si="34"/>
        <v>97</v>
      </c>
      <c r="H77" s="254">
        <v>1</v>
      </c>
      <c r="I77" s="429"/>
      <c r="J77" s="429"/>
      <c r="K77" s="385" t="s">
        <v>353</v>
      </c>
      <c r="L77" s="195">
        <v>0.5</v>
      </c>
      <c r="M77" s="196"/>
      <c r="N77" s="196"/>
      <c r="O77" s="196">
        <v>0.25</v>
      </c>
      <c r="P77" s="196"/>
      <c r="Q77" s="197">
        <v>0.25</v>
      </c>
      <c r="R77" s="386">
        <f t="shared" si="25"/>
        <v>87.5</v>
      </c>
      <c r="S77" s="387">
        <f t="shared" si="26"/>
        <v>0</v>
      </c>
      <c r="T77" s="392">
        <f t="shared" si="27"/>
        <v>0</v>
      </c>
      <c r="U77" s="392">
        <f t="shared" si="28"/>
        <v>43.75</v>
      </c>
      <c r="V77" s="392">
        <f t="shared" si="29"/>
        <v>0</v>
      </c>
      <c r="W77" s="393">
        <f t="shared" si="30"/>
        <v>43.75</v>
      </c>
      <c r="X77" s="389">
        <f t="shared" si="31"/>
        <v>175</v>
      </c>
      <c r="Y77" s="144"/>
      <c r="Z77" s="423">
        <f t="shared" si="32"/>
        <v>0</v>
      </c>
      <c r="AA77" s="2"/>
      <c r="AB77" s="2"/>
      <c r="AC77" s="2"/>
      <c r="AD77" s="2"/>
      <c r="AE77" s="2"/>
      <c r="AF77" s="2"/>
      <c r="AG77" s="2"/>
      <c r="AH77" s="2"/>
    </row>
    <row r="78" spans="1:34" ht="18.75">
      <c r="A78" s="157">
        <f t="shared" si="24"/>
        <v>1</v>
      </c>
      <c r="B78" s="142" t="s">
        <v>114</v>
      </c>
      <c r="C78" s="148" t="s">
        <v>29</v>
      </c>
      <c r="D78" s="198">
        <v>32</v>
      </c>
      <c r="E78" s="383">
        <f t="shared" si="33"/>
        <v>224</v>
      </c>
      <c r="F78" s="319">
        <v>46219</v>
      </c>
      <c r="G78" s="384">
        <f t="shared" ca="1" si="34"/>
        <v>89</v>
      </c>
      <c r="H78" s="385">
        <v>1</v>
      </c>
      <c r="I78" s="428"/>
      <c r="J78" s="428"/>
      <c r="K78" s="385" t="s">
        <v>354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25"/>
        <v>112</v>
      </c>
      <c r="S78" s="387">
        <f t="shared" si="26"/>
        <v>0</v>
      </c>
      <c r="T78" s="392">
        <f t="shared" si="27"/>
        <v>0</v>
      </c>
      <c r="U78" s="392">
        <f t="shared" si="28"/>
        <v>56</v>
      </c>
      <c r="V78" s="392">
        <f t="shared" si="29"/>
        <v>0</v>
      </c>
      <c r="W78" s="393">
        <f t="shared" si="30"/>
        <v>56</v>
      </c>
      <c r="X78" s="389">
        <f t="shared" si="31"/>
        <v>224</v>
      </c>
      <c r="Y78" s="144"/>
      <c r="Z78" s="423">
        <f t="shared" si="32"/>
        <v>0</v>
      </c>
      <c r="AA78" s="2"/>
      <c r="AB78" s="2"/>
      <c r="AC78" s="2"/>
      <c r="AD78" s="2"/>
      <c r="AE78" s="2"/>
      <c r="AF78" s="2"/>
      <c r="AG78" s="2"/>
      <c r="AH78" s="2"/>
    </row>
    <row r="79" spans="1:34" ht="18.75">
      <c r="A79" s="157">
        <f t="shared" si="24"/>
        <v>1</v>
      </c>
      <c r="B79" s="161" t="s">
        <v>237</v>
      </c>
      <c r="C79" s="161"/>
      <c r="D79" s="198">
        <v>52</v>
      </c>
      <c r="E79" s="383">
        <f t="shared" si="33"/>
        <v>364</v>
      </c>
      <c r="F79" s="319">
        <v>46223</v>
      </c>
      <c r="G79" s="384">
        <f t="shared" ca="1" si="34"/>
        <v>85</v>
      </c>
      <c r="H79" s="385">
        <v>1</v>
      </c>
      <c r="I79" s="428" t="s">
        <v>405</v>
      </c>
      <c r="J79" s="428" t="s">
        <v>406</v>
      </c>
      <c r="K79" s="385" t="s">
        <v>353</v>
      </c>
      <c r="L79" s="195">
        <v>0.75</v>
      </c>
      <c r="M79" s="196"/>
      <c r="N79" s="196"/>
      <c r="O79" s="196"/>
      <c r="P79" s="196"/>
      <c r="Q79" s="197">
        <v>0.25</v>
      </c>
      <c r="R79" s="386">
        <f t="shared" si="25"/>
        <v>273</v>
      </c>
      <c r="S79" s="387">
        <f t="shared" si="26"/>
        <v>0</v>
      </c>
      <c r="T79" s="392">
        <f t="shared" si="27"/>
        <v>0</v>
      </c>
      <c r="U79" s="392">
        <f t="shared" si="28"/>
        <v>0</v>
      </c>
      <c r="V79" s="392">
        <f t="shared" si="29"/>
        <v>0</v>
      </c>
      <c r="W79" s="393">
        <f t="shared" si="30"/>
        <v>91</v>
      </c>
      <c r="X79" s="389">
        <f t="shared" si="31"/>
        <v>364</v>
      </c>
      <c r="Y79" s="144"/>
      <c r="Z79" s="423">
        <f t="shared" si="32"/>
        <v>0</v>
      </c>
      <c r="AA79" s="2"/>
      <c r="AB79" s="2"/>
      <c r="AC79" s="2"/>
      <c r="AD79" s="2"/>
      <c r="AE79" s="2"/>
      <c r="AF79" s="2"/>
      <c r="AG79" s="2"/>
      <c r="AH79" s="2"/>
    </row>
    <row r="80" spans="1:34" ht="18.75">
      <c r="A80" s="157">
        <f t="shared" si="24"/>
        <v>1</v>
      </c>
      <c r="B80" s="153" t="s">
        <v>377</v>
      </c>
      <c r="C80" s="149" t="s">
        <v>52</v>
      </c>
      <c r="D80" s="198">
        <v>32</v>
      </c>
      <c r="E80" s="383">
        <f t="shared" si="33"/>
        <v>224</v>
      </c>
      <c r="F80" s="319">
        <v>46223</v>
      </c>
      <c r="G80" s="384">
        <f t="shared" ca="1" si="34"/>
        <v>85</v>
      </c>
      <c r="H80" s="385">
        <v>1</v>
      </c>
      <c r="I80" s="428" t="s">
        <v>407</v>
      </c>
      <c r="J80" s="428" t="s">
        <v>408</v>
      </c>
      <c r="K80" s="385" t="s">
        <v>353</v>
      </c>
      <c r="L80" s="195">
        <v>0.75</v>
      </c>
      <c r="M80" s="196"/>
      <c r="N80" s="196"/>
      <c r="O80" s="196"/>
      <c r="P80" s="196">
        <v>0.25</v>
      </c>
      <c r="Q80" s="197"/>
      <c r="R80" s="386">
        <f t="shared" si="25"/>
        <v>168</v>
      </c>
      <c r="S80" s="387">
        <f t="shared" si="26"/>
        <v>0</v>
      </c>
      <c r="T80" s="392">
        <f t="shared" si="27"/>
        <v>0</v>
      </c>
      <c r="U80" s="392">
        <f t="shared" si="28"/>
        <v>0</v>
      </c>
      <c r="V80" s="392">
        <f t="shared" si="29"/>
        <v>56</v>
      </c>
      <c r="W80" s="393">
        <f t="shared" si="30"/>
        <v>0</v>
      </c>
      <c r="X80" s="389">
        <f t="shared" si="31"/>
        <v>224</v>
      </c>
      <c r="Y80" s="144"/>
      <c r="Z80" s="423">
        <f t="shared" si="32"/>
        <v>0</v>
      </c>
      <c r="AA80" s="2"/>
      <c r="AB80" s="2"/>
      <c r="AC80" s="2"/>
      <c r="AD80" s="2"/>
      <c r="AE80" s="2"/>
      <c r="AF80" s="2"/>
      <c r="AG80" s="2"/>
      <c r="AH80" s="2"/>
    </row>
    <row r="81" spans="1:34" ht="18.75">
      <c r="A81" s="157">
        <f t="shared" si="24"/>
        <v>1</v>
      </c>
      <c r="B81" s="142" t="s">
        <v>386</v>
      </c>
      <c r="C81" s="142"/>
      <c r="D81" s="198">
        <v>34</v>
      </c>
      <c r="E81" s="383">
        <f t="shared" si="33"/>
        <v>238</v>
      </c>
      <c r="F81" s="319">
        <v>46220</v>
      </c>
      <c r="G81" s="384">
        <f t="shared" ca="1" si="34"/>
        <v>88</v>
      </c>
      <c r="H81" s="254">
        <v>1</v>
      </c>
      <c r="I81" s="429"/>
      <c r="J81" s="429"/>
      <c r="K81" s="385" t="s">
        <v>353</v>
      </c>
      <c r="L81" s="195">
        <v>0.75</v>
      </c>
      <c r="M81" s="196"/>
      <c r="N81" s="196"/>
      <c r="O81" s="196"/>
      <c r="P81" s="196"/>
      <c r="Q81" s="197">
        <v>0.25</v>
      </c>
      <c r="R81" s="386">
        <f t="shared" si="25"/>
        <v>178.5</v>
      </c>
      <c r="S81" s="387">
        <f t="shared" si="26"/>
        <v>0</v>
      </c>
      <c r="T81" s="392">
        <f t="shared" si="27"/>
        <v>0</v>
      </c>
      <c r="U81" s="392">
        <f t="shared" si="28"/>
        <v>0</v>
      </c>
      <c r="V81" s="392">
        <f t="shared" si="29"/>
        <v>0</v>
      </c>
      <c r="W81" s="393">
        <f t="shared" si="30"/>
        <v>59.5</v>
      </c>
      <c r="X81" s="389">
        <f t="shared" si="31"/>
        <v>238</v>
      </c>
      <c r="Y81" s="144"/>
      <c r="Z81" s="423">
        <f t="shared" si="32"/>
        <v>0</v>
      </c>
      <c r="AA81" s="2"/>
      <c r="AB81" s="2"/>
      <c r="AC81" s="2"/>
      <c r="AD81" s="2"/>
      <c r="AE81" s="2"/>
      <c r="AF81" s="2"/>
      <c r="AG81" s="2"/>
      <c r="AH81" s="2"/>
    </row>
    <row r="82" spans="1:34" ht="18.75">
      <c r="A82" s="157">
        <f t="shared" si="24"/>
        <v>1</v>
      </c>
      <c r="B82" s="142" t="s">
        <v>119</v>
      </c>
      <c r="C82" s="142"/>
      <c r="D82" s="198">
        <v>26</v>
      </c>
      <c r="E82" s="383">
        <v>196</v>
      </c>
      <c r="F82" s="319">
        <v>46220</v>
      </c>
      <c r="G82" s="384">
        <f t="shared" ca="1" si="34"/>
        <v>88</v>
      </c>
      <c r="H82" s="385">
        <v>3</v>
      </c>
      <c r="I82" s="428"/>
      <c r="J82" s="428"/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/>
      <c r="Q82" s="197">
        <v>0.5</v>
      </c>
      <c r="R82" s="386">
        <f t="shared" si="25"/>
        <v>98</v>
      </c>
      <c r="S82" s="387">
        <f t="shared" si="26"/>
        <v>0</v>
      </c>
      <c r="T82" s="392">
        <f t="shared" si="27"/>
        <v>0</v>
      </c>
      <c r="U82" s="392">
        <f t="shared" si="28"/>
        <v>0</v>
      </c>
      <c r="V82" s="392">
        <f t="shared" si="29"/>
        <v>0</v>
      </c>
      <c r="W82" s="393">
        <f t="shared" si="30"/>
        <v>98</v>
      </c>
      <c r="X82" s="389">
        <f t="shared" si="31"/>
        <v>196</v>
      </c>
      <c r="Y82" s="144"/>
      <c r="Z82" s="423">
        <f t="shared" si="32"/>
        <v>0</v>
      </c>
      <c r="AA82" s="2"/>
      <c r="AB82" s="2"/>
      <c r="AC82" s="2"/>
      <c r="AD82" s="2"/>
      <c r="AE82" s="2"/>
      <c r="AF82" s="2"/>
      <c r="AG82" s="2"/>
      <c r="AH82" s="2"/>
    </row>
    <row r="83" spans="1:34" ht="18.75">
      <c r="A83" s="157">
        <f t="shared" si="24"/>
        <v>1</v>
      </c>
      <c r="B83" s="153" t="s">
        <v>378</v>
      </c>
      <c r="C83" s="153"/>
      <c r="D83" s="198">
        <v>28</v>
      </c>
      <c r="E83" s="383">
        <f t="shared" ref="E83:E98" si="35">D83*7</f>
        <v>196</v>
      </c>
      <c r="F83" s="319">
        <v>46219</v>
      </c>
      <c r="G83" s="384">
        <f t="shared" ca="1" si="34"/>
        <v>89</v>
      </c>
      <c r="H83" s="254">
        <v>1</v>
      </c>
      <c r="I83" s="429"/>
      <c r="J83" s="429"/>
      <c r="K83" s="385" t="s">
        <v>353</v>
      </c>
      <c r="L83" s="195">
        <v>0.5</v>
      </c>
      <c r="M83" s="196"/>
      <c r="N83" s="196">
        <v>0.25</v>
      </c>
      <c r="O83" s="196"/>
      <c r="P83" s="196"/>
      <c r="Q83" s="197">
        <v>0.25</v>
      </c>
      <c r="R83" s="386">
        <f t="shared" si="25"/>
        <v>98</v>
      </c>
      <c r="S83" s="387">
        <f t="shared" si="26"/>
        <v>0</v>
      </c>
      <c r="T83" s="392">
        <f t="shared" si="27"/>
        <v>49</v>
      </c>
      <c r="U83" s="392">
        <f t="shared" si="28"/>
        <v>0</v>
      </c>
      <c r="V83" s="392">
        <f t="shared" si="29"/>
        <v>0</v>
      </c>
      <c r="W83" s="393">
        <f t="shared" si="30"/>
        <v>49</v>
      </c>
      <c r="X83" s="389">
        <f t="shared" si="31"/>
        <v>196</v>
      </c>
      <c r="Y83" s="144"/>
      <c r="Z83" s="423">
        <f t="shared" si="32"/>
        <v>0</v>
      </c>
      <c r="AA83" s="2"/>
      <c r="AB83" s="2"/>
      <c r="AC83" s="2"/>
      <c r="AD83" s="2"/>
      <c r="AE83" s="2"/>
      <c r="AF83" s="2"/>
      <c r="AG83" s="2"/>
      <c r="AH83" s="2"/>
    </row>
    <row r="84" spans="1:34" ht="18.75">
      <c r="A84" s="157">
        <f t="shared" si="24"/>
        <v>1</v>
      </c>
      <c r="B84" s="153" t="s">
        <v>379</v>
      </c>
      <c r="C84" s="153"/>
      <c r="D84" s="198">
        <v>30</v>
      </c>
      <c r="E84" s="383">
        <f t="shared" si="35"/>
        <v>210</v>
      </c>
      <c r="F84" s="319">
        <v>46223</v>
      </c>
      <c r="G84" s="384">
        <f t="shared" ca="1" si="34"/>
        <v>85</v>
      </c>
      <c r="H84" s="385">
        <v>1</v>
      </c>
      <c r="I84" s="428" t="s">
        <v>409</v>
      </c>
      <c r="J84" s="428" t="s">
        <v>410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25"/>
        <v>105</v>
      </c>
      <c r="S84" s="387">
        <f t="shared" si="26"/>
        <v>0</v>
      </c>
      <c r="T84" s="392">
        <f t="shared" si="27"/>
        <v>105</v>
      </c>
      <c r="U84" s="392">
        <f t="shared" si="28"/>
        <v>0</v>
      </c>
      <c r="V84" s="392">
        <f t="shared" si="29"/>
        <v>0</v>
      </c>
      <c r="W84" s="393">
        <f t="shared" si="30"/>
        <v>0</v>
      </c>
      <c r="X84" s="389">
        <f t="shared" si="31"/>
        <v>210</v>
      </c>
      <c r="Y84" s="144"/>
      <c r="Z84" s="423">
        <f t="shared" si="32"/>
        <v>0</v>
      </c>
      <c r="AA84" s="2"/>
      <c r="AB84" s="2"/>
      <c r="AC84" s="2"/>
      <c r="AD84" s="2"/>
      <c r="AE84" s="2"/>
      <c r="AF84" s="2"/>
      <c r="AG84" s="2"/>
      <c r="AH84" s="2"/>
    </row>
    <row r="85" spans="1:34" ht="18.75">
      <c r="A85" s="157">
        <f t="shared" si="24"/>
        <v>1</v>
      </c>
      <c r="B85" s="153" t="s">
        <v>122</v>
      </c>
      <c r="C85" s="149" t="s">
        <v>52</v>
      </c>
      <c r="D85" s="198">
        <v>32</v>
      </c>
      <c r="E85" s="383">
        <f t="shared" si="35"/>
        <v>224</v>
      </c>
      <c r="F85" s="319">
        <v>46223</v>
      </c>
      <c r="G85" s="384">
        <f t="shared" ca="1" si="34"/>
        <v>85</v>
      </c>
      <c r="H85" s="385">
        <v>1</v>
      </c>
      <c r="I85" s="428" t="s">
        <v>411</v>
      </c>
      <c r="J85" s="428" t="s">
        <v>412</v>
      </c>
      <c r="K85" s="385" t="s">
        <v>353</v>
      </c>
      <c r="L85" s="195"/>
      <c r="M85" s="196"/>
      <c r="N85" s="196">
        <v>0.25</v>
      </c>
      <c r="O85" s="196"/>
      <c r="P85" s="196">
        <v>0.25</v>
      </c>
      <c r="Q85" s="197">
        <v>0.5</v>
      </c>
      <c r="R85" s="386">
        <f t="shared" si="25"/>
        <v>0</v>
      </c>
      <c r="S85" s="387">
        <f t="shared" si="26"/>
        <v>0</v>
      </c>
      <c r="T85" s="392">
        <f t="shared" si="27"/>
        <v>56</v>
      </c>
      <c r="U85" s="392">
        <f t="shared" si="28"/>
        <v>0</v>
      </c>
      <c r="V85" s="392">
        <f t="shared" si="29"/>
        <v>56</v>
      </c>
      <c r="W85" s="393">
        <f t="shared" si="30"/>
        <v>112</v>
      </c>
      <c r="X85" s="389">
        <f t="shared" si="31"/>
        <v>224</v>
      </c>
      <c r="Y85" s="144"/>
      <c r="Z85" s="423">
        <f t="shared" si="32"/>
        <v>0</v>
      </c>
      <c r="AA85" s="2"/>
      <c r="AB85" s="2"/>
      <c r="AC85" s="2"/>
      <c r="AD85" s="2"/>
      <c r="AE85" s="2"/>
      <c r="AF85" s="2"/>
      <c r="AG85" s="2"/>
      <c r="AH85" s="2"/>
    </row>
    <row r="86" spans="1:34" ht="18.75">
      <c r="A86" s="157">
        <f t="shared" si="24"/>
        <v>1</v>
      </c>
      <c r="B86" s="142" t="s">
        <v>123</v>
      </c>
      <c r="C86" s="148"/>
      <c r="D86" s="199">
        <v>34</v>
      </c>
      <c r="E86" s="383">
        <f t="shared" si="35"/>
        <v>238</v>
      </c>
      <c r="F86" s="319">
        <v>46219</v>
      </c>
      <c r="G86" s="384">
        <f t="shared" ca="1" si="34"/>
        <v>89</v>
      </c>
      <c r="H86" s="254">
        <v>1</v>
      </c>
      <c r="I86" s="429"/>
      <c r="J86" s="429"/>
      <c r="K86" s="385" t="s">
        <v>353</v>
      </c>
      <c r="L86" s="195">
        <v>0.5</v>
      </c>
      <c r="M86" s="196"/>
      <c r="N86" s="196"/>
      <c r="O86" s="196">
        <v>0.25</v>
      </c>
      <c r="P86" s="196"/>
      <c r="Q86" s="197">
        <v>0.25</v>
      </c>
      <c r="R86" s="386">
        <f t="shared" si="25"/>
        <v>119</v>
      </c>
      <c r="S86" s="387">
        <f t="shared" si="26"/>
        <v>0</v>
      </c>
      <c r="T86" s="392">
        <f t="shared" si="27"/>
        <v>0</v>
      </c>
      <c r="U86" s="392">
        <f t="shared" si="28"/>
        <v>59.5</v>
      </c>
      <c r="V86" s="392">
        <f t="shared" si="29"/>
        <v>0</v>
      </c>
      <c r="W86" s="393">
        <f t="shared" si="30"/>
        <v>59.5</v>
      </c>
      <c r="X86" s="389">
        <f t="shared" si="31"/>
        <v>238</v>
      </c>
      <c r="Y86" s="144"/>
      <c r="Z86" s="423">
        <f t="shared" si="32"/>
        <v>0</v>
      </c>
      <c r="AA86" s="2"/>
      <c r="AB86" s="2"/>
      <c r="AC86" s="2"/>
      <c r="AD86" s="2"/>
      <c r="AE86" s="2"/>
      <c r="AF86" s="2"/>
      <c r="AG86" s="2"/>
      <c r="AH86" s="2"/>
    </row>
    <row r="87" spans="1:34" ht="18.75">
      <c r="A87" s="157">
        <f t="shared" si="24"/>
        <v>1</v>
      </c>
      <c r="B87" s="142" t="s">
        <v>124</v>
      </c>
      <c r="C87" s="142"/>
      <c r="D87" s="198">
        <v>24</v>
      </c>
      <c r="E87" s="383">
        <f t="shared" si="35"/>
        <v>168</v>
      </c>
      <c r="F87" s="319">
        <v>46223</v>
      </c>
      <c r="G87" s="384">
        <f t="shared" ca="1" si="34"/>
        <v>85</v>
      </c>
      <c r="H87" s="385">
        <v>2</v>
      </c>
      <c r="I87" s="428" t="s">
        <v>413</v>
      </c>
      <c r="J87" s="428" t="s">
        <v>414</v>
      </c>
      <c r="K87" s="385" t="s">
        <v>354</v>
      </c>
      <c r="L87" s="195">
        <v>0.5</v>
      </c>
      <c r="M87" s="196"/>
      <c r="N87" s="196"/>
      <c r="O87" s="196"/>
      <c r="P87" s="196"/>
      <c r="Q87" s="197">
        <v>0.5</v>
      </c>
      <c r="R87" s="386">
        <f t="shared" si="25"/>
        <v>84</v>
      </c>
      <c r="S87" s="387">
        <f t="shared" si="26"/>
        <v>0</v>
      </c>
      <c r="T87" s="392">
        <f t="shared" si="27"/>
        <v>0</v>
      </c>
      <c r="U87" s="392">
        <f t="shared" si="28"/>
        <v>0</v>
      </c>
      <c r="V87" s="392">
        <f t="shared" si="29"/>
        <v>0</v>
      </c>
      <c r="W87" s="393">
        <f t="shared" si="30"/>
        <v>84</v>
      </c>
      <c r="X87" s="389">
        <f t="shared" si="31"/>
        <v>168</v>
      </c>
      <c r="Y87" s="144"/>
      <c r="Z87" s="423">
        <f t="shared" si="32"/>
        <v>0</v>
      </c>
      <c r="AA87" s="2"/>
      <c r="AB87" s="2"/>
      <c r="AC87" s="2"/>
      <c r="AD87" s="2"/>
      <c r="AE87" s="2"/>
      <c r="AF87" s="2"/>
      <c r="AG87" s="2"/>
      <c r="AH87" s="2"/>
    </row>
    <row r="88" spans="1:34" ht="18.75">
      <c r="A88" s="157">
        <f t="shared" si="24"/>
        <v>1</v>
      </c>
      <c r="B88" s="142" t="s">
        <v>380</v>
      </c>
      <c r="C88" s="142"/>
      <c r="D88" s="198">
        <v>30</v>
      </c>
      <c r="E88" s="383">
        <f t="shared" si="35"/>
        <v>210</v>
      </c>
      <c r="F88" s="319">
        <v>46220</v>
      </c>
      <c r="G88" s="384">
        <f t="shared" ca="1" si="34"/>
        <v>88</v>
      </c>
      <c r="H88" s="385">
        <v>1</v>
      </c>
      <c r="I88" s="428"/>
      <c r="J88" s="428"/>
      <c r="K88" s="385" t="s">
        <v>353</v>
      </c>
      <c r="L88" s="195">
        <v>0.75</v>
      </c>
      <c r="M88" s="196"/>
      <c r="N88" s="196"/>
      <c r="O88" s="196">
        <v>0.25</v>
      </c>
      <c r="P88" s="196"/>
      <c r="Q88" s="197"/>
      <c r="R88" s="386">
        <f t="shared" si="25"/>
        <v>157.5</v>
      </c>
      <c r="S88" s="387">
        <f t="shared" si="26"/>
        <v>0</v>
      </c>
      <c r="T88" s="392">
        <f t="shared" si="27"/>
        <v>0</v>
      </c>
      <c r="U88" s="392">
        <f t="shared" si="28"/>
        <v>52.5</v>
      </c>
      <c r="V88" s="392">
        <f t="shared" si="29"/>
        <v>0</v>
      </c>
      <c r="W88" s="393">
        <f t="shared" si="30"/>
        <v>0</v>
      </c>
      <c r="X88" s="389">
        <f t="shared" si="31"/>
        <v>210</v>
      </c>
      <c r="Y88" s="144"/>
      <c r="Z88" s="423">
        <f t="shared" si="32"/>
        <v>0</v>
      </c>
      <c r="AA88" s="2"/>
      <c r="AB88" s="2"/>
      <c r="AC88" s="2"/>
      <c r="AD88" s="2"/>
      <c r="AE88" s="2"/>
      <c r="AF88" s="2"/>
      <c r="AG88" s="2"/>
      <c r="AH88" s="2"/>
    </row>
    <row r="89" spans="1:34" ht="18.75">
      <c r="A89" s="157">
        <f t="shared" si="24"/>
        <v>1</v>
      </c>
      <c r="B89" s="142" t="s">
        <v>126</v>
      </c>
      <c r="C89" s="148" t="s">
        <v>34</v>
      </c>
      <c r="D89" s="198">
        <v>36</v>
      </c>
      <c r="E89" s="383">
        <f t="shared" si="35"/>
        <v>252</v>
      </c>
      <c r="F89" s="319">
        <v>46219</v>
      </c>
      <c r="G89" s="384">
        <f t="shared" ca="1" si="34"/>
        <v>89</v>
      </c>
      <c r="H89" s="385">
        <v>3</v>
      </c>
      <c r="I89" s="428"/>
      <c r="J89" s="428"/>
      <c r="K89" s="385" t="str">
        <f>VLOOKUP(H89,Secteurs!$A$4:$C$6,3)</f>
        <v>Arnaud ITOUA</v>
      </c>
      <c r="L89" s="195">
        <v>0.5</v>
      </c>
      <c r="M89" s="196"/>
      <c r="N89" s="196"/>
      <c r="O89" s="196"/>
      <c r="P89" s="196"/>
      <c r="Q89" s="197">
        <v>0.5</v>
      </c>
      <c r="R89" s="386">
        <f t="shared" si="25"/>
        <v>126</v>
      </c>
      <c r="S89" s="387">
        <f t="shared" si="26"/>
        <v>0</v>
      </c>
      <c r="T89" s="392">
        <f t="shared" si="27"/>
        <v>0</v>
      </c>
      <c r="U89" s="392">
        <f t="shared" si="28"/>
        <v>0</v>
      </c>
      <c r="V89" s="392">
        <f t="shared" si="29"/>
        <v>0</v>
      </c>
      <c r="W89" s="393">
        <f t="shared" si="30"/>
        <v>126</v>
      </c>
      <c r="X89" s="389">
        <f t="shared" si="31"/>
        <v>252</v>
      </c>
      <c r="Y89" s="144"/>
      <c r="Z89" s="423">
        <f t="shared" si="32"/>
        <v>0</v>
      </c>
      <c r="AA89" s="2"/>
      <c r="AB89" s="2"/>
      <c r="AC89" s="2"/>
      <c r="AD89" s="2"/>
      <c r="AE89" s="2"/>
      <c r="AF89" s="2"/>
      <c r="AG89" s="2"/>
      <c r="AH89" s="2"/>
    </row>
    <row r="90" spans="1:34" ht="18.75">
      <c r="A90" s="157">
        <f t="shared" si="24"/>
        <v>1</v>
      </c>
      <c r="B90" s="142" t="s">
        <v>127</v>
      </c>
      <c r="C90" s="142"/>
      <c r="D90" s="198">
        <v>30</v>
      </c>
      <c r="E90" s="383">
        <f t="shared" si="35"/>
        <v>210</v>
      </c>
      <c r="F90" s="319">
        <v>46219</v>
      </c>
      <c r="G90" s="384">
        <f t="shared" ca="1" si="34"/>
        <v>89</v>
      </c>
      <c r="H90" s="254">
        <v>2</v>
      </c>
      <c r="I90" s="429"/>
      <c r="J90" s="429"/>
      <c r="K90" s="385" t="s">
        <v>354</v>
      </c>
      <c r="L90" s="195">
        <v>0.5</v>
      </c>
      <c r="M90" s="196"/>
      <c r="N90" s="196"/>
      <c r="O90" s="196"/>
      <c r="P90" s="196"/>
      <c r="Q90" s="197">
        <v>0.5</v>
      </c>
      <c r="R90" s="386">
        <f t="shared" si="25"/>
        <v>105</v>
      </c>
      <c r="S90" s="387">
        <f t="shared" si="26"/>
        <v>0</v>
      </c>
      <c r="T90" s="392">
        <f t="shared" si="27"/>
        <v>0</v>
      </c>
      <c r="U90" s="392">
        <f t="shared" si="28"/>
        <v>0</v>
      </c>
      <c r="V90" s="392">
        <f t="shared" si="29"/>
        <v>0</v>
      </c>
      <c r="W90" s="393">
        <f t="shared" si="30"/>
        <v>105</v>
      </c>
      <c r="X90" s="389">
        <f t="shared" si="31"/>
        <v>210</v>
      </c>
      <c r="Y90" s="144"/>
      <c r="Z90" s="423">
        <f t="shared" si="32"/>
        <v>0</v>
      </c>
      <c r="AA90" s="2"/>
      <c r="AB90" s="2"/>
      <c r="AC90" s="2"/>
      <c r="AD90" s="2"/>
      <c r="AE90" s="2"/>
      <c r="AF90" s="2"/>
      <c r="AG90" s="2"/>
      <c r="AH90" s="2"/>
    </row>
    <row r="91" spans="1:34" ht="18.75">
      <c r="A91" s="157">
        <f t="shared" si="24"/>
        <v>1</v>
      </c>
      <c r="B91" s="150" t="s">
        <v>128</v>
      </c>
      <c r="C91" s="150"/>
      <c r="D91" s="200">
        <v>16</v>
      </c>
      <c r="E91" s="383">
        <f t="shared" si="35"/>
        <v>112</v>
      </c>
      <c r="F91" s="319">
        <v>46219</v>
      </c>
      <c r="G91" s="384">
        <f t="shared" ca="1" si="34"/>
        <v>89</v>
      </c>
      <c r="H91" s="385">
        <v>2</v>
      </c>
      <c r="I91" s="428"/>
      <c r="J91" s="428"/>
      <c r="K91" s="385" t="s">
        <v>354</v>
      </c>
      <c r="L91" s="195">
        <v>0.5</v>
      </c>
      <c r="M91" s="196"/>
      <c r="N91" s="196"/>
      <c r="O91" s="196"/>
      <c r="P91" s="196">
        <v>0.25</v>
      </c>
      <c r="Q91" s="197">
        <v>0.25</v>
      </c>
      <c r="R91" s="386">
        <f t="shared" si="25"/>
        <v>56</v>
      </c>
      <c r="S91" s="387">
        <f t="shared" si="26"/>
        <v>0</v>
      </c>
      <c r="T91" s="392">
        <f t="shared" si="27"/>
        <v>0</v>
      </c>
      <c r="U91" s="392">
        <f t="shared" si="28"/>
        <v>0</v>
      </c>
      <c r="V91" s="392">
        <f t="shared" si="29"/>
        <v>28</v>
      </c>
      <c r="W91" s="393">
        <f t="shared" si="30"/>
        <v>28</v>
      </c>
      <c r="X91" s="389">
        <f t="shared" si="31"/>
        <v>112</v>
      </c>
      <c r="Y91" s="144"/>
      <c r="Z91" s="423">
        <f t="shared" si="32"/>
        <v>0</v>
      </c>
      <c r="AA91" s="2"/>
      <c r="AB91" s="2"/>
      <c r="AC91" s="2"/>
      <c r="AD91" s="2"/>
      <c r="AE91" s="2"/>
      <c r="AF91" s="2"/>
      <c r="AG91" s="2"/>
      <c r="AH91" s="2"/>
    </row>
    <row r="92" spans="1:34" ht="18.75">
      <c r="A92" s="157">
        <f t="shared" si="24"/>
        <v>1</v>
      </c>
      <c r="B92" s="153" t="s">
        <v>331</v>
      </c>
      <c r="C92" s="149" t="s">
        <v>29</v>
      </c>
      <c r="D92" s="198">
        <v>20</v>
      </c>
      <c r="E92" s="383">
        <f t="shared" si="35"/>
        <v>140</v>
      </c>
      <c r="F92" s="319">
        <v>46223</v>
      </c>
      <c r="G92" s="384">
        <f t="shared" ca="1" si="34"/>
        <v>85</v>
      </c>
      <c r="H92" s="385">
        <v>1</v>
      </c>
      <c r="I92" s="428" t="s">
        <v>415</v>
      </c>
      <c r="J92" s="428" t="s">
        <v>416</v>
      </c>
      <c r="K92" s="385" t="s">
        <v>353</v>
      </c>
      <c r="L92" s="195">
        <v>1</v>
      </c>
      <c r="M92" s="196"/>
      <c r="N92" s="196"/>
      <c r="O92" s="196"/>
      <c r="P92" s="196"/>
      <c r="Q92" s="197"/>
      <c r="R92" s="386">
        <f t="shared" si="25"/>
        <v>140</v>
      </c>
      <c r="S92" s="387">
        <f t="shared" si="26"/>
        <v>0</v>
      </c>
      <c r="T92" s="392">
        <f t="shared" si="27"/>
        <v>0</v>
      </c>
      <c r="U92" s="392">
        <f t="shared" si="28"/>
        <v>0</v>
      </c>
      <c r="V92" s="392">
        <f t="shared" si="29"/>
        <v>0</v>
      </c>
      <c r="W92" s="393">
        <f t="shared" si="30"/>
        <v>0</v>
      </c>
      <c r="X92" s="389">
        <f t="shared" si="31"/>
        <v>140</v>
      </c>
      <c r="Y92" s="144"/>
      <c r="Z92" s="423">
        <f t="shared" si="32"/>
        <v>0</v>
      </c>
      <c r="AA92" s="2"/>
      <c r="AB92" s="2"/>
      <c r="AC92" s="2"/>
      <c r="AD92" s="2"/>
      <c r="AE92" s="2"/>
      <c r="AF92" s="2"/>
      <c r="AG92" s="2"/>
      <c r="AH92" s="2"/>
    </row>
    <row r="93" spans="1:34" ht="18.75">
      <c r="A93" s="157">
        <f t="shared" si="24"/>
        <v>1</v>
      </c>
      <c r="B93" s="142" t="s">
        <v>394</v>
      </c>
      <c r="C93" s="142"/>
      <c r="D93" s="198">
        <v>22</v>
      </c>
      <c r="E93" s="383">
        <f t="shared" si="35"/>
        <v>154</v>
      </c>
      <c r="F93" s="319">
        <v>46219</v>
      </c>
      <c r="G93" s="384">
        <f t="shared" ca="1" si="34"/>
        <v>89</v>
      </c>
      <c r="H93" s="385">
        <v>3</v>
      </c>
      <c r="I93" s="428"/>
      <c r="J93" s="428"/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25"/>
        <v>77</v>
      </c>
      <c r="S93" s="387">
        <f t="shared" si="26"/>
        <v>0</v>
      </c>
      <c r="T93" s="392">
        <f t="shared" si="27"/>
        <v>0</v>
      </c>
      <c r="U93" s="392">
        <f t="shared" si="28"/>
        <v>0</v>
      </c>
      <c r="V93" s="392">
        <f t="shared" si="29"/>
        <v>0</v>
      </c>
      <c r="W93" s="393">
        <f t="shared" si="30"/>
        <v>77</v>
      </c>
      <c r="X93" s="389">
        <f t="shared" si="31"/>
        <v>154</v>
      </c>
      <c r="Y93" s="144"/>
      <c r="Z93" s="423">
        <f t="shared" si="32"/>
        <v>0</v>
      </c>
      <c r="AA93" s="2"/>
      <c r="AB93" s="2"/>
      <c r="AC93" s="2"/>
      <c r="AD93" s="2"/>
      <c r="AE93" s="2"/>
      <c r="AF93" s="2"/>
      <c r="AG93" s="2"/>
      <c r="AH93" s="2"/>
    </row>
    <row r="94" spans="1:34" ht="18.75">
      <c r="A94" s="157">
        <f t="shared" si="24"/>
        <v>1</v>
      </c>
      <c r="B94" s="142" t="s">
        <v>131</v>
      </c>
      <c r="C94" s="148" t="s">
        <v>34</v>
      </c>
      <c r="D94" s="198">
        <v>20</v>
      </c>
      <c r="E94" s="383">
        <f t="shared" si="35"/>
        <v>140</v>
      </c>
      <c r="F94" s="319">
        <v>46218</v>
      </c>
      <c r="G94" s="384">
        <f t="shared" ca="1" si="34"/>
        <v>90</v>
      </c>
      <c r="H94" s="385">
        <v>2</v>
      </c>
      <c r="I94" s="428"/>
      <c r="J94" s="428"/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5"/>
        <v>70</v>
      </c>
      <c r="S94" s="387">
        <f t="shared" si="26"/>
        <v>0</v>
      </c>
      <c r="T94" s="392">
        <f t="shared" si="27"/>
        <v>0</v>
      </c>
      <c r="U94" s="392">
        <f t="shared" si="28"/>
        <v>0</v>
      </c>
      <c r="V94" s="392">
        <f t="shared" si="29"/>
        <v>70</v>
      </c>
      <c r="W94" s="393">
        <f t="shared" si="30"/>
        <v>0</v>
      </c>
      <c r="X94" s="389">
        <f t="shared" si="31"/>
        <v>140</v>
      </c>
      <c r="Y94" s="144"/>
      <c r="Z94" s="423">
        <f t="shared" si="32"/>
        <v>0</v>
      </c>
      <c r="AA94" s="2"/>
      <c r="AB94" s="2"/>
      <c r="AC94" s="2"/>
      <c r="AD94" s="2"/>
      <c r="AE94" s="2"/>
      <c r="AF94" s="2"/>
      <c r="AG94" s="2"/>
      <c r="AH94" s="2"/>
    </row>
    <row r="95" spans="1:34" ht="18.75">
      <c r="A95" s="157">
        <f t="shared" si="24"/>
        <v>1</v>
      </c>
      <c r="B95" s="150" t="s">
        <v>133</v>
      </c>
      <c r="C95" s="148" t="s">
        <v>52</v>
      </c>
      <c r="D95" s="198">
        <v>26</v>
      </c>
      <c r="E95" s="383">
        <f t="shared" si="35"/>
        <v>182</v>
      </c>
      <c r="F95" s="319">
        <v>46220</v>
      </c>
      <c r="G95" s="384">
        <f t="shared" ca="1" si="34"/>
        <v>88</v>
      </c>
      <c r="H95" s="385">
        <v>3</v>
      </c>
      <c r="I95" s="428"/>
      <c r="J95" s="428"/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0.25</v>
      </c>
      <c r="Q95" s="197">
        <v>0.25</v>
      </c>
      <c r="R95" s="386">
        <f t="shared" si="25"/>
        <v>91</v>
      </c>
      <c r="S95" s="387">
        <f t="shared" si="26"/>
        <v>0</v>
      </c>
      <c r="T95" s="392">
        <f t="shared" si="27"/>
        <v>0</v>
      </c>
      <c r="U95" s="392">
        <f t="shared" si="28"/>
        <v>0</v>
      </c>
      <c r="V95" s="392">
        <f t="shared" si="29"/>
        <v>45.5</v>
      </c>
      <c r="W95" s="393">
        <f t="shared" si="30"/>
        <v>45.5</v>
      </c>
      <c r="X95" s="389">
        <f t="shared" si="31"/>
        <v>182</v>
      </c>
      <c r="Y95" s="144"/>
      <c r="Z95" s="423">
        <f t="shared" si="32"/>
        <v>0</v>
      </c>
      <c r="AA95" s="2"/>
      <c r="AB95" s="2"/>
      <c r="AC95" s="2"/>
      <c r="AD95" s="2"/>
      <c r="AE95" s="2"/>
      <c r="AF95" s="2"/>
      <c r="AG95" s="2"/>
      <c r="AH95" s="2"/>
    </row>
    <row r="96" spans="1:34" ht="18.75">
      <c r="A96" s="157">
        <f t="shared" si="24"/>
        <v>1</v>
      </c>
      <c r="B96" s="142" t="s">
        <v>134</v>
      </c>
      <c r="C96" s="142"/>
      <c r="D96" s="198">
        <v>36</v>
      </c>
      <c r="E96" s="383">
        <f t="shared" si="35"/>
        <v>252</v>
      </c>
      <c r="F96" s="319">
        <v>46220</v>
      </c>
      <c r="G96" s="384">
        <f t="shared" ca="1" si="34"/>
        <v>88</v>
      </c>
      <c r="H96" s="385">
        <v>3</v>
      </c>
      <c r="I96" s="428"/>
      <c r="J96" s="428"/>
      <c r="K96" s="385" t="str">
        <f>VLOOKUP(H96,Secteurs!$A$4:$C$6,3)</f>
        <v>Arnaud ITOUA</v>
      </c>
      <c r="L96" s="195">
        <v>0.5</v>
      </c>
      <c r="M96" s="196"/>
      <c r="N96" s="196"/>
      <c r="O96" s="196"/>
      <c r="P96" s="196">
        <v>0.5</v>
      </c>
      <c r="Q96" s="197"/>
      <c r="R96" s="386">
        <f t="shared" si="25"/>
        <v>126</v>
      </c>
      <c r="S96" s="387">
        <f t="shared" si="26"/>
        <v>0</v>
      </c>
      <c r="T96" s="392">
        <f t="shared" si="27"/>
        <v>0</v>
      </c>
      <c r="U96" s="392">
        <f t="shared" si="28"/>
        <v>0</v>
      </c>
      <c r="V96" s="392">
        <f t="shared" si="29"/>
        <v>126</v>
      </c>
      <c r="W96" s="393">
        <f t="shared" si="30"/>
        <v>0</v>
      </c>
      <c r="X96" s="389">
        <f t="shared" si="31"/>
        <v>252</v>
      </c>
      <c r="Y96" s="144"/>
      <c r="Z96" s="423">
        <f t="shared" si="32"/>
        <v>0</v>
      </c>
      <c r="AA96" s="2"/>
      <c r="AB96" s="2"/>
      <c r="AC96" s="2"/>
      <c r="AD96" s="2"/>
      <c r="AE96" s="2"/>
      <c r="AF96" s="2"/>
      <c r="AG96" s="2"/>
      <c r="AH96" s="2"/>
    </row>
    <row r="97" spans="1:34" ht="18.75">
      <c r="A97" s="157">
        <f t="shared" si="24"/>
        <v>1</v>
      </c>
      <c r="B97" s="153" t="s">
        <v>135</v>
      </c>
      <c r="C97" s="153"/>
      <c r="D97" s="198">
        <v>36</v>
      </c>
      <c r="E97" s="383">
        <f t="shared" si="35"/>
        <v>252</v>
      </c>
      <c r="F97" s="319">
        <v>46219</v>
      </c>
      <c r="G97" s="384">
        <f t="shared" ca="1" si="34"/>
        <v>89</v>
      </c>
      <c r="H97" s="385">
        <v>1</v>
      </c>
      <c r="I97" s="428"/>
      <c r="J97" s="428"/>
      <c r="K97" s="385" t="s">
        <v>353</v>
      </c>
      <c r="L97" s="195">
        <v>0.5</v>
      </c>
      <c r="M97" s="196"/>
      <c r="N97" s="196">
        <v>0.25</v>
      </c>
      <c r="O97" s="196"/>
      <c r="P97" s="196"/>
      <c r="Q97" s="197">
        <v>0.25</v>
      </c>
      <c r="R97" s="386">
        <f t="shared" si="25"/>
        <v>126</v>
      </c>
      <c r="S97" s="387">
        <f t="shared" si="26"/>
        <v>0</v>
      </c>
      <c r="T97" s="392">
        <f t="shared" si="27"/>
        <v>63</v>
      </c>
      <c r="U97" s="392">
        <f t="shared" si="28"/>
        <v>0</v>
      </c>
      <c r="V97" s="392">
        <f t="shared" si="29"/>
        <v>0</v>
      </c>
      <c r="W97" s="393">
        <f t="shared" si="30"/>
        <v>63</v>
      </c>
      <c r="X97" s="389">
        <f t="shared" si="31"/>
        <v>252</v>
      </c>
      <c r="Y97" s="144"/>
      <c r="Z97" s="423">
        <f t="shared" si="32"/>
        <v>0</v>
      </c>
      <c r="AA97" s="2"/>
      <c r="AB97" s="2"/>
      <c r="AC97" s="2"/>
      <c r="AD97" s="2"/>
      <c r="AE97" s="2"/>
      <c r="AF97" s="2"/>
      <c r="AG97" s="2"/>
      <c r="AH97" s="2"/>
    </row>
    <row r="98" spans="1:34" ht="18.75">
      <c r="A98" s="157">
        <f t="shared" ref="A98:A129" si="36">+IF(D98&gt;0,1,0)</f>
        <v>1</v>
      </c>
      <c r="B98" s="142" t="s">
        <v>370</v>
      </c>
      <c r="C98" s="148"/>
      <c r="D98" s="199">
        <v>8</v>
      </c>
      <c r="E98" s="383">
        <f t="shared" si="35"/>
        <v>56</v>
      </c>
      <c r="F98" s="319">
        <v>46219</v>
      </c>
      <c r="G98" s="384">
        <f t="shared" ca="1" si="34"/>
        <v>89</v>
      </c>
      <c r="H98" s="385">
        <v>3</v>
      </c>
      <c r="I98" s="428"/>
      <c r="J98" s="428"/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/>
      <c r="Q98" s="197">
        <v>0.5</v>
      </c>
      <c r="R98" s="386">
        <f t="shared" ref="R98:R129" si="37">+$E98*L98</f>
        <v>28</v>
      </c>
      <c r="S98" s="387">
        <f t="shared" ref="S98:S129" si="38">+$E98*M98</f>
        <v>0</v>
      </c>
      <c r="T98" s="392">
        <f t="shared" ref="T98:T129" si="39">+$E98*N98</f>
        <v>0</v>
      </c>
      <c r="U98" s="392">
        <f t="shared" ref="U98:U129" si="40">+$E98*O98</f>
        <v>0</v>
      </c>
      <c r="V98" s="392">
        <f t="shared" ref="V98:V129" si="41">+$E98*P98</f>
        <v>0</v>
      </c>
      <c r="W98" s="393">
        <f t="shared" ref="W98:W129" si="42">+$E98*Q98</f>
        <v>28</v>
      </c>
      <c r="X98" s="389">
        <f t="shared" ref="X98:X129" si="43">SUM(R98:W98)</f>
        <v>56</v>
      </c>
      <c r="Y98" s="144"/>
      <c r="Z98" s="423">
        <f t="shared" si="32"/>
        <v>0</v>
      </c>
      <c r="AA98" s="2"/>
      <c r="AB98" s="2"/>
      <c r="AC98" s="2"/>
      <c r="AD98" s="2"/>
      <c r="AE98" s="2"/>
      <c r="AF98" s="2"/>
      <c r="AG98" s="2"/>
      <c r="AH98" s="2"/>
    </row>
    <row r="99" spans="1:34" ht="18.75">
      <c r="A99" s="157">
        <f t="shared" si="36"/>
        <v>1</v>
      </c>
      <c r="B99" s="142" t="s">
        <v>137</v>
      </c>
      <c r="C99" s="142"/>
      <c r="D99" s="198">
        <v>38</v>
      </c>
      <c r="E99" s="383">
        <v>266</v>
      </c>
      <c r="F99" s="319">
        <v>46219</v>
      </c>
      <c r="G99" s="384">
        <f t="shared" ca="1" si="34"/>
        <v>89</v>
      </c>
      <c r="H99" s="385">
        <v>2</v>
      </c>
      <c r="I99" s="428"/>
      <c r="J99" s="428"/>
      <c r="K99" s="385" t="s">
        <v>354</v>
      </c>
      <c r="L99" s="195">
        <v>0.5</v>
      </c>
      <c r="M99" s="196"/>
      <c r="N99" s="196"/>
      <c r="O99" s="196"/>
      <c r="P99" s="196"/>
      <c r="Q99" s="197">
        <v>0.5</v>
      </c>
      <c r="R99" s="386">
        <f t="shared" si="37"/>
        <v>133</v>
      </c>
      <c r="S99" s="387">
        <f t="shared" si="38"/>
        <v>0</v>
      </c>
      <c r="T99" s="392">
        <f t="shared" si="39"/>
        <v>0</v>
      </c>
      <c r="U99" s="392">
        <f t="shared" si="40"/>
        <v>0</v>
      </c>
      <c r="V99" s="392">
        <f t="shared" si="41"/>
        <v>0</v>
      </c>
      <c r="W99" s="393">
        <f t="shared" si="42"/>
        <v>133</v>
      </c>
      <c r="X99" s="389">
        <f t="shared" si="43"/>
        <v>266</v>
      </c>
      <c r="Y99" s="144"/>
      <c r="Z99" s="423">
        <f t="shared" si="32"/>
        <v>0</v>
      </c>
      <c r="AA99" s="2"/>
      <c r="AB99" s="2"/>
      <c r="AC99" s="2"/>
      <c r="AD99" s="2"/>
      <c r="AE99" s="2"/>
      <c r="AF99" s="2"/>
      <c r="AG99" s="2"/>
      <c r="AH99" s="2"/>
    </row>
    <row r="100" spans="1:34" ht="18.75">
      <c r="A100" s="157">
        <f t="shared" si="36"/>
        <v>1</v>
      </c>
      <c r="B100" s="142" t="s">
        <v>338</v>
      </c>
      <c r="C100" s="142"/>
      <c r="D100" s="198">
        <v>16</v>
      </c>
      <c r="E100" s="383">
        <f>D100*7</f>
        <v>112</v>
      </c>
      <c r="F100" s="319">
        <v>46223</v>
      </c>
      <c r="G100" s="384">
        <f t="shared" ca="1" si="34"/>
        <v>85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0.5</v>
      </c>
      <c r="M100" s="196"/>
      <c r="N100" s="196">
        <v>0.25</v>
      </c>
      <c r="O100" s="196"/>
      <c r="P100" s="196"/>
      <c r="Q100" s="197"/>
      <c r="R100" s="386">
        <f t="shared" si="37"/>
        <v>56</v>
      </c>
      <c r="S100" s="387">
        <f t="shared" si="38"/>
        <v>0</v>
      </c>
      <c r="T100" s="392">
        <f t="shared" si="39"/>
        <v>28</v>
      </c>
      <c r="U100" s="392">
        <f t="shared" si="40"/>
        <v>0</v>
      </c>
      <c r="V100" s="392">
        <f t="shared" si="41"/>
        <v>0</v>
      </c>
      <c r="W100" s="393">
        <f t="shared" si="42"/>
        <v>0</v>
      </c>
      <c r="X100" s="389">
        <f t="shared" si="43"/>
        <v>84</v>
      </c>
      <c r="Y100" s="144"/>
      <c r="Z100" s="423">
        <f t="shared" si="32"/>
        <v>-28</v>
      </c>
      <c r="AA100" s="2"/>
      <c r="AB100" s="2"/>
      <c r="AC100" s="2"/>
      <c r="AD100" s="2"/>
      <c r="AE100" s="2"/>
      <c r="AF100" s="2"/>
      <c r="AG100" s="2"/>
      <c r="AH100" s="2"/>
    </row>
    <row r="101" spans="1:34" ht="18.75">
      <c r="A101" s="157">
        <f t="shared" si="36"/>
        <v>1</v>
      </c>
      <c r="B101" s="142" t="s">
        <v>140</v>
      </c>
      <c r="C101" s="142"/>
      <c r="D101" s="198">
        <v>24</v>
      </c>
      <c r="E101" s="383">
        <f>D101*7</f>
        <v>168</v>
      </c>
      <c r="F101" s="319">
        <v>46218</v>
      </c>
      <c r="G101" s="384">
        <f t="shared" ca="1" si="34"/>
        <v>90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37"/>
        <v>84</v>
      </c>
      <c r="S101" s="387">
        <f t="shared" si="38"/>
        <v>0</v>
      </c>
      <c r="T101" s="392">
        <f t="shared" si="39"/>
        <v>0</v>
      </c>
      <c r="U101" s="392">
        <f t="shared" si="40"/>
        <v>0</v>
      </c>
      <c r="V101" s="392">
        <f t="shared" si="41"/>
        <v>0</v>
      </c>
      <c r="W101" s="393">
        <f t="shared" si="42"/>
        <v>84</v>
      </c>
      <c r="X101" s="389">
        <f t="shared" si="43"/>
        <v>168</v>
      </c>
      <c r="Y101" s="144"/>
      <c r="Z101" s="423">
        <f t="shared" si="32"/>
        <v>0</v>
      </c>
      <c r="AA101" s="2"/>
      <c r="AB101" s="2"/>
      <c r="AC101" s="2"/>
      <c r="AD101" s="2"/>
      <c r="AE101" s="2"/>
      <c r="AF101" s="2"/>
      <c r="AG101" s="2"/>
      <c r="AH101" s="2"/>
    </row>
    <row r="102" spans="1:34" ht="18.75">
      <c r="A102" s="157">
        <f t="shared" si="36"/>
        <v>1</v>
      </c>
      <c r="B102" s="142" t="s">
        <v>333</v>
      </c>
      <c r="C102" s="142"/>
      <c r="D102" s="198">
        <v>22</v>
      </c>
      <c r="E102" s="383">
        <f>D102*7</f>
        <v>154</v>
      </c>
      <c r="F102" s="319">
        <v>46211</v>
      </c>
      <c r="G102" s="384">
        <f t="shared" ref="G102:G131" ca="1" si="44">+IF(A102=1,(+TODAY())-F102,"Sans objet")</f>
        <v>97</v>
      </c>
      <c r="H102" s="254">
        <v>1</v>
      </c>
      <c r="I102" s="429"/>
      <c r="J102" s="429"/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7"/>
        <v>0</v>
      </c>
      <c r="S102" s="387">
        <f t="shared" si="38"/>
        <v>0</v>
      </c>
      <c r="T102" s="392">
        <f t="shared" si="39"/>
        <v>77</v>
      </c>
      <c r="U102" s="392">
        <f t="shared" si="40"/>
        <v>0</v>
      </c>
      <c r="V102" s="392">
        <f t="shared" si="41"/>
        <v>77</v>
      </c>
      <c r="W102" s="393">
        <f t="shared" si="42"/>
        <v>0</v>
      </c>
      <c r="X102" s="389">
        <f t="shared" si="43"/>
        <v>154</v>
      </c>
      <c r="Y102" s="144"/>
      <c r="Z102" s="423">
        <f t="shared" si="32"/>
        <v>0</v>
      </c>
      <c r="AA102" s="2"/>
      <c r="AB102" s="2"/>
      <c r="AC102" s="2"/>
      <c r="AD102" s="2"/>
      <c r="AE102" s="2"/>
      <c r="AF102" s="2"/>
      <c r="AG102" s="2"/>
      <c r="AH102" s="2"/>
    </row>
    <row r="103" spans="1:34" ht="18.75">
      <c r="A103" s="157">
        <f t="shared" si="36"/>
        <v>1</v>
      </c>
      <c r="B103" s="142" t="s">
        <v>142</v>
      </c>
      <c r="C103" s="142"/>
      <c r="D103" s="198">
        <v>26</v>
      </c>
      <c r="E103" s="383">
        <v>182</v>
      </c>
      <c r="F103" s="319">
        <v>46219</v>
      </c>
      <c r="G103" s="384">
        <f t="shared" ca="1" si="44"/>
        <v>89</v>
      </c>
      <c r="H103" s="385">
        <v>2</v>
      </c>
      <c r="I103" s="428"/>
      <c r="J103" s="428"/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7"/>
        <v>182</v>
      </c>
      <c r="S103" s="387">
        <f t="shared" si="38"/>
        <v>0</v>
      </c>
      <c r="T103" s="392">
        <f t="shared" si="39"/>
        <v>0</v>
      </c>
      <c r="U103" s="392">
        <f t="shared" si="40"/>
        <v>0</v>
      </c>
      <c r="V103" s="392">
        <f t="shared" si="41"/>
        <v>0</v>
      </c>
      <c r="W103" s="393">
        <f t="shared" si="42"/>
        <v>0</v>
      </c>
      <c r="X103" s="389">
        <f t="shared" si="43"/>
        <v>182</v>
      </c>
      <c r="Y103" s="144"/>
      <c r="Z103" s="423">
        <f t="shared" si="32"/>
        <v>0</v>
      </c>
      <c r="AA103" s="2"/>
      <c r="AB103" s="2"/>
      <c r="AC103" s="2"/>
      <c r="AD103" s="2"/>
      <c r="AE103" s="2"/>
      <c r="AF103" s="2"/>
      <c r="AG103" s="2"/>
      <c r="AH103" s="2"/>
    </row>
    <row r="104" spans="1:34" ht="18.75">
      <c r="A104" s="157">
        <f t="shared" si="36"/>
        <v>1</v>
      </c>
      <c r="B104" s="142" t="s">
        <v>143</v>
      </c>
      <c r="C104" s="148" t="s">
        <v>34</v>
      </c>
      <c r="D104" s="198">
        <v>20</v>
      </c>
      <c r="E104" s="383">
        <f t="shared" ref="E104:E109" si="45">D104*7</f>
        <v>140</v>
      </c>
      <c r="F104" s="319">
        <v>46219</v>
      </c>
      <c r="G104" s="384">
        <f t="shared" ca="1" si="44"/>
        <v>89</v>
      </c>
      <c r="H104" s="385">
        <v>3</v>
      </c>
      <c r="I104" s="428"/>
      <c r="J104" s="428"/>
      <c r="K104" s="385" t="str">
        <f>VLOOKUP(H104,Secteurs!$A$4:$C$6,3)</f>
        <v>Arnaud ITOUA</v>
      </c>
      <c r="L104" s="195">
        <v>0.5</v>
      </c>
      <c r="M104" s="196"/>
      <c r="N104" s="196"/>
      <c r="O104" s="196"/>
      <c r="P104" s="196"/>
      <c r="Q104" s="197">
        <v>0.5</v>
      </c>
      <c r="R104" s="386">
        <f t="shared" si="37"/>
        <v>70</v>
      </c>
      <c r="S104" s="387">
        <f t="shared" si="38"/>
        <v>0</v>
      </c>
      <c r="T104" s="392">
        <f t="shared" si="39"/>
        <v>0</v>
      </c>
      <c r="U104" s="392">
        <f t="shared" si="40"/>
        <v>0</v>
      </c>
      <c r="V104" s="392">
        <f t="shared" si="41"/>
        <v>0</v>
      </c>
      <c r="W104" s="393">
        <f t="shared" si="42"/>
        <v>70</v>
      </c>
      <c r="X104" s="389">
        <f t="shared" si="43"/>
        <v>140</v>
      </c>
      <c r="Y104" s="144"/>
      <c r="Z104" s="423">
        <f t="shared" si="32"/>
        <v>0</v>
      </c>
      <c r="AA104" s="2"/>
      <c r="AB104" s="2"/>
      <c r="AC104" s="2"/>
      <c r="AD104" s="2"/>
      <c r="AE104" s="2"/>
      <c r="AF104" s="2"/>
      <c r="AG104" s="2"/>
      <c r="AH104" s="2"/>
    </row>
    <row r="105" spans="1:34" ht="18.75">
      <c r="A105" s="157">
        <f t="shared" si="36"/>
        <v>1</v>
      </c>
      <c r="B105" s="142" t="s">
        <v>144</v>
      </c>
      <c r="C105" s="148" t="s">
        <v>29</v>
      </c>
      <c r="D105" s="198">
        <v>20</v>
      </c>
      <c r="E105" s="383">
        <f t="shared" si="45"/>
        <v>140</v>
      </c>
      <c r="F105" s="319">
        <v>46219</v>
      </c>
      <c r="G105" s="384">
        <f t="shared" ca="1" si="44"/>
        <v>89</v>
      </c>
      <c r="H105" s="385">
        <v>2</v>
      </c>
      <c r="I105" s="428"/>
      <c r="J105" s="428"/>
      <c r="K105" s="385" t="s">
        <v>354</v>
      </c>
      <c r="L105" s="353"/>
      <c r="M105" s="196"/>
      <c r="N105" s="196">
        <v>0.5</v>
      </c>
      <c r="O105" s="196">
        <v>0.25</v>
      </c>
      <c r="P105" s="196"/>
      <c r="Q105" s="197">
        <v>0.25</v>
      </c>
      <c r="R105" s="386">
        <f t="shared" si="37"/>
        <v>0</v>
      </c>
      <c r="S105" s="387">
        <f t="shared" si="38"/>
        <v>0</v>
      </c>
      <c r="T105" s="392">
        <f t="shared" si="39"/>
        <v>70</v>
      </c>
      <c r="U105" s="392">
        <f t="shared" si="40"/>
        <v>35</v>
      </c>
      <c r="V105" s="392">
        <f t="shared" si="41"/>
        <v>0</v>
      </c>
      <c r="W105" s="393">
        <f t="shared" si="42"/>
        <v>35</v>
      </c>
      <c r="X105" s="389">
        <f t="shared" si="43"/>
        <v>140</v>
      </c>
      <c r="Y105" s="144"/>
      <c r="Z105" s="423">
        <f t="shared" si="32"/>
        <v>0</v>
      </c>
      <c r="AA105" s="2"/>
      <c r="AB105" s="2"/>
      <c r="AC105" s="2"/>
      <c r="AD105" s="2"/>
      <c r="AE105" s="2"/>
      <c r="AF105" s="2"/>
      <c r="AG105" s="2"/>
      <c r="AH105" s="2"/>
    </row>
    <row r="106" spans="1:34" ht="18.75">
      <c r="A106" s="157">
        <f t="shared" si="36"/>
        <v>1</v>
      </c>
      <c r="B106" s="142" t="s">
        <v>381</v>
      </c>
      <c r="C106" s="142"/>
      <c r="D106" s="198">
        <v>22</v>
      </c>
      <c r="E106" s="383">
        <f t="shared" si="45"/>
        <v>154</v>
      </c>
      <c r="F106" s="319">
        <v>46220</v>
      </c>
      <c r="G106" s="384">
        <f t="shared" ca="1" si="44"/>
        <v>88</v>
      </c>
      <c r="H106" s="385">
        <v>1</v>
      </c>
      <c r="I106" s="428"/>
      <c r="J106" s="428"/>
      <c r="K106" s="385" t="s">
        <v>353</v>
      </c>
      <c r="L106" s="195">
        <v>0.5</v>
      </c>
      <c r="M106" s="196"/>
      <c r="N106" s="196"/>
      <c r="O106" s="196"/>
      <c r="P106" s="196"/>
      <c r="Q106" s="197">
        <v>0.5</v>
      </c>
      <c r="R106" s="386">
        <f t="shared" si="37"/>
        <v>77</v>
      </c>
      <c r="S106" s="387">
        <f t="shared" si="38"/>
        <v>0</v>
      </c>
      <c r="T106" s="392">
        <f t="shared" si="39"/>
        <v>0</v>
      </c>
      <c r="U106" s="392">
        <f t="shared" si="40"/>
        <v>0</v>
      </c>
      <c r="V106" s="392">
        <f t="shared" si="41"/>
        <v>0</v>
      </c>
      <c r="W106" s="393">
        <f t="shared" si="42"/>
        <v>77</v>
      </c>
      <c r="X106" s="389">
        <f t="shared" si="43"/>
        <v>154</v>
      </c>
      <c r="Y106" s="144"/>
      <c r="Z106" s="423">
        <f t="shared" si="32"/>
        <v>0</v>
      </c>
      <c r="AA106" s="2"/>
      <c r="AB106" s="2"/>
      <c r="AC106" s="2"/>
      <c r="AD106" s="2"/>
      <c r="AE106" s="2"/>
      <c r="AF106" s="2"/>
      <c r="AG106" s="2"/>
      <c r="AH106" s="2"/>
    </row>
    <row r="107" spans="1:34" ht="18.75">
      <c r="A107" s="157">
        <f t="shared" si="36"/>
        <v>1</v>
      </c>
      <c r="B107" s="142" t="s">
        <v>339</v>
      </c>
      <c r="C107" s="142"/>
      <c r="D107" s="199">
        <v>14</v>
      </c>
      <c r="E107" s="383">
        <f t="shared" si="45"/>
        <v>98</v>
      </c>
      <c r="F107" s="319">
        <v>46219</v>
      </c>
      <c r="G107" s="384">
        <f t="shared" ca="1" si="44"/>
        <v>89</v>
      </c>
      <c r="H107" s="385">
        <v>3</v>
      </c>
      <c r="I107" s="428"/>
      <c r="J107" s="428"/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37"/>
        <v>49</v>
      </c>
      <c r="S107" s="387">
        <f t="shared" si="38"/>
        <v>0</v>
      </c>
      <c r="T107" s="392">
        <f t="shared" si="39"/>
        <v>0</v>
      </c>
      <c r="U107" s="392">
        <f t="shared" si="40"/>
        <v>0</v>
      </c>
      <c r="V107" s="392">
        <f t="shared" si="41"/>
        <v>0</v>
      </c>
      <c r="W107" s="393">
        <f t="shared" si="42"/>
        <v>49</v>
      </c>
      <c r="X107" s="389">
        <f t="shared" si="43"/>
        <v>98</v>
      </c>
      <c r="Y107" s="144"/>
      <c r="Z107" s="423">
        <f t="shared" si="32"/>
        <v>0</v>
      </c>
      <c r="AA107" s="2"/>
      <c r="AB107" s="2"/>
      <c r="AC107" s="2"/>
      <c r="AD107" s="2"/>
      <c r="AE107" s="2"/>
      <c r="AF107" s="2"/>
      <c r="AG107" s="2"/>
      <c r="AH107" s="2"/>
    </row>
    <row r="108" spans="1:34" ht="18.75">
      <c r="A108" s="157">
        <f t="shared" si="36"/>
        <v>1</v>
      </c>
      <c r="B108" s="142" t="s">
        <v>147</v>
      </c>
      <c r="C108" s="142"/>
      <c r="D108" s="198">
        <v>16</v>
      </c>
      <c r="E108" s="383">
        <f t="shared" si="45"/>
        <v>112</v>
      </c>
      <c r="F108" s="319">
        <v>46223</v>
      </c>
      <c r="G108" s="384">
        <f t="shared" ca="1" si="44"/>
        <v>85</v>
      </c>
      <c r="H108" s="385">
        <v>1</v>
      </c>
      <c r="I108" s="428" t="s">
        <v>419</v>
      </c>
      <c r="J108" s="428" t="s">
        <v>420</v>
      </c>
      <c r="K108" s="385" t="s">
        <v>353</v>
      </c>
      <c r="L108" s="195"/>
      <c r="M108" s="196"/>
      <c r="N108" s="196"/>
      <c r="O108" s="196"/>
      <c r="P108" s="196">
        <v>0.5</v>
      </c>
      <c r="Q108" s="197">
        <v>0.5</v>
      </c>
      <c r="R108" s="386">
        <f t="shared" si="37"/>
        <v>0</v>
      </c>
      <c r="S108" s="387">
        <f t="shared" si="38"/>
        <v>0</v>
      </c>
      <c r="T108" s="392">
        <f t="shared" si="39"/>
        <v>0</v>
      </c>
      <c r="U108" s="392">
        <f t="shared" si="40"/>
        <v>0</v>
      </c>
      <c r="V108" s="392">
        <f t="shared" si="41"/>
        <v>56</v>
      </c>
      <c r="W108" s="393">
        <f t="shared" si="42"/>
        <v>56</v>
      </c>
      <c r="X108" s="389">
        <f t="shared" si="43"/>
        <v>112</v>
      </c>
      <c r="Y108" s="144"/>
      <c r="Z108" s="423">
        <f t="shared" si="32"/>
        <v>0</v>
      </c>
      <c r="AA108" s="2"/>
      <c r="AB108" s="2"/>
      <c r="AC108" s="2"/>
      <c r="AD108" s="2"/>
      <c r="AE108" s="2"/>
      <c r="AF108" s="2"/>
      <c r="AG108" s="2"/>
      <c r="AH108" s="2"/>
    </row>
    <row r="109" spans="1:34" ht="18.75">
      <c r="A109" s="157">
        <f t="shared" si="36"/>
        <v>1</v>
      </c>
      <c r="B109" s="142" t="s">
        <v>382</v>
      </c>
      <c r="C109" s="142"/>
      <c r="D109" s="198">
        <v>12</v>
      </c>
      <c r="E109" s="383">
        <f t="shared" si="45"/>
        <v>84</v>
      </c>
      <c r="F109" s="319">
        <v>46210</v>
      </c>
      <c r="G109" s="384">
        <f t="shared" ca="1" si="44"/>
        <v>98</v>
      </c>
      <c r="H109" s="254">
        <v>1</v>
      </c>
      <c r="I109" s="429"/>
      <c r="J109" s="429"/>
      <c r="K109" s="385" t="s">
        <v>353</v>
      </c>
      <c r="L109" s="195">
        <v>1</v>
      </c>
      <c r="M109" s="196"/>
      <c r="N109" s="196"/>
      <c r="O109" s="196"/>
      <c r="P109" s="196"/>
      <c r="Q109" s="197"/>
      <c r="R109" s="386">
        <f t="shared" si="37"/>
        <v>84</v>
      </c>
      <c r="S109" s="387">
        <f t="shared" si="38"/>
        <v>0</v>
      </c>
      <c r="T109" s="392">
        <f t="shared" si="39"/>
        <v>0</v>
      </c>
      <c r="U109" s="392">
        <f t="shared" si="40"/>
        <v>0</v>
      </c>
      <c r="V109" s="392">
        <f t="shared" si="41"/>
        <v>0</v>
      </c>
      <c r="W109" s="393">
        <f t="shared" si="42"/>
        <v>0</v>
      </c>
      <c r="X109" s="389">
        <f t="shared" si="43"/>
        <v>84</v>
      </c>
      <c r="Y109" s="144"/>
      <c r="Z109" s="423">
        <f t="shared" si="32"/>
        <v>0</v>
      </c>
      <c r="AA109" s="2"/>
      <c r="AB109" s="2"/>
      <c r="AC109" s="2"/>
      <c r="AD109" s="2"/>
      <c r="AE109" s="2"/>
      <c r="AF109" s="2"/>
      <c r="AG109" s="2"/>
      <c r="AH109" s="2"/>
    </row>
    <row r="110" spans="1:34" ht="18.75">
      <c r="A110" s="157">
        <f t="shared" si="36"/>
        <v>1</v>
      </c>
      <c r="B110" s="142" t="s">
        <v>149</v>
      </c>
      <c r="C110" s="142"/>
      <c r="D110" s="199">
        <v>20</v>
      </c>
      <c r="E110" s="383">
        <v>154</v>
      </c>
      <c r="F110" s="319">
        <v>46219</v>
      </c>
      <c r="G110" s="384">
        <f t="shared" ca="1" si="44"/>
        <v>89</v>
      </c>
      <c r="H110" s="385">
        <v>3</v>
      </c>
      <c r="I110" s="428"/>
      <c r="J110" s="428"/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37"/>
        <v>77</v>
      </c>
      <c r="S110" s="387">
        <f t="shared" si="38"/>
        <v>0</v>
      </c>
      <c r="T110" s="392">
        <f t="shared" si="39"/>
        <v>0</v>
      </c>
      <c r="U110" s="392">
        <f t="shared" si="40"/>
        <v>0</v>
      </c>
      <c r="V110" s="392">
        <f t="shared" si="41"/>
        <v>77</v>
      </c>
      <c r="W110" s="393">
        <f t="shared" si="42"/>
        <v>0</v>
      </c>
      <c r="X110" s="389">
        <f t="shared" si="43"/>
        <v>154</v>
      </c>
      <c r="Y110" s="144"/>
      <c r="Z110" s="423">
        <f t="shared" si="32"/>
        <v>0</v>
      </c>
      <c r="AA110" s="2"/>
      <c r="AB110" s="2"/>
      <c r="AC110" s="2"/>
      <c r="AD110" s="2"/>
      <c r="AE110" s="2"/>
      <c r="AF110" s="2"/>
      <c r="AG110" s="2"/>
      <c r="AH110" s="2"/>
    </row>
    <row r="111" spans="1:34" ht="18.75">
      <c r="A111" s="157">
        <f t="shared" si="36"/>
        <v>1</v>
      </c>
      <c r="B111" s="142" t="s">
        <v>150</v>
      </c>
      <c r="C111" s="142"/>
      <c r="D111" s="198">
        <v>16</v>
      </c>
      <c r="E111" s="383">
        <f t="shared" ref="E111:E123" si="46">D111*7</f>
        <v>112</v>
      </c>
      <c r="F111" s="319">
        <v>46218</v>
      </c>
      <c r="G111" s="384">
        <f t="shared" ca="1" si="44"/>
        <v>90</v>
      </c>
      <c r="H111" s="385">
        <v>2</v>
      </c>
      <c r="I111" s="428"/>
      <c r="J111" s="428"/>
      <c r="K111" s="385" t="s">
        <v>354</v>
      </c>
      <c r="L111" s="195"/>
      <c r="M111" s="196"/>
      <c r="N111" s="196">
        <v>0.5</v>
      </c>
      <c r="O111" s="196"/>
      <c r="P111" s="196"/>
      <c r="Q111" s="197">
        <v>0.5</v>
      </c>
      <c r="R111" s="386">
        <f t="shared" si="37"/>
        <v>0</v>
      </c>
      <c r="S111" s="387">
        <f t="shared" si="38"/>
        <v>0</v>
      </c>
      <c r="T111" s="392">
        <f t="shared" si="39"/>
        <v>56</v>
      </c>
      <c r="U111" s="392">
        <f t="shared" si="40"/>
        <v>0</v>
      </c>
      <c r="V111" s="392">
        <f t="shared" si="41"/>
        <v>0</v>
      </c>
      <c r="W111" s="393">
        <f t="shared" si="42"/>
        <v>56</v>
      </c>
      <c r="X111" s="389">
        <f t="shared" si="43"/>
        <v>112</v>
      </c>
      <c r="Y111" s="144"/>
      <c r="Z111" s="423">
        <f t="shared" si="32"/>
        <v>0</v>
      </c>
      <c r="AA111" s="2"/>
      <c r="AB111" s="2"/>
      <c r="AC111" s="2"/>
      <c r="AD111" s="2"/>
      <c r="AE111" s="2"/>
      <c r="AF111" s="2"/>
      <c r="AG111" s="2"/>
      <c r="AH111" s="2"/>
    </row>
    <row r="112" spans="1:34" ht="18.75">
      <c r="A112" s="157">
        <f t="shared" si="36"/>
        <v>1</v>
      </c>
      <c r="B112" s="153" t="s">
        <v>151</v>
      </c>
      <c r="C112" s="153"/>
      <c r="D112" s="198">
        <v>30</v>
      </c>
      <c r="E112" s="383">
        <f t="shared" si="46"/>
        <v>210</v>
      </c>
      <c r="F112" s="319">
        <v>46219</v>
      </c>
      <c r="G112" s="384">
        <f t="shared" ca="1" si="44"/>
        <v>89</v>
      </c>
      <c r="H112" s="385">
        <v>1</v>
      </c>
      <c r="I112" s="428"/>
      <c r="J112" s="428"/>
      <c r="K112" s="385" t="s">
        <v>353</v>
      </c>
      <c r="L112" s="195"/>
      <c r="M112" s="196"/>
      <c r="N112" s="196"/>
      <c r="O112" s="196"/>
      <c r="P112" s="196"/>
      <c r="Q112" s="197">
        <v>1</v>
      </c>
      <c r="R112" s="386">
        <f t="shared" si="37"/>
        <v>0</v>
      </c>
      <c r="S112" s="387">
        <f t="shared" si="38"/>
        <v>0</v>
      </c>
      <c r="T112" s="392">
        <f t="shared" si="39"/>
        <v>0</v>
      </c>
      <c r="U112" s="392">
        <f t="shared" si="40"/>
        <v>0</v>
      </c>
      <c r="V112" s="392">
        <f t="shared" si="41"/>
        <v>0</v>
      </c>
      <c r="W112" s="393">
        <f t="shared" si="42"/>
        <v>210</v>
      </c>
      <c r="X112" s="389">
        <f t="shared" si="43"/>
        <v>210</v>
      </c>
      <c r="Y112" s="144"/>
      <c r="Z112" s="423">
        <f t="shared" si="32"/>
        <v>0</v>
      </c>
      <c r="AA112" s="2"/>
      <c r="AB112" s="2"/>
      <c r="AC112" s="2"/>
      <c r="AD112" s="2"/>
      <c r="AE112" s="2"/>
      <c r="AF112" s="2"/>
      <c r="AG112" s="2"/>
      <c r="AH112" s="2"/>
    </row>
    <row r="113" spans="1:34" ht="18.75">
      <c r="A113" s="157">
        <f t="shared" si="36"/>
        <v>1</v>
      </c>
      <c r="B113" s="150" t="s">
        <v>153</v>
      </c>
      <c r="C113" s="148" t="s">
        <v>29</v>
      </c>
      <c r="D113" s="200">
        <v>20</v>
      </c>
      <c r="E113" s="383">
        <f t="shared" si="46"/>
        <v>140</v>
      </c>
      <c r="F113" s="319">
        <v>46220</v>
      </c>
      <c r="G113" s="384">
        <f t="shared" ca="1" si="44"/>
        <v>88</v>
      </c>
      <c r="H113" s="385">
        <v>3</v>
      </c>
      <c r="I113" s="428"/>
      <c r="J113" s="428"/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7"/>
        <v>0</v>
      </c>
      <c r="S113" s="387">
        <f t="shared" si="38"/>
        <v>140</v>
      </c>
      <c r="T113" s="392">
        <f t="shared" si="39"/>
        <v>0</v>
      </c>
      <c r="U113" s="392">
        <f t="shared" si="40"/>
        <v>0</v>
      </c>
      <c r="V113" s="392">
        <f t="shared" si="41"/>
        <v>0</v>
      </c>
      <c r="W113" s="393">
        <f t="shared" si="42"/>
        <v>0</v>
      </c>
      <c r="X113" s="389">
        <f t="shared" si="43"/>
        <v>140</v>
      </c>
      <c r="Y113" s="144"/>
      <c r="Z113" s="423">
        <f t="shared" si="32"/>
        <v>0</v>
      </c>
      <c r="AA113" s="2"/>
      <c r="AB113" s="2"/>
      <c r="AC113" s="2"/>
      <c r="AD113" s="2"/>
      <c r="AE113" s="2"/>
      <c r="AF113" s="2"/>
      <c r="AG113" s="2"/>
      <c r="AH113" s="2"/>
    </row>
    <row r="114" spans="1:34" ht="18.75">
      <c r="A114" s="157">
        <f t="shared" si="36"/>
        <v>1</v>
      </c>
      <c r="B114" s="150" t="s">
        <v>154</v>
      </c>
      <c r="C114" s="150"/>
      <c r="D114" s="200">
        <v>16</v>
      </c>
      <c r="E114" s="383">
        <f t="shared" si="46"/>
        <v>112</v>
      </c>
      <c r="F114" s="319">
        <v>46219</v>
      </c>
      <c r="G114" s="384">
        <f t="shared" ca="1" si="44"/>
        <v>89</v>
      </c>
      <c r="H114" s="385">
        <v>3</v>
      </c>
      <c r="I114" s="428"/>
      <c r="J114" s="428"/>
      <c r="K114" s="385" t="str">
        <f>VLOOKUP(H114,Secteurs!$A$4:$C$6,3)</f>
        <v>Arnaud ITOUA</v>
      </c>
      <c r="L114" s="195">
        <v>0.5</v>
      </c>
      <c r="M114" s="196"/>
      <c r="N114" s="196"/>
      <c r="O114" s="196"/>
      <c r="P114" s="196"/>
      <c r="Q114" s="197">
        <v>0.5</v>
      </c>
      <c r="R114" s="386">
        <f t="shared" si="37"/>
        <v>56</v>
      </c>
      <c r="S114" s="387">
        <f t="shared" si="38"/>
        <v>0</v>
      </c>
      <c r="T114" s="392">
        <f t="shared" si="39"/>
        <v>0</v>
      </c>
      <c r="U114" s="392">
        <f t="shared" si="40"/>
        <v>0</v>
      </c>
      <c r="V114" s="392">
        <f t="shared" si="41"/>
        <v>0</v>
      </c>
      <c r="W114" s="393">
        <f t="shared" si="42"/>
        <v>56</v>
      </c>
      <c r="X114" s="389">
        <f t="shared" si="43"/>
        <v>112</v>
      </c>
      <c r="Y114" s="144"/>
      <c r="Z114" s="423">
        <f t="shared" si="32"/>
        <v>0</v>
      </c>
      <c r="AA114" s="2"/>
      <c r="AB114" s="2"/>
      <c r="AC114" s="2"/>
      <c r="AD114" s="2"/>
      <c r="AE114" s="2"/>
      <c r="AF114" s="2"/>
      <c r="AG114" s="2"/>
      <c r="AH114" s="2"/>
    </row>
    <row r="115" spans="1:34" ht="18.75">
      <c r="A115" s="157">
        <f t="shared" si="36"/>
        <v>1</v>
      </c>
      <c r="B115" s="348" t="s">
        <v>328</v>
      </c>
      <c r="C115" s="142"/>
      <c r="D115" s="198">
        <v>16</v>
      </c>
      <c r="E115" s="383">
        <f t="shared" si="46"/>
        <v>112</v>
      </c>
      <c r="F115" s="319">
        <v>46223</v>
      </c>
      <c r="G115" s="384">
        <f t="shared" ca="1" si="44"/>
        <v>85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37"/>
        <v>0</v>
      </c>
      <c r="S115" s="387">
        <f t="shared" si="38"/>
        <v>0</v>
      </c>
      <c r="T115" s="392">
        <f t="shared" si="39"/>
        <v>0</v>
      </c>
      <c r="U115" s="392">
        <f t="shared" si="40"/>
        <v>56</v>
      </c>
      <c r="V115" s="392">
        <f t="shared" si="41"/>
        <v>56</v>
      </c>
      <c r="W115" s="393">
        <f t="shared" si="42"/>
        <v>0</v>
      </c>
      <c r="X115" s="389">
        <f t="shared" si="43"/>
        <v>112</v>
      </c>
      <c r="Y115" s="144"/>
      <c r="Z115" s="423">
        <f t="shared" si="32"/>
        <v>0</v>
      </c>
      <c r="AA115" s="2"/>
      <c r="AB115" s="2"/>
      <c r="AC115" s="2"/>
      <c r="AD115" s="2"/>
      <c r="AE115" s="2"/>
      <c r="AF115" s="2"/>
      <c r="AG115" s="2"/>
      <c r="AH115" s="2"/>
    </row>
    <row r="116" spans="1:34" ht="18.75">
      <c r="A116" s="157">
        <f t="shared" si="36"/>
        <v>1</v>
      </c>
      <c r="B116" s="150" t="s">
        <v>156</v>
      </c>
      <c r="C116" s="150"/>
      <c r="D116" s="200">
        <v>12</v>
      </c>
      <c r="E116" s="383">
        <f t="shared" si="46"/>
        <v>84</v>
      </c>
      <c r="F116" s="320">
        <v>46218</v>
      </c>
      <c r="G116" s="384">
        <f t="shared" ca="1" si="44"/>
        <v>90</v>
      </c>
      <c r="H116" s="255">
        <v>3</v>
      </c>
      <c r="I116" s="430"/>
      <c r="J116" s="430"/>
      <c r="K116" s="152" t="str">
        <f>VLOOKUP(H116,Secteurs!$A$4:$C$6,3)</f>
        <v>Arnaud ITOUA</v>
      </c>
      <c r="L116" s="195">
        <v>0.5</v>
      </c>
      <c r="M116" s="196">
        <v>0.5</v>
      </c>
      <c r="N116" s="196"/>
      <c r="O116" s="196"/>
      <c r="P116" s="196"/>
      <c r="Q116" s="197"/>
      <c r="R116" s="386">
        <f t="shared" si="37"/>
        <v>42</v>
      </c>
      <c r="S116" s="387">
        <f t="shared" si="38"/>
        <v>42</v>
      </c>
      <c r="T116" s="392">
        <f t="shared" si="39"/>
        <v>0</v>
      </c>
      <c r="U116" s="392">
        <f t="shared" si="40"/>
        <v>0</v>
      </c>
      <c r="V116" s="392">
        <f t="shared" si="41"/>
        <v>0</v>
      </c>
      <c r="W116" s="393">
        <f t="shared" si="42"/>
        <v>0</v>
      </c>
      <c r="X116" s="389">
        <f t="shared" si="43"/>
        <v>84</v>
      </c>
      <c r="Y116" s="144"/>
      <c r="Z116" s="423">
        <f t="shared" si="32"/>
        <v>0</v>
      </c>
      <c r="AA116" s="2"/>
      <c r="AB116" s="2"/>
      <c r="AC116" s="2"/>
      <c r="AD116" s="2"/>
      <c r="AE116" s="2"/>
      <c r="AF116" s="2"/>
      <c r="AG116" s="2"/>
      <c r="AH116" s="2"/>
    </row>
    <row r="117" spans="1:34" ht="18.75">
      <c r="A117" s="157">
        <f t="shared" si="36"/>
        <v>1</v>
      </c>
      <c r="B117" s="150" t="s">
        <v>157</v>
      </c>
      <c r="C117" s="148" t="s">
        <v>29</v>
      </c>
      <c r="D117" s="200">
        <v>22</v>
      </c>
      <c r="E117" s="383">
        <f t="shared" si="46"/>
        <v>154</v>
      </c>
      <c r="F117" s="319">
        <v>46223</v>
      </c>
      <c r="G117" s="384">
        <f t="shared" ca="1" si="44"/>
        <v>85</v>
      </c>
      <c r="H117" s="385">
        <v>2</v>
      </c>
      <c r="I117" s="428" t="s">
        <v>423</v>
      </c>
      <c r="J117" s="428" t="s">
        <v>424</v>
      </c>
      <c r="K117" s="385" t="s">
        <v>355</v>
      </c>
      <c r="L117" s="195"/>
      <c r="M117" s="196"/>
      <c r="N117" s="196"/>
      <c r="O117" s="196">
        <v>0.5</v>
      </c>
      <c r="P117" s="196"/>
      <c r="Q117" s="197">
        <v>0.5</v>
      </c>
      <c r="R117" s="386">
        <f t="shared" si="37"/>
        <v>0</v>
      </c>
      <c r="S117" s="387">
        <f t="shared" si="38"/>
        <v>0</v>
      </c>
      <c r="T117" s="392">
        <f t="shared" si="39"/>
        <v>0</v>
      </c>
      <c r="U117" s="392">
        <f t="shared" si="40"/>
        <v>77</v>
      </c>
      <c r="V117" s="392">
        <f t="shared" si="41"/>
        <v>0</v>
      </c>
      <c r="W117" s="393">
        <f t="shared" si="42"/>
        <v>77</v>
      </c>
      <c r="X117" s="389">
        <f t="shared" si="43"/>
        <v>154</v>
      </c>
      <c r="Y117" s="144"/>
      <c r="Z117" s="423">
        <f t="shared" si="32"/>
        <v>0</v>
      </c>
      <c r="AA117" s="2"/>
      <c r="AB117" s="2"/>
      <c r="AC117" s="2"/>
      <c r="AD117" s="2"/>
      <c r="AE117" s="2"/>
      <c r="AF117" s="2"/>
      <c r="AG117" s="2"/>
      <c r="AH117" s="2"/>
    </row>
    <row r="118" spans="1:34" ht="18.75">
      <c r="A118" s="157">
        <f t="shared" si="36"/>
        <v>1</v>
      </c>
      <c r="B118" s="150" t="s">
        <v>158</v>
      </c>
      <c r="C118" s="150"/>
      <c r="D118" s="200">
        <v>40</v>
      </c>
      <c r="E118" s="383">
        <f t="shared" si="46"/>
        <v>280</v>
      </c>
      <c r="F118" s="319">
        <v>46219</v>
      </c>
      <c r="G118" s="384">
        <f t="shared" ca="1" si="44"/>
        <v>89</v>
      </c>
      <c r="H118" s="385">
        <v>2</v>
      </c>
      <c r="I118" s="428"/>
      <c r="J118" s="428"/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7"/>
        <v>280</v>
      </c>
      <c r="S118" s="387">
        <f t="shared" si="38"/>
        <v>0</v>
      </c>
      <c r="T118" s="392">
        <f t="shared" si="39"/>
        <v>0</v>
      </c>
      <c r="U118" s="392">
        <f t="shared" si="40"/>
        <v>0</v>
      </c>
      <c r="V118" s="392">
        <f t="shared" si="41"/>
        <v>0</v>
      </c>
      <c r="W118" s="393">
        <f t="shared" si="42"/>
        <v>0</v>
      </c>
      <c r="X118" s="389">
        <f t="shared" si="43"/>
        <v>280</v>
      </c>
      <c r="Y118" s="144"/>
      <c r="Z118" s="423">
        <f t="shared" si="32"/>
        <v>0</v>
      </c>
      <c r="AA118" s="2"/>
      <c r="AB118" s="2"/>
      <c r="AC118" s="2"/>
      <c r="AD118" s="2"/>
      <c r="AE118" s="2"/>
      <c r="AF118" s="2"/>
      <c r="AG118" s="2"/>
      <c r="AH118" s="2"/>
    </row>
    <row r="119" spans="1:34" ht="18.75">
      <c r="A119" s="157">
        <f t="shared" si="36"/>
        <v>1</v>
      </c>
      <c r="B119" s="150" t="s">
        <v>159</v>
      </c>
      <c r="C119" s="154" t="s">
        <v>29</v>
      </c>
      <c r="D119" s="200">
        <v>16</v>
      </c>
      <c r="E119" s="383">
        <f t="shared" si="46"/>
        <v>112</v>
      </c>
      <c r="F119" s="319">
        <v>46219</v>
      </c>
      <c r="G119" s="384">
        <f t="shared" ca="1" si="44"/>
        <v>89</v>
      </c>
      <c r="H119" s="385">
        <v>2</v>
      </c>
      <c r="I119" s="428"/>
      <c r="J119" s="428"/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7"/>
        <v>112</v>
      </c>
      <c r="S119" s="387">
        <f t="shared" si="38"/>
        <v>0</v>
      </c>
      <c r="T119" s="392">
        <f t="shared" si="39"/>
        <v>0</v>
      </c>
      <c r="U119" s="392">
        <f t="shared" si="40"/>
        <v>0</v>
      </c>
      <c r="V119" s="392">
        <f t="shared" si="41"/>
        <v>0</v>
      </c>
      <c r="W119" s="393">
        <f t="shared" si="42"/>
        <v>0</v>
      </c>
      <c r="X119" s="389">
        <f t="shared" si="43"/>
        <v>112</v>
      </c>
      <c r="Y119" s="144"/>
      <c r="Z119" s="423">
        <f t="shared" si="32"/>
        <v>0</v>
      </c>
      <c r="AA119" s="2"/>
      <c r="AB119" s="2"/>
      <c r="AC119" s="2"/>
      <c r="AD119" s="2"/>
      <c r="AE119" s="2"/>
      <c r="AF119" s="2"/>
      <c r="AG119" s="2"/>
      <c r="AH119" s="2"/>
    </row>
    <row r="120" spans="1:34" ht="18.75">
      <c r="A120" s="157">
        <f t="shared" si="36"/>
        <v>1</v>
      </c>
      <c r="B120" s="150" t="s">
        <v>324</v>
      </c>
      <c r="C120" s="150"/>
      <c r="D120" s="200">
        <v>12</v>
      </c>
      <c r="E120" s="383">
        <f t="shared" si="46"/>
        <v>84</v>
      </c>
      <c r="F120" s="319">
        <v>46218</v>
      </c>
      <c r="G120" s="384">
        <f t="shared" ca="1" si="44"/>
        <v>90</v>
      </c>
      <c r="H120" s="385">
        <v>3</v>
      </c>
      <c r="I120" s="428"/>
      <c r="J120" s="428"/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/>
      <c r="Q120" s="197">
        <v>0.5</v>
      </c>
      <c r="R120" s="386">
        <f t="shared" si="37"/>
        <v>42</v>
      </c>
      <c r="S120" s="387">
        <f t="shared" si="38"/>
        <v>0</v>
      </c>
      <c r="T120" s="392">
        <f t="shared" si="39"/>
        <v>0</v>
      </c>
      <c r="U120" s="392">
        <f t="shared" si="40"/>
        <v>0</v>
      </c>
      <c r="V120" s="392">
        <f t="shared" si="41"/>
        <v>0</v>
      </c>
      <c r="W120" s="393">
        <f t="shared" si="42"/>
        <v>42</v>
      </c>
      <c r="X120" s="389">
        <f t="shared" si="43"/>
        <v>84</v>
      </c>
      <c r="Y120" s="144"/>
      <c r="Z120" s="423">
        <f t="shared" si="32"/>
        <v>0</v>
      </c>
      <c r="AA120" s="2"/>
      <c r="AB120" s="2"/>
      <c r="AC120" s="2"/>
      <c r="AD120" s="2"/>
      <c r="AE120" s="2"/>
      <c r="AF120" s="2"/>
      <c r="AG120" s="2"/>
      <c r="AH120" s="2"/>
    </row>
    <row r="121" spans="1:34" ht="18.75">
      <c r="A121" s="157">
        <f t="shared" si="36"/>
        <v>1</v>
      </c>
      <c r="B121" s="150" t="s">
        <v>292</v>
      </c>
      <c r="C121" s="321"/>
      <c r="D121" s="200">
        <v>16</v>
      </c>
      <c r="E121" s="383">
        <f t="shared" si="46"/>
        <v>112</v>
      </c>
      <c r="F121" s="319">
        <v>46218</v>
      </c>
      <c r="G121" s="384">
        <f t="shared" ca="1" si="44"/>
        <v>90</v>
      </c>
      <c r="H121" s="385">
        <v>2</v>
      </c>
      <c r="I121" s="428"/>
      <c r="J121" s="428"/>
      <c r="K121" s="385" t="s">
        <v>354</v>
      </c>
      <c r="L121" s="195">
        <v>0.5</v>
      </c>
      <c r="M121" s="196"/>
      <c r="N121" s="196"/>
      <c r="O121" s="196"/>
      <c r="P121" s="196"/>
      <c r="Q121" s="197">
        <v>0.5</v>
      </c>
      <c r="R121" s="386">
        <f t="shared" si="37"/>
        <v>56</v>
      </c>
      <c r="S121" s="387">
        <f t="shared" si="38"/>
        <v>0</v>
      </c>
      <c r="T121" s="392">
        <f t="shared" si="39"/>
        <v>0</v>
      </c>
      <c r="U121" s="392">
        <f t="shared" si="40"/>
        <v>0</v>
      </c>
      <c r="V121" s="392">
        <f t="shared" si="41"/>
        <v>0</v>
      </c>
      <c r="W121" s="393">
        <f t="shared" si="42"/>
        <v>56</v>
      </c>
      <c r="X121" s="389">
        <f t="shared" si="43"/>
        <v>112</v>
      </c>
      <c r="Y121" s="144"/>
      <c r="Z121" s="423">
        <f t="shared" si="32"/>
        <v>0</v>
      </c>
      <c r="AA121" s="2"/>
      <c r="AB121" s="2"/>
      <c r="AC121" s="2"/>
      <c r="AD121" s="2"/>
      <c r="AE121" s="2"/>
      <c r="AF121" s="2"/>
      <c r="AG121" s="2"/>
      <c r="AH121" s="2"/>
    </row>
    <row r="122" spans="1:34" ht="18.75">
      <c r="A122" s="157">
        <f t="shared" si="36"/>
        <v>1</v>
      </c>
      <c r="B122" s="150" t="s">
        <v>161</v>
      </c>
      <c r="C122" s="150"/>
      <c r="D122" s="200">
        <v>20</v>
      </c>
      <c r="E122" s="383">
        <f t="shared" si="46"/>
        <v>140</v>
      </c>
      <c r="F122" s="319">
        <v>46219</v>
      </c>
      <c r="G122" s="384">
        <f t="shared" ca="1" si="44"/>
        <v>89</v>
      </c>
      <c r="H122" s="385">
        <v>2</v>
      </c>
      <c r="I122" s="428"/>
      <c r="J122" s="428"/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7"/>
        <v>70</v>
      </c>
      <c r="S122" s="387">
        <f t="shared" si="38"/>
        <v>0</v>
      </c>
      <c r="T122" s="392">
        <f t="shared" si="39"/>
        <v>0</v>
      </c>
      <c r="U122" s="392">
        <f t="shared" si="40"/>
        <v>70</v>
      </c>
      <c r="V122" s="392">
        <f t="shared" si="41"/>
        <v>0</v>
      </c>
      <c r="W122" s="393">
        <f t="shared" si="42"/>
        <v>0</v>
      </c>
      <c r="X122" s="389">
        <f t="shared" si="43"/>
        <v>140</v>
      </c>
      <c r="Y122" s="144"/>
      <c r="Z122" s="423">
        <f t="shared" si="32"/>
        <v>0</v>
      </c>
      <c r="AA122" s="2"/>
      <c r="AB122" s="2"/>
      <c r="AC122" s="2"/>
      <c r="AD122" s="2"/>
      <c r="AE122" s="2"/>
      <c r="AF122" s="2"/>
      <c r="AG122" s="2"/>
      <c r="AH122" s="2"/>
    </row>
    <row r="123" spans="1:34" ht="18.75">
      <c r="A123" s="157">
        <f t="shared" si="36"/>
        <v>1</v>
      </c>
      <c r="B123" s="150" t="s">
        <v>162</v>
      </c>
      <c r="C123" s="150"/>
      <c r="D123" s="200">
        <v>42</v>
      </c>
      <c r="E123" s="383">
        <f t="shared" si="46"/>
        <v>294</v>
      </c>
      <c r="F123" s="319">
        <v>46218</v>
      </c>
      <c r="G123" s="384">
        <f t="shared" ca="1" si="44"/>
        <v>90</v>
      </c>
      <c r="H123" s="254">
        <v>2</v>
      </c>
      <c r="I123" s="429"/>
      <c r="J123" s="429"/>
      <c r="K123" s="385" t="s">
        <v>354</v>
      </c>
      <c r="L123" s="195">
        <v>0.5</v>
      </c>
      <c r="M123" s="196"/>
      <c r="N123" s="196"/>
      <c r="O123" s="196"/>
      <c r="P123" s="196"/>
      <c r="Q123" s="197">
        <v>0.5</v>
      </c>
      <c r="R123" s="386">
        <f t="shared" si="37"/>
        <v>147</v>
      </c>
      <c r="S123" s="387">
        <f t="shared" si="38"/>
        <v>0</v>
      </c>
      <c r="T123" s="392">
        <f t="shared" si="39"/>
        <v>0</v>
      </c>
      <c r="U123" s="392">
        <f t="shared" si="40"/>
        <v>0</v>
      </c>
      <c r="V123" s="392">
        <f t="shared" si="41"/>
        <v>0</v>
      </c>
      <c r="W123" s="393">
        <f t="shared" si="42"/>
        <v>147</v>
      </c>
      <c r="X123" s="389">
        <f t="shared" si="43"/>
        <v>294</v>
      </c>
      <c r="Y123" s="144"/>
      <c r="Z123" s="423">
        <f t="shared" si="32"/>
        <v>0</v>
      </c>
      <c r="AA123" s="2"/>
      <c r="AB123" s="2"/>
      <c r="AC123" s="2"/>
      <c r="AD123" s="2"/>
      <c r="AE123" s="2"/>
      <c r="AF123" s="2"/>
      <c r="AG123" s="2"/>
      <c r="AH123" s="2"/>
    </row>
    <row r="124" spans="1:34" ht="18.75">
      <c r="A124" s="157">
        <f t="shared" si="36"/>
        <v>1</v>
      </c>
      <c r="B124" s="150" t="s">
        <v>387</v>
      </c>
      <c r="C124" s="154"/>
      <c r="D124" s="200">
        <v>2</v>
      </c>
      <c r="E124" s="383">
        <v>21</v>
      </c>
      <c r="F124" s="319">
        <v>46223</v>
      </c>
      <c r="G124" s="384">
        <f t="shared" ca="1" si="44"/>
        <v>85</v>
      </c>
      <c r="H124" s="254">
        <v>1</v>
      </c>
      <c r="I124" s="429" t="s">
        <v>425</v>
      </c>
      <c r="J124" s="429" t="s">
        <v>426</v>
      </c>
      <c r="K124" s="385" t="s">
        <v>353</v>
      </c>
      <c r="L124" s="195"/>
      <c r="M124" s="196"/>
      <c r="N124" s="196"/>
      <c r="O124" s="196">
        <v>0.25</v>
      </c>
      <c r="P124" s="196"/>
      <c r="Q124" s="197">
        <v>0.75</v>
      </c>
      <c r="R124" s="386">
        <f t="shared" si="37"/>
        <v>0</v>
      </c>
      <c r="S124" s="387">
        <f t="shared" si="38"/>
        <v>0</v>
      </c>
      <c r="T124" s="392">
        <f t="shared" si="39"/>
        <v>0</v>
      </c>
      <c r="U124" s="392">
        <f t="shared" si="40"/>
        <v>5.25</v>
      </c>
      <c r="V124" s="392">
        <f t="shared" si="41"/>
        <v>0</v>
      </c>
      <c r="W124" s="393">
        <f t="shared" si="42"/>
        <v>15.75</v>
      </c>
      <c r="X124" s="389">
        <f t="shared" si="43"/>
        <v>21</v>
      </c>
      <c r="Y124" s="144"/>
      <c r="Z124" s="423">
        <f t="shared" si="32"/>
        <v>0</v>
      </c>
      <c r="AA124" s="2"/>
      <c r="AB124" s="2"/>
      <c r="AC124" s="2"/>
      <c r="AD124" s="2"/>
      <c r="AE124" s="2"/>
      <c r="AF124" s="2"/>
      <c r="AG124" s="2"/>
      <c r="AH124" s="2"/>
    </row>
    <row r="125" spans="1:34" ht="18.75">
      <c r="A125" s="157">
        <f t="shared" si="36"/>
        <v>1</v>
      </c>
      <c r="B125" s="150" t="s">
        <v>164</v>
      </c>
      <c r="C125" s="154" t="s">
        <v>34</v>
      </c>
      <c r="D125" s="201">
        <v>16</v>
      </c>
      <c r="E125" s="383">
        <f t="shared" ref="E125:E151" si="47">D125*7</f>
        <v>112</v>
      </c>
      <c r="F125" s="319">
        <v>46219</v>
      </c>
      <c r="G125" s="384">
        <f t="shared" ca="1" si="44"/>
        <v>89</v>
      </c>
      <c r="H125" s="254">
        <v>1</v>
      </c>
      <c r="I125" s="429"/>
      <c r="J125" s="429"/>
      <c r="K125" s="385" t="s">
        <v>354</v>
      </c>
      <c r="L125" s="195"/>
      <c r="M125" s="196"/>
      <c r="N125" s="196"/>
      <c r="O125" s="196"/>
      <c r="P125" s="196">
        <v>1</v>
      </c>
      <c r="Q125" s="197"/>
      <c r="R125" s="386">
        <f t="shared" si="37"/>
        <v>0</v>
      </c>
      <c r="S125" s="387">
        <f t="shared" si="38"/>
        <v>0</v>
      </c>
      <c r="T125" s="392">
        <f t="shared" si="39"/>
        <v>0</v>
      </c>
      <c r="U125" s="392">
        <f t="shared" si="40"/>
        <v>0</v>
      </c>
      <c r="V125" s="392">
        <f t="shared" si="41"/>
        <v>112</v>
      </c>
      <c r="W125" s="393">
        <f t="shared" si="42"/>
        <v>0</v>
      </c>
      <c r="X125" s="389">
        <f t="shared" si="43"/>
        <v>112</v>
      </c>
      <c r="Y125" s="144"/>
      <c r="Z125" s="423">
        <f t="shared" si="32"/>
        <v>0</v>
      </c>
      <c r="AA125" s="2"/>
      <c r="AB125" s="2"/>
      <c r="AC125" s="2"/>
      <c r="AD125" s="2"/>
      <c r="AE125" s="2"/>
      <c r="AF125" s="2"/>
      <c r="AG125" s="2"/>
      <c r="AH125" s="2"/>
    </row>
    <row r="126" spans="1:34" ht="18.75">
      <c r="A126" s="157">
        <f t="shared" si="36"/>
        <v>1</v>
      </c>
      <c r="B126" s="150" t="s">
        <v>390</v>
      </c>
      <c r="C126" s="154" t="s">
        <v>34</v>
      </c>
      <c r="D126" s="200">
        <v>8</v>
      </c>
      <c r="E126" s="383">
        <f t="shared" si="47"/>
        <v>56</v>
      </c>
      <c r="F126" s="319">
        <v>46219</v>
      </c>
      <c r="G126" s="384">
        <f t="shared" ca="1" si="44"/>
        <v>89</v>
      </c>
      <c r="H126" s="254">
        <v>2</v>
      </c>
      <c r="I126" s="429"/>
      <c r="J126" s="429"/>
      <c r="K126" s="385" t="s">
        <v>354</v>
      </c>
      <c r="L126" s="195"/>
      <c r="M126" s="196"/>
      <c r="N126" s="196">
        <v>1</v>
      </c>
      <c r="O126" s="196"/>
      <c r="P126" s="196"/>
      <c r="Q126" s="197"/>
      <c r="R126" s="386">
        <f t="shared" si="37"/>
        <v>0</v>
      </c>
      <c r="S126" s="387">
        <f t="shared" si="38"/>
        <v>0</v>
      </c>
      <c r="T126" s="392">
        <f t="shared" si="39"/>
        <v>56</v>
      </c>
      <c r="U126" s="392">
        <f t="shared" si="40"/>
        <v>0</v>
      </c>
      <c r="V126" s="392">
        <f t="shared" si="41"/>
        <v>0</v>
      </c>
      <c r="W126" s="393">
        <f t="shared" si="42"/>
        <v>0</v>
      </c>
      <c r="X126" s="389">
        <f t="shared" si="43"/>
        <v>56</v>
      </c>
      <c r="Y126" s="144"/>
      <c r="Z126" s="423">
        <f t="shared" si="32"/>
        <v>0</v>
      </c>
      <c r="AA126" s="2"/>
      <c r="AB126" s="2"/>
      <c r="AC126" s="2"/>
      <c r="AD126" s="2"/>
      <c r="AE126" s="2"/>
      <c r="AF126" s="2"/>
      <c r="AG126" s="2"/>
      <c r="AH126" s="2"/>
    </row>
    <row r="127" spans="1:34" ht="18.75">
      <c r="A127" s="157">
        <f t="shared" si="36"/>
        <v>1</v>
      </c>
      <c r="B127" s="150" t="s">
        <v>167</v>
      </c>
      <c r="C127" s="148" t="s">
        <v>29</v>
      </c>
      <c r="D127" s="200">
        <v>24</v>
      </c>
      <c r="E127" s="383">
        <f t="shared" si="47"/>
        <v>168</v>
      </c>
      <c r="F127" s="319">
        <v>46223</v>
      </c>
      <c r="G127" s="384">
        <f t="shared" ca="1" si="44"/>
        <v>85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37"/>
        <v>126</v>
      </c>
      <c r="S127" s="387">
        <f t="shared" si="38"/>
        <v>0</v>
      </c>
      <c r="T127" s="392">
        <f t="shared" si="39"/>
        <v>0</v>
      </c>
      <c r="U127" s="392">
        <f t="shared" si="40"/>
        <v>42</v>
      </c>
      <c r="V127" s="392">
        <f t="shared" si="41"/>
        <v>0</v>
      </c>
      <c r="W127" s="393">
        <f t="shared" si="42"/>
        <v>0</v>
      </c>
      <c r="X127" s="389">
        <f t="shared" si="43"/>
        <v>168</v>
      </c>
      <c r="Y127" s="144"/>
      <c r="Z127" s="423">
        <f t="shared" si="32"/>
        <v>0</v>
      </c>
      <c r="AA127" s="2"/>
      <c r="AB127" s="2"/>
      <c r="AC127" s="2"/>
      <c r="AD127" s="2"/>
      <c r="AE127" s="2"/>
      <c r="AF127" s="2"/>
      <c r="AG127" s="2"/>
      <c r="AH127" s="2"/>
    </row>
    <row r="128" spans="1:34" ht="18.75">
      <c r="A128" s="157">
        <f t="shared" si="36"/>
        <v>1</v>
      </c>
      <c r="B128" s="142" t="s">
        <v>350</v>
      </c>
      <c r="C128" s="209"/>
      <c r="D128" s="201">
        <v>12</v>
      </c>
      <c r="E128" s="383">
        <f t="shared" si="47"/>
        <v>84</v>
      </c>
      <c r="F128" s="319">
        <v>46219</v>
      </c>
      <c r="G128" s="384">
        <f t="shared" ca="1" si="44"/>
        <v>89</v>
      </c>
      <c r="H128" s="254">
        <v>1</v>
      </c>
      <c r="I128" s="429"/>
      <c r="J128" s="429"/>
      <c r="K128" s="385" t="s">
        <v>353</v>
      </c>
      <c r="L128" s="195"/>
      <c r="M128" s="196">
        <v>1</v>
      </c>
      <c r="N128" s="196"/>
      <c r="O128" s="196"/>
      <c r="P128" s="196"/>
      <c r="Q128" s="197"/>
      <c r="R128" s="386">
        <f t="shared" si="37"/>
        <v>0</v>
      </c>
      <c r="S128" s="387">
        <f t="shared" si="38"/>
        <v>84</v>
      </c>
      <c r="T128" s="392">
        <f t="shared" si="39"/>
        <v>0</v>
      </c>
      <c r="U128" s="392">
        <f t="shared" si="40"/>
        <v>0</v>
      </c>
      <c r="V128" s="392">
        <f t="shared" si="41"/>
        <v>0</v>
      </c>
      <c r="W128" s="393">
        <f t="shared" si="42"/>
        <v>0</v>
      </c>
      <c r="X128" s="389">
        <f t="shared" si="43"/>
        <v>84</v>
      </c>
      <c r="Y128" s="144"/>
      <c r="Z128" s="423">
        <f t="shared" si="32"/>
        <v>0</v>
      </c>
      <c r="AA128" s="2"/>
      <c r="AB128" s="2"/>
      <c r="AC128" s="2"/>
      <c r="AD128" s="2"/>
      <c r="AE128" s="2"/>
      <c r="AF128" s="2"/>
      <c r="AG128" s="2"/>
      <c r="AH128" s="2"/>
    </row>
    <row r="129" spans="1:34" ht="18.75">
      <c r="A129" s="157">
        <f t="shared" si="36"/>
        <v>1</v>
      </c>
      <c r="B129" s="355" t="s">
        <v>307</v>
      </c>
      <c r="C129" s="154"/>
      <c r="D129" s="201">
        <v>9</v>
      </c>
      <c r="E129" s="383">
        <f t="shared" si="47"/>
        <v>63</v>
      </c>
      <c r="F129" s="319">
        <v>46219</v>
      </c>
      <c r="G129" s="384">
        <f t="shared" ca="1" si="44"/>
        <v>89</v>
      </c>
      <c r="H129" s="254">
        <v>2</v>
      </c>
      <c r="I129" s="429"/>
      <c r="J129" s="429"/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7"/>
        <v>0</v>
      </c>
      <c r="S129" s="387">
        <f t="shared" si="38"/>
        <v>0</v>
      </c>
      <c r="T129" s="392">
        <f t="shared" si="39"/>
        <v>0</v>
      </c>
      <c r="U129" s="392">
        <f t="shared" si="40"/>
        <v>0</v>
      </c>
      <c r="V129" s="392">
        <f t="shared" si="41"/>
        <v>0</v>
      </c>
      <c r="W129" s="393">
        <f t="shared" si="42"/>
        <v>63</v>
      </c>
      <c r="X129" s="389">
        <f t="shared" si="43"/>
        <v>63</v>
      </c>
      <c r="Y129" s="144"/>
      <c r="Z129" s="423">
        <f t="shared" si="32"/>
        <v>0</v>
      </c>
      <c r="AA129" s="2"/>
      <c r="AB129" s="2"/>
      <c r="AC129" s="2"/>
      <c r="AD129" s="2"/>
      <c r="AE129" s="2"/>
      <c r="AF129" s="2"/>
      <c r="AG129" s="2"/>
      <c r="AH129" s="2"/>
    </row>
    <row r="130" spans="1:34" ht="18.75">
      <c r="A130" s="157">
        <f t="shared" ref="A130:A150" si="48">+IF(D130&gt;0,1,0)</f>
        <v>1</v>
      </c>
      <c r="B130" s="153" t="s">
        <v>170</v>
      </c>
      <c r="C130" s="149"/>
      <c r="D130" s="198">
        <v>10</v>
      </c>
      <c r="E130" s="383">
        <f t="shared" si="47"/>
        <v>70</v>
      </c>
      <c r="F130" s="319">
        <v>46217</v>
      </c>
      <c r="G130" s="384">
        <f t="shared" ca="1" si="44"/>
        <v>91</v>
      </c>
      <c r="H130" s="254">
        <v>1</v>
      </c>
      <c r="I130" s="429"/>
      <c r="J130" s="429"/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ref="R130:R150" si="49">+$E130*L130</f>
        <v>0</v>
      </c>
      <c r="S130" s="387">
        <f t="shared" ref="S130:S150" si="50">+$E130*M130</f>
        <v>0</v>
      </c>
      <c r="T130" s="392">
        <f t="shared" ref="T130:T150" si="51">+$E130*N130</f>
        <v>0</v>
      </c>
      <c r="U130" s="392">
        <f t="shared" ref="U130:U150" si="52">+$E130*O130</f>
        <v>70</v>
      </c>
      <c r="V130" s="392">
        <f t="shared" ref="V130:V150" si="53">+$E130*P130</f>
        <v>0</v>
      </c>
      <c r="W130" s="393">
        <f t="shared" ref="W130:W150" si="54">+$E130*Q130</f>
        <v>0</v>
      </c>
      <c r="X130" s="389">
        <f t="shared" ref="X130:X151" si="55">SUM(R130:W130)</f>
        <v>70</v>
      </c>
      <c r="Y130" s="144"/>
      <c r="Z130" s="423">
        <f t="shared" ref="Z130:Z150" si="56">+X130-E130</f>
        <v>0</v>
      </c>
      <c r="AA130" s="2"/>
      <c r="AB130" s="2"/>
      <c r="AC130" s="2"/>
      <c r="AD130" s="2"/>
      <c r="AE130" s="2"/>
      <c r="AF130" s="2"/>
      <c r="AG130" s="2"/>
      <c r="AH130" s="2"/>
    </row>
    <row r="131" spans="1:34" ht="18.75">
      <c r="A131" s="157">
        <f t="shared" si="48"/>
        <v>1</v>
      </c>
      <c r="B131" s="153" t="s">
        <v>172</v>
      </c>
      <c r="C131" s="149"/>
      <c r="D131" s="198">
        <v>20</v>
      </c>
      <c r="E131" s="383">
        <f t="shared" si="47"/>
        <v>140</v>
      </c>
      <c r="F131" s="319">
        <v>46219</v>
      </c>
      <c r="G131" s="384">
        <f t="shared" ca="1" si="44"/>
        <v>89</v>
      </c>
      <c r="H131" s="254">
        <v>1</v>
      </c>
      <c r="I131" s="429"/>
      <c r="J131" s="429"/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9"/>
        <v>140</v>
      </c>
      <c r="S131" s="387">
        <f t="shared" si="50"/>
        <v>0</v>
      </c>
      <c r="T131" s="392">
        <f t="shared" si="51"/>
        <v>0</v>
      </c>
      <c r="U131" s="392">
        <f t="shared" si="52"/>
        <v>0</v>
      </c>
      <c r="V131" s="392">
        <f t="shared" si="53"/>
        <v>0</v>
      </c>
      <c r="W131" s="393">
        <f t="shared" si="54"/>
        <v>0</v>
      </c>
      <c r="X131" s="389">
        <f t="shared" si="55"/>
        <v>140</v>
      </c>
      <c r="Y131" s="144"/>
      <c r="Z131" s="423">
        <f t="shared" si="56"/>
        <v>0</v>
      </c>
      <c r="AA131" s="2"/>
      <c r="AB131" s="2"/>
      <c r="AC131" s="2"/>
      <c r="AD131" s="2"/>
      <c r="AE131" s="2"/>
      <c r="AF131" s="2"/>
      <c r="AG131" s="2"/>
      <c r="AH131" s="2"/>
    </row>
    <row r="132" spans="1:34" ht="18.75">
      <c r="A132" s="157">
        <f t="shared" si="48"/>
        <v>1</v>
      </c>
      <c r="B132" s="153" t="s">
        <v>173</v>
      </c>
      <c r="C132" s="149" t="s">
        <v>34</v>
      </c>
      <c r="D132" s="198">
        <v>10</v>
      </c>
      <c r="E132" s="383">
        <f t="shared" si="47"/>
        <v>70</v>
      </c>
      <c r="F132" s="319" t="s">
        <v>429</v>
      </c>
      <c r="G132" s="384">
        <v>1</v>
      </c>
      <c r="H132" s="254">
        <v>1</v>
      </c>
      <c r="I132" s="429"/>
      <c r="J132" s="429"/>
      <c r="K132" s="385" t="s">
        <v>353</v>
      </c>
      <c r="L132" s="195">
        <v>0.5</v>
      </c>
      <c r="M132" s="196"/>
      <c r="N132" s="196"/>
      <c r="O132" s="196"/>
      <c r="P132" s="196"/>
      <c r="Q132" s="197">
        <v>0.5</v>
      </c>
      <c r="R132" s="386">
        <f t="shared" si="49"/>
        <v>35</v>
      </c>
      <c r="S132" s="387">
        <f t="shared" si="50"/>
        <v>0</v>
      </c>
      <c r="T132" s="392">
        <f t="shared" si="51"/>
        <v>0</v>
      </c>
      <c r="U132" s="392">
        <f t="shared" si="52"/>
        <v>0</v>
      </c>
      <c r="V132" s="392">
        <f t="shared" si="53"/>
        <v>0</v>
      </c>
      <c r="W132" s="393">
        <f t="shared" si="54"/>
        <v>35</v>
      </c>
      <c r="X132" s="389">
        <f t="shared" si="55"/>
        <v>70</v>
      </c>
      <c r="Y132" s="144"/>
      <c r="Z132" s="423">
        <f t="shared" si="56"/>
        <v>0</v>
      </c>
      <c r="AA132" s="2"/>
      <c r="AB132" s="2"/>
      <c r="AC132" s="2"/>
      <c r="AD132" s="2"/>
      <c r="AE132" s="2"/>
      <c r="AF132" s="2"/>
      <c r="AG132" s="2"/>
      <c r="AH132" s="2"/>
    </row>
    <row r="133" spans="1:34" ht="18.75">
      <c r="A133" s="157">
        <f t="shared" si="48"/>
        <v>1</v>
      </c>
      <c r="B133" s="142" t="s">
        <v>174</v>
      </c>
      <c r="C133" s="148" t="s">
        <v>29</v>
      </c>
      <c r="D133" s="198">
        <v>9</v>
      </c>
      <c r="E133" s="383">
        <f t="shared" si="47"/>
        <v>63</v>
      </c>
      <c r="F133" s="319">
        <v>46218</v>
      </c>
      <c r="G133" s="384">
        <f t="shared" ref="G133:G150" ca="1" si="57">+IF(A133=1,(+TODAY())-F133,"Sans objet")</f>
        <v>90</v>
      </c>
      <c r="H133" s="385">
        <v>2</v>
      </c>
      <c r="I133" s="428"/>
      <c r="J133" s="428"/>
      <c r="K133" s="385" t="s">
        <v>354</v>
      </c>
      <c r="L133" s="195"/>
      <c r="M133" s="196"/>
      <c r="N133" s="196"/>
      <c r="O133" s="196">
        <v>0.5</v>
      </c>
      <c r="P133" s="196"/>
      <c r="Q133" s="197">
        <v>0.5</v>
      </c>
      <c r="R133" s="386">
        <f t="shared" si="49"/>
        <v>0</v>
      </c>
      <c r="S133" s="387">
        <f t="shared" si="50"/>
        <v>0</v>
      </c>
      <c r="T133" s="392">
        <f t="shared" si="51"/>
        <v>0</v>
      </c>
      <c r="U133" s="392">
        <f t="shared" si="52"/>
        <v>31.5</v>
      </c>
      <c r="V133" s="392">
        <f t="shared" si="53"/>
        <v>0</v>
      </c>
      <c r="W133" s="393">
        <f t="shared" si="54"/>
        <v>31.5</v>
      </c>
      <c r="X133" s="389">
        <f t="shared" si="55"/>
        <v>63</v>
      </c>
      <c r="Y133" s="144"/>
      <c r="Z133" s="423">
        <f t="shared" si="56"/>
        <v>0</v>
      </c>
      <c r="AA133" s="2"/>
      <c r="AB133" s="2"/>
      <c r="AC133" s="2"/>
      <c r="AD133" s="2"/>
      <c r="AE133" s="2"/>
      <c r="AF133" s="2"/>
      <c r="AG133" s="2"/>
      <c r="AH133" s="2"/>
    </row>
    <row r="134" spans="1:34" ht="18.75">
      <c r="A134" s="157">
        <f t="shared" si="48"/>
        <v>1</v>
      </c>
      <c r="B134" s="142" t="s">
        <v>175</v>
      </c>
      <c r="C134" s="142"/>
      <c r="D134" s="198">
        <v>22</v>
      </c>
      <c r="E134" s="383">
        <f t="shared" si="47"/>
        <v>154</v>
      </c>
      <c r="F134" s="319">
        <v>46219</v>
      </c>
      <c r="G134" s="384">
        <f t="shared" ca="1" si="57"/>
        <v>89</v>
      </c>
      <c r="H134" s="385">
        <v>2</v>
      </c>
      <c r="I134" s="428"/>
      <c r="J134" s="428"/>
      <c r="K134" s="385" t="s">
        <v>354</v>
      </c>
      <c r="L134" s="195"/>
      <c r="M134" s="196"/>
      <c r="N134" s="196"/>
      <c r="O134" s="196"/>
      <c r="P134" s="196"/>
      <c r="Q134" s="197">
        <v>1</v>
      </c>
      <c r="R134" s="386">
        <f t="shared" si="49"/>
        <v>0</v>
      </c>
      <c r="S134" s="387">
        <f t="shared" si="50"/>
        <v>0</v>
      </c>
      <c r="T134" s="392">
        <f t="shared" si="51"/>
        <v>0</v>
      </c>
      <c r="U134" s="392">
        <f t="shared" si="52"/>
        <v>0</v>
      </c>
      <c r="V134" s="392">
        <f t="shared" si="53"/>
        <v>0</v>
      </c>
      <c r="W134" s="393">
        <f t="shared" si="54"/>
        <v>154</v>
      </c>
      <c r="X134" s="389">
        <f t="shared" si="55"/>
        <v>154</v>
      </c>
      <c r="Y134" s="144"/>
      <c r="Z134" s="423">
        <f t="shared" si="56"/>
        <v>0</v>
      </c>
      <c r="AA134" s="2"/>
      <c r="AB134" s="2"/>
      <c r="AC134" s="2"/>
      <c r="AD134" s="2"/>
      <c r="AE134" s="2"/>
      <c r="AF134" s="2"/>
      <c r="AG134" s="2"/>
      <c r="AH134" s="2"/>
    </row>
    <row r="135" spans="1:34" ht="18.75">
      <c r="A135" s="157">
        <f t="shared" si="48"/>
        <v>1</v>
      </c>
      <c r="B135" s="350" t="s">
        <v>176</v>
      </c>
      <c r="C135" s="210"/>
      <c r="D135" s="198">
        <v>8</v>
      </c>
      <c r="E135" s="383">
        <f t="shared" si="47"/>
        <v>56</v>
      </c>
      <c r="F135" s="319">
        <v>46219</v>
      </c>
      <c r="G135" s="384">
        <f t="shared" ca="1" si="57"/>
        <v>89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9"/>
        <v>0</v>
      </c>
      <c r="S135" s="387">
        <f t="shared" si="50"/>
        <v>0</v>
      </c>
      <c r="T135" s="392">
        <f t="shared" si="51"/>
        <v>0</v>
      </c>
      <c r="U135" s="392">
        <f t="shared" si="52"/>
        <v>0</v>
      </c>
      <c r="V135" s="392">
        <f t="shared" si="53"/>
        <v>28</v>
      </c>
      <c r="W135" s="393">
        <f t="shared" si="54"/>
        <v>28</v>
      </c>
      <c r="X135" s="389">
        <f t="shared" si="55"/>
        <v>56</v>
      </c>
      <c r="Y135" s="144"/>
      <c r="Z135" s="423">
        <f t="shared" si="56"/>
        <v>0</v>
      </c>
      <c r="AA135" s="2"/>
      <c r="AB135" s="2"/>
      <c r="AC135" s="2"/>
      <c r="AD135" s="2"/>
      <c r="AE135" s="2"/>
      <c r="AF135" s="2"/>
      <c r="AG135" s="2"/>
      <c r="AH135" s="2"/>
    </row>
    <row r="136" spans="1:34" ht="18.75">
      <c r="A136" s="157">
        <f t="shared" si="48"/>
        <v>1</v>
      </c>
      <c r="B136" s="161" t="s">
        <v>177</v>
      </c>
      <c r="C136" s="161"/>
      <c r="D136" s="198">
        <v>18</v>
      </c>
      <c r="E136" s="383">
        <f t="shared" si="47"/>
        <v>126</v>
      </c>
      <c r="F136" s="319">
        <v>46220</v>
      </c>
      <c r="G136" s="384">
        <f t="shared" ca="1" si="57"/>
        <v>88</v>
      </c>
      <c r="H136" s="385">
        <v>3</v>
      </c>
      <c r="I136" s="428"/>
      <c r="J136" s="428"/>
      <c r="K136" s="385" t="str">
        <f>VLOOKUP(H136,Secteurs!$A$4:$C$6,3)</f>
        <v>Arnaud ITOUA</v>
      </c>
      <c r="L136" s="195">
        <v>0.5</v>
      </c>
      <c r="M136" s="196"/>
      <c r="N136" s="196"/>
      <c r="O136" s="196">
        <v>0.5</v>
      </c>
      <c r="P136" s="196"/>
      <c r="Q136" s="197"/>
      <c r="R136" s="386">
        <f t="shared" si="49"/>
        <v>63</v>
      </c>
      <c r="S136" s="387">
        <f t="shared" si="50"/>
        <v>0</v>
      </c>
      <c r="T136" s="392">
        <f t="shared" si="51"/>
        <v>0</v>
      </c>
      <c r="U136" s="392">
        <f t="shared" si="52"/>
        <v>63</v>
      </c>
      <c r="V136" s="392">
        <f t="shared" si="53"/>
        <v>0</v>
      </c>
      <c r="W136" s="393">
        <f t="shared" si="54"/>
        <v>0</v>
      </c>
      <c r="X136" s="389">
        <f t="shared" si="55"/>
        <v>126</v>
      </c>
      <c r="Y136" s="144"/>
      <c r="Z136" s="423">
        <f t="shared" si="56"/>
        <v>0</v>
      </c>
      <c r="AA136" s="524"/>
      <c r="AB136" s="524"/>
      <c r="AC136" s="2"/>
      <c r="AD136" s="2"/>
      <c r="AE136" s="2"/>
      <c r="AF136" s="2"/>
      <c r="AG136" s="2"/>
      <c r="AH136" s="2"/>
    </row>
    <row r="137" spans="1:34" ht="18.75">
      <c r="A137" s="157">
        <f t="shared" si="48"/>
        <v>1</v>
      </c>
      <c r="B137" s="142" t="s">
        <v>178</v>
      </c>
      <c r="C137" s="162"/>
      <c r="D137" s="199">
        <v>7</v>
      </c>
      <c r="E137" s="383">
        <f t="shared" si="47"/>
        <v>49</v>
      </c>
      <c r="F137" s="319">
        <v>46220</v>
      </c>
      <c r="G137" s="384">
        <f t="shared" ca="1" si="57"/>
        <v>88</v>
      </c>
      <c r="H137" s="385">
        <v>1</v>
      </c>
      <c r="I137" s="428"/>
      <c r="J137" s="428"/>
      <c r="K137" s="385" t="s">
        <v>353</v>
      </c>
      <c r="L137" s="195"/>
      <c r="M137" s="196"/>
      <c r="N137" s="196"/>
      <c r="O137" s="196"/>
      <c r="P137" s="196"/>
      <c r="Q137" s="197">
        <v>1</v>
      </c>
      <c r="R137" s="386">
        <f t="shared" si="49"/>
        <v>0</v>
      </c>
      <c r="S137" s="387">
        <f t="shared" si="50"/>
        <v>0</v>
      </c>
      <c r="T137" s="392">
        <f t="shared" si="51"/>
        <v>0</v>
      </c>
      <c r="U137" s="392">
        <f t="shared" si="52"/>
        <v>0</v>
      </c>
      <c r="V137" s="392">
        <f t="shared" si="53"/>
        <v>0</v>
      </c>
      <c r="W137" s="393">
        <f t="shared" si="54"/>
        <v>49</v>
      </c>
      <c r="X137" s="389">
        <f t="shared" si="55"/>
        <v>49</v>
      </c>
      <c r="Y137" s="144"/>
      <c r="Z137" s="423">
        <f t="shared" si="56"/>
        <v>0</v>
      </c>
      <c r="AA137" s="524"/>
      <c r="AB137" s="524"/>
      <c r="AC137" s="2"/>
      <c r="AD137" s="2"/>
      <c r="AE137" s="2"/>
      <c r="AF137" s="2"/>
      <c r="AG137" s="2"/>
      <c r="AH137" s="2"/>
    </row>
    <row r="138" spans="1:34" ht="18.75" customHeight="1">
      <c r="A138" s="157">
        <f t="shared" si="48"/>
        <v>1</v>
      </c>
      <c r="B138" s="142" t="s">
        <v>267</v>
      </c>
      <c r="C138" s="162" t="s">
        <v>29</v>
      </c>
      <c r="D138" s="199">
        <v>8</v>
      </c>
      <c r="E138" s="383">
        <f t="shared" si="47"/>
        <v>56</v>
      </c>
      <c r="F138" s="319">
        <v>46217</v>
      </c>
      <c r="G138" s="384">
        <f t="shared" ca="1" si="57"/>
        <v>91</v>
      </c>
      <c r="H138" s="385">
        <v>1</v>
      </c>
      <c r="I138" s="428"/>
      <c r="J138" s="428"/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9"/>
        <v>42</v>
      </c>
      <c r="S138" s="387">
        <f t="shared" si="50"/>
        <v>0</v>
      </c>
      <c r="T138" s="392">
        <f t="shared" si="51"/>
        <v>0</v>
      </c>
      <c r="U138" s="392">
        <f t="shared" si="52"/>
        <v>0</v>
      </c>
      <c r="V138" s="392">
        <f t="shared" si="53"/>
        <v>14</v>
      </c>
      <c r="W138" s="393">
        <f t="shared" si="54"/>
        <v>0</v>
      </c>
      <c r="X138" s="389">
        <f t="shared" si="55"/>
        <v>56</v>
      </c>
      <c r="Y138" s="144"/>
      <c r="Z138" s="423">
        <f t="shared" si="56"/>
        <v>0</v>
      </c>
      <c r="AA138" s="524"/>
      <c r="AB138" s="524"/>
      <c r="AC138" s="2"/>
      <c r="AD138" s="2"/>
      <c r="AE138" s="2"/>
      <c r="AF138" s="2"/>
      <c r="AG138" s="2"/>
      <c r="AH138" s="2"/>
    </row>
    <row r="139" spans="1:34" ht="21">
      <c r="A139" s="157">
        <f t="shared" si="48"/>
        <v>1</v>
      </c>
      <c r="B139" s="142" t="s">
        <v>296</v>
      </c>
      <c r="C139" s="155"/>
      <c r="D139" s="198">
        <v>60</v>
      </c>
      <c r="E139" s="383">
        <f t="shared" si="47"/>
        <v>420</v>
      </c>
      <c r="F139" s="319">
        <v>46219</v>
      </c>
      <c r="G139" s="384">
        <f t="shared" ca="1" si="57"/>
        <v>89</v>
      </c>
      <c r="H139" s="385">
        <v>2</v>
      </c>
      <c r="I139" s="428"/>
      <c r="J139" s="428"/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9"/>
        <v>210</v>
      </c>
      <c r="S139" s="387">
        <f t="shared" si="50"/>
        <v>0</v>
      </c>
      <c r="T139" s="392">
        <f t="shared" si="51"/>
        <v>0</v>
      </c>
      <c r="U139" s="392">
        <f t="shared" si="52"/>
        <v>105</v>
      </c>
      <c r="V139" s="392">
        <f t="shared" si="53"/>
        <v>105</v>
      </c>
      <c r="W139" s="393">
        <f t="shared" si="54"/>
        <v>0</v>
      </c>
      <c r="X139" s="389">
        <f t="shared" si="55"/>
        <v>420</v>
      </c>
      <c r="Y139" s="144"/>
      <c r="Z139" s="423">
        <f t="shared" si="56"/>
        <v>0</v>
      </c>
      <c r="AA139" s="165"/>
      <c r="AB139" s="165"/>
      <c r="AC139" s="2"/>
      <c r="AD139" s="2"/>
      <c r="AE139" s="2"/>
      <c r="AF139" s="2"/>
      <c r="AG139" s="2"/>
      <c r="AH139" s="2"/>
    </row>
    <row r="140" spans="1:34" ht="18.75">
      <c r="A140" s="157">
        <f t="shared" si="48"/>
        <v>1</v>
      </c>
      <c r="B140" s="142" t="s">
        <v>180</v>
      </c>
      <c r="C140" s="163"/>
      <c r="D140" s="198">
        <v>24</v>
      </c>
      <c r="E140" s="383">
        <f t="shared" si="47"/>
        <v>168</v>
      </c>
      <c r="F140" s="319">
        <v>46219</v>
      </c>
      <c r="G140" s="384">
        <f t="shared" ca="1" si="57"/>
        <v>89</v>
      </c>
      <c r="H140" s="385">
        <v>1</v>
      </c>
      <c r="I140" s="428"/>
      <c r="J140" s="428"/>
      <c r="K140" s="385" t="s">
        <v>353</v>
      </c>
      <c r="L140" s="195"/>
      <c r="M140" s="196"/>
      <c r="N140" s="196">
        <v>0.25</v>
      </c>
      <c r="O140" s="196"/>
      <c r="P140" s="196"/>
      <c r="Q140" s="197">
        <v>0.75</v>
      </c>
      <c r="R140" s="386">
        <f t="shared" si="49"/>
        <v>0</v>
      </c>
      <c r="S140" s="387">
        <f t="shared" si="50"/>
        <v>0</v>
      </c>
      <c r="T140" s="392">
        <f t="shared" si="51"/>
        <v>42</v>
      </c>
      <c r="U140" s="392">
        <f t="shared" si="52"/>
        <v>0</v>
      </c>
      <c r="V140" s="392">
        <f t="shared" si="53"/>
        <v>0</v>
      </c>
      <c r="W140" s="393">
        <f t="shared" si="54"/>
        <v>126</v>
      </c>
      <c r="X140" s="389">
        <f t="shared" si="55"/>
        <v>168</v>
      </c>
      <c r="Y140" s="144"/>
      <c r="Z140" s="423">
        <f t="shared" si="56"/>
        <v>0</v>
      </c>
      <c r="AA140" s="2"/>
      <c r="AB140" s="2"/>
      <c r="AC140" s="2"/>
      <c r="AD140" s="2"/>
      <c r="AE140" s="2"/>
      <c r="AF140" s="2"/>
      <c r="AG140" s="2"/>
      <c r="AH140" s="2"/>
    </row>
    <row r="141" spans="1:34" ht="18.75">
      <c r="A141" s="157">
        <f t="shared" si="48"/>
        <v>1</v>
      </c>
      <c r="B141" s="142" t="s">
        <v>181</v>
      </c>
      <c r="C141" s="148"/>
      <c r="D141" s="198">
        <v>36</v>
      </c>
      <c r="E141" s="383">
        <f t="shared" si="47"/>
        <v>252</v>
      </c>
      <c r="F141" s="319">
        <v>46219</v>
      </c>
      <c r="G141" s="384">
        <f t="shared" ca="1" si="57"/>
        <v>89</v>
      </c>
      <c r="H141" s="385">
        <v>2</v>
      </c>
      <c r="I141" s="428"/>
      <c r="J141" s="428"/>
      <c r="K141" s="385" t="s">
        <v>280</v>
      </c>
      <c r="L141" s="195">
        <v>0.5</v>
      </c>
      <c r="M141" s="196"/>
      <c r="N141" s="196">
        <v>0.25</v>
      </c>
      <c r="O141" s="196"/>
      <c r="P141" s="196">
        <v>0.25</v>
      </c>
      <c r="Q141" s="197"/>
      <c r="R141" s="386">
        <f t="shared" si="49"/>
        <v>126</v>
      </c>
      <c r="S141" s="387">
        <f t="shared" si="50"/>
        <v>0</v>
      </c>
      <c r="T141" s="392">
        <f t="shared" si="51"/>
        <v>63</v>
      </c>
      <c r="U141" s="392">
        <f t="shared" si="52"/>
        <v>0</v>
      </c>
      <c r="V141" s="392">
        <f t="shared" si="53"/>
        <v>63</v>
      </c>
      <c r="W141" s="393">
        <f t="shared" si="54"/>
        <v>0</v>
      </c>
      <c r="X141" s="389">
        <f t="shared" si="55"/>
        <v>252</v>
      </c>
      <c r="Y141" s="144"/>
      <c r="Z141" s="423">
        <f t="shared" si="56"/>
        <v>0</v>
      </c>
      <c r="AA141" s="2"/>
      <c r="AB141" s="2"/>
      <c r="AC141" s="2"/>
      <c r="AD141" s="2"/>
      <c r="AE141" s="2"/>
      <c r="AF141" s="2"/>
      <c r="AG141" s="2"/>
      <c r="AH141" s="2"/>
    </row>
    <row r="142" spans="1:34" ht="18.75">
      <c r="A142" s="157">
        <f t="shared" si="48"/>
        <v>1</v>
      </c>
      <c r="B142" s="142" t="s">
        <v>182</v>
      </c>
      <c r="C142" s="142"/>
      <c r="D142" s="198">
        <v>16</v>
      </c>
      <c r="E142" s="383">
        <f t="shared" si="47"/>
        <v>112</v>
      </c>
      <c r="F142" s="319">
        <v>46219</v>
      </c>
      <c r="G142" s="384">
        <f t="shared" ca="1" si="57"/>
        <v>89</v>
      </c>
      <c r="H142" s="385">
        <v>2</v>
      </c>
      <c r="I142" s="428"/>
      <c r="J142" s="428"/>
      <c r="K142" s="385" t="s">
        <v>280</v>
      </c>
      <c r="L142" s="195"/>
      <c r="M142" s="196"/>
      <c r="N142" s="196"/>
      <c r="O142" s="196"/>
      <c r="P142" s="196"/>
      <c r="Q142" s="197">
        <v>1</v>
      </c>
      <c r="R142" s="386">
        <f t="shared" si="49"/>
        <v>0</v>
      </c>
      <c r="S142" s="387">
        <f t="shared" si="50"/>
        <v>0</v>
      </c>
      <c r="T142" s="392">
        <f t="shared" si="51"/>
        <v>0</v>
      </c>
      <c r="U142" s="392">
        <f t="shared" si="52"/>
        <v>0</v>
      </c>
      <c r="V142" s="392">
        <f t="shared" si="53"/>
        <v>0</v>
      </c>
      <c r="W142" s="393">
        <f t="shared" si="54"/>
        <v>112</v>
      </c>
      <c r="X142" s="389">
        <f t="shared" si="55"/>
        <v>112</v>
      </c>
      <c r="Y142" s="144"/>
      <c r="Z142" s="423">
        <f t="shared" si="56"/>
        <v>0</v>
      </c>
      <c r="AA142" s="2"/>
      <c r="AB142" s="2"/>
      <c r="AC142" s="2"/>
      <c r="AD142" s="2"/>
      <c r="AE142" s="2"/>
      <c r="AF142" s="2"/>
      <c r="AG142" s="2"/>
      <c r="AH142" s="2"/>
    </row>
    <row r="143" spans="1:34" ht="18.75">
      <c r="A143" s="157">
        <f t="shared" si="48"/>
        <v>1</v>
      </c>
      <c r="B143" s="142" t="s">
        <v>351</v>
      </c>
      <c r="C143" s="142"/>
      <c r="D143" s="198">
        <v>22</v>
      </c>
      <c r="E143" s="383">
        <f t="shared" si="47"/>
        <v>154</v>
      </c>
      <c r="F143" s="319">
        <v>46217</v>
      </c>
      <c r="G143" s="384">
        <f t="shared" ca="1" si="57"/>
        <v>91</v>
      </c>
      <c r="H143" s="254">
        <v>1</v>
      </c>
      <c r="I143" s="429"/>
      <c r="J143" s="429"/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49"/>
        <v>77</v>
      </c>
      <c r="S143" s="387">
        <f t="shared" si="50"/>
        <v>0</v>
      </c>
      <c r="T143" s="392">
        <f t="shared" si="51"/>
        <v>0</v>
      </c>
      <c r="U143" s="392">
        <f t="shared" si="52"/>
        <v>0</v>
      </c>
      <c r="V143" s="392">
        <f t="shared" si="53"/>
        <v>0</v>
      </c>
      <c r="W143" s="393">
        <f t="shared" si="54"/>
        <v>77</v>
      </c>
      <c r="X143" s="389">
        <f t="shared" si="55"/>
        <v>154</v>
      </c>
      <c r="Y143" s="144"/>
      <c r="Z143" s="423">
        <f t="shared" si="56"/>
        <v>0</v>
      </c>
      <c r="AA143" s="2"/>
      <c r="AB143" s="2"/>
      <c r="AC143" s="2"/>
      <c r="AD143" s="2"/>
      <c r="AE143" s="2"/>
      <c r="AF143" s="2"/>
      <c r="AG143" s="2"/>
      <c r="AH143" s="2"/>
    </row>
    <row r="144" spans="1:34" ht="18.75">
      <c r="A144" s="157">
        <f t="shared" si="48"/>
        <v>1</v>
      </c>
      <c r="B144" s="142" t="s">
        <v>335</v>
      </c>
      <c r="C144" s="163"/>
      <c r="D144" s="198">
        <v>12</v>
      </c>
      <c r="E144" s="383">
        <f t="shared" si="47"/>
        <v>84</v>
      </c>
      <c r="F144" s="319">
        <v>46219</v>
      </c>
      <c r="G144" s="384">
        <f t="shared" ca="1" si="57"/>
        <v>89</v>
      </c>
      <c r="H144" s="385">
        <v>3</v>
      </c>
      <c r="I144" s="428"/>
      <c r="J144" s="428"/>
      <c r="K144" s="385" t="str">
        <f>VLOOKUP(H144,Secteurs!$A$4:$C$6,3)</f>
        <v>Arnaud ITOUA</v>
      </c>
      <c r="L144" s="195">
        <v>0.5</v>
      </c>
      <c r="M144" s="196"/>
      <c r="N144" s="196"/>
      <c r="O144" s="196"/>
      <c r="P144" s="196"/>
      <c r="Q144" s="197">
        <v>0.5</v>
      </c>
      <c r="R144" s="386">
        <f t="shared" si="49"/>
        <v>42</v>
      </c>
      <c r="S144" s="387">
        <f t="shared" si="50"/>
        <v>0</v>
      </c>
      <c r="T144" s="392">
        <f t="shared" si="51"/>
        <v>0</v>
      </c>
      <c r="U144" s="392">
        <f t="shared" si="52"/>
        <v>0</v>
      </c>
      <c r="V144" s="392">
        <f t="shared" si="53"/>
        <v>0</v>
      </c>
      <c r="W144" s="393">
        <f t="shared" si="54"/>
        <v>42</v>
      </c>
      <c r="X144" s="389">
        <f t="shared" si="55"/>
        <v>84</v>
      </c>
      <c r="Y144" s="144"/>
      <c r="Z144" s="423">
        <f t="shared" si="56"/>
        <v>0</v>
      </c>
      <c r="AA144" s="10"/>
      <c r="AB144" s="2"/>
      <c r="AC144" s="2"/>
      <c r="AD144" s="2"/>
      <c r="AE144" s="2"/>
      <c r="AF144" s="2"/>
      <c r="AG144" s="2"/>
      <c r="AH144" s="2"/>
    </row>
    <row r="145" spans="1:35" ht="18.75">
      <c r="A145" s="157">
        <f t="shared" si="48"/>
        <v>1</v>
      </c>
      <c r="B145" s="142" t="s">
        <v>304</v>
      </c>
      <c r="C145" s="148"/>
      <c r="D145" s="198">
        <v>6</v>
      </c>
      <c r="E145" s="383">
        <f t="shared" si="47"/>
        <v>42</v>
      </c>
      <c r="F145" s="319">
        <v>46219</v>
      </c>
      <c r="G145" s="384">
        <f t="shared" ca="1" si="57"/>
        <v>89</v>
      </c>
      <c r="H145" s="385">
        <v>2</v>
      </c>
      <c r="I145" s="428"/>
      <c r="J145" s="428"/>
      <c r="K145" s="385" t="s">
        <v>280</v>
      </c>
      <c r="L145" s="195">
        <v>1</v>
      </c>
      <c r="M145" s="196"/>
      <c r="N145" s="196"/>
      <c r="O145" s="196"/>
      <c r="P145" s="196"/>
      <c r="Q145" s="197"/>
      <c r="R145" s="386">
        <f t="shared" si="49"/>
        <v>42</v>
      </c>
      <c r="S145" s="387">
        <f t="shared" si="50"/>
        <v>0</v>
      </c>
      <c r="T145" s="399">
        <f t="shared" si="51"/>
        <v>0</v>
      </c>
      <c r="U145" s="399">
        <f t="shared" si="52"/>
        <v>0</v>
      </c>
      <c r="V145" s="399">
        <f t="shared" si="53"/>
        <v>0</v>
      </c>
      <c r="W145" s="400">
        <f t="shared" si="54"/>
        <v>0</v>
      </c>
      <c r="X145" s="389">
        <f t="shared" si="55"/>
        <v>42</v>
      </c>
      <c r="Y145" s="144"/>
      <c r="Z145" s="423">
        <f t="shared" si="56"/>
        <v>0</v>
      </c>
      <c r="AA145" s="10"/>
      <c r="AB145" s="2"/>
      <c r="AC145" s="2"/>
      <c r="AD145" s="2"/>
      <c r="AE145" s="2"/>
      <c r="AF145" s="2"/>
      <c r="AG145" s="2"/>
      <c r="AH145" s="2"/>
    </row>
    <row r="146" spans="1:35" ht="18.75">
      <c r="A146" s="157">
        <f t="shared" si="48"/>
        <v>1</v>
      </c>
      <c r="B146" s="142" t="s">
        <v>306</v>
      </c>
      <c r="C146" s="148"/>
      <c r="D146" s="198">
        <v>7</v>
      </c>
      <c r="E146" s="383">
        <f t="shared" si="47"/>
        <v>49</v>
      </c>
      <c r="F146" s="319">
        <v>46220</v>
      </c>
      <c r="G146" s="384">
        <f t="shared" ca="1" si="57"/>
        <v>88</v>
      </c>
      <c r="H146" s="385">
        <v>1</v>
      </c>
      <c r="I146" s="428"/>
      <c r="J146" s="428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si="49"/>
        <v>49</v>
      </c>
      <c r="S146" s="387">
        <f t="shared" si="50"/>
        <v>0</v>
      </c>
      <c r="T146" s="399">
        <f t="shared" si="51"/>
        <v>0</v>
      </c>
      <c r="U146" s="399">
        <f t="shared" si="52"/>
        <v>0</v>
      </c>
      <c r="V146" s="399">
        <f t="shared" si="53"/>
        <v>0</v>
      </c>
      <c r="W146" s="400">
        <f t="shared" si="54"/>
        <v>0</v>
      </c>
      <c r="X146" s="389">
        <f t="shared" si="55"/>
        <v>49</v>
      </c>
      <c r="Y146" s="144"/>
      <c r="Z146" s="423">
        <f t="shared" si="56"/>
        <v>0</v>
      </c>
      <c r="AA146" s="10"/>
      <c r="AB146" s="2"/>
      <c r="AC146" s="2"/>
      <c r="AD146" s="2"/>
      <c r="AE146" s="2"/>
      <c r="AF146" s="2"/>
      <c r="AG146" s="2"/>
      <c r="AH146" s="2"/>
    </row>
    <row r="147" spans="1:35" ht="18.75">
      <c r="A147" s="157">
        <f t="shared" si="48"/>
        <v>1</v>
      </c>
      <c r="B147" s="142" t="s">
        <v>336</v>
      </c>
      <c r="C147" s="148"/>
      <c r="D147" s="198">
        <v>8</v>
      </c>
      <c r="E147" s="383">
        <f t="shared" si="47"/>
        <v>56</v>
      </c>
      <c r="F147" s="319">
        <v>46218</v>
      </c>
      <c r="G147" s="384">
        <f t="shared" ca="1" si="57"/>
        <v>90</v>
      </c>
      <c r="H147" s="385">
        <v>2</v>
      </c>
      <c r="I147" s="428"/>
      <c r="J147" s="428"/>
      <c r="K147" s="385" t="s">
        <v>354</v>
      </c>
      <c r="L147" s="195"/>
      <c r="M147" s="196"/>
      <c r="N147" s="196"/>
      <c r="O147" s="196">
        <v>1</v>
      </c>
      <c r="P147" s="196"/>
      <c r="Q147" s="197"/>
      <c r="R147" s="386">
        <f t="shared" si="49"/>
        <v>0</v>
      </c>
      <c r="S147" s="387">
        <f t="shared" si="50"/>
        <v>0</v>
      </c>
      <c r="T147" s="399">
        <f t="shared" si="51"/>
        <v>0</v>
      </c>
      <c r="U147" s="399">
        <f t="shared" si="52"/>
        <v>56</v>
      </c>
      <c r="V147" s="399">
        <f t="shared" si="53"/>
        <v>0</v>
      </c>
      <c r="W147" s="400">
        <f t="shared" si="54"/>
        <v>0</v>
      </c>
      <c r="X147" s="389">
        <f t="shared" si="55"/>
        <v>56</v>
      </c>
      <c r="Y147" s="144"/>
      <c r="Z147" s="423">
        <f t="shared" si="56"/>
        <v>0</v>
      </c>
      <c r="AA147" s="10"/>
      <c r="AB147" s="2"/>
      <c r="AC147" s="2"/>
      <c r="AD147" s="2"/>
      <c r="AE147" s="2"/>
      <c r="AF147" s="2"/>
      <c r="AG147" s="2"/>
      <c r="AH147" s="2"/>
    </row>
    <row r="148" spans="1:35" ht="18.75">
      <c r="A148" s="157">
        <f t="shared" si="48"/>
        <v>1</v>
      </c>
      <c r="B148" s="142" t="s">
        <v>340</v>
      </c>
      <c r="C148" s="142"/>
      <c r="D148" s="198">
        <v>18</v>
      </c>
      <c r="E148" s="383">
        <f t="shared" si="47"/>
        <v>126</v>
      </c>
      <c r="F148" s="319">
        <v>46218</v>
      </c>
      <c r="G148" s="384">
        <f t="shared" ca="1" si="57"/>
        <v>90</v>
      </c>
      <c r="H148" s="385"/>
      <c r="I148" s="428"/>
      <c r="J148" s="428"/>
      <c r="K148" s="385" t="s">
        <v>354</v>
      </c>
      <c r="L148" s="195"/>
      <c r="M148" s="196"/>
      <c r="N148" s="196"/>
      <c r="O148" s="196">
        <v>0.5</v>
      </c>
      <c r="P148" s="196"/>
      <c r="Q148" s="197">
        <v>0.5</v>
      </c>
      <c r="R148" s="386">
        <f t="shared" si="49"/>
        <v>0</v>
      </c>
      <c r="S148" s="387">
        <f t="shared" si="50"/>
        <v>0</v>
      </c>
      <c r="T148" s="399">
        <f t="shared" si="51"/>
        <v>0</v>
      </c>
      <c r="U148" s="399">
        <f t="shared" si="52"/>
        <v>63</v>
      </c>
      <c r="V148" s="399">
        <f t="shared" si="53"/>
        <v>0</v>
      </c>
      <c r="W148" s="400">
        <f t="shared" si="54"/>
        <v>63</v>
      </c>
      <c r="X148" s="389">
        <f t="shared" si="55"/>
        <v>126</v>
      </c>
      <c r="Y148" s="144"/>
      <c r="Z148" s="423">
        <f t="shared" si="56"/>
        <v>0</v>
      </c>
      <c r="AA148" s="10"/>
      <c r="AB148" s="2"/>
      <c r="AC148" s="2"/>
      <c r="AD148" s="2"/>
      <c r="AE148" s="2"/>
      <c r="AF148" s="2"/>
      <c r="AG148" s="2"/>
      <c r="AH148" s="2"/>
    </row>
    <row r="149" spans="1:35" ht="18.75">
      <c r="A149" s="157">
        <f t="shared" si="48"/>
        <v>1</v>
      </c>
      <c r="B149" s="348" t="s">
        <v>352</v>
      </c>
      <c r="C149" s="163"/>
      <c r="D149" s="198">
        <v>14</v>
      </c>
      <c r="E149" s="383">
        <f t="shared" si="47"/>
        <v>98</v>
      </c>
      <c r="F149" s="319">
        <v>46218</v>
      </c>
      <c r="G149" s="384">
        <f t="shared" ca="1" si="57"/>
        <v>90</v>
      </c>
      <c r="H149" s="385">
        <v>1</v>
      </c>
      <c r="I149" s="428"/>
      <c r="J149" s="428"/>
      <c r="K149" s="385" t="s">
        <v>280</v>
      </c>
      <c r="L149" s="195">
        <v>0.5</v>
      </c>
      <c r="M149" s="196"/>
      <c r="N149" s="196"/>
      <c r="O149" s="196"/>
      <c r="P149" s="196">
        <v>0.5</v>
      </c>
      <c r="Q149" s="197"/>
      <c r="R149" s="386">
        <f t="shared" si="49"/>
        <v>49</v>
      </c>
      <c r="S149" s="387">
        <f t="shared" si="50"/>
        <v>0</v>
      </c>
      <c r="T149" s="399">
        <f t="shared" si="51"/>
        <v>0</v>
      </c>
      <c r="U149" s="399">
        <f t="shared" si="52"/>
        <v>0</v>
      </c>
      <c r="V149" s="399">
        <f t="shared" si="53"/>
        <v>49</v>
      </c>
      <c r="W149" s="400">
        <f t="shared" si="54"/>
        <v>0</v>
      </c>
      <c r="X149" s="389">
        <f t="shared" si="55"/>
        <v>98</v>
      </c>
      <c r="Y149" s="144"/>
      <c r="Z149" s="423">
        <f t="shared" si="56"/>
        <v>0</v>
      </c>
      <c r="AA149" s="10"/>
      <c r="AB149" s="2"/>
      <c r="AC149" s="2"/>
      <c r="AD149" s="2"/>
      <c r="AE149" s="2"/>
      <c r="AF149" s="2"/>
      <c r="AG149" s="2"/>
      <c r="AH149" s="2"/>
    </row>
    <row r="150" spans="1:35" ht="18.75">
      <c r="A150" s="157">
        <f t="shared" si="48"/>
        <v>1</v>
      </c>
      <c r="B150" s="348" t="s">
        <v>315</v>
      </c>
      <c r="C150" s="163"/>
      <c r="D150" s="198">
        <v>12</v>
      </c>
      <c r="E150" s="383">
        <f t="shared" si="47"/>
        <v>84</v>
      </c>
      <c r="F150" s="319">
        <v>46219</v>
      </c>
      <c r="G150" s="384">
        <f t="shared" ca="1" si="57"/>
        <v>89</v>
      </c>
      <c r="H150" s="385">
        <v>1</v>
      </c>
      <c r="I150" s="428"/>
      <c r="J150" s="428"/>
      <c r="K150" s="385" t="s">
        <v>353</v>
      </c>
      <c r="L150" s="195"/>
      <c r="M150" s="196"/>
      <c r="N150" s="196"/>
      <c r="O150" s="196"/>
      <c r="P150" s="196">
        <v>1</v>
      </c>
      <c r="Q150" s="197"/>
      <c r="R150" s="386">
        <f t="shared" si="49"/>
        <v>0</v>
      </c>
      <c r="S150" s="387">
        <f t="shared" si="50"/>
        <v>0</v>
      </c>
      <c r="T150" s="399">
        <f t="shared" si="51"/>
        <v>0</v>
      </c>
      <c r="U150" s="399">
        <f t="shared" si="52"/>
        <v>0</v>
      </c>
      <c r="V150" s="399">
        <f t="shared" si="53"/>
        <v>84</v>
      </c>
      <c r="W150" s="400">
        <f t="shared" si="54"/>
        <v>0</v>
      </c>
      <c r="X150" s="389">
        <f t="shared" si="55"/>
        <v>84</v>
      </c>
      <c r="Y150" s="144"/>
      <c r="Z150" s="423">
        <f t="shared" si="56"/>
        <v>0</v>
      </c>
      <c r="AA150" s="10"/>
      <c r="AB150" s="2"/>
      <c r="AC150" s="2"/>
      <c r="AD150" s="2"/>
      <c r="AE150" s="2"/>
      <c r="AF150" s="2"/>
      <c r="AG150" s="2"/>
      <c r="AH150" s="2"/>
    </row>
    <row r="151" spans="1:35" ht="18.75">
      <c r="A151" s="258"/>
      <c r="B151" s="259"/>
      <c r="C151" s="260"/>
      <c r="D151" s="261"/>
      <c r="E151" s="262">
        <f t="shared" si="47"/>
        <v>0</v>
      </c>
      <c r="F151" s="263"/>
      <c r="G151" s="263"/>
      <c r="H151" s="264"/>
      <c r="I151" s="432"/>
      <c r="J151" s="432"/>
      <c r="K151" s="264"/>
      <c r="L151" s="265"/>
      <c r="M151" s="266"/>
      <c r="N151" s="266"/>
      <c r="O151" s="266"/>
      <c r="P151" s="266"/>
      <c r="Q151" s="267"/>
      <c r="R151" s="268"/>
      <c r="S151" s="269"/>
      <c r="T151" s="269"/>
      <c r="U151" s="269"/>
      <c r="V151" s="269"/>
      <c r="W151" s="270"/>
      <c r="X151" s="271">
        <f t="shared" si="55"/>
        <v>0</v>
      </c>
      <c r="Y151" s="272"/>
      <c r="Z151" s="423">
        <f>+X151-E151</f>
        <v>0</v>
      </c>
      <c r="AA151" s="10"/>
      <c r="AB151" s="2"/>
      <c r="AC151" s="2"/>
      <c r="AD151" s="2"/>
      <c r="AE151" s="2"/>
      <c r="AF151" s="2"/>
      <c r="AG151" s="2"/>
      <c r="AH151" s="2"/>
    </row>
    <row r="152" spans="1:35" ht="18.75">
      <c r="A152" s="181">
        <f>SUBTOTAL(9,A2:A151)</f>
        <v>148</v>
      </c>
      <c r="B152" s="181"/>
      <c r="C152" s="326">
        <f>+D152/A152</f>
        <v>28.155405405405407</v>
      </c>
      <c r="D152" s="182">
        <f>SUBTOTAL(9,D2:D151)</f>
        <v>4167</v>
      </c>
      <c r="E152" s="356">
        <v>29232</v>
      </c>
      <c r="F152" s="327">
        <f>+E152/A152</f>
        <v>197.51351351351352</v>
      </c>
      <c r="G152" s="384">
        <f ca="1">(SUBTOTAL(9,G2:G151))/A152</f>
        <v>83.560810810810807</v>
      </c>
      <c r="H152" s="256"/>
      <c r="I152" s="256"/>
      <c r="J152" s="256"/>
      <c r="K152" s="256"/>
      <c r="L152" s="273">
        <f>(SUBTOTAL(9,L2:L151))/Q$161</f>
        <v>0.58173076923076927</v>
      </c>
      <c r="M152" s="274">
        <f>(SUBTOTAL(9,M2:M151))/R$161</f>
        <v>0.63888888888888884</v>
      </c>
      <c r="N152" s="274">
        <f>(SUBTOTAL(9,N2:N151))/T$161</f>
        <v>0.39705882352941174</v>
      </c>
      <c r="O152" s="274">
        <f>(SUBTOTAL(9,O2:O151))/U$161</f>
        <v>0.3888888888888889</v>
      </c>
      <c r="P152" s="274">
        <f>(SUBTOTAL(9,P2:P151))/V$161</f>
        <v>0.42424242424242425</v>
      </c>
      <c r="Q152" s="275">
        <f>(SUBTOTAL(9,Q2:Q151))/W$161</f>
        <v>0.49210526315789471</v>
      </c>
      <c r="R152" s="184">
        <f t="shared" ref="R152:X152" si="58">SUBTOTAL(9,R2:R151)</f>
        <v>12334</v>
      </c>
      <c r="S152" s="184">
        <f t="shared" si="58"/>
        <v>1169</v>
      </c>
      <c r="T152" s="184">
        <f t="shared" si="58"/>
        <v>1253</v>
      </c>
      <c r="U152" s="184">
        <f t="shared" si="58"/>
        <v>2786</v>
      </c>
      <c r="V152" s="184">
        <f t="shared" si="58"/>
        <v>2667</v>
      </c>
      <c r="W152" s="184">
        <f t="shared" si="58"/>
        <v>8967</v>
      </c>
      <c r="X152" s="184">
        <f t="shared" si="58"/>
        <v>29176</v>
      </c>
      <c r="Y152" s="182"/>
      <c r="Z152" s="371"/>
      <c r="AA152" s="10"/>
      <c r="AB152" s="2"/>
      <c r="AC152" s="2"/>
      <c r="AD152" s="2"/>
      <c r="AE152" s="2"/>
      <c r="AF152" s="2"/>
      <c r="AG152" s="2"/>
      <c r="AH152" s="2"/>
    </row>
    <row r="153" spans="1:35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10"/>
      <c r="AB153" s="2"/>
      <c r="AC153" s="2"/>
      <c r="AD153" s="2"/>
      <c r="AE153" s="2"/>
      <c r="AF153" s="2"/>
      <c r="AG153" s="2"/>
      <c r="AH153" s="2"/>
    </row>
    <row r="154" spans="1:35" ht="21">
      <c r="A154" s="1" t="s">
        <v>185</v>
      </c>
      <c r="B154" s="173" t="s">
        <v>186</v>
      </c>
      <c r="C154" s="173"/>
      <c r="D154" s="173" t="s">
        <v>383</v>
      </c>
      <c r="E154" s="24"/>
      <c r="F154" s="24"/>
      <c r="G154" s="24"/>
      <c r="H154" s="24"/>
      <c r="I154" s="24"/>
      <c r="J154" s="24"/>
      <c r="K154" s="24"/>
      <c r="P154" s="222" t="s">
        <v>188</v>
      </c>
      <c r="Q154" s="279" t="s">
        <v>289</v>
      </c>
      <c r="R154" s="220" t="s">
        <v>192</v>
      </c>
      <c r="S154" s="24" t="s">
        <v>2</v>
      </c>
      <c r="T154" s="24" t="s">
        <v>3</v>
      </c>
      <c r="U154" s="24" t="s">
        <v>4</v>
      </c>
      <c r="V154" s="401" t="s">
        <v>6</v>
      </c>
      <c r="W154" s="401" t="s">
        <v>5</v>
      </c>
      <c r="Z154" s="41"/>
      <c r="AA154" s="10"/>
      <c r="AB154" s="2"/>
      <c r="AC154" s="2"/>
      <c r="AD154" s="2"/>
      <c r="AE154" s="2"/>
      <c r="AF154" s="2"/>
      <c r="AG154" s="2"/>
      <c r="AH154" s="2"/>
    </row>
    <row r="155" spans="1:35" ht="21">
      <c r="A155" s="141" t="s">
        <v>287</v>
      </c>
      <c r="B155" s="311">
        <f>R152</f>
        <v>12334</v>
      </c>
      <c r="C155" s="213"/>
      <c r="D155" s="425">
        <v>0.43</v>
      </c>
      <c r="E155" s="2"/>
      <c r="F155" s="2"/>
      <c r="G155" s="2"/>
      <c r="H155" s="2"/>
      <c r="I155" s="2"/>
      <c r="J155" s="2"/>
      <c r="K155" s="2"/>
      <c r="P155" s="223">
        <v>0.25</v>
      </c>
      <c r="Q155" s="300">
        <f t="shared" ref="Q155:R158" si="59">+SUMIF(L$2:L$151,$P155,$A$2:$A$151)</f>
        <v>3</v>
      </c>
      <c r="R155" s="301">
        <f t="shared" si="59"/>
        <v>3</v>
      </c>
      <c r="S155" s="302">
        <f>+Q155+R155</f>
        <v>6</v>
      </c>
      <c r="T155" s="302">
        <f t="shared" ref="T155:W158" si="60">+SUMIF(N$2:N$151,$P155,$A$2:$A$151)</f>
        <v>9</v>
      </c>
      <c r="U155" s="302">
        <f t="shared" si="60"/>
        <v>20</v>
      </c>
      <c r="V155" s="302">
        <f t="shared" si="60"/>
        <v>16</v>
      </c>
      <c r="W155" s="302">
        <f t="shared" si="60"/>
        <v>23</v>
      </c>
      <c r="X155" s="403"/>
      <c r="Z155" s="402"/>
      <c r="AA155" s="10"/>
      <c r="AB155" s="2"/>
      <c r="AC155" s="2"/>
      <c r="AD155" s="2"/>
      <c r="AE155" s="2"/>
      <c r="AF155" s="2"/>
      <c r="AG155" s="2"/>
      <c r="AH155" s="2"/>
    </row>
    <row r="156" spans="1:35" ht="18.75">
      <c r="A156" s="215" t="s">
        <v>192</v>
      </c>
      <c r="B156" s="312">
        <f>S152</f>
        <v>1169</v>
      </c>
      <c r="C156" s="217"/>
      <c r="D156" s="426">
        <v>0.04</v>
      </c>
      <c r="E156" s="2"/>
      <c r="F156" s="2"/>
      <c r="G156" s="2"/>
      <c r="H156" s="2"/>
      <c r="I156" s="2"/>
      <c r="J156" s="2"/>
      <c r="K156" s="2"/>
      <c r="P156" s="223">
        <v>0.5</v>
      </c>
      <c r="Q156" s="300">
        <f t="shared" si="59"/>
        <v>79</v>
      </c>
      <c r="R156" s="301">
        <f t="shared" si="59"/>
        <v>2</v>
      </c>
      <c r="S156" s="302">
        <f>+Q156+R156</f>
        <v>81</v>
      </c>
      <c r="T156" s="302">
        <f t="shared" si="60"/>
        <v>7</v>
      </c>
      <c r="U156" s="302">
        <f t="shared" si="60"/>
        <v>14</v>
      </c>
      <c r="V156" s="302">
        <f t="shared" si="60"/>
        <v>14</v>
      </c>
      <c r="W156" s="302">
        <f t="shared" si="60"/>
        <v>61</v>
      </c>
      <c r="X156" s="403"/>
      <c r="Z156" s="404"/>
      <c r="AA156" s="24"/>
      <c r="AB156" s="24"/>
      <c r="AC156" s="24"/>
      <c r="AD156" s="24"/>
      <c r="AE156" s="24"/>
      <c r="AF156" s="24"/>
      <c r="AG156" s="24"/>
      <c r="AH156" s="24"/>
    </row>
    <row r="157" spans="1:35" ht="18.75">
      <c r="A157" s="363" t="s">
        <v>2</v>
      </c>
      <c r="B157" s="420">
        <v>13558</v>
      </c>
      <c r="C157" s="421"/>
      <c r="D157" s="366">
        <v>0.47</v>
      </c>
      <c r="E157" s="316">
        <f>+D157-S162</f>
        <v>2.2364864864864775E-2</v>
      </c>
      <c r="F157" s="225"/>
      <c r="G157" s="225"/>
      <c r="H157" s="257"/>
      <c r="I157" s="257"/>
      <c r="J157" s="257"/>
      <c r="K157" s="257"/>
      <c r="P157" s="223">
        <v>0.75</v>
      </c>
      <c r="Q157" s="300">
        <f t="shared" si="59"/>
        <v>7</v>
      </c>
      <c r="R157" s="301">
        <f t="shared" si="59"/>
        <v>0</v>
      </c>
      <c r="S157" s="302">
        <f>+Q157+R157</f>
        <v>7</v>
      </c>
      <c r="T157" s="302">
        <f t="shared" si="60"/>
        <v>0</v>
      </c>
      <c r="U157" s="302">
        <f t="shared" si="60"/>
        <v>0</v>
      </c>
      <c r="V157" s="302">
        <f t="shared" si="60"/>
        <v>0</v>
      </c>
      <c r="W157" s="302">
        <f t="shared" si="60"/>
        <v>2</v>
      </c>
      <c r="X157" s="403"/>
      <c r="Z157" s="405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8.75">
      <c r="A158" s="7" t="s">
        <v>3</v>
      </c>
      <c r="B158" s="422">
        <f>+T152</f>
        <v>1253</v>
      </c>
      <c r="C158" s="48"/>
      <c r="D158" s="286">
        <v>0.04</v>
      </c>
      <c r="E158" s="316">
        <f>+D158-T162</f>
        <v>-5.6081081081081063E-3</v>
      </c>
      <c r="F158" s="225"/>
      <c r="G158" s="225"/>
      <c r="H158" s="257"/>
      <c r="I158" s="257"/>
      <c r="J158" s="257"/>
      <c r="K158" s="257"/>
      <c r="P158" s="223">
        <v>1</v>
      </c>
      <c r="Q158" s="300">
        <f t="shared" si="59"/>
        <v>15</v>
      </c>
      <c r="R158" s="301">
        <f t="shared" si="59"/>
        <v>4</v>
      </c>
      <c r="S158" s="302">
        <f>+Q158+R158</f>
        <v>19</v>
      </c>
      <c r="T158" s="302">
        <f t="shared" si="60"/>
        <v>1</v>
      </c>
      <c r="U158" s="302">
        <f t="shared" si="60"/>
        <v>2</v>
      </c>
      <c r="V158" s="302">
        <f t="shared" si="60"/>
        <v>3</v>
      </c>
      <c r="W158" s="302">
        <f t="shared" si="60"/>
        <v>9</v>
      </c>
      <c r="X158" s="403"/>
      <c r="Z158" s="404"/>
      <c r="AA158" s="2"/>
      <c r="AB158" s="82"/>
      <c r="AC158" s="2"/>
      <c r="AD158" s="2"/>
      <c r="AE158" s="2"/>
      <c r="AF158" s="2"/>
      <c r="AG158" s="2"/>
      <c r="AH158" s="82"/>
      <c r="AI158" s="2"/>
    </row>
    <row r="159" spans="1:35" ht="18.75">
      <c r="A159" s="7" t="s">
        <v>4</v>
      </c>
      <c r="B159" s="422">
        <f>+U152</f>
        <v>2786</v>
      </c>
      <c r="C159" s="48" t="s">
        <v>397</v>
      </c>
      <c r="D159" s="286">
        <v>0.09</v>
      </c>
      <c r="E159" s="316">
        <f>+D159-U162</f>
        <v>-4.5945945945946032E-3</v>
      </c>
      <c r="F159" s="225"/>
      <c r="G159" s="225"/>
      <c r="H159" s="257"/>
      <c r="I159" s="257"/>
      <c r="J159" s="257"/>
      <c r="K159" s="257"/>
      <c r="P159" s="406" t="s">
        <v>294</v>
      </c>
      <c r="Q159" s="303">
        <f t="shared" ref="Q159:W159" si="61">+SUMPRODUCT($P$155:$P$158,Q155:Q158)/Q161</f>
        <v>0.58173076923076927</v>
      </c>
      <c r="R159" s="304">
        <f t="shared" si="61"/>
        <v>0.63888888888888884</v>
      </c>
      <c r="S159" s="305">
        <f t="shared" si="61"/>
        <v>0.58628318584070793</v>
      </c>
      <c r="T159" s="305">
        <f t="shared" si="61"/>
        <v>0.39705882352941174</v>
      </c>
      <c r="U159" s="305">
        <f t="shared" si="61"/>
        <v>0.3888888888888889</v>
      </c>
      <c r="V159" s="305">
        <f t="shared" si="61"/>
        <v>0.42424242424242425</v>
      </c>
      <c r="W159" s="305">
        <f t="shared" si="61"/>
        <v>0.49210526315789471</v>
      </c>
      <c r="X159" s="186"/>
      <c r="Z159" s="164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8.75">
      <c r="A160" s="7" t="s">
        <v>6</v>
      </c>
      <c r="B160" s="422">
        <f>+V152</f>
        <v>2667</v>
      </c>
      <c r="C160" s="48"/>
      <c r="D160" s="286">
        <v>0.09</v>
      </c>
      <c r="E160" s="316">
        <f>+D160-V162</f>
        <v>-4.5945945945946032E-3</v>
      </c>
      <c r="F160" s="225"/>
      <c r="G160" s="225"/>
      <c r="H160" s="257"/>
      <c r="I160" s="257"/>
      <c r="J160" s="257"/>
      <c r="K160" s="257"/>
      <c r="P160" s="406"/>
      <c r="Q160" s="306">
        <f>+L152</f>
        <v>0.58173076923076927</v>
      </c>
      <c r="R160" s="307">
        <f>+M152</f>
        <v>0.63888888888888884</v>
      </c>
      <c r="S160" s="308">
        <f>+(Q160*Q161+R160*R161)/S161</f>
        <v>0.58628318584070793</v>
      </c>
      <c r="T160" s="308">
        <f>+N152</f>
        <v>0.39705882352941174</v>
      </c>
      <c r="U160" s="308">
        <f>+O152</f>
        <v>0.3888888888888889</v>
      </c>
      <c r="V160" s="308">
        <f>+P152</f>
        <v>0.42424242424242425</v>
      </c>
      <c r="W160" s="308">
        <f>+Q152</f>
        <v>0.49210526315789471</v>
      </c>
      <c r="Z160" s="164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8.75">
      <c r="A161" s="7" t="s">
        <v>5</v>
      </c>
      <c r="B161" s="422">
        <f>+W152</f>
        <v>8967</v>
      </c>
      <c r="C161" s="48"/>
      <c r="D161" s="286">
        <v>0.31</v>
      </c>
      <c r="E161" s="316">
        <f>+D161-W162</f>
        <v>-5.8783783783784016E-3</v>
      </c>
      <c r="F161" s="225"/>
      <c r="G161" s="225"/>
      <c r="H161" s="257"/>
      <c r="I161" s="257"/>
      <c r="J161" s="257"/>
      <c r="K161" s="257"/>
      <c r="O161" s="278">
        <f>+A152</f>
        <v>148</v>
      </c>
      <c r="P161" s="407" t="s">
        <v>191</v>
      </c>
      <c r="Q161" s="309">
        <f t="shared" ref="Q161:W161" si="62">SUM(Q155:Q158)</f>
        <v>104</v>
      </c>
      <c r="R161" s="309">
        <f t="shared" si="62"/>
        <v>9</v>
      </c>
      <c r="S161" s="310">
        <f t="shared" si="62"/>
        <v>113</v>
      </c>
      <c r="T161" s="309">
        <f t="shared" si="62"/>
        <v>17</v>
      </c>
      <c r="U161" s="309">
        <f t="shared" si="62"/>
        <v>36</v>
      </c>
      <c r="V161" s="309">
        <f t="shared" si="62"/>
        <v>33</v>
      </c>
      <c r="W161" s="309">
        <f t="shared" si="62"/>
        <v>95</v>
      </c>
      <c r="X161" s="408"/>
      <c r="Z161" s="164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8.75">
      <c r="A162" s="62" t="s">
        <v>16</v>
      </c>
      <c r="B162" s="314">
        <f>B157+B158+B159+B160+B161</f>
        <v>29231</v>
      </c>
      <c r="C162" s="192"/>
      <c r="D162" s="315">
        <f>SUM(D157:D161)</f>
        <v>1</v>
      </c>
      <c r="E162" s="2"/>
      <c r="F162" s="2"/>
      <c r="G162" s="2"/>
      <c r="H162" s="2"/>
      <c r="I162" s="2"/>
      <c r="J162" s="2"/>
      <c r="K162" s="2"/>
      <c r="O162" s="282"/>
      <c r="P162" s="283" t="s">
        <v>272</v>
      </c>
      <c r="Q162" s="284">
        <f>+(Q160*Q161)/$O$161</f>
        <v>0.40878378378378383</v>
      </c>
      <c r="R162" s="285">
        <f>+(R160*R161)/$O$161</f>
        <v>3.885135135135135E-2</v>
      </c>
      <c r="S162" s="286">
        <f>+R162+Q162</f>
        <v>0.4476351351351352</v>
      </c>
      <c r="T162" s="286">
        <f>+(T160*T161)/$O$161</f>
        <v>4.5608108108108107E-2</v>
      </c>
      <c r="U162" s="286">
        <f>+(U160*U161)/$O$161</f>
        <v>9.45945945945946E-2</v>
      </c>
      <c r="V162" s="286">
        <f>+(V160*V161)/$O$161</f>
        <v>9.45945945945946E-2</v>
      </c>
      <c r="W162" s="286">
        <f>+(W160*W161)/$O$161</f>
        <v>0.3158783783783784</v>
      </c>
      <c r="X162" s="409">
        <f>SUBTOTAL(9,S162:W162)</f>
        <v>0.99831081081081097</v>
      </c>
      <c r="Z162" s="164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8.75">
      <c r="A163" s="227"/>
      <c r="D163" s="2"/>
      <c r="E163" s="2"/>
      <c r="F163" s="2"/>
      <c r="G163" s="2"/>
      <c r="H163" s="2"/>
      <c r="I163" s="2"/>
      <c r="J163" s="2"/>
      <c r="K163" s="2"/>
      <c r="P163" s="419" t="s">
        <v>384</v>
      </c>
      <c r="S163" s="418">
        <f>+S161/$O$161</f>
        <v>0.76351351351351349</v>
      </c>
      <c r="T163" s="418">
        <f>+T161/$O$161</f>
        <v>0.11486486486486487</v>
      </c>
      <c r="U163" s="418">
        <f>+U161/$O$161</f>
        <v>0.24324324324324326</v>
      </c>
      <c r="V163" s="418">
        <f>+V161/$O$161</f>
        <v>0.22297297297297297</v>
      </c>
      <c r="W163" s="418">
        <f>+W161/$O$161</f>
        <v>0.64189189189189189</v>
      </c>
      <c r="Z163" s="164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8.75">
      <c r="A164" s="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164"/>
      <c r="AA164" s="2"/>
      <c r="AB164" s="2"/>
      <c r="AC164" s="2"/>
      <c r="AD164" s="2"/>
      <c r="AE164" s="2"/>
      <c r="AF164" s="2"/>
      <c r="AG164" s="2"/>
      <c r="AH164" s="2"/>
      <c r="AI164" s="7"/>
    </row>
    <row r="165" spans="1:35" ht="18.75">
      <c r="A165" s="43"/>
      <c r="B165" s="43"/>
      <c r="C165" s="2"/>
      <c r="D165" s="2"/>
      <c r="N165" s="2"/>
      <c r="AA165" s="7"/>
      <c r="AB165" s="7"/>
      <c r="AC165" s="7"/>
      <c r="AD165" s="7"/>
      <c r="AE165" s="7"/>
      <c r="AF165" s="7"/>
      <c r="AG165" s="7"/>
      <c r="AH165" s="7"/>
      <c r="AI165" s="2"/>
    </row>
    <row r="166" spans="1:35" ht="18.75">
      <c r="N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8.75">
      <c r="N167" s="2"/>
      <c r="AA167" s="2"/>
      <c r="AB167" s="2"/>
      <c r="AC167" s="2"/>
      <c r="AD167" s="2"/>
      <c r="AE167" s="2"/>
      <c r="AF167" s="2"/>
      <c r="AG167" s="2"/>
      <c r="AH167" s="2"/>
    </row>
    <row r="168" spans="1:35" ht="18.75">
      <c r="N168" s="2"/>
    </row>
    <row r="169" spans="1:35" ht="18.75">
      <c r="N169" s="2"/>
    </row>
    <row r="170" spans="1:35" ht="18.75">
      <c r="N170" s="2"/>
    </row>
    <row r="171" spans="1:35" ht="18.75">
      <c r="N171" s="2"/>
    </row>
    <row r="172" spans="1:35" ht="18.75">
      <c r="N172" s="2"/>
    </row>
  </sheetData>
  <autoFilter ref="A1:Y151" xr:uid="{869CAAC0-E905-4B0C-BDD4-CFCF71037FC4}"/>
  <mergeCells count="5">
    <mergeCell ref="AB30:AI30"/>
    <mergeCell ref="AB56:AC56"/>
    <mergeCell ref="AA136:AB136"/>
    <mergeCell ref="AA137:AB137"/>
    <mergeCell ref="AA138:AB138"/>
  </mergeCells>
  <conditionalFormatting sqref="G2:G150">
    <cfRule type="cellIs" dxfId="103" priority="6" operator="lessThan">
      <formula>7</formula>
    </cfRule>
    <cfRule type="cellIs" dxfId="102" priority="7" operator="between">
      <formula>14</formula>
      <formula>7</formula>
    </cfRule>
    <cfRule type="cellIs" dxfId="101" priority="8" operator="greaterThan">
      <formula>14</formula>
    </cfRule>
  </conditionalFormatting>
  <conditionalFormatting sqref="G152">
    <cfRule type="cellIs" dxfId="100" priority="3" operator="lessThan">
      <formula>7</formula>
    </cfRule>
    <cfRule type="cellIs" dxfId="99" priority="4" operator="between">
      <formula>14</formula>
      <formula>7</formula>
    </cfRule>
    <cfRule type="cellIs" dxfId="98" priority="5" operator="greaterThan">
      <formula>14</formula>
    </cfRule>
  </conditionalFormatting>
  <conditionalFormatting sqref="AD7:AH7">
    <cfRule type="cellIs" dxfId="97" priority="1" operator="greaterThan">
      <formula>0</formula>
    </cfRule>
    <cfRule type="cellIs" dxfId="96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DD30E-3271-46F4-B0A3-E0667E112FC5}">
  <dimension ref="A1:AQ172"/>
  <sheetViews>
    <sheetView zoomScale="96" zoomScaleNormal="96" workbookViewId="0">
      <pane xSplit="6" ySplit="1" topLeftCell="Y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hidden="1" customWidth="1"/>
    <col min="4" max="4" width="8.42578125" customWidth="1"/>
    <col min="5" max="5" width="8.28515625" customWidth="1"/>
    <col min="6" max="7" width="13.85546875" customWidth="1"/>
    <col min="8" max="8" width="11.42578125" customWidth="1"/>
    <col min="9" max="10" width="12.7109375" customWidth="1"/>
    <col min="11" max="11" width="11.42578125" customWidth="1"/>
    <col min="12" max="12" width="22.140625" customWidth="1"/>
    <col min="13" max="24" width="11.7109375" customWidth="1"/>
    <col min="25" max="25" width="49.5703125" customWidth="1"/>
    <col min="26" max="26" width="9.140625" bestFit="1" customWidth="1"/>
    <col min="27" max="27" width="12.85546875" customWidth="1"/>
    <col min="28" max="34" width="10.7109375" customWidth="1"/>
    <col min="35" max="35" width="13.42578125" customWidth="1"/>
  </cols>
  <sheetData>
    <row r="1" spans="1:35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80" t="s">
        <v>288</v>
      </c>
      <c r="AB1" s="381" t="s">
        <v>289</v>
      </c>
      <c r="AC1" s="382" t="s">
        <v>192</v>
      </c>
      <c r="AD1" s="380" t="s">
        <v>2</v>
      </c>
      <c r="AE1" s="380" t="s">
        <v>3</v>
      </c>
      <c r="AF1" s="380" t="s">
        <v>4</v>
      </c>
      <c r="AG1" s="380" t="s">
        <v>6</v>
      </c>
      <c r="AH1" s="380" t="s">
        <v>5</v>
      </c>
      <c r="AI1"/>
    </row>
    <row r="2" spans="1:35" ht="18.75" customHeight="1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33" si="1">D2*7</f>
        <v>280</v>
      </c>
      <c r="F2" s="319">
        <v>46224</v>
      </c>
      <c r="G2" s="384">
        <f t="shared" ref="G2:G20" ca="1" si="2">+IF(A2=1,(+TODAY())-F2,"Sans objet")</f>
        <v>84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1</v>
      </c>
      <c r="M2" s="204"/>
      <c r="N2" s="204"/>
      <c r="O2" s="204"/>
      <c r="P2" s="204"/>
      <c r="Q2" s="205"/>
      <c r="R2" s="386">
        <f t="shared" ref="R2:R33" si="3">+$E2*L2</f>
        <v>280</v>
      </c>
      <c r="S2" s="387">
        <f t="shared" ref="S2:S33" si="4">+$E2*M2</f>
        <v>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0</v>
      </c>
      <c r="W2" s="388">
        <f t="shared" ref="W2:W33" si="8">+$E2*Q2</f>
        <v>0</v>
      </c>
      <c r="X2" s="389">
        <f t="shared" ref="X2:X33" si="9">SUM(R2:W2)</f>
        <v>280</v>
      </c>
      <c r="Y2" s="383"/>
      <c r="Z2" s="423">
        <f t="shared" ref="Z2:Z33" si="10">+X2-E2</f>
        <v>0</v>
      </c>
      <c r="AA2" s="445">
        <v>26</v>
      </c>
      <c r="AB2" s="446">
        <v>0.40136054421768708</v>
      </c>
      <c r="AC2" s="446">
        <v>4.9319727891156462E-2</v>
      </c>
      <c r="AD2" s="323">
        <v>0.45068027210884354</v>
      </c>
      <c r="AE2" s="323">
        <v>6.1224489795918366E-2</v>
      </c>
      <c r="AF2" s="323">
        <v>0.12074829931972789</v>
      </c>
      <c r="AG2" s="323">
        <v>8.673469387755102E-2</v>
      </c>
      <c r="AH2" s="323">
        <v>0.28061224489795916</v>
      </c>
      <c r="AI2" s="447">
        <v>1</v>
      </c>
    </row>
    <row r="3" spans="1:35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46227</v>
      </c>
      <c r="G3" s="384">
        <f t="shared" ca="1" si="2"/>
        <v>81</v>
      </c>
      <c r="H3" s="385">
        <v>2</v>
      </c>
      <c r="I3" s="428" t="s">
        <v>432</v>
      </c>
      <c r="J3" s="428" t="s">
        <v>433</v>
      </c>
      <c r="K3" s="385" t="s">
        <v>354</v>
      </c>
      <c r="L3" s="195">
        <v>0.5</v>
      </c>
      <c r="M3" s="196"/>
      <c r="N3" s="196"/>
      <c r="O3" s="196">
        <v>0.5</v>
      </c>
      <c r="P3" s="196"/>
      <c r="Q3" s="197"/>
      <c r="R3" s="386">
        <f t="shared" si="3"/>
        <v>168</v>
      </c>
      <c r="S3" s="387">
        <f t="shared" si="4"/>
        <v>0</v>
      </c>
      <c r="T3" s="387">
        <f t="shared" si="5"/>
        <v>0</v>
      </c>
      <c r="U3" s="387">
        <f t="shared" si="6"/>
        <v>168</v>
      </c>
      <c r="V3" s="387">
        <f t="shared" si="7"/>
        <v>0</v>
      </c>
      <c r="W3" s="388">
        <f t="shared" si="8"/>
        <v>0</v>
      </c>
      <c r="X3" s="389">
        <f t="shared" si="9"/>
        <v>336</v>
      </c>
      <c r="Y3" s="144"/>
      <c r="Z3" s="423">
        <f t="shared" si="10"/>
        <v>0</v>
      </c>
      <c r="AA3" s="445">
        <v>27</v>
      </c>
      <c r="AB3" s="446">
        <v>0.40033783783783788</v>
      </c>
      <c r="AC3" s="446">
        <v>4.72972972972973E-2</v>
      </c>
      <c r="AD3" s="323">
        <v>0.4476351351351352</v>
      </c>
      <c r="AE3" s="323">
        <v>5.4054054054054057E-2</v>
      </c>
      <c r="AF3" s="323">
        <v>0.12162162162162163</v>
      </c>
      <c r="AG3" s="323">
        <v>8.4459459459459457E-2</v>
      </c>
      <c r="AH3" s="323">
        <v>0.29222972972972971</v>
      </c>
      <c r="AI3" s="447">
        <v>1</v>
      </c>
    </row>
    <row r="4" spans="1:35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46226</v>
      </c>
      <c r="G4" s="384">
        <f t="shared" ca="1" si="2"/>
        <v>82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87">
        <f t="shared" si="5"/>
        <v>0</v>
      </c>
      <c r="U4" s="387">
        <f t="shared" si="6"/>
        <v>0</v>
      </c>
      <c r="V4" s="387">
        <f t="shared" si="7"/>
        <v>0</v>
      </c>
      <c r="W4" s="388">
        <f t="shared" si="8"/>
        <v>0</v>
      </c>
      <c r="X4" s="389">
        <f t="shared" si="9"/>
        <v>315</v>
      </c>
      <c r="Y4" s="144"/>
      <c r="Z4" s="423">
        <f t="shared" si="10"/>
        <v>0</v>
      </c>
      <c r="AA4" s="445">
        <v>28</v>
      </c>
      <c r="AB4" s="446">
        <v>0.39527027027027029</v>
      </c>
      <c r="AC4" s="446">
        <v>3.7162162162162164E-2</v>
      </c>
      <c r="AD4" s="323">
        <v>0.43243243243243246</v>
      </c>
      <c r="AE4" s="323">
        <v>5.5743243243243243E-2</v>
      </c>
      <c r="AF4" s="323">
        <v>0.12162162162162163</v>
      </c>
      <c r="AG4" s="323">
        <v>7.6013513513513514E-2</v>
      </c>
      <c r="AH4" s="323">
        <v>0.3141891891891892</v>
      </c>
      <c r="AI4" s="447">
        <v>1</v>
      </c>
    </row>
    <row r="5" spans="1:35" ht="18.75">
      <c r="A5" s="157">
        <f t="shared" si="0"/>
        <v>1</v>
      </c>
      <c r="B5" s="142" t="s">
        <v>32</v>
      </c>
      <c r="C5" s="148" t="s">
        <v>34</v>
      </c>
      <c r="D5" s="198">
        <v>50</v>
      </c>
      <c r="E5" s="383">
        <f t="shared" si="1"/>
        <v>350</v>
      </c>
      <c r="F5" s="319">
        <v>46224</v>
      </c>
      <c r="G5" s="384">
        <f t="shared" ca="1" si="2"/>
        <v>84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/>
      <c r="M5" s="196"/>
      <c r="N5" s="196">
        <v>0.5</v>
      </c>
      <c r="O5" s="196"/>
      <c r="P5" s="196">
        <v>0.5</v>
      </c>
      <c r="Q5" s="197"/>
      <c r="R5" s="386">
        <f t="shared" si="3"/>
        <v>0</v>
      </c>
      <c r="S5" s="387">
        <f t="shared" si="4"/>
        <v>0</v>
      </c>
      <c r="T5" s="387">
        <f t="shared" si="5"/>
        <v>175</v>
      </c>
      <c r="U5" s="387">
        <f t="shared" si="6"/>
        <v>0</v>
      </c>
      <c r="V5" s="387">
        <f t="shared" si="7"/>
        <v>175</v>
      </c>
      <c r="W5" s="388">
        <f t="shared" si="8"/>
        <v>0</v>
      </c>
      <c r="X5" s="389">
        <f t="shared" si="9"/>
        <v>350</v>
      </c>
      <c r="Y5" s="144"/>
      <c r="Z5" s="423">
        <f t="shared" si="10"/>
        <v>0</v>
      </c>
      <c r="AA5" s="445">
        <v>29</v>
      </c>
      <c r="AB5" s="446">
        <v>0.40878378378378383</v>
      </c>
      <c r="AC5" s="446">
        <v>3.885135135135135E-2</v>
      </c>
      <c r="AD5" s="323">
        <v>0.4476351351351352</v>
      </c>
      <c r="AE5" s="323">
        <v>4.5608108108108107E-2</v>
      </c>
      <c r="AF5" s="323">
        <v>9.45945945945946E-2</v>
      </c>
      <c r="AG5" s="323">
        <v>9.45945945945946E-2</v>
      </c>
      <c r="AH5" s="323">
        <v>0.3158783783783784</v>
      </c>
      <c r="AI5" s="447">
        <v>1</v>
      </c>
    </row>
    <row r="6" spans="1:35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46225</v>
      </c>
      <c r="G6" s="384">
        <f t="shared" ca="1" si="2"/>
        <v>83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3"/>
        <v>0</v>
      </c>
      <c r="S6" s="387">
        <f t="shared" si="4"/>
        <v>336</v>
      </c>
      <c r="T6" s="387">
        <f t="shared" si="5"/>
        <v>0</v>
      </c>
      <c r="U6" s="387">
        <f t="shared" si="6"/>
        <v>0</v>
      </c>
      <c r="V6" s="387">
        <f t="shared" si="7"/>
        <v>0</v>
      </c>
      <c r="W6" s="388">
        <f t="shared" si="8"/>
        <v>0</v>
      </c>
      <c r="X6" s="389">
        <f t="shared" si="9"/>
        <v>336</v>
      </c>
      <c r="Y6" s="144"/>
      <c r="Z6" s="423">
        <f t="shared" si="10"/>
        <v>0</v>
      </c>
      <c r="AA6" s="445">
        <v>30</v>
      </c>
      <c r="AB6" s="448">
        <v>0.43</v>
      </c>
      <c r="AC6" s="448">
        <v>0.04</v>
      </c>
      <c r="AD6" s="323">
        <v>0.47</v>
      </c>
      <c r="AE6" s="323">
        <v>0.05</v>
      </c>
      <c r="AF6" s="323">
        <v>0.11</v>
      </c>
      <c r="AG6" s="323">
        <v>0.09</v>
      </c>
      <c r="AH6" s="323">
        <v>0.28000000000000003</v>
      </c>
      <c r="AI6" s="447">
        <v>1</v>
      </c>
    </row>
    <row r="7" spans="1:35" ht="18.75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46223</v>
      </c>
      <c r="G7" s="384">
        <f t="shared" ca="1" si="2"/>
        <v>85</v>
      </c>
      <c r="H7" s="385">
        <v>1</v>
      </c>
      <c r="I7" s="428" t="s">
        <v>398</v>
      </c>
      <c r="J7" s="428" t="s">
        <v>399</v>
      </c>
      <c r="K7" s="385" t="s">
        <v>353</v>
      </c>
      <c r="L7" s="195"/>
      <c r="M7" s="196"/>
      <c r="N7" s="196">
        <v>0.25</v>
      </c>
      <c r="O7" s="196">
        <v>0.25</v>
      </c>
      <c r="P7" s="196"/>
      <c r="Q7" s="197">
        <v>0.5</v>
      </c>
      <c r="R7" s="386">
        <f t="shared" si="3"/>
        <v>0</v>
      </c>
      <c r="S7" s="387">
        <f t="shared" si="4"/>
        <v>0</v>
      </c>
      <c r="T7" s="387">
        <f t="shared" si="5"/>
        <v>98</v>
      </c>
      <c r="U7" s="387">
        <f t="shared" si="6"/>
        <v>98</v>
      </c>
      <c r="V7" s="387">
        <f t="shared" si="7"/>
        <v>0</v>
      </c>
      <c r="W7" s="388">
        <f t="shared" si="8"/>
        <v>196</v>
      </c>
      <c r="X7" s="389">
        <f t="shared" si="9"/>
        <v>392</v>
      </c>
      <c r="Y7" s="144"/>
      <c r="Z7" s="423">
        <f t="shared" si="10"/>
        <v>0</v>
      </c>
      <c r="AA7" s="449" t="s">
        <v>298</v>
      </c>
      <c r="AB7" s="450"/>
      <c r="AC7" s="451"/>
      <c r="AD7" s="452">
        <f>+AD6-AD5</f>
        <v>2.2364864864864775E-2</v>
      </c>
      <c r="AE7" s="452">
        <f>+AE6-AE5</f>
        <v>4.3918918918918956E-3</v>
      </c>
      <c r="AF7" s="452">
        <f>+AF6-AF5</f>
        <v>1.5405405405405401E-2</v>
      </c>
      <c r="AG7" s="452">
        <f>+AG6-AG5</f>
        <v>-4.5945945945946032E-3</v>
      </c>
      <c r="AH7" s="452">
        <f>+AH6-AH5</f>
        <v>-3.5878378378378373E-2</v>
      </c>
      <c r="AI7" s="211"/>
    </row>
    <row r="8" spans="1:35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46223</v>
      </c>
      <c r="G8" s="384">
        <f t="shared" ca="1" si="2"/>
        <v>85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3"/>
        <v>0</v>
      </c>
      <c r="S8" s="387">
        <f t="shared" si="4"/>
        <v>210</v>
      </c>
      <c r="T8" s="387">
        <f t="shared" si="5"/>
        <v>0</v>
      </c>
      <c r="U8" s="387">
        <f t="shared" si="6"/>
        <v>0</v>
      </c>
      <c r="V8" s="387">
        <f t="shared" si="7"/>
        <v>0</v>
      </c>
      <c r="W8" s="388">
        <f t="shared" si="8"/>
        <v>0</v>
      </c>
      <c r="X8" s="389">
        <f t="shared" si="9"/>
        <v>210</v>
      </c>
      <c r="Y8" s="144"/>
      <c r="Z8" s="423">
        <f t="shared" si="10"/>
        <v>0</v>
      </c>
      <c r="AA8" s="29"/>
      <c r="AB8" s="18"/>
      <c r="AC8" s="18"/>
      <c r="AD8" s="18"/>
      <c r="AE8" s="18"/>
      <c r="AF8" s="18"/>
      <c r="AG8" s="18"/>
      <c r="AH8" s="2"/>
    </row>
    <row r="9" spans="1:35" ht="18.75">
      <c r="A9" s="157">
        <f t="shared" si="0"/>
        <v>1</v>
      </c>
      <c r="B9" s="150" t="s">
        <v>39</v>
      </c>
      <c r="C9" s="150"/>
      <c r="D9" s="200">
        <v>20</v>
      </c>
      <c r="E9" s="383">
        <f t="shared" si="1"/>
        <v>140</v>
      </c>
      <c r="F9" s="319">
        <v>46225</v>
      </c>
      <c r="G9" s="384">
        <f t="shared" ca="1" si="2"/>
        <v>83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/>
      <c r="P9" s="196"/>
      <c r="Q9" s="197">
        <v>0.5</v>
      </c>
      <c r="R9" s="386">
        <f t="shared" si="3"/>
        <v>70</v>
      </c>
      <c r="S9" s="387">
        <f t="shared" si="4"/>
        <v>0</v>
      </c>
      <c r="T9" s="387">
        <f t="shared" si="5"/>
        <v>0</v>
      </c>
      <c r="U9" s="387">
        <f t="shared" si="6"/>
        <v>0</v>
      </c>
      <c r="V9" s="387">
        <f t="shared" si="7"/>
        <v>0</v>
      </c>
      <c r="W9" s="388">
        <f t="shared" si="8"/>
        <v>70</v>
      </c>
      <c r="X9" s="389">
        <f t="shared" si="9"/>
        <v>140</v>
      </c>
      <c r="Y9" s="144"/>
      <c r="Z9" s="423">
        <f t="shared" si="10"/>
        <v>0</v>
      </c>
      <c r="AA9" s="2"/>
      <c r="AB9" s="2"/>
      <c r="AC9" s="2"/>
      <c r="AD9" s="2"/>
      <c r="AE9" s="2"/>
      <c r="AF9" s="2"/>
      <c r="AG9" s="2"/>
      <c r="AH9" s="2"/>
    </row>
    <row r="10" spans="1:35" ht="18.75">
      <c r="A10" s="157">
        <f t="shared" si="0"/>
        <v>1</v>
      </c>
      <c r="B10" s="150" t="s">
        <v>40</v>
      </c>
      <c r="C10" s="148" t="s">
        <v>34</v>
      </c>
      <c r="D10" s="201">
        <v>36</v>
      </c>
      <c r="E10" s="383">
        <f t="shared" si="1"/>
        <v>252</v>
      </c>
      <c r="F10" s="319">
        <v>46225</v>
      </c>
      <c r="G10" s="384">
        <f t="shared" ca="1" si="2"/>
        <v>83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126</v>
      </c>
      <c r="S10" s="387">
        <f t="shared" si="4"/>
        <v>0</v>
      </c>
      <c r="T10" s="387">
        <f t="shared" si="5"/>
        <v>0</v>
      </c>
      <c r="U10" s="387">
        <f t="shared" si="6"/>
        <v>0</v>
      </c>
      <c r="V10" s="387">
        <f t="shared" si="7"/>
        <v>0</v>
      </c>
      <c r="W10" s="388">
        <f t="shared" si="8"/>
        <v>126</v>
      </c>
      <c r="X10" s="389">
        <f t="shared" si="9"/>
        <v>252</v>
      </c>
      <c r="Y10" s="144"/>
      <c r="Z10" s="423">
        <f t="shared" si="10"/>
        <v>0</v>
      </c>
      <c r="AA10" s="2"/>
      <c r="AB10" s="2"/>
      <c r="AC10" s="2"/>
      <c r="AD10" s="2"/>
      <c r="AE10" s="2"/>
      <c r="AF10" s="2"/>
      <c r="AG10" s="2"/>
      <c r="AH10" s="2"/>
    </row>
    <row r="11" spans="1:35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"/>
        <v>210</v>
      </c>
      <c r="F11" s="319">
        <v>46224</v>
      </c>
      <c r="G11" s="384">
        <f t="shared" ca="1" si="2"/>
        <v>84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>
        <v>1</v>
      </c>
      <c r="M11" s="196"/>
      <c r="N11" s="196"/>
      <c r="O11" s="196"/>
      <c r="P11" s="196"/>
      <c r="Q11" s="197"/>
      <c r="R11" s="386">
        <f t="shared" si="3"/>
        <v>210</v>
      </c>
      <c r="S11" s="387">
        <f t="shared" si="4"/>
        <v>0</v>
      </c>
      <c r="T11" s="387">
        <f t="shared" si="5"/>
        <v>0</v>
      </c>
      <c r="U11" s="387">
        <f t="shared" si="6"/>
        <v>0</v>
      </c>
      <c r="V11" s="387">
        <f t="shared" si="7"/>
        <v>0</v>
      </c>
      <c r="W11" s="388">
        <f t="shared" si="8"/>
        <v>0</v>
      </c>
      <c r="X11" s="389">
        <f t="shared" si="9"/>
        <v>210</v>
      </c>
      <c r="Y11" s="144"/>
      <c r="Z11" s="423">
        <f t="shared" si="10"/>
        <v>0</v>
      </c>
      <c r="AA11" s="2"/>
      <c r="AB11" s="2"/>
      <c r="AC11" s="2"/>
      <c r="AD11" s="2"/>
      <c r="AE11" s="2"/>
      <c r="AF11" s="2"/>
      <c r="AG11" s="2"/>
      <c r="AH11" s="2"/>
    </row>
    <row r="12" spans="1:35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"/>
        <v>294</v>
      </c>
      <c r="F12" s="319">
        <v>46225</v>
      </c>
      <c r="G12" s="384">
        <f t="shared" ca="1" si="2"/>
        <v>83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/>
      <c r="P12" s="196"/>
      <c r="Q12" s="197">
        <v>0.5</v>
      </c>
      <c r="R12" s="386">
        <f t="shared" si="3"/>
        <v>147</v>
      </c>
      <c r="S12" s="387">
        <f t="shared" si="4"/>
        <v>0</v>
      </c>
      <c r="T12" s="387">
        <f t="shared" si="5"/>
        <v>0</v>
      </c>
      <c r="U12" s="387">
        <f t="shared" si="6"/>
        <v>0</v>
      </c>
      <c r="V12" s="387">
        <f t="shared" si="7"/>
        <v>0</v>
      </c>
      <c r="W12" s="388">
        <f t="shared" si="8"/>
        <v>147</v>
      </c>
      <c r="X12" s="389">
        <f t="shared" si="9"/>
        <v>294</v>
      </c>
      <c r="Y12" s="144"/>
      <c r="Z12" s="423">
        <f t="shared" si="10"/>
        <v>0</v>
      </c>
      <c r="AA12" s="2"/>
      <c r="AB12" s="2"/>
      <c r="AC12" s="2"/>
      <c r="AD12" s="2"/>
      <c r="AE12" s="2"/>
      <c r="AF12" s="2"/>
      <c r="AG12" s="2"/>
      <c r="AH12" s="2"/>
    </row>
    <row r="13" spans="1:35" ht="18.75">
      <c r="A13" s="157">
        <f t="shared" si="0"/>
        <v>1</v>
      </c>
      <c r="B13" s="150" t="s">
        <v>43</v>
      </c>
      <c r="C13" s="148" t="s">
        <v>34</v>
      </c>
      <c r="D13" s="200">
        <v>48</v>
      </c>
      <c r="E13" s="383">
        <f t="shared" si="1"/>
        <v>336</v>
      </c>
      <c r="F13" s="319">
        <v>46224</v>
      </c>
      <c r="G13" s="384">
        <f t="shared" ca="1" si="2"/>
        <v>84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4"/>
        <v>0</v>
      </c>
      <c r="T13" s="387">
        <f t="shared" si="5"/>
        <v>0</v>
      </c>
      <c r="U13" s="387">
        <f t="shared" si="6"/>
        <v>168</v>
      </c>
      <c r="V13" s="387">
        <f t="shared" si="7"/>
        <v>168</v>
      </c>
      <c r="W13" s="388">
        <f t="shared" si="8"/>
        <v>0</v>
      </c>
      <c r="X13" s="389">
        <f t="shared" si="9"/>
        <v>336</v>
      </c>
      <c r="Y13" s="144"/>
      <c r="Z13" s="423">
        <f t="shared" si="10"/>
        <v>0</v>
      </c>
      <c r="AA13" s="2"/>
      <c r="AB13" s="2"/>
      <c r="AC13" s="2"/>
      <c r="AD13" s="2"/>
      <c r="AE13" s="2"/>
      <c r="AF13" s="2"/>
      <c r="AG13" s="2"/>
      <c r="AH13" s="2"/>
    </row>
    <row r="14" spans="1:35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"/>
        <v>420</v>
      </c>
      <c r="F14" s="319">
        <v>46224</v>
      </c>
      <c r="G14" s="384">
        <f t="shared" ca="1" si="2"/>
        <v>84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0.25</v>
      </c>
      <c r="M14" s="196"/>
      <c r="N14" s="196"/>
      <c r="O14" s="196">
        <v>0.5</v>
      </c>
      <c r="P14" s="196"/>
      <c r="Q14" s="197">
        <v>0.25</v>
      </c>
      <c r="R14" s="386">
        <f t="shared" si="3"/>
        <v>105</v>
      </c>
      <c r="S14" s="387">
        <f t="shared" si="4"/>
        <v>0</v>
      </c>
      <c r="T14" s="387">
        <f t="shared" si="5"/>
        <v>0</v>
      </c>
      <c r="U14" s="387">
        <f t="shared" si="6"/>
        <v>210</v>
      </c>
      <c r="V14" s="387">
        <f t="shared" si="7"/>
        <v>0</v>
      </c>
      <c r="W14" s="388">
        <f t="shared" si="8"/>
        <v>105</v>
      </c>
      <c r="X14" s="389">
        <f t="shared" si="9"/>
        <v>420</v>
      </c>
      <c r="Y14" s="144"/>
      <c r="Z14" s="423">
        <f t="shared" si="10"/>
        <v>0</v>
      </c>
      <c r="AA14" s="2"/>
      <c r="AB14" s="2"/>
      <c r="AC14" s="2"/>
      <c r="AD14" s="2"/>
      <c r="AE14" s="2"/>
      <c r="AF14" s="2"/>
      <c r="AG14" s="2"/>
      <c r="AH14" s="2"/>
    </row>
    <row r="15" spans="1:35" ht="18.75">
      <c r="A15" s="157">
        <f t="shared" si="0"/>
        <v>1</v>
      </c>
      <c r="B15" s="150" t="s">
        <v>46</v>
      </c>
      <c r="C15" s="148" t="s">
        <v>34</v>
      </c>
      <c r="D15" s="201">
        <v>40</v>
      </c>
      <c r="E15" s="383">
        <f t="shared" si="1"/>
        <v>280</v>
      </c>
      <c r="F15" s="319">
        <v>46225</v>
      </c>
      <c r="G15" s="384">
        <f t="shared" ca="1" si="2"/>
        <v>83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>
        <v>1</v>
      </c>
      <c r="M15" s="196"/>
      <c r="N15" s="196"/>
      <c r="O15" s="196"/>
      <c r="P15" s="196"/>
      <c r="Q15" s="197"/>
      <c r="R15" s="386">
        <f t="shared" si="3"/>
        <v>280</v>
      </c>
      <c r="S15" s="387">
        <f t="shared" si="4"/>
        <v>0</v>
      </c>
      <c r="T15" s="387">
        <f t="shared" si="5"/>
        <v>0</v>
      </c>
      <c r="U15" s="387">
        <f t="shared" si="6"/>
        <v>0</v>
      </c>
      <c r="V15" s="387">
        <f t="shared" si="7"/>
        <v>0</v>
      </c>
      <c r="W15" s="388">
        <f t="shared" si="8"/>
        <v>0</v>
      </c>
      <c r="X15" s="389">
        <f t="shared" si="9"/>
        <v>280</v>
      </c>
      <c r="Y15" s="144"/>
      <c r="Z15" s="423">
        <f t="shared" si="10"/>
        <v>0</v>
      </c>
      <c r="AA15" s="2"/>
      <c r="AB15" s="2"/>
      <c r="AC15" s="2"/>
      <c r="AD15" s="2"/>
      <c r="AE15" s="2"/>
      <c r="AF15" s="2"/>
      <c r="AG15" s="2"/>
      <c r="AH15" s="2"/>
    </row>
    <row r="16" spans="1:35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"/>
        <v>350</v>
      </c>
      <c r="F16" s="319">
        <v>46225</v>
      </c>
      <c r="G16" s="384">
        <f t="shared" ca="1" si="2"/>
        <v>83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/>
      <c r="O16" s="196">
        <v>0.5</v>
      </c>
      <c r="P16" s="196">
        <v>0.5</v>
      </c>
      <c r="Q16" s="197"/>
      <c r="R16" s="386">
        <f t="shared" si="3"/>
        <v>0</v>
      </c>
      <c r="S16" s="387">
        <f t="shared" si="4"/>
        <v>0</v>
      </c>
      <c r="T16" s="387">
        <f t="shared" si="5"/>
        <v>0</v>
      </c>
      <c r="U16" s="387">
        <f t="shared" si="6"/>
        <v>175</v>
      </c>
      <c r="V16" s="387">
        <f t="shared" si="7"/>
        <v>175</v>
      </c>
      <c r="W16" s="388">
        <f t="shared" si="8"/>
        <v>0</v>
      </c>
      <c r="X16" s="389">
        <f t="shared" si="9"/>
        <v>350</v>
      </c>
      <c r="Y16" s="144"/>
      <c r="Z16" s="423">
        <f t="shared" si="10"/>
        <v>0</v>
      </c>
      <c r="AA16" s="2"/>
      <c r="AB16" s="2"/>
      <c r="AC16" s="2"/>
      <c r="AD16" s="2"/>
      <c r="AE16" s="2"/>
      <c r="AF16" s="2"/>
      <c r="AG16" s="2"/>
      <c r="AH16" s="2"/>
    </row>
    <row r="17" spans="1:43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1"/>
        <v>252</v>
      </c>
      <c r="F17" s="319">
        <v>46224</v>
      </c>
      <c r="G17" s="384">
        <f t="shared" ca="1" si="2"/>
        <v>84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3"/>
        <v>126</v>
      </c>
      <c r="S17" s="387">
        <f t="shared" si="4"/>
        <v>0</v>
      </c>
      <c r="T17" s="387">
        <f t="shared" si="5"/>
        <v>0</v>
      </c>
      <c r="U17" s="387">
        <f t="shared" si="6"/>
        <v>0</v>
      </c>
      <c r="V17" s="387">
        <f t="shared" si="7"/>
        <v>0</v>
      </c>
      <c r="W17" s="388">
        <f t="shared" si="8"/>
        <v>126</v>
      </c>
      <c r="X17" s="389">
        <f t="shared" si="9"/>
        <v>252</v>
      </c>
      <c r="Y17" s="144"/>
      <c r="Z17" s="423">
        <f t="shared" si="10"/>
        <v>0</v>
      </c>
      <c r="AA17" s="2"/>
      <c r="AB17" s="2"/>
      <c r="AC17" s="2"/>
      <c r="AD17" s="2"/>
      <c r="AE17" s="2"/>
      <c r="AF17" s="2"/>
      <c r="AG17" s="2"/>
      <c r="AH17" s="2"/>
    </row>
    <row r="18" spans="1:43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"/>
        <v>182</v>
      </c>
      <c r="F18" s="319">
        <v>46224</v>
      </c>
      <c r="G18" s="384">
        <f t="shared" ca="1" si="2"/>
        <v>84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87">
        <f t="shared" si="5"/>
        <v>0</v>
      </c>
      <c r="U18" s="387">
        <f t="shared" si="6"/>
        <v>0</v>
      </c>
      <c r="V18" s="387">
        <f t="shared" si="7"/>
        <v>0</v>
      </c>
      <c r="W18" s="388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2"/>
      <c r="AB18" s="2"/>
      <c r="AC18" s="2"/>
      <c r="AD18" s="2"/>
      <c r="AE18" s="2"/>
      <c r="AF18" s="2"/>
      <c r="AG18" s="2"/>
      <c r="AH18" s="2"/>
    </row>
    <row r="19" spans="1:43" ht="18.75">
      <c r="A19" s="157">
        <f t="shared" si="0"/>
        <v>1</v>
      </c>
      <c r="B19" s="153" t="s">
        <v>375</v>
      </c>
      <c r="C19" s="149" t="s">
        <v>52</v>
      </c>
      <c r="D19" s="198">
        <v>42</v>
      </c>
      <c r="E19" s="383">
        <f t="shared" si="1"/>
        <v>294</v>
      </c>
      <c r="F19" s="319">
        <v>46223</v>
      </c>
      <c r="G19" s="384">
        <f t="shared" ca="1" si="2"/>
        <v>85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3"/>
        <v>147</v>
      </c>
      <c r="S19" s="387">
        <f t="shared" si="4"/>
        <v>0</v>
      </c>
      <c r="T19" s="387">
        <f t="shared" si="5"/>
        <v>0</v>
      </c>
      <c r="U19" s="387">
        <f t="shared" si="6"/>
        <v>0</v>
      </c>
      <c r="V19" s="387">
        <f t="shared" si="7"/>
        <v>147</v>
      </c>
      <c r="W19" s="388">
        <f t="shared" si="8"/>
        <v>0</v>
      </c>
      <c r="X19" s="389">
        <f t="shared" si="9"/>
        <v>294</v>
      </c>
      <c r="Y19" s="144"/>
      <c r="Z19" s="423">
        <f t="shared" si="10"/>
        <v>0</v>
      </c>
      <c r="AA19" s="2"/>
      <c r="AB19" s="2"/>
      <c r="AC19" s="2"/>
      <c r="AD19" s="2"/>
      <c r="AE19" s="2"/>
      <c r="AF19" s="2"/>
      <c r="AG19" s="2"/>
      <c r="AH19" s="2"/>
    </row>
    <row r="20" spans="1:43" ht="18.75">
      <c r="A20" s="157">
        <f t="shared" si="0"/>
        <v>1</v>
      </c>
      <c r="B20" s="142" t="s">
        <v>53</v>
      </c>
      <c r="C20" s="148" t="s">
        <v>34</v>
      </c>
      <c r="D20" s="199">
        <v>42</v>
      </c>
      <c r="E20" s="383">
        <f t="shared" si="1"/>
        <v>294</v>
      </c>
      <c r="F20" s="319">
        <v>46225</v>
      </c>
      <c r="G20" s="384">
        <f t="shared" ca="1" si="2"/>
        <v>83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/>
      <c r="Q20" s="197">
        <v>0.5</v>
      </c>
      <c r="R20" s="386">
        <f t="shared" si="3"/>
        <v>147</v>
      </c>
      <c r="S20" s="387">
        <f t="shared" si="4"/>
        <v>0</v>
      </c>
      <c r="T20" s="387">
        <f t="shared" si="5"/>
        <v>0</v>
      </c>
      <c r="U20" s="387">
        <f t="shared" si="6"/>
        <v>0</v>
      </c>
      <c r="V20" s="387">
        <f t="shared" si="7"/>
        <v>0</v>
      </c>
      <c r="W20" s="388">
        <f t="shared" si="8"/>
        <v>147</v>
      </c>
      <c r="X20" s="389">
        <f t="shared" si="9"/>
        <v>294</v>
      </c>
      <c r="Y20" s="144"/>
      <c r="Z20" s="423">
        <f t="shared" si="10"/>
        <v>0</v>
      </c>
      <c r="AA20" s="2"/>
      <c r="AB20" s="2"/>
      <c r="AC20" s="2"/>
      <c r="AD20" s="2"/>
      <c r="AE20" s="2"/>
      <c r="AF20" s="2"/>
      <c r="AG20" s="2"/>
      <c r="AH20" s="2"/>
    </row>
    <row r="21" spans="1:43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"/>
        <v>385</v>
      </c>
      <c r="F21" s="319">
        <v>46225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>
        <v>0.25</v>
      </c>
      <c r="O21" s="196"/>
      <c r="P21" s="196"/>
      <c r="Q21" s="197">
        <v>0.25</v>
      </c>
      <c r="R21" s="386">
        <f t="shared" si="3"/>
        <v>192.5</v>
      </c>
      <c r="S21" s="387">
        <f t="shared" si="4"/>
        <v>0</v>
      </c>
      <c r="T21" s="387">
        <f t="shared" si="5"/>
        <v>96.25</v>
      </c>
      <c r="U21" s="387">
        <f t="shared" si="6"/>
        <v>0</v>
      </c>
      <c r="V21" s="387">
        <f t="shared" si="7"/>
        <v>0</v>
      </c>
      <c r="W21" s="388">
        <f t="shared" si="8"/>
        <v>96.25</v>
      </c>
      <c r="X21" s="389">
        <f t="shared" si="9"/>
        <v>385</v>
      </c>
      <c r="Y21" s="144"/>
      <c r="Z21" s="423">
        <f t="shared" si="10"/>
        <v>0</v>
      </c>
      <c r="AA21" s="2"/>
      <c r="AB21" s="2"/>
      <c r="AC21" s="2"/>
      <c r="AD21" s="2"/>
      <c r="AE21" s="2"/>
      <c r="AF21" s="2"/>
      <c r="AG21" s="2"/>
      <c r="AH21" s="2"/>
    </row>
    <row r="22" spans="1:43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"/>
        <v>336</v>
      </c>
      <c r="F22" s="319">
        <v>46226</v>
      </c>
      <c r="G22" s="384">
        <f t="shared" ref="G22:G43" ca="1" si="11">+IF(A22=1,(+TODAY())-F22,"Sans objet")</f>
        <v>82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/>
      <c r="O22" s="196">
        <v>0.25</v>
      </c>
      <c r="P22" s="196"/>
      <c r="Q22" s="197">
        <v>0.5</v>
      </c>
      <c r="R22" s="386">
        <f t="shared" si="3"/>
        <v>84</v>
      </c>
      <c r="S22" s="387">
        <f t="shared" si="4"/>
        <v>0</v>
      </c>
      <c r="T22" s="387">
        <f t="shared" si="5"/>
        <v>0</v>
      </c>
      <c r="U22" s="387">
        <f t="shared" si="6"/>
        <v>84</v>
      </c>
      <c r="V22" s="387">
        <f t="shared" si="7"/>
        <v>0</v>
      </c>
      <c r="W22" s="388">
        <f t="shared" si="8"/>
        <v>168</v>
      </c>
      <c r="X22" s="389">
        <f t="shared" si="9"/>
        <v>336</v>
      </c>
      <c r="Y22" s="144"/>
      <c r="Z22" s="423">
        <f t="shared" si="10"/>
        <v>0</v>
      </c>
      <c r="AA22" s="107"/>
      <c r="AB22" s="107"/>
      <c r="AC22" s="107"/>
      <c r="AD22" s="107"/>
      <c r="AE22" s="107"/>
      <c r="AF22" s="107"/>
      <c r="AG22" s="107"/>
      <c r="AH22" s="107"/>
    </row>
    <row r="23" spans="1:43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"/>
        <v>294</v>
      </c>
      <c r="F23" s="319">
        <v>46226</v>
      </c>
      <c r="G23" s="384">
        <f t="shared" ca="1" si="11"/>
        <v>82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/>
      <c r="Q23" s="197">
        <v>0.5</v>
      </c>
      <c r="R23" s="386">
        <f t="shared" si="3"/>
        <v>0</v>
      </c>
      <c r="S23" s="387">
        <f t="shared" si="4"/>
        <v>0</v>
      </c>
      <c r="T23" s="387">
        <f t="shared" si="5"/>
        <v>147</v>
      </c>
      <c r="U23" s="387">
        <f t="shared" si="6"/>
        <v>0</v>
      </c>
      <c r="V23" s="387">
        <f t="shared" si="7"/>
        <v>0</v>
      </c>
      <c r="W23" s="388">
        <f t="shared" si="8"/>
        <v>147</v>
      </c>
      <c r="X23" s="389">
        <f t="shared" si="9"/>
        <v>294</v>
      </c>
      <c r="Y23" s="144"/>
      <c r="Z23" s="423">
        <f t="shared" si="10"/>
        <v>0</v>
      </c>
      <c r="AA23" s="444" t="s">
        <v>310</v>
      </c>
      <c r="AB23" s="107"/>
      <c r="AC23" s="107"/>
      <c r="AD23" s="107"/>
      <c r="AE23" s="107"/>
      <c r="AF23" s="107"/>
      <c r="AG23" s="107"/>
      <c r="AH23" s="107"/>
    </row>
    <row r="24" spans="1:43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"/>
        <v>280</v>
      </c>
      <c r="F24" s="319">
        <v>46225</v>
      </c>
      <c r="G24" s="384">
        <f t="shared" ca="1" si="11"/>
        <v>83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>
        <v>0.5</v>
      </c>
      <c r="M24" s="196"/>
      <c r="N24" s="196"/>
      <c r="O24" s="196"/>
      <c r="P24" s="196">
        <v>0.25</v>
      </c>
      <c r="Q24" s="197">
        <v>0.25</v>
      </c>
      <c r="R24" s="386">
        <f t="shared" si="3"/>
        <v>140</v>
      </c>
      <c r="S24" s="387">
        <f t="shared" si="4"/>
        <v>0</v>
      </c>
      <c r="T24" s="387">
        <f t="shared" si="5"/>
        <v>0</v>
      </c>
      <c r="U24" s="387">
        <f t="shared" si="6"/>
        <v>0</v>
      </c>
      <c r="V24" s="387">
        <f t="shared" si="7"/>
        <v>70</v>
      </c>
      <c r="W24" s="388">
        <f t="shared" si="8"/>
        <v>70</v>
      </c>
      <c r="X24" s="389">
        <f t="shared" si="9"/>
        <v>280</v>
      </c>
      <c r="Y24" s="144"/>
      <c r="Z24" s="423">
        <f t="shared" si="10"/>
        <v>0</v>
      </c>
      <c r="AA24" s="107"/>
      <c r="AB24" s="107"/>
    </row>
    <row r="25" spans="1:43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"/>
        <v>280</v>
      </c>
      <c r="F25" s="319">
        <v>46226</v>
      </c>
      <c r="G25" s="384">
        <f t="shared" ca="1" si="11"/>
        <v>82</v>
      </c>
      <c r="H25" s="254">
        <v>2</v>
      </c>
      <c r="I25" s="429" t="s">
        <v>459</v>
      </c>
      <c r="J25" s="429" t="s">
        <v>460</v>
      </c>
      <c r="K25" s="385" t="s">
        <v>354</v>
      </c>
      <c r="L25" s="195">
        <v>0.5</v>
      </c>
      <c r="M25" s="196"/>
      <c r="N25" s="196"/>
      <c r="O25" s="196"/>
      <c r="P25" s="196"/>
      <c r="Q25" s="197">
        <v>0.5</v>
      </c>
      <c r="R25" s="386">
        <f t="shared" si="3"/>
        <v>140</v>
      </c>
      <c r="S25" s="387">
        <f t="shared" si="4"/>
        <v>0</v>
      </c>
      <c r="T25" s="387">
        <f t="shared" si="5"/>
        <v>0</v>
      </c>
      <c r="U25" s="387">
        <f t="shared" si="6"/>
        <v>0</v>
      </c>
      <c r="V25" s="387">
        <f t="shared" si="7"/>
        <v>0</v>
      </c>
      <c r="W25" s="388">
        <f t="shared" si="8"/>
        <v>140</v>
      </c>
      <c r="X25" s="389">
        <f t="shared" si="9"/>
        <v>280</v>
      </c>
      <c r="Y25" s="144"/>
      <c r="Z25" s="423">
        <f t="shared" si="10"/>
        <v>0</v>
      </c>
      <c r="AA25" s="107"/>
      <c r="AB25" s="107"/>
      <c r="AC25" s="107"/>
      <c r="AD25" s="436" t="s">
        <v>2</v>
      </c>
      <c r="AE25" s="437" t="s">
        <v>3</v>
      </c>
      <c r="AF25" s="437" t="s">
        <v>4</v>
      </c>
      <c r="AG25" s="437" t="s">
        <v>6</v>
      </c>
      <c r="AH25" s="437" t="s">
        <v>5</v>
      </c>
      <c r="AI25" s="438" t="s">
        <v>7</v>
      </c>
    </row>
    <row r="26" spans="1:43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"/>
        <v>210</v>
      </c>
      <c r="F26" s="319">
        <v>46224</v>
      </c>
      <c r="G26" s="384">
        <f t="shared" ca="1" si="11"/>
        <v>84</v>
      </c>
      <c r="H26" s="385">
        <v>1</v>
      </c>
      <c r="I26" s="428" t="s">
        <v>461</v>
      </c>
      <c r="J26" s="428" t="s">
        <v>462</v>
      </c>
      <c r="K26" s="385" t="s">
        <v>353</v>
      </c>
      <c r="L26" s="195"/>
      <c r="M26" s="196"/>
      <c r="N26" s="196"/>
      <c r="O26" s="196"/>
      <c r="P26" s="196"/>
      <c r="Q26" s="197">
        <v>1</v>
      </c>
      <c r="R26" s="386">
        <f t="shared" si="3"/>
        <v>0</v>
      </c>
      <c r="S26" s="387">
        <f t="shared" si="4"/>
        <v>0</v>
      </c>
      <c r="T26" s="387">
        <f t="shared" si="5"/>
        <v>0</v>
      </c>
      <c r="U26" s="387">
        <f t="shared" si="6"/>
        <v>0</v>
      </c>
      <c r="V26" s="387">
        <f t="shared" si="7"/>
        <v>0</v>
      </c>
      <c r="W26" s="388">
        <f t="shared" si="8"/>
        <v>210</v>
      </c>
      <c r="X26" s="389">
        <f t="shared" si="9"/>
        <v>210</v>
      </c>
      <c r="Y26" s="144"/>
      <c r="Z26" s="423">
        <f t="shared" si="10"/>
        <v>0</v>
      </c>
      <c r="AA26" s="107"/>
      <c r="AB26" s="107"/>
      <c r="AC26" s="439" t="s">
        <v>311</v>
      </c>
      <c r="AD26" s="440">
        <v>19050</v>
      </c>
      <c r="AE26" s="441">
        <v>18250</v>
      </c>
      <c r="AF26" s="441">
        <v>18300</v>
      </c>
      <c r="AG26" s="441">
        <v>18500</v>
      </c>
      <c r="AH26" s="441">
        <v>18500</v>
      </c>
      <c r="AI26" s="442">
        <v>18300</v>
      </c>
    </row>
    <row r="27" spans="1:43" ht="18.75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1"/>
        <v>266</v>
      </c>
      <c r="F27" s="319">
        <v>46223</v>
      </c>
      <c r="G27" s="384">
        <f t="shared" ca="1" si="11"/>
        <v>85</v>
      </c>
      <c r="H27" s="385">
        <v>3</v>
      </c>
      <c r="I27" s="428">
        <v>-4.2190289999999999</v>
      </c>
      <c r="J27" s="428">
        <v>15.290808</v>
      </c>
      <c r="K27" s="385" t="str">
        <f>VLOOKUP(H27,Secteurs!$A$4:$C$6,3)</f>
        <v>Arnaud ITOUA</v>
      </c>
      <c r="L27" s="195"/>
      <c r="M27" s="196"/>
      <c r="N27" s="196"/>
      <c r="O27" s="196"/>
      <c r="P27" s="196">
        <v>0.5</v>
      </c>
      <c r="Q27" s="197">
        <v>0.5</v>
      </c>
      <c r="R27" s="386">
        <f t="shared" si="3"/>
        <v>0</v>
      </c>
      <c r="S27" s="387">
        <f t="shared" si="4"/>
        <v>0</v>
      </c>
      <c r="T27" s="387">
        <f t="shared" si="5"/>
        <v>0</v>
      </c>
      <c r="U27" s="387">
        <f t="shared" si="6"/>
        <v>0</v>
      </c>
      <c r="V27" s="387">
        <f t="shared" si="7"/>
        <v>133</v>
      </c>
      <c r="W27" s="388">
        <f t="shared" si="8"/>
        <v>133</v>
      </c>
      <c r="X27" s="389">
        <f t="shared" si="9"/>
        <v>266</v>
      </c>
      <c r="Y27" s="144"/>
      <c r="Z27" s="423">
        <f t="shared" si="10"/>
        <v>0</v>
      </c>
      <c r="AA27" s="107"/>
      <c r="AB27" s="107"/>
      <c r="AC27" s="439" t="s">
        <v>312</v>
      </c>
      <c r="AD27" s="440"/>
      <c r="AE27" s="441">
        <v>18000</v>
      </c>
      <c r="AF27" s="441">
        <v>18375</v>
      </c>
      <c r="AG27" s="441">
        <v>18000</v>
      </c>
      <c r="AH27" s="441">
        <v>17975</v>
      </c>
      <c r="AI27" s="442"/>
    </row>
    <row r="28" spans="1:43" ht="18.75" hidden="1" customHeight="1">
      <c r="A28" s="157">
        <f t="shared" si="0"/>
        <v>0</v>
      </c>
      <c r="B28" s="163" t="s">
        <v>321</v>
      </c>
      <c r="C28" s="142"/>
      <c r="D28" s="199"/>
      <c r="E28" s="383">
        <f t="shared" si="1"/>
        <v>0</v>
      </c>
      <c r="F28" s="319"/>
      <c r="G28" s="384" t="str">
        <f t="shared" ca="1" si="11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87">
        <f t="shared" si="5"/>
        <v>0</v>
      </c>
      <c r="U28" s="387">
        <f t="shared" si="6"/>
        <v>0</v>
      </c>
      <c r="V28" s="387">
        <f t="shared" si="7"/>
        <v>0</v>
      </c>
      <c r="W28" s="388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107"/>
      <c r="AB28" s="107"/>
      <c r="AC28" s="439" t="s">
        <v>313</v>
      </c>
      <c r="AD28" s="440">
        <v>18345</v>
      </c>
      <c r="AE28" s="443"/>
      <c r="AF28" s="443"/>
      <c r="AG28" s="443"/>
      <c r="AH28" s="443"/>
      <c r="AI28" s="288"/>
    </row>
    <row r="29" spans="1:43" s="295" customFormat="1" ht="18.75" hidden="1" customHeight="1">
      <c r="A29" s="157">
        <f t="shared" si="0"/>
        <v>1</v>
      </c>
      <c r="B29" s="151" t="s">
        <v>63</v>
      </c>
      <c r="C29" s="151"/>
      <c r="D29" s="198">
        <v>30</v>
      </c>
      <c r="E29" s="383">
        <f t="shared" si="1"/>
        <v>210</v>
      </c>
      <c r="F29" s="319">
        <v>46224</v>
      </c>
      <c r="G29" s="291">
        <f t="shared" ca="1" si="11"/>
        <v>84</v>
      </c>
      <c r="H29" s="254">
        <v>3</v>
      </c>
      <c r="I29" s="429">
        <v>-4.2692519000000004</v>
      </c>
      <c r="J29" s="429">
        <v>15.2894527</v>
      </c>
      <c r="K29" s="254" t="str">
        <f>VLOOKUP(H29,Secteurs!$A$4:$C$6,3)</f>
        <v>Arnaud ITOUA</v>
      </c>
      <c r="L29" s="195">
        <v>0.5</v>
      </c>
      <c r="M29" s="196"/>
      <c r="N29" s="196"/>
      <c r="O29" s="196"/>
      <c r="P29" s="196">
        <v>0.25</v>
      </c>
      <c r="Q29" s="197">
        <v>0.25</v>
      </c>
      <c r="R29" s="386">
        <f t="shared" si="3"/>
        <v>105</v>
      </c>
      <c r="S29" s="387">
        <f t="shared" si="4"/>
        <v>0</v>
      </c>
      <c r="T29" s="387">
        <f t="shared" si="5"/>
        <v>0</v>
      </c>
      <c r="U29" s="387">
        <f t="shared" si="6"/>
        <v>0</v>
      </c>
      <c r="V29" s="387">
        <f t="shared" si="7"/>
        <v>52.5</v>
      </c>
      <c r="W29" s="388">
        <f t="shared" si="8"/>
        <v>52.5</v>
      </c>
      <c r="X29" s="389">
        <f t="shared" si="9"/>
        <v>210</v>
      </c>
      <c r="Y29" s="146"/>
      <c r="Z29" s="423">
        <f t="shared" si="10"/>
        <v>0</v>
      </c>
      <c r="AA29" s="107"/>
      <c r="AB29" s="107"/>
      <c r="AC29" s="107"/>
      <c r="AD29" s="107"/>
      <c r="AE29" s="107"/>
      <c r="AF29" s="107"/>
      <c r="AG29" s="107"/>
      <c r="AH29" s="107"/>
      <c r="AI29"/>
      <c r="AJ29"/>
      <c r="AK29"/>
      <c r="AL29"/>
      <c r="AM29"/>
      <c r="AN29"/>
      <c r="AO29"/>
      <c r="AP29"/>
      <c r="AQ29"/>
    </row>
    <row r="30" spans="1:43" ht="21" hidden="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"/>
        <v>182</v>
      </c>
      <c r="F30" s="319">
        <v>46223</v>
      </c>
      <c r="G30" s="384">
        <f t="shared" ca="1" si="11"/>
        <v>85</v>
      </c>
      <c r="H30" s="385">
        <v>3</v>
      </c>
      <c r="I30" s="428" t="s">
        <v>463</v>
      </c>
      <c r="J30" s="428" t="s">
        <v>464</v>
      </c>
      <c r="K30" s="385" t="str">
        <f>VLOOKUP(H30,Secteurs!$A$4:$C$6,3)</f>
        <v>Arnaud ITOUA</v>
      </c>
      <c r="L30" s="195">
        <v>1</v>
      </c>
      <c r="M30" s="196"/>
      <c r="N30" s="196"/>
      <c r="O30" s="196"/>
      <c r="P30" s="196"/>
      <c r="Q30" s="197"/>
      <c r="R30" s="386">
        <f t="shared" si="3"/>
        <v>182</v>
      </c>
      <c r="S30" s="387">
        <f t="shared" si="4"/>
        <v>0</v>
      </c>
      <c r="T30" s="387">
        <f t="shared" si="5"/>
        <v>0</v>
      </c>
      <c r="U30" s="387">
        <f t="shared" si="6"/>
        <v>0</v>
      </c>
      <c r="V30" s="387">
        <f t="shared" si="7"/>
        <v>0</v>
      </c>
      <c r="W30" s="388">
        <f t="shared" si="8"/>
        <v>0</v>
      </c>
      <c r="X30" s="389">
        <f t="shared" si="9"/>
        <v>182</v>
      </c>
      <c r="Y30" s="144"/>
      <c r="Z30" s="423">
        <f t="shared" si="10"/>
        <v>0</v>
      </c>
      <c r="AA30" s="107"/>
      <c r="AB30" s="521" t="s">
        <v>356</v>
      </c>
      <c r="AC30" s="522"/>
      <c r="AD30" s="522"/>
      <c r="AE30" s="522"/>
      <c r="AF30" s="522"/>
      <c r="AG30" s="522"/>
      <c r="AH30" s="522"/>
      <c r="AI30" s="522"/>
    </row>
    <row r="31" spans="1:43" ht="18.75">
      <c r="A31" s="157">
        <f t="shared" si="0"/>
        <v>1</v>
      </c>
      <c r="B31" s="150" t="s">
        <v>65</v>
      </c>
      <c r="C31" s="148" t="s">
        <v>34</v>
      </c>
      <c r="D31" s="201">
        <v>22</v>
      </c>
      <c r="E31" s="383">
        <f t="shared" si="1"/>
        <v>154</v>
      </c>
      <c r="F31" s="319">
        <v>46224</v>
      </c>
      <c r="G31" s="384">
        <f t="shared" ca="1" si="11"/>
        <v>84</v>
      </c>
      <c r="H31" s="385">
        <v>3</v>
      </c>
      <c r="I31" s="428">
        <v>-4.1916270000000004</v>
      </c>
      <c r="J31" s="428">
        <v>15.253387200000001</v>
      </c>
      <c r="K31" s="385" t="str">
        <f>VLOOKUP(H31,Secteurs!$A$4:$C$6,3)</f>
        <v>Arnaud ITOUA</v>
      </c>
      <c r="L31" s="195">
        <v>1</v>
      </c>
      <c r="M31" s="196"/>
      <c r="N31" s="196"/>
      <c r="O31" s="196"/>
      <c r="P31" s="196"/>
      <c r="Q31" s="197"/>
      <c r="R31" s="386">
        <f t="shared" si="3"/>
        <v>154</v>
      </c>
      <c r="S31" s="387">
        <f t="shared" si="4"/>
        <v>0</v>
      </c>
      <c r="T31" s="387">
        <f t="shared" si="5"/>
        <v>0</v>
      </c>
      <c r="U31" s="387">
        <f t="shared" si="6"/>
        <v>0</v>
      </c>
      <c r="V31" s="387">
        <f t="shared" si="7"/>
        <v>0</v>
      </c>
      <c r="W31" s="388">
        <f t="shared" si="8"/>
        <v>0</v>
      </c>
      <c r="X31" s="389">
        <f t="shared" si="9"/>
        <v>154</v>
      </c>
      <c r="Y31" s="144"/>
      <c r="Z31" s="423">
        <f t="shared" si="10"/>
        <v>0</v>
      </c>
      <c r="AA31" s="107"/>
      <c r="AB31" s="372" t="s">
        <v>357</v>
      </c>
      <c r="AC31" s="372" t="s">
        <v>358</v>
      </c>
      <c r="AD31" s="372" t="s">
        <v>359</v>
      </c>
      <c r="AE31" s="373" t="s">
        <v>372</v>
      </c>
      <c r="AF31" s="373" t="s">
        <v>373</v>
      </c>
      <c r="AG31" s="373" t="s">
        <v>362</v>
      </c>
      <c r="AH31" s="417" t="s">
        <v>374</v>
      </c>
      <c r="AI31" s="373" t="s">
        <v>364</v>
      </c>
    </row>
    <row r="32" spans="1:43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"/>
        <v>294</v>
      </c>
      <c r="F32" s="319">
        <v>46223</v>
      </c>
      <c r="G32" s="384">
        <f t="shared" ca="1" si="11"/>
        <v>85</v>
      </c>
      <c r="H32" s="385">
        <v>3</v>
      </c>
      <c r="I32" s="428" t="s">
        <v>465</v>
      </c>
      <c r="J32" s="428" t="s">
        <v>466</v>
      </c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/>
      <c r="Q32" s="197">
        <v>0.5</v>
      </c>
      <c r="R32" s="386">
        <f t="shared" si="3"/>
        <v>147</v>
      </c>
      <c r="S32" s="387">
        <f t="shared" si="4"/>
        <v>0</v>
      </c>
      <c r="T32" s="387">
        <f t="shared" si="5"/>
        <v>0</v>
      </c>
      <c r="U32" s="387">
        <f t="shared" si="6"/>
        <v>0</v>
      </c>
      <c r="V32" s="387">
        <f t="shared" si="7"/>
        <v>0</v>
      </c>
      <c r="W32" s="388">
        <f t="shared" si="8"/>
        <v>147</v>
      </c>
      <c r="X32" s="389">
        <f t="shared" si="9"/>
        <v>294</v>
      </c>
      <c r="Y32" s="144"/>
      <c r="Z32" s="423">
        <f t="shared" si="10"/>
        <v>0</v>
      </c>
      <c r="AA32" s="368" t="s">
        <v>366</v>
      </c>
      <c r="AB32" s="367">
        <v>28900</v>
      </c>
      <c r="AC32" s="367">
        <v>32000</v>
      </c>
      <c r="AD32" s="367">
        <v>29500</v>
      </c>
      <c r="AE32" s="367">
        <v>29500</v>
      </c>
      <c r="AF32" s="367">
        <v>29000</v>
      </c>
      <c r="AG32" s="367">
        <v>28750</v>
      </c>
      <c r="AH32" s="255">
        <v>29000</v>
      </c>
      <c r="AI32" s="367">
        <v>29000</v>
      </c>
    </row>
    <row r="33" spans="1:35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"/>
        <v>378</v>
      </c>
      <c r="F33" s="319">
        <v>46224</v>
      </c>
      <c r="G33" s="384">
        <f t="shared" ca="1" si="11"/>
        <v>84</v>
      </c>
      <c r="H33" s="385">
        <v>1</v>
      </c>
      <c r="I33" s="428" t="s">
        <v>467</v>
      </c>
      <c r="J33" s="428" t="s">
        <v>468</v>
      </c>
      <c r="K33" s="385" t="s">
        <v>353</v>
      </c>
      <c r="L33" s="195">
        <v>1</v>
      </c>
      <c r="M33" s="196"/>
      <c r="N33" s="196"/>
      <c r="O33" s="196"/>
      <c r="P33" s="196"/>
      <c r="Q33" s="197"/>
      <c r="R33" s="386">
        <f t="shared" si="3"/>
        <v>378</v>
      </c>
      <c r="S33" s="387">
        <f t="shared" si="4"/>
        <v>0</v>
      </c>
      <c r="T33" s="387">
        <f t="shared" si="5"/>
        <v>0</v>
      </c>
      <c r="U33" s="387">
        <f t="shared" si="6"/>
        <v>0</v>
      </c>
      <c r="V33" s="387">
        <f t="shared" si="7"/>
        <v>0</v>
      </c>
      <c r="W33" s="388">
        <f t="shared" si="8"/>
        <v>0</v>
      </c>
      <c r="X33" s="389">
        <f t="shared" si="9"/>
        <v>378</v>
      </c>
      <c r="Y33" s="144"/>
      <c r="Z33" s="423">
        <f t="shared" si="10"/>
        <v>0</v>
      </c>
      <c r="AA33" s="396" t="s">
        <v>367</v>
      </c>
      <c r="AB33" s="370" t="s">
        <v>2</v>
      </c>
      <c r="AC33" s="416" t="s">
        <v>376</v>
      </c>
      <c r="AD33" s="370"/>
      <c r="AE33" s="370"/>
      <c r="AF33" s="370"/>
      <c r="AG33" s="370" t="s">
        <v>369</v>
      </c>
      <c r="AH33" s="370"/>
      <c r="AI33" s="370"/>
    </row>
    <row r="34" spans="1:35" ht="18.75">
      <c r="A34" s="157">
        <f t="shared" ref="A34:A65" si="12">+IF(D34&gt;0,1,0)</f>
        <v>1</v>
      </c>
      <c r="B34" s="142" t="s">
        <v>68</v>
      </c>
      <c r="C34" s="148" t="s">
        <v>29</v>
      </c>
      <c r="D34" s="198">
        <v>42</v>
      </c>
      <c r="E34" s="383">
        <f t="shared" ref="E34:E65" si="13">D34*7</f>
        <v>294</v>
      </c>
      <c r="F34" s="319">
        <v>46226</v>
      </c>
      <c r="G34" s="384">
        <f t="shared" ca="1" si="11"/>
        <v>82</v>
      </c>
      <c r="H34" s="385">
        <v>2</v>
      </c>
      <c r="I34" s="428" t="s">
        <v>469</v>
      </c>
      <c r="J34" s="428" t="s">
        <v>470</v>
      </c>
      <c r="K34" s="385" t="s">
        <v>354</v>
      </c>
      <c r="L34" s="195">
        <v>0.5</v>
      </c>
      <c r="M34" s="196">
        <v>0.25</v>
      </c>
      <c r="N34" s="196"/>
      <c r="O34" s="196"/>
      <c r="P34" s="196"/>
      <c r="Q34" s="197">
        <v>0.25</v>
      </c>
      <c r="R34" s="386">
        <f t="shared" ref="R34:R65" si="14">+$E34*L34</f>
        <v>147</v>
      </c>
      <c r="S34" s="387">
        <f t="shared" ref="S34:S65" si="15">+$E34*M34</f>
        <v>73.5</v>
      </c>
      <c r="T34" s="387">
        <f t="shared" ref="T34:T65" si="16">+$E34*N34</f>
        <v>0</v>
      </c>
      <c r="U34" s="387">
        <f t="shared" ref="U34:U65" si="17">+$E34*O34</f>
        <v>0</v>
      </c>
      <c r="V34" s="387">
        <f t="shared" ref="V34:V65" si="18">+$E34*P34</f>
        <v>0</v>
      </c>
      <c r="W34" s="388">
        <f t="shared" ref="W34:W65" si="19">+$E34*Q34</f>
        <v>73.5</v>
      </c>
      <c r="X34" s="389">
        <f t="shared" ref="X34:X65" si="20">SUM(R34:W34)</f>
        <v>294</v>
      </c>
      <c r="Y34" s="144"/>
      <c r="Z34" s="423">
        <f t="shared" ref="Z34:Z65" si="21">+X34-E34</f>
        <v>0</v>
      </c>
      <c r="AA34" s="107"/>
      <c r="AB34" s="107"/>
      <c r="AC34" s="107"/>
      <c r="AD34" s="107"/>
      <c r="AE34" s="107"/>
      <c r="AF34" s="107"/>
      <c r="AG34" s="107"/>
      <c r="AH34" s="107"/>
    </row>
    <row r="35" spans="1:35" ht="18.75">
      <c r="A35" s="157">
        <f t="shared" si="12"/>
        <v>1</v>
      </c>
      <c r="B35" s="142" t="s">
        <v>69</v>
      </c>
      <c r="C35" s="142"/>
      <c r="D35" s="198">
        <v>26</v>
      </c>
      <c r="E35" s="383">
        <f t="shared" si="13"/>
        <v>182</v>
      </c>
      <c r="F35" s="319">
        <v>46223</v>
      </c>
      <c r="G35" s="384">
        <f t="shared" ca="1" si="11"/>
        <v>85</v>
      </c>
      <c r="H35" s="385">
        <v>3</v>
      </c>
      <c r="I35" s="428" t="s">
        <v>471</v>
      </c>
      <c r="J35" s="428" t="s">
        <v>472</v>
      </c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14"/>
        <v>91</v>
      </c>
      <c r="S35" s="387">
        <f t="shared" si="15"/>
        <v>0</v>
      </c>
      <c r="T35" s="387">
        <f t="shared" si="16"/>
        <v>0</v>
      </c>
      <c r="U35" s="387">
        <f t="shared" si="17"/>
        <v>0</v>
      </c>
      <c r="V35" s="387">
        <f t="shared" si="18"/>
        <v>0</v>
      </c>
      <c r="W35" s="388">
        <f t="shared" si="19"/>
        <v>91</v>
      </c>
      <c r="X35" s="389">
        <f t="shared" si="20"/>
        <v>182</v>
      </c>
      <c r="Y35" s="144"/>
      <c r="Z35" s="423">
        <f t="shared" si="21"/>
        <v>0</v>
      </c>
      <c r="AA35" s="444" t="s">
        <v>385</v>
      </c>
      <c r="AB35" s="107"/>
      <c r="AC35" s="107"/>
      <c r="AD35" s="107"/>
      <c r="AE35" s="107"/>
      <c r="AF35" s="107"/>
      <c r="AG35" s="107"/>
      <c r="AH35" s="107"/>
    </row>
    <row r="36" spans="1:35" ht="18.75">
      <c r="A36" s="157">
        <f t="shared" si="12"/>
        <v>1</v>
      </c>
      <c r="B36" s="142" t="s">
        <v>299</v>
      </c>
      <c r="C36" s="142"/>
      <c r="D36" s="198">
        <v>30</v>
      </c>
      <c r="E36" s="383">
        <f t="shared" si="13"/>
        <v>210</v>
      </c>
      <c r="F36" s="319">
        <v>46226</v>
      </c>
      <c r="G36" s="384">
        <f t="shared" ca="1" si="11"/>
        <v>82</v>
      </c>
      <c r="H36" s="385">
        <v>3</v>
      </c>
      <c r="I36" s="428">
        <v>-4.1155827</v>
      </c>
      <c r="J36" s="428">
        <v>15.3594078</v>
      </c>
      <c r="K36" s="385" t="str">
        <f>VLOOKUP(H36,Secteurs!$A$4:$C$6,3)</f>
        <v>Arnaud ITOUA</v>
      </c>
      <c r="L36" s="195"/>
      <c r="M36" s="196"/>
      <c r="N36" s="196"/>
      <c r="O36" s="196"/>
      <c r="P36" s="196"/>
      <c r="Q36" s="197">
        <v>1</v>
      </c>
      <c r="R36" s="386">
        <f t="shared" si="14"/>
        <v>0</v>
      </c>
      <c r="S36" s="387">
        <f t="shared" si="15"/>
        <v>0</v>
      </c>
      <c r="T36" s="387">
        <f t="shared" si="16"/>
        <v>0</v>
      </c>
      <c r="U36" s="387">
        <f t="shared" si="17"/>
        <v>0</v>
      </c>
      <c r="V36" s="387">
        <f t="shared" si="18"/>
        <v>0</v>
      </c>
      <c r="W36" s="388">
        <f t="shared" si="19"/>
        <v>210</v>
      </c>
      <c r="X36" s="389">
        <f t="shared" si="20"/>
        <v>210</v>
      </c>
      <c r="Y36" s="144"/>
      <c r="Z36" s="423">
        <f t="shared" si="21"/>
        <v>0</v>
      </c>
      <c r="AA36" s="107"/>
      <c r="AB36" s="107"/>
      <c r="AC36" s="107"/>
      <c r="AD36" s="436" t="s">
        <v>2</v>
      </c>
      <c r="AE36" s="437" t="s">
        <v>3</v>
      </c>
      <c r="AF36" s="437" t="s">
        <v>4</v>
      </c>
      <c r="AG36" s="437" t="s">
        <v>6</v>
      </c>
      <c r="AH36" s="437" t="s">
        <v>5</v>
      </c>
      <c r="AI36" s="438" t="s">
        <v>7</v>
      </c>
    </row>
    <row r="37" spans="1:35" ht="18.75">
      <c r="A37" s="157">
        <f t="shared" si="12"/>
        <v>1</v>
      </c>
      <c r="B37" s="142" t="s">
        <v>71</v>
      </c>
      <c r="C37" s="142"/>
      <c r="D37" s="198">
        <v>26</v>
      </c>
      <c r="E37" s="383">
        <f t="shared" si="13"/>
        <v>182</v>
      </c>
      <c r="F37" s="319">
        <v>46226</v>
      </c>
      <c r="G37" s="384">
        <f t="shared" ca="1" si="11"/>
        <v>82</v>
      </c>
      <c r="H37" s="385">
        <v>3</v>
      </c>
      <c r="I37" s="428">
        <v>-4.1209197</v>
      </c>
      <c r="J37" s="428">
        <v>15.360647200000001</v>
      </c>
      <c r="K37" s="385" t="str">
        <f>VLOOKUP(H37,Secteurs!$A$4:$C$6,3)</f>
        <v>Arnaud ITOUA</v>
      </c>
      <c r="L37" s="195"/>
      <c r="M37" s="196"/>
      <c r="N37" s="196"/>
      <c r="O37" s="196"/>
      <c r="P37" s="196">
        <v>0.5</v>
      </c>
      <c r="Q37" s="197">
        <v>0.5</v>
      </c>
      <c r="R37" s="386">
        <f t="shared" si="14"/>
        <v>0</v>
      </c>
      <c r="S37" s="387">
        <f t="shared" si="15"/>
        <v>0</v>
      </c>
      <c r="T37" s="387">
        <f t="shared" si="16"/>
        <v>0</v>
      </c>
      <c r="U37" s="387">
        <f t="shared" si="17"/>
        <v>0</v>
      </c>
      <c r="V37" s="387">
        <f t="shared" si="18"/>
        <v>91</v>
      </c>
      <c r="W37" s="388">
        <f t="shared" si="19"/>
        <v>91</v>
      </c>
      <c r="X37" s="389">
        <f t="shared" si="20"/>
        <v>182</v>
      </c>
      <c r="Y37" s="144"/>
      <c r="Z37" s="423">
        <f t="shared" si="21"/>
        <v>0</v>
      </c>
      <c r="AA37" s="107"/>
      <c r="AB37" s="107"/>
      <c r="AC37" s="439" t="s">
        <v>311</v>
      </c>
      <c r="AD37" s="440">
        <v>9450</v>
      </c>
      <c r="AE37" s="441">
        <v>8850</v>
      </c>
      <c r="AF37" s="441">
        <v>9000</v>
      </c>
      <c r="AG37" s="441">
        <v>9000</v>
      </c>
      <c r="AH37" s="441">
        <v>9000</v>
      </c>
      <c r="AI37" s="442">
        <v>9250</v>
      </c>
    </row>
    <row r="38" spans="1:35" ht="18.75">
      <c r="A38" s="157">
        <f t="shared" si="12"/>
        <v>1</v>
      </c>
      <c r="B38" s="150" t="s">
        <v>72</v>
      </c>
      <c r="C38" s="150"/>
      <c r="D38" s="201">
        <v>28</v>
      </c>
      <c r="E38" s="383">
        <f t="shared" si="13"/>
        <v>196</v>
      </c>
      <c r="F38" s="319">
        <v>46227</v>
      </c>
      <c r="G38" s="384">
        <f t="shared" ca="1" si="11"/>
        <v>81</v>
      </c>
      <c r="H38" s="385">
        <v>2</v>
      </c>
      <c r="I38" s="428" t="s">
        <v>473</v>
      </c>
      <c r="J38" s="428" t="s">
        <v>474</v>
      </c>
      <c r="K38" s="385" t="s">
        <v>354</v>
      </c>
      <c r="L38" s="195">
        <v>0.5</v>
      </c>
      <c r="M38" s="196"/>
      <c r="N38" s="196"/>
      <c r="O38" s="196"/>
      <c r="P38" s="196"/>
      <c r="Q38" s="197">
        <v>0.5</v>
      </c>
      <c r="R38" s="386">
        <f t="shared" si="14"/>
        <v>98</v>
      </c>
      <c r="S38" s="387">
        <f t="shared" si="15"/>
        <v>0</v>
      </c>
      <c r="T38" s="387">
        <f t="shared" si="16"/>
        <v>0</v>
      </c>
      <c r="U38" s="387">
        <f t="shared" si="17"/>
        <v>0</v>
      </c>
      <c r="V38" s="387">
        <f t="shared" si="18"/>
        <v>0</v>
      </c>
      <c r="W38" s="388">
        <f t="shared" si="19"/>
        <v>98</v>
      </c>
      <c r="X38" s="389">
        <f t="shared" si="20"/>
        <v>196</v>
      </c>
      <c r="Y38" s="144"/>
      <c r="Z38" s="423">
        <f t="shared" si="21"/>
        <v>0</v>
      </c>
      <c r="AA38" s="107"/>
      <c r="AB38" s="107"/>
      <c r="AC38" s="439" t="s">
        <v>312</v>
      </c>
      <c r="AD38" s="440">
        <v>9163</v>
      </c>
      <c r="AE38" s="441"/>
      <c r="AF38" s="441"/>
      <c r="AG38" s="441"/>
      <c r="AH38" s="441"/>
      <c r="AI38" s="441"/>
    </row>
    <row r="39" spans="1:35" ht="18.75">
      <c r="A39" s="157">
        <f t="shared" si="12"/>
        <v>1</v>
      </c>
      <c r="B39" s="150" t="s">
        <v>73</v>
      </c>
      <c r="C39" s="150"/>
      <c r="D39" s="200">
        <v>40</v>
      </c>
      <c r="E39" s="383">
        <f t="shared" si="13"/>
        <v>280</v>
      </c>
      <c r="F39" s="319">
        <v>46227</v>
      </c>
      <c r="G39" s="384">
        <f t="shared" ca="1" si="11"/>
        <v>81</v>
      </c>
      <c r="H39" s="385">
        <v>1</v>
      </c>
      <c r="I39" s="428" t="s">
        <v>475</v>
      </c>
      <c r="J39" s="428" t="s">
        <v>476</v>
      </c>
      <c r="K39" s="385" t="s">
        <v>354</v>
      </c>
      <c r="L39" s="195">
        <v>0.5</v>
      </c>
      <c r="M39" s="196"/>
      <c r="N39" s="196"/>
      <c r="O39" s="196"/>
      <c r="P39" s="196"/>
      <c r="Q39" s="197">
        <v>0.5</v>
      </c>
      <c r="R39" s="386">
        <f t="shared" si="14"/>
        <v>140</v>
      </c>
      <c r="S39" s="387">
        <f t="shared" si="15"/>
        <v>0</v>
      </c>
      <c r="T39" s="387">
        <f t="shared" si="16"/>
        <v>0</v>
      </c>
      <c r="U39" s="387">
        <f t="shared" si="17"/>
        <v>0</v>
      </c>
      <c r="V39" s="387">
        <f t="shared" si="18"/>
        <v>0</v>
      </c>
      <c r="W39" s="388">
        <f t="shared" si="19"/>
        <v>140</v>
      </c>
      <c r="X39" s="389">
        <f t="shared" si="20"/>
        <v>280</v>
      </c>
      <c r="Y39" s="144"/>
      <c r="Z39" s="423">
        <f t="shared" si="21"/>
        <v>0</v>
      </c>
      <c r="AA39" s="107"/>
      <c r="AB39" s="107"/>
      <c r="AC39" s="439" t="s">
        <v>313</v>
      </c>
      <c r="AD39" s="440">
        <v>9013</v>
      </c>
      <c r="AE39" s="443"/>
      <c r="AF39" s="443"/>
      <c r="AG39" s="443"/>
      <c r="AH39" s="443"/>
      <c r="AI39" s="288"/>
    </row>
    <row r="40" spans="1:35" ht="18.75">
      <c r="A40" s="157">
        <f t="shared" si="12"/>
        <v>1</v>
      </c>
      <c r="B40" s="142" t="s">
        <v>74</v>
      </c>
      <c r="C40" s="148" t="s">
        <v>29</v>
      </c>
      <c r="D40" s="198">
        <v>26</v>
      </c>
      <c r="E40" s="383">
        <f t="shared" si="13"/>
        <v>182</v>
      </c>
      <c r="F40" s="319">
        <v>46225</v>
      </c>
      <c r="G40" s="384">
        <f t="shared" ca="1" si="11"/>
        <v>83</v>
      </c>
      <c r="H40" s="385">
        <v>3</v>
      </c>
      <c r="I40" s="428">
        <v>-4.2118339999999996</v>
      </c>
      <c r="J40" s="428">
        <v>15.267199099999999</v>
      </c>
      <c r="K40" s="385" t="str">
        <f>VLOOKUP(H40,Secteurs!$A$4:$C$6,3)</f>
        <v>Arnaud ITOUA</v>
      </c>
      <c r="L40" s="195"/>
      <c r="M40" s="196">
        <v>0.5</v>
      </c>
      <c r="N40" s="196"/>
      <c r="O40" s="196">
        <v>0.5</v>
      </c>
      <c r="P40" s="196"/>
      <c r="Q40" s="197"/>
      <c r="R40" s="386">
        <f t="shared" si="14"/>
        <v>0</v>
      </c>
      <c r="S40" s="387">
        <f t="shared" si="15"/>
        <v>91</v>
      </c>
      <c r="T40" s="387">
        <f t="shared" si="16"/>
        <v>0</v>
      </c>
      <c r="U40" s="387">
        <f t="shared" si="17"/>
        <v>91</v>
      </c>
      <c r="V40" s="387">
        <f t="shared" si="18"/>
        <v>0</v>
      </c>
      <c r="W40" s="388">
        <f t="shared" si="19"/>
        <v>0</v>
      </c>
      <c r="X40" s="389">
        <f t="shared" si="20"/>
        <v>182</v>
      </c>
      <c r="Y40" s="144"/>
      <c r="Z40" s="423">
        <f t="shared" si="21"/>
        <v>0</v>
      </c>
      <c r="AA40" s="107"/>
      <c r="AB40" s="107"/>
      <c r="AC40" s="107"/>
      <c r="AD40" s="107"/>
      <c r="AE40" s="107"/>
      <c r="AF40" s="107"/>
      <c r="AG40" s="107"/>
      <c r="AH40" s="107"/>
    </row>
    <row r="41" spans="1:35" ht="18.75">
      <c r="A41" s="157">
        <f t="shared" si="12"/>
        <v>1</v>
      </c>
      <c r="B41" s="142" t="s">
        <v>75</v>
      </c>
      <c r="C41" s="148" t="s">
        <v>29</v>
      </c>
      <c r="D41" s="198">
        <v>32</v>
      </c>
      <c r="E41" s="383">
        <f t="shared" si="13"/>
        <v>224</v>
      </c>
      <c r="F41" s="319">
        <v>46223</v>
      </c>
      <c r="G41" s="384">
        <f t="shared" ca="1" si="11"/>
        <v>85</v>
      </c>
      <c r="H41" s="385">
        <v>1</v>
      </c>
      <c r="I41" s="428">
        <v>-4.2914669999999999</v>
      </c>
      <c r="J41" s="428">
        <v>15.24741</v>
      </c>
      <c r="K41" s="385" t="s">
        <v>353</v>
      </c>
      <c r="L41" s="195">
        <v>0.5</v>
      </c>
      <c r="M41" s="196"/>
      <c r="N41" s="196"/>
      <c r="O41" s="196">
        <v>0.25</v>
      </c>
      <c r="P41" s="196"/>
      <c r="Q41" s="197">
        <v>0.25</v>
      </c>
      <c r="R41" s="386">
        <f t="shared" si="14"/>
        <v>112</v>
      </c>
      <c r="S41" s="387">
        <f t="shared" si="15"/>
        <v>0</v>
      </c>
      <c r="T41" s="387">
        <f t="shared" si="16"/>
        <v>0</v>
      </c>
      <c r="U41" s="387">
        <f t="shared" si="17"/>
        <v>56</v>
      </c>
      <c r="V41" s="387">
        <f t="shared" si="18"/>
        <v>0</v>
      </c>
      <c r="W41" s="388">
        <f t="shared" si="19"/>
        <v>56</v>
      </c>
      <c r="X41" s="389">
        <f t="shared" si="20"/>
        <v>224</v>
      </c>
      <c r="Y41" s="144"/>
      <c r="Z41" s="423">
        <f t="shared" si="21"/>
        <v>0</v>
      </c>
      <c r="AA41" s="2"/>
      <c r="AB41" s="2"/>
      <c r="AC41" s="2"/>
      <c r="AD41" s="2"/>
      <c r="AE41" s="2"/>
      <c r="AF41" s="2"/>
      <c r="AG41" s="2"/>
      <c r="AH41" s="2"/>
    </row>
    <row r="42" spans="1:35" ht="18.75">
      <c r="A42" s="157">
        <f t="shared" si="12"/>
        <v>1</v>
      </c>
      <c r="B42" s="142" t="s">
        <v>216</v>
      </c>
      <c r="C42" s="148" t="s">
        <v>29</v>
      </c>
      <c r="D42" s="198">
        <v>40</v>
      </c>
      <c r="E42" s="383">
        <f t="shared" si="13"/>
        <v>280</v>
      </c>
      <c r="F42" s="319">
        <v>46225</v>
      </c>
      <c r="G42" s="384">
        <f t="shared" ca="1" si="11"/>
        <v>83</v>
      </c>
      <c r="H42" s="385">
        <v>3</v>
      </c>
      <c r="I42" s="428">
        <v>-4.1955397999999997</v>
      </c>
      <c r="J42" s="428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>
        <v>0.5</v>
      </c>
      <c r="P42" s="196"/>
      <c r="Q42" s="197"/>
      <c r="R42" s="386">
        <f t="shared" si="14"/>
        <v>140</v>
      </c>
      <c r="S42" s="387">
        <f t="shared" si="15"/>
        <v>0</v>
      </c>
      <c r="T42" s="387">
        <f t="shared" si="16"/>
        <v>0</v>
      </c>
      <c r="U42" s="387">
        <f t="shared" si="17"/>
        <v>140</v>
      </c>
      <c r="V42" s="387">
        <f t="shared" si="18"/>
        <v>0</v>
      </c>
      <c r="W42" s="388">
        <f t="shared" si="19"/>
        <v>0</v>
      </c>
      <c r="X42" s="389">
        <f t="shared" si="20"/>
        <v>280</v>
      </c>
      <c r="Y42" s="144"/>
      <c r="Z42" s="423">
        <f t="shared" si="21"/>
        <v>0</v>
      </c>
      <c r="AA42" s="2"/>
      <c r="AB42" s="2"/>
      <c r="AC42" s="2"/>
      <c r="AD42" s="2"/>
      <c r="AE42" s="2"/>
      <c r="AF42" s="2"/>
      <c r="AG42" s="2"/>
      <c r="AH42" s="2"/>
    </row>
    <row r="43" spans="1:35" ht="18.75">
      <c r="A43" s="157">
        <f t="shared" si="12"/>
        <v>1</v>
      </c>
      <c r="B43" s="150" t="s">
        <v>77</v>
      </c>
      <c r="C43" s="148" t="s">
        <v>29</v>
      </c>
      <c r="D43" s="200">
        <v>46</v>
      </c>
      <c r="E43" s="383">
        <f t="shared" si="13"/>
        <v>322</v>
      </c>
      <c r="F43" s="319">
        <v>46223</v>
      </c>
      <c r="G43" s="384">
        <f t="shared" ca="1" si="11"/>
        <v>85</v>
      </c>
      <c r="H43" s="385">
        <v>2</v>
      </c>
      <c r="I43" s="428" t="s">
        <v>477</v>
      </c>
      <c r="J43" s="428" t="s">
        <v>478</v>
      </c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4"/>
        <v>161</v>
      </c>
      <c r="S43" s="387">
        <f t="shared" si="15"/>
        <v>0</v>
      </c>
      <c r="T43" s="387">
        <f t="shared" si="16"/>
        <v>0</v>
      </c>
      <c r="U43" s="387">
        <f t="shared" si="17"/>
        <v>161</v>
      </c>
      <c r="V43" s="387">
        <f t="shared" si="18"/>
        <v>0</v>
      </c>
      <c r="W43" s="388">
        <f t="shared" si="19"/>
        <v>0</v>
      </c>
      <c r="X43" s="389">
        <f t="shared" si="20"/>
        <v>322</v>
      </c>
      <c r="Y43" s="144"/>
      <c r="Z43" s="423">
        <f t="shared" si="21"/>
        <v>0</v>
      </c>
      <c r="AA43" s="2"/>
      <c r="AB43" s="2"/>
      <c r="AC43" s="2"/>
      <c r="AD43" s="2"/>
      <c r="AE43" s="2"/>
      <c r="AF43" s="2"/>
      <c r="AG43" s="2"/>
      <c r="AH43" s="2"/>
    </row>
    <row r="44" spans="1:35" ht="18.75">
      <c r="A44" s="157">
        <f t="shared" si="12"/>
        <v>1</v>
      </c>
      <c r="B44" s="142" t="s">
        <v>78</v>
      </c>
      <c r="C44" s="142"/>
      <c r="D44" s="198">
        <v>42</v>
      </c>
      <c r="E44" s="383">
        <f t="shared" si="13"/>
        <v>294</v>
      </c>
      <c r="F44" s="319">
        <v>46224</v>
      </c>
      <c r="G44" s="384">
        <v>1</v>
      </c>
      <c r="H44" s="385">
        <v>1</v>
      </c>
      <c r="I44" s="428" t="s">
        <v>479</v>
      </c>
      <c r="J44" s="428" t="s">
        <v>480</v>
      </c>
      <c r="K44" s="385" t="s">
        <v>353</v>
      </c>
      <c r="L44" s="195">
        <v>0.5</v>
      </c>
      <c r="M44" s="196"/>
      <c r="N44" s="196"/>
      <c r="O44" s="196"/>
      <c r="P44" s="196"/>
      <c r="Q44" s="197">
        <v>0.5</v>
      </c>
      <c r="R44" s="386">
        <f t="shared" si="14"/>
        <v>147</v>
      </c>
      <c r="S44" s="387">
        <f t="shared" si="15"/>
        <v>0</v>
      </c>
      <c r="T44" s="387">
        <f t="shared" si="16"/>
        <v>0</v>
      </c>
      <c r="U44" s="387">
        <f t="shared" si="17"/>
        <v>0</v>
      </c>
      <c r="V44" s="387">
        <f t="shared" si="18"/>
        <v>0</v>
      </c>
      <c r="W44" s="388">
        <f t="shared" si="19"/>
        <v>147</v>
      </c>
      <c r="X44" s="389">
        <f t="shared" si="20"/>
        <v>294</v>
      </c>
      <c r="Y44" s="144"/>
      <c r="Z44" s="423">
        <f t="shared" si="21"/>
        <v>0</v>
      </c>
      <c r="AA44" s="94"/>
      <c r="AB44" s="94"/>
      <c r="AC44" s="94"/>
      <c r="AD44" s="94"/>
      <c r="AE44" s="94"/>
      <c r="AF44" s="2"/>
      <c r="AG44" s="2"/>
      <c r="AH44" s="2"/>
    </row>
    <row r="45" spans="1:35" ht="18.75">
      <c r="A45" s="157">
        <f t="shared" si="12"/>
        <v>1</v>
      </c>
      <c r="B45" s="142" t="s">
        <v>79</v>
      </c>
      <c r="C45" s="142"/>
      <c r="D45" s="198">
        <v>30</v>
      </c>
      <c r="E45" s="383">
        <f t="shared" si="13"/>
        <v>210</v>
      </c>
      <c r="F45" s="319">
        <v>46224</v>
      </c>
      <c r="G45" s="384">
        <v>1</v>
      </c>
      <c r="H45" s="385">
        <v>1</v>
      </c>
      <c r="I45" s="428" t="s">
        <v>481</v>
      </c>
      <c r="J45" s="428" t="s">
        <v>482</v>
      </c>
      <c r="K45" s="385" t="s">
        <v>353</v>
      </c>
      <c r="L45" s="195">
        <v>0.75</v>
      </c>
      <c r="M45" s="196"/>
      <c r="N45" s="196"/>
      <c r="O45" s="196"/>
      <c r="P45" s="196"/>
      <c r="Q45" s="197">
        <v>0.25</v>
      </c>
      <c r="R45" s="386">
        <f t="shared" si="14"/>
        <v>157.5</v>
      </c>
      <c r="S45" s="387">
        <f t="shared" si="15"/>
        <v>0</v>
      </c>
      <c r="T45" s="387">
        <f t="shared" si="16"/>
        <v>0</v>
      </c>
      <c r="U45" s="387">
        <f t="shared" si="17"/>
        <v>0</v>
      </c>
      <c r="V45" s="387">
        <f t="shared" si="18"/>
        <v>0</v>
      </c>
      <c r="W45" s="388">
        <f t="shared" si="19"/>
        <v>52.5</v>
      </c>
      <c r="X45" s="389">
        <f t="shared" si="20"/>
        <v>210</v>
      </c>
      <c r="Y45" s="144"/>
      <c r="Z45" s="423">
        <f t="shared" si="21"/>
        <v>0</v>
      </c>
      <c r="AA45" s="86"/>
      <c r="AB45" s="107"/>
      <c r="AC45" s="2"/>
      <c r="AD45" s="2"/>
      <c r="AE45" s="2"/>
      <c r="AF45" s="2"/>
      <c r="AG45" s="2"/>
      <c r="AH45" s="2"/>
    </row>
    <row r="46" spans="1:35" ht="18.75">
      <c r="A46" s="157">
        <f t="shared" si="12"/>
        <v>1</v>
      </c>
      <c r="B46" s="153" t="s">
        <v>80</v>
      </c>
      <c r="C46" s="148" t="s">
        <v>29</v>
      </c>
      <c r="D46" s="198">
        <v>34</v>
      </c>
      <c r="E46" s="383">
        <f t="shared" si="13"/>
        <v>238</v>
      </c>
      <c r="F46" s="319">
        <v>46227</v>
      </c>
      <c r="G46" s="384">
        <v>1</v>
      </c>
      <c r="H46" s="254">
        <v>1</v>
      </c>
      <c r="I46" s="429" t="s">
        <v>483</v>
      </c>
      <c r="J46" s="429" t="s">
        <v>484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4"/>
        <v>119</v>
      </c>
      <c r="S46" s="387">
        <f t="shared" si="15"/>
        <v>0</v>
      </c>
      <c r="T46" s="387">
        <f t="shared" si="16"/>
        <v>0</v>
      </c>
      <c r="U46" s="387">
        <f t="shared" si="17"/>
        <v>0</v>
      </c>
      <c r="V46" s="387">
        <f t="shared" si="18"/>
        <v>0</v>
      </c>
      <c r="W46" s="388">
        <f t="shared" si="19"/>
        <v>119</v>
      </c>
      <c r="X46" s="389">
        <f t="shared" si="20"/>
        <v>238</v>
      </c>
      <c r="Y46" s="144"/>
      <c r="Z46" s="423">
        <f t="shared" si="21"/>
        <v>0</v>
      </c>
      <c r="AA46" s="86"/>
      <c r="AB46" s="107"/>
      <c r="AC46" s="2"/>
      <c r="AD46" s="2"/>
      <c r="AE46" s="2"/>
      <c r="AF46" s="2"/>
      <c r="AG46" s="2"/>
      <c r="AH46" s="2"/>
    </row>
    <row r="47" spans="1:35" ht="18.75">
      <c r="A47" s="157">
        <f t="shared" si="12"/>
        <v>1</v>
      </c>
      <c r="B47" s="142" t="s">
        <v>391</v>
      </c>
      <c r="C47" s="148" t="s">
        <v>29</v>
      </c>
      <c r="D47" s="198">
        <v>22</v>
      </c>
      <c r="E47" s="383">
        <f t="shared" si="13"/>
        <v>154</v>
      </c>
      <c r="F47" s="319">
        <v>46226</v>
      </c>
      <c r="G47" s="384">
        <v>1</v>
      </c>
      <c r="H47" s="385">
        <v>3</v>
      </c>
      <c r="I47" s="428">
        <v>-4.1118284000000003</v>
      </c>
      <c r="J47" s="428">
        <v>15.3616036</v>
      </c>
      <c r="K47" s="385" t="str">
        <f>VLOOKUP(H47,Secteurs!$A$4:$C$6,3)</f>
        <v>Arnaud ITOUA</v>
      </c>
      <c r="L47" s="195">
        <v>0.5</v>
      </c>
      <c r="M47" s="196"/>
      <c r="N47" s="196"/>
      <c r="O47" s="196"/>
      <c r="P47" s="196"/>
      <c r="Q47" s="197">
        <v>0.5</v>
      </c>
      <c r="R47" s="386">
        <f t="shared" si="14"/>
        <v>77</v>
      </c>
      <c r="S47" s="387">
        <f t="shared" si="15"/>
        <v>0</v>
      </c>
      <c r="T47" s="387">
        <f t="shared" si="16"/>
        <v>0</v>
      </c>
      <c r="U47" s="387">
        <f t="shared" si="17"/>
        <v>0</v>
      </c>
      <c r="V47" s="387">
        <f t="shared" si="18"/>
        <v>0</v>
      </c>
      <c r="W47" s="388">
        <f t="shared" si="19"/>
        <v>77</v>
      </c>
      <c r="X47" s="389">
        <f t="shared" si="20"/>
        <v>154</v>
      </c>
      <c r="Y47" s="144"/>
      <c r="Z47" s="423">
        <f t="shared" si="21"/>
        <v>0</v>
      </c>
      <c r="AA47" s="86"/>
      <c r="AB47" s="107"/>
      <c r="AC47" s="2"/>
      <c r="AD47" s="2"/>
      <c r="AE47" s="2"/>
      <c r="AF47" s="2"/>
      <c r="AG47" s="2"/>
      <c r="AH47" s="2"/>
    </row>
    <row r="48" spans="1:35" ht="18.75">
      <c r="A48" s="157">
        <f t="shared" si="12"/>
        <v>1</v>
      </c>
      <c r="B48" s="142" t="s">
        <v>82</v>
      </c>
      <c r="C48" s="148" t="s">
        <v>29</v>
      </c>
      <c r="D48" s="198">
        <v>50</v>
      </c>
      <c r="E48" s="383">
        <f t="shared" si="13"/>
        <v>350</v>
      </c>
      <c r="F48" s="319">
        <v>46226</v>
      </c>
      <c r="G48" s="384">
        <f t="shared" ref="G48:G66" ca="1" si="22">+IF(A48=1,(+TODAY())-F48,"Sans objet")</f>
        <v>82</v>
      </c>
      <c r="H48" s="385">
        <v>2</v>
      </c>
      <c r="I48" s="428" t="s">
        <v>485</v>
      </c>
      <c r="J48" s="428" t="s">
        <v>486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4"/>
        <v>175</v>
      </c>
      <c r="S48" s="387">
        <f t="shared" si="15"/>
        <v>0</v>
      </c>
      <c r="T48" s="387">
        <f t="shared" si="16"/>
        <v>0</v>
      </c>
      <c r="U48" s="387">
        <f t="shared" si="17"/>
        <v>175</v>
      </c>
      <c r="V48" s="387">
        <f t="shared" si="18"/>
        <v>0</v>
      </c>
      <c r="W48" s="388">
        <f t="shared" si="19"/>
        <v>0</v>
      </c>
      <c r="X48" s="389">
        <f t="shared" si="20"/>
        <v>350</v>
      </c>
      <c r="Y48" s="144"/>
      <c r="Z48" s="423">
        <f t="shared" si="21"/>
        <v>0</v>
      </c>
      <c r="AA48" s="86"/>
      <c r="AB48" s="107"/>
      <c r="AC48" s="2"/>
      <c r="AD48" s="2"/>
      <c r="AE48" s="2"/>
      <c r="AF48" s="2"/>
      <c r="AG48" s="2"/>
      <c r="AH48" s="2"/>
    </row>
    <row r="49" spans="1:34" ht="18.75">
      <c r="A49" s="157">
        <f t="shared" si="12"/>
        <v>1</v>
      </c>
      <c r="B49" s="156" t="s">
        <v>83</v>
      </c>
      <c r="C49" s="148" t="s">
        <v>29</v>
      </c>
      <c r="D49" s="202">
        <v>30</v>
      </c>
      <c r="E49" s="383">
        <f t="shared" si="13"/>
        <v>210</v>
      </c>
      <c r="F49" s="319">
        <v>46226</v>
      </c>
      <c r="G49" s="384">
        <f t="shared" ca="1" si="22"/>
        <v>82</v>
      </c>
      <c r="H49" s="385">
        <v>3</v>
      </c>
      <c r="I49" s="428">
        <v>-4.1425764000000003</v>
      </c>
      <c r="J49" s="428">
        <v>15.290800900000001</v>
      </c>
      <c r="K49" s="385" t="str">
        <f>VLOOKUP(H49,Secteurs!$A$4:$C$6,3)</f>
        <v>Arnaud ITOUA</v>
      </c>
      <c r="L49" s="195"/>
      <c r="M49" s="196"/>
      <c r="N49" s="196">
        <v>0.5</v>
      </c>
      <c r="O49" s="196"/>
      <c r="P49" s="196"/>
      <c r="Q49" s="197">
        <v>0.5</v>
      </c>
      <c r="R49" s="386">
        <f t="shared" si="14"/>
        <v>0</v>
      </c>
      <c r="S49" s="387">
        <f t="shared" si="15"/>
        <v>0</v>
      </c>
      <c r="T49" s="387">
        <f t="shared" si="16"/>
        <v>105</v>
      </c>
      <c r="U49" s="387">
        <f t="shared" si="17"/>
        <v>0</v>
      </c>
      <c r="V49" s="387">
        <f t="shared" si="18"/>
        <v>0</v>
      </c>
      <c r="W49" s="388">
        <f t="shared" si="19"/>
        <v>105</v>
      </c>
      <c r="X49" s="389">
        <f t="shared" si="20"/>
        <v>210</v>
      </c>
      <c r="Y49" s="144"/>
      <c r="Z49" s="423">
        <f t="shared" si="21"/>
        <v>0</v>
      </c>
      <c r="AA49" s="86"/>
      <c r="AB49" s="107"/>
      <c r="AC49" s="2"/>
      <c r="AD49" s="2"/>
      <c r="AE49" s="2"/>
      <c r="AF49" s="2"/>
      <c r="AG49" s="2"/>
      <c r="AH49" s="2"/>
    </row>
    <row r="50" spans="1:34" ht="18.75">
      <c r="A50" s="157">
        <f t="shared" si="12"/>
        <v>1</v>
      </c>
      <c r="B50" s="142" t="s">
        <v>297</v>
      </c>
      <c r="C50" s="142"/>
      <c r="D50" s="198">
        <v>40</v>
      </c>
      <c r="E50" s="383">
        <f t="shared" si="13"/>
        <v>280</v>
      </c>
      <c r="F50" s="319">
        <v>46226</v>
      </c>
      <c r="G50" s="384">
        <f t="shared" ca="1" si="22"/>
        <v>82</v>
      </c>
      <c r="H50" s="385">
        <v>2</v>
      </c>
      <c r="I50" s="428" t="s">
        <v>487</v>
      </c>
      <c r="J50" s="428" t="s">
        <v>488</v>
      </c>
      <c r="K50" s="385" t="s">
        <v>354</v>
      </c>
      <c r="L50" s="195">
        <v>0.5</v>
      </c>
      <c r="M50" s="196"/>
      <c r="N50" s="196"/>
      <c r="O50" s="196"/>
      <c r="P50" s="196"/>
      <c r="Q50" s="197">
        <v>0.5</v>
      </c>
      <c r="R50" s="386">
        <f t="shared" si="14"/>
        <v>140</v>
      </c>
      <c r="S50" s="387">
        <f t="shared" si="15"/>
        <v>0</v>
      </c>
      <c r="T50" s="387">
        <f t="shared" si="16"/>
        <v>0</v>
      </c>
      <c r="U50" s="387">
        <f t="shared" si="17"/>
        <v>0</v>
      </c>
      <c r="V50" s="387">
        <f t="shared" si="18"/>
        <v>0</v>
      </c>
      <c r="W50" s="388">
        <f t="shared" si="19"/>
        <v>140</v>
      </c>
      <c r="X50" s="389">
        <f t="shared" si="20"/>
        <v>280</v>
      </c>
      <c r="Y50" s="144"/>
      <c r="Z50" s="423">
        <f t="shared" si="21"/>
        <v>0</v>
      </c>
      <c r="AA50" s="87"/>
      <c r="AB50" s="107"/>
      <c r="AC50" s="7"/>
      <c r="AD50" s="7"/>
      <c r="AE50" s="2"/>
      <c r="AF50" s="2"/>
      <c r="AG50" s="2"/>
      <c r="AH50" s="2"/>
    </row>
    <row r="51" spans="1:34" ht="21">
      <c r="A51" s="157">
        <f t="shared" si="12"/>
        <v>1</v>
      </c>
      <c r="B51" s="142" t="s">
        <v>85</v>
      </c>
      <c r="C51" s="154" t="s">
        <v>29</v>
      </c>
      <c r="D51" s="200">
        <v>26</v>
      </c>
      <c r="E51" s="383">
        <f t="shared" si="13"/>
        <v>182</v>
      </c>
      <c r="F51" s="319">
        <v>46224</v>
      </c>
      <c r="G51" s="384">
        <f t="shared" ca="1" si="22"/>
        <v>84</v>
      </c>
      <c r="H51" s="385">
        <v>3</v>
      </c>
      <c r="I51" s="428">
        <v>-4.2692519000000004</v>
      </c>
      <c r="J51" s="428">
        <v>15.2894527</v>
      </c>
      <c r="K51" s="385" t="str">
        <f>VLOOKUP(H51,Secteurs!$A$4:$C$6,3)</f>
        <v>Arnaud ITOUA</v>
      </c>
      <c r="L51" s="195"/>
      <c r="M51" s="196"/>
      <c r="N51" s="196"/>
      <c r="O51" s="196"/>
      <c r="P51" s="196">
        <v>0.5</v>
      </c>
      <c r="Q51" s="197">
        <v>0.5</v>
      </c>
      <c r="R51" s="386">
        <f t="shared" si="14"/>
        <v>0</v>
      </c>
      <c r="S51" s="387">
        <f t="shared" si="15"/>
        <v>0</v>
      </c>
      <c r="T51" s="387">
        <f t="shared" si="16"/>
        <v>0</v>
      </c>
      <c r="U51" s="387">
        <f t="shared" si="17"/>
        <v>0</v>
      </c>
      <c r="V51" s="387">
        <f t="shared" si="18"/>
        <v>91</v>
      </c>
      <c r="W51" s="388">
        <f t="shared" si="19"/>
        <v>91</v>
      </c>
      <c r="X51" s="389">
        <f t="shared" si="20"/>
        <v>182</v>
      </c>
      <c r="Y51" s="144"/>
      <c r="Z51" s="423">
        <f t="shared" si="21"/>
        <v>0</v>
      </c>
      <c r="AA51" s="86"/>
      <c r="AB51" s="107"/>
      <c r="AC51" s="2"/>
      <c r="AD51" s="2"/>
      <c r="AE51" s="7"/>
      <c r="AF51" s="36"/>
      <c r="AG51" s="36"/>
      <c r="AH51" s="36"/>
    </row>
    <row r="52" spans="1:34" ht="21">
      <c r="A52" s="157">
        <f t="shared" si="12"/>
        <v>1</v>
      </c>
      <c r="B52" s="150" t="s">
        <v>86</v>
      </c>
      <c r="C52" s="148" t="s">
        <v>29</v>
      </c>
      <c r="D52" s="200">
        <v>22</v>
      </c>
      <c r="E52" s="383">
        <f t="shared" si="13"/>
        <v>154</v>
      </c>
      <c r="F52" s="319">
        <v>46224</v>
      </c>
      <c r="G52" s="384">
        <f t="shared" ca="1" si="22"/>
        <v>84</v>
      </c>
      <c r="H52" s="385">
        <v>3</v>
      </c>
      <c r="I52" s="428">
        <v>-4.1917201000000004</v>
      </c>
      <c r="J52" s="428">
        <v>15.2475126</v>
      </c>
      <c r="K52" s="385" t="str">
        <f>VLOOKUP(H52,Secteurs!$A$4:$C$6,3)</f>
        <v>Arnaud ITOUA</v>
      </c>
      <c r="L52" s="195"/>
      <c r="M52" s="196"/>
      <c r="N52" s="196"/>
      <c r="O52" s="196">
        <v>0.5</v>
      </c>
      <c r="P52" s="196">
        <v>0.5</v>
      </c>
      <c r="Q52" s="197"/>
      <c r="R52" s="386">
        <f t="shared" si="14"/>
        <v>0</v>
      </c>
      <c r="S52" s="387">
        <f t="shared" si="15"/>
        <v>0</v>
      </c>
      <c r="T52" s="387">
        <f t="shared" si="16"/>
        <v>0</v>
      </c>
      <c r="U52" s="387">
        <f t="shared" si="17"/>
        <v>77</v>
      </c>
      <c r="V52" s="387">
        <f t="shared" si="18"/>
        <v>77</v>
      </c>
      <c r="W52" s="388">
        <f t="shared" si="19"/>
        <v>0</v>
      </c>
      <c r="X52" s="389">
        <f t="shared" si="20"/>
        <v>154</v>
      </c>
      <c r="Y52" s="144"/>
      <c r="Z52" s="423">
        <f t="shared" si="21"/>
        <v>0</v>
      </c>
      <c r="AA52" s="86"/>
      <c r="AB52" s="107"/>
      <c r="AC52" s="2"/>
      <c r="AD52" s="2"/>
      <c r="AE52" s="2"/>
      <c r="AF52" s="36"/>
      <c r="AG52" s="36"/>
      <c r="AH52" s="2"/>
    </row>
    <row r="53" spans="1:34" ht="18.75">
      <c r="A53" s="157">
        <f t="shared" si="12"/>
        <v>1</v>
      </c>
      <c r="B53" s="142" t="s">
        <v>337</v>
      </c>
      <c r="D53" s="198">
        <v>28</v>
      </c>
      <c r="E53" s="383">
        <f t="shared" si="13"/>
        <v>196</v>
      </c>
      <c r="F53" s="319">
        <v>46226</v>
      </c>
      <c r="G53" s="384">
        <f t="shared" ca="1" si="22"/>
        <v>82</v>
      </c>
      <c r="H53" s="385">
        <v>3</v>
      </c>
      <c r="I53" s="428">
        <v>-4.1304055000000002</v>
      </c>
      <c r="J53" s="428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>
        <v>0.5</v>
      </c>
      <c r="P53" s="196"/>
      <c r="Q53" s="197"/>
      <c r="R53" s="386">
        <f t="shared" si="14"/>
        <v>98</v>
      </c>
      <c r="S53" s="387">
        <f t="shared" si="15"/>
        <v>0</v>
      </c>
      <c r="T53" s="387">
        <f t="shared" si="16"/>
        <v>0</v>
      </c>
      <c r="U53" s="387">
        <f t="shared" si="17"/>
        <v>98</v>
      </c>
      <c r="V53" s="387">
        <f t="shared" si="18"/>
        <v>0</v>
      </c>
      <c r="W53" s="388">
        <f t="shared" si="19"/>
        <v>0</v>
      </c>
      <c r="X53" s="389">
        <f t="shared" si="20"/>
        <v>196</v>
      </c>
      <c r="Y53" s="144"/>
      <c r="Z53" s="423">
        <f t="shared" si="21"/>
        <v>0</v>
      </c>
      <c r="AA53" s="86"/>
      <c r="AB53" s="107"/>
      <c r="AC53" s="10"/>
      <c r="AD53" s="10"/>
      <c r="AE53" s="2"/>
      <c r="AF53" s="2"/>
      <c r="AG53" s="2"/>
      <c r="AH53" s="2"/>
    </row>
    <row r="54" spans="1:34" ht="18.75">
      <c r="A54" s="157">
        <f t="shared" si="12"/>
        <v>1</v>
      </c>
      <c r="B54" s="142" t="s">
        <v>88</v>
      </c>
      <c r="C54" s="148" t="s">
        <v>29</v>
      </c>
      <c r="D54" s="198">
        <v>32</v>
      </c>
      <c r="E54" s="383">
        <f t="shared" si="13"/>
        <v>224</v>
      </c>
      <c r="F54" s="319">
        <v>46225</v>
      </c>
      <c r="G54" s="384">
        <f t="shared" ca="1" si="22"/>
        <v>83</v>
      </c>
      <c r="H54" s="385">
        <v>2</v>
      </c>
      <c r="I54" s="428" t="s">
        <v>489</v>
      </c>
      <c r="J54" s="428" t="s">
        <v>490</v>
      </c>
      <c r="K54" s="385" t="s">
        <v>354</v>
      </c>
      <c r="L54" s="195">
        <v>0.5</v>
      </c>
      <c r="M54" s="196"/>
      <c r="N54" s="196"/>
      <c r="O54" s="196"/>
      <c r="P54" s="196"/>
      <c r="Q54" s="197">
        <v>0.5</v>
      </c>
      <c r="R54" s="386">
        <f t="shared" si="14"/>
        <v>112</v>
      </c>
      <c r="S54" s="387">
        <f t="shared" si="15"/>
        <v>0</v>
      </c>
      <c r="T54" s="387">
        <f t="shared" si="16"/>
        <v>0</v>
      </c>
      <c r="U54" s="387">
        <f t="shared" si="17"/>
        <v>0</v>
      </c>
      <c r="V54" s="387">
        <f t="shared" si="18"/>
        <v>0</v>
      </c>
      <c r="W54" s="388">
        <f t="shared" si="19"/>
        <v>112</v>
      </c>
      <c r="X54" s="389">
        <f t="shared" si="20"/>
        <v>224</v>
      </c>
      <c r="Y54" s="144"/>
      <c r="Z54" s="423">
        <f t="shared" si="21"/>
        <v>0</v>
      </c>
      <c r="AA54" s="86"/>
      <c r="AB54" s="107"/>
      <c r="AC54" s="2"/>
      <c r="AD54" s="2"/>
      <c r="AE54" s="10"/>
      <c r="AF54" s="2"/>
      <c r="AG54" s="2"/>
      <c r="AH54" s="2"/>
    </row>
    <row r="55" spans="1:34" ht="18.75">
      <c r="A55" s="157">
        <f t="shared" si="12"/>
        <v>1</v>
      </c>
      <c r="B55" s="156" t="s">
        <v>89</v>
      </c>
      <c r="C55" s="148" t="s">
        <v>34</v>
      </c>
      <c r="D55" s="198">
        <v>22</v>
      </c>
      <c r="E55" s="383">
        <f t="shared" si="13"/>
        <v>154</v>
      </c>
      <c r="F55" s="319">
        <v>46223</v>
      </c>
      <c r="G55" s="384">
        <f t="shared" ca="1" si="22"/>
        <v>85</v>
      </c>
      <c r="H55" s="385">
        <v>3</v>
      </c>
      <c r="I55" s="428" t="s">
        <v>491</v>
      </c>
      <c r="J55" s="428" t="s">
        <v>492</v>
      </c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/>
      <c r="Q55" s="197">
        <v>0.5</v>
      </c>
      <c r="R55" s="386">
        <f t="shared" si="14"/>
        <v>77</v>
      </c>
      <c r="S55" s="387">
        <f t="shared" si="15"/>
        <v>0</v>
      </c>
      <c r="T55" s="387">
        <f t="shared" si="16"/>
        <v>0</v>
      </c>
      <c r="U55" s="387">
        <f t="shared" si="17"/>
        <v>0</v>
      </c>
      <c r="V55" s="387">
        <f t="shared" si="18"/>
        <v>0</v>
      </c>
      <c r="W55" s="388">
        <f t="shared" si="19"/>
        <v>77</v>
      </c>
      <c r="X55" s="389">
        <f t="shared" si="20"/>
        <v>154</v>
      </c>
      <c r="Y55" s="144"/>
      <c r="Z55" s="423">
        <f t="shared" si="21"/>
        <v>0</v>
      </c>
      <c r="AA55" s="86"/>
      <c r="AB55" s="107"/>
      <c r="AC55" s="2"/>
      <c r="AD55" s="2"/>
      <c r="AE55" s="10"/>
      <c r="AF55" s="2"/>
      <c r="AG55" s="2"/>
      <c r="AH55" s="2"/>
    </row>
    <row r="56" spans="1:34" ht="18.75" hidden="1" customHeight="1">
      <c r="A56" s="157">
        <f t="shared" si="12"/>
        <v>1</v>
      </c>
      <c r="B56" s="348" t="s">
        <v>322</v>
      </c>
      <c r="C56" s="168" t="s">
        <v>29</v>
      </c>
      <c r="D56" s="198">
        <v>36</v>
      </c>
      <c r="E56" s="383">
        <f t="shared" si="13"/>
        <v>252</v>
      </c>
      <c r="F56" s="319">
        <v>46224</v>
      </c>
      <c r="G56" s="384">
        <f t="shared" ca="1" si="22"/>
        <v>84</v>
      </c>
      <c r="H56" s="385">
        <v>2</v>
      </c>
      <c r="I56" s="428" t="s">
        <v>493</v>
      </c>
      <c r="J56" s="428" t="s">
        <v>494</v>
      </c>
      <c r="K56" s="385" t="s">
        <v>354</v>
      </c>
      <c r="L56" s="195"/>
      <c r="M56" s="196"/>
      <c r="N56" s="196"/>
      <c r="O56" s="196">
        <v>0.25</v>
      </c>
      <c r="P56" s="196">
        <v>0.25</v>
      </c>
      <c r="Q56" s="197">
        <v>0.5</v>
      </c>
      <c r="R56" s="386">
        <f t="shared" si="14"/>
        <v>0</v>
      </c>
      <c r="S56" s="387">
        <f t="shared" si="15"/>
        <v>0</v>
      </c>
      <c r="T56" s="387">
        <f t="shared" si="16"/>
        <v>0</v>
      </c>
      <c r="U56" s="387">
        <f t="shared" si="17"/>
        <v>63</v>
      </c>
      <c r="V56" s="387">
        <f t="shared" si="18"/>
        <v>63</v>
      </c>
      <c r="W56" s="388">
        <f t="shared" si="19"/>
        <v>126</v>
      </c>
      <c r="X56" s="389">
        <f t="shared" si="20"/>
        <v>252</v>
      </c>
      <c r="Y56" s="144"/>
      <c r="Z56" s="423">
        <f t="shared" si="21"/>
        <v>0</v>
      </c>
      <c r="AA56" s="86"/>
      <c r="AB56" s="523"/>
      <c r="AC56" s="523"/>
      <c r="AD56" s="2"/>
      <c r="AE56" s="2"/>
      <c r="AF56" s="2"/>
      <c r="AG56" s="2"/>
      <c r="AH56" s="2"/>
    </row>
    <row r="57" spans="1:34" ht="18.75">
      <c r="A57" s="157">
        <f t="shared" si="12"/>
        <v>1</v>
      </c>
      <c r="B57" s="156" t="s">
        <v>91</v>
      </c>
      <c r="C57" s="156"/>
      <c r="D57" s="198">
        <v>28</v>
      </c>
      <c r="E57" s="383">
        <f t="shared" si="13"/>
        <v>196</v>
      </c>
      <c r="F57" s="319">
        <v>46226</v>
      </c>
      <c r="G57" s="384">
        <f t="shared" ca="1" si="22"/>
        <v>82</v>
      </c>
      <c r="H57" s="385">
        <v>3</v>
      </c>
      <c r="I57" s="428">
        <v>-4.1325567000000003</v>
      </c>
      <c r="J57" s="428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si="14"/>
        <v>98</v>
      </c>
      <c r="S57" s="387">
        <f t="shared" si="15"/>
        <v>0</v>
      </c>
      <c r="T57" s="387">
        <f t="shared" si="16"/>
        <v>0</v>
      </c>
      <c r="U57" s="387">
        <f t="shared" si="17"/>
        <v>0</v>
      </c>
      <c r="V57" s="387">
        <f t="shared" si="18"/>
        <v>0</v>
      </c>
      <c r="W57" s="388">
        <f t="shared" si="19"/>
        <v>98</v>
      </c>
      <c r="X57" s="389">
        <f t="shared" si="20"/>
        <v>196</v>
      </c>
      <c r="Y57" s="144"/>
      <c r="Z57" s="423">
        <f t="shared" si="21"/>
        <v>0</v>
      </c>
      <c r="AA57" s="10"/>
      <c r="AB57" s="107"/>
      <c r="AC57" s="2"/>
      <c r="AD57" s="2"/>
      <c r="AE57" s="2"/>
      <c r="AF57" s="2"/>
      <c r="AG57" s="2"/>
      <c r="AH57" s="2"/>
    </row>
    <row r="58" spans="1:34" ht="18.75">
      <c r="A58" s="157">
        <f t="shared" si="12"/>
        <v>1</v>
      </c>
      <c r="B58" s="158" t="s">
        <v>92</v>
      </c>
      <c r="C58" s="148" t="s">
        <v>34</v>
      </c>
      <c r="D58" s="198">
        <v>24</v>
      </c>
      <c r="E58" s="383">
        <f t="shared" si="13"/>
        <v>168</v>
      </c>
      <c r="F58" s="319">
        <v>46226</v>
      </c>
      <c r="G58" s="384">
        <f t="shared" ca="1" si="22"/>
        <v>82</v>
      </c>
      <c r="H58" s="385">
        <v>1</v>
      </c>
      <c r="I58" s="428">
        <v>-4.2821667000000003</v>
      </c>
      <c r="J58" s="428">
        <v>15.235324</v>
      </c>
      <c r="K58" s="385" t="s">
        <v>353</v>
      </c>
      <c r="L58" s="195">
        <v>0.5</v>
      </c>
      <c r="M58" s="196"/>
      <c r="N58" s="196">
        <v>0.25</v>
      </c>
      <c r="O58" s="196"/>
      <c r="P58" s="196"/>
      <c r="Q58" s="197">
        <v>0.25</v>
      </c>
      <c r="R58" s="386">
        <f t="shared" si="14"/>
        <v>84</v>
      </c>
      <c r="S58" s="387">
        <f t="shared" si="15"/>
        <v>0</v>
      </c>
      <c r="T58" s="387">
        <f t="shared" si="16"/>
        <v>42</v>
      </c>
      <c r="U58" s="387">
        <f t="shared" si="17"/>
        <v>0</v>
      </c>
      <c r="V58" s="387">
        <f t="shared" si="18"/>
        <v>0</v>
      </c>
      <c r="W58" s="388">
        <f t="shared" si="19"/>
        <v>42</v>
      </c>
      <c r="X58" s="389">
        <f t="shared" si="20"/>
        <v>168</v>
      </c>
      <c r="Y58" s="144"/>
      <c r="Z58" s="423">
        <f t="shared" si="21"/>
        <v>0</v>
      </c>
      <c r="AA58" s="2"/>
      <c r="AB58" s="2"/>
      <c r="AC58" s="2"/>
      <c r="AD58" s="2"/>
      <c r="AE58" s="2"/>
      <c r="AF58" s="2"/>
      <c r="AG58" s="2"/>
      <c r="AH58" s="2"/>
    </row>
    <row r="59" spans="1:34" ht="18.75">
      <c r="A59" s="157">
        <f t="shared" si="12"/>
        <v>1</v>
      </c>
      <c r="B59" s="156" t="s">
        <v>93</v>
      </c>
      <c r="C59" s="148" t="s">
        <v>29</v>
      </c>
      <c r="D59" s="198">
        <v>40</v>
      </c>
      <c r="E59" s="383">
        <f t="shared" si="13"/>
        <v>280</v>
      </c>
      <c r="F59" s="319">
        <v>46225</v>
      </c>
      <c r="G59" s="384">
        <f t="shared" ca="1" si="22"/>
        <v>83</v>
      </c>
      <c r="H59" s="385">
        <v>2</v>
      </c>
      <c r="I59" s="428" t="s">
        <v>495</v>
      </c>
      <c r="J59" s="428" t="s">
        <v>496</v>
      </c>
      <c r="K59" s="385" t="s">
        <v>354</v>
      </c>
      <c r="L59" s="195">
        <v>0.25</v>
      </c>
      <c r="M59" s="196">
        <v>0.25</v>
      </c>
      <c r="N59" s="196"/>
      <c r="O59" s="196"/>
      <c r="P59" s="196"/>
      <c r="Q59" s="197">
        <v>0.5</v>
      </c>
      <c r="R59" s="386">
        <f t="shared" si="14"/>
        <v>70</v>
      </c>
      <c r="S59" s="387">
        <f t="shared" si="15"/>
        <v>70</v>
      </c>
      <c r="T59" s="387">
        <f t="shared" si="16"/>
        <v>0</v>
      </c>
      <c r="U59" s="387">
        <f t="shared" si="17"/>
        <v>0</v>
      </c>
      <c r="V59" s="387">
        <f t="shared" si="18"/>
        <v>0</v>
      </c>
      <c r="W59" s="388">
        <f t="shared" si="19"/>
        <v>140</v>
      </c>
      <c r="X59" s="389">
        <f t="shared" si="20"/>
        <v>280</v>
      </c>
      <c r="Y59" s="144"/>
      <c r="Z59" s="423">
        <f t="shared" si="21"/>
        <v>0</v>
      </c>
      <c r="AA59" s="2"/>
      <c r="AB59" s="2"/>
      <c r="AC59" s="2"/>
      <c r="AD59" s="2"/>
      <c r="AE59" s="2"/>
      <c r="AF59" s="2"/>
      <c r="AG59" s="2"/>
      <c r="AH59" s="2"/>
    </row>
    <row r="60" spans="1:34" ht="18.75">
      <c r="A60" s="157">
        <f t="shared" si="12"/>
        <v>1</v>
      </c>
      <c r="B60" s="153" t="s">
        <v>94</v>
      </c>
      <c r="C60" s="148" t="s">
        <v>29</v>
      </c>
      <c r="D60" s="198">
        <v>28</v>
      </c>
      <c r="E60" s="383">
        <f t="shared" si="13"/>
        <v>196</v>
      </c>
      <c r="F60" s="319">
        <v>46225</v>
      </c>
      <c r="G60" s="384">
        <f t="shared" ca="1" si="22"/>
        <v>83</v>
      </c>
      <c r="H60" s="254">
        <v>1</v>
      </c>
      <c r="I60" s="429" t="s">
        <v>497</v>
      </c>
      <c r="J60" s="429" t="s">
        <v>498</v>
      </c>
      <c r="K60" s="385" t="s">
        <v>353</v>
      </c>
      <c r="L60" s="195">
        <v>0.5</v>
      </c>
      <c r="M60" s="196"/>
      <c r="N60" s="196"/>
      <c r="O60" s="196"/>
      <c r="P60" s="196"/>
      <c r="Q60" s="197">
        <v>0.5</v>
      </c>
      <c r="R60" s="386">
        <f t="shared" si="14"/>
        <v>98</v>
      </c>
      <c r="S60" s="387">
        <f t="shared" si="15"/>
        <v>0</v>
      </c>
      <c r="T60" s="387">
        <f t="shared" si="16"/>
        <v>0</v>
      </c>
      <c r="U60" s="387">
        <f t="shared" si="17"/>
        <v>0</v>
      </c>
      <c r="V60" s="387">
        <f t="shared" si="18"/>
        <v>0</v>
      </c>
      <c r="W60" s="388">
        <f t="shared" si="19"/>
        <v>98</v>
      </c>
      <c r="X60" s="389">
        <f t="shared" si="20"/>
        <v>196</v>
      </c>
      <c r="Y60" s="144"/>
      <c r="Z60" s="423">
        <f t="shared" si="21"/>
        <v>0</v>
      </c>
      <c r="AA60" s="2"/>
      <c r="AB60" s="2"/>
      <c r="AC60" s="2"/>
      <c r="AD60" s="2"/>
      <c r="AE60" s="2"/>
      <c r="AF60" s="2"/>
      <c r="AG60" s="2"/>
      <c r="AH60" s="2"/>
    </row>
    <row r="61" spans="1:34" ht="18.75">
      <c r="A61" s="157">
        <f t="shared" si="12"/>
        <v>1</v>
      </c>
      <c r="B61" s="169" t="s">
        <v>95</v>
      </c>
      <c r="C61" s="159" t="s">
        <v>29</v>
      </c>
      <c r="D61" s="200">
        <v>24</v>
      </c>
      <c r="E61" s="383">
        <f t="shared" si="13"/>
        <v>168</v>
      </c>
      <c r="F61" s="319">
        <v>46226</v>
      </c>
      <c r="G61" s="384">
        <f t="shared" ca="1" si="22"/>
        <v>82</v>
      </c>
      <c r="H61" s="254">
        <v>1</v>
      </c>
      <c r="I61" s="429">
        <v>-4.2821742</v>
      </c>
      <c r="J61" s="429">
        <v>15.220715500000001</v>
      </c>
      <c r="K61" s="385" t="s">
        <v>353</v>
      </c>
      <c r="L61" s="195">
        <v>1</v>
      </c>
      <c r="M61" s="196"/>
      <c r="N61" s="196"/>
      <c r="O61" s="196"/>
      <c r="P61" s="196"/>
      <c r="Q61" s="197"/>
      <c r="R61" s="386">
        <f t="shared" si="14"/>
        <v>168</v>
      </c>
      <c r="S61" s="387">
        <f t="shared" si="15"/>
        <v>0</v>
      </c>
      <c r="T61" s="387">
        <f t="shared" si="16"/>
        <v>0</v>
      </c>
      <c r="U61" s="387">
        <f t="shared" si="17"/>
        <v>0</v>
      </c>
      <c r="V61" s="387">
        <f t="shared" si="18"/>
        <v>0</v>
      </c>
      <c r="W61" s="388">
        <f t="shared" si="19"/>
        <v>0</v>
      </c>
      <c r="X61" s="389">
        <f t="shared" si="20"/>
        <v>168</v>
      </c>
      <c r="Y61" s="144"/>
      <c r="Z61" s="423">
        <f t="shared" si="21"/>
        <v>0</v>
      </c>
      <c r="AA61" s="2"/>
      <c r="AB61" s="2"/>
      <c r="AC61" s="2"/>
      <c r="AD61" s="2"/>
      <c r="AE61" s="2"/>
      <c r="AF61" s="2"/>
      <c r="AG61" s="2"/>
      <c r="AH61" s="2"/>
    </row>
    <row r="62" spans="1:34" ht="18.75">
      <c r="A62" s="157">
        <f t="shared" si="12"/>
        <v>1</v>
      </c>
      <c r="B62" s="142" t="s">
        <v>96</v>
      </c>
      <c r="C62" s="159" t="s">
        <v>29</v>
      </c>
      <c r="D62" s="198">
        <v>24</v>
      </c>
      <c r="E62" s="383">
        <f t="shared" si="13"/>
        <v>168</v>
      </c>
      <c r="F62" s="319">
        <v>46226</v>
      </c>
      <c r="G62" s="384">
        <f t="shared" ca="1" si="22"/>
        <v>82</v>
      </c>
      <c r="H62" s="254">
        <v>1</v>
      </c>
      <c r="I62" s="429">
        <v>-4.2682741999999996</v>
      </c>
      <c r="J62" s="429">
        <v>15.2245566</v>
      </c>
      <c r="K62" s="385" t="s">
        <v>353</v>
      </c>
      <c r="L62" s="195">
        <v>0.5</v>
      </c>
      <c r="M62" s="196"/>
      <c r="N62" s="196"/>
      <c r="O62" s="196"/>
      <c r="P62" s="196"/>
      <c r="Q62" s="197">
        <v>0.5</v>
      </c>
      <c r="R62" s="386">
        <f t="shared" si="14"/>
        <v>84</v>
      </c>
      <c r="S62" s="387">
        <f t="shared" si="15"/>
        <v>0</v>
      </c>
      <c r="T62" s="387">
        <f t="shared" si="16"/>
        <v>0</v>
      </c>
      <c r="U62" s="387">
        <f t="shared" si="17"/>
        <v>0</v>
      </c>
      <c r="V62" s="387">
        <f t="shared" si="18"/>
        <v>0</v>
      </c>
      <c r="W62" s="388">
        <f t="shared" si="19"/>
        <v>84</v>
      </c>
      <c r="X62" s="389">
        <f t="shared" si="20"/>
        <v>168</v>
      </c>
      <c r="Y62" s="144"/>
      <c r="Z62" s="423">
        <f t="shared" si="21"/>
        <v>0</v>
      </c>
      <c r="AA62" s="2"/>
      <c r="AB62" s="2"/>
      <c r="AC62" s="2"/>
      <c r="AD62" s="2"/>
      <c r="AE62" s="2"/>
      <c r="AF62" s="2"/>
      <c r="AG62" s="2"/>
      <c r="AH62" s="2"/>
    </row>
    <row r="63" spans="1:34" ht="18.75">
      <c r="A63" s="157">
        <f t="shared" si="12"/>
        <v>1</v>
      </c>
      <c r="B63" s="150" t="s">
        <v>97</v>
      </c>
      <c r="C63" s="159" t="s">
        <v>29</v>
      </c>
      <c r="D63" s="200">
        <v>42</v>
      </c>
      <c r="E63" s="383">
        <f t="shared" si="13"/>
        <v>294</v>
      </c>
      <c r="F63" s="319">
        <v>46223</v>
      </c>
      <c r="G63" s="384">
        <f t="shared" ca="1" si="22"/>
        <v>85</v>
      </c>
      <c r="H63" s="385">
        <v>3</v>
      </c>
      <c r="I63" s="428" t="s">
        <v>499</v>
      </c>
      <c r="J63" s="428" t="s">
        <v>500</v>
      </c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0.25</v>
      </c>
      <c r="Q63" s="197">
        <v>0.25</v>
      </c>
      <c r="R63" s="386">
        <f t="shared" si="14"/>
        <v>147</v>
      </c>
      <c r="S63" s="387">
        <f t="shared" si="15"/>
        <v>0</v>
      </c>
      <c r="T63" s="387">
        <f t="shared" si="16"/>
        <v>0</v>
      </c>
      <c r="U63" s="387">
        <f t="shared" si="17"/>
        <v>0</v>
      </c>
      <c r="V63" s="387">
        <f t="shared" si="18"/>
        <v>73.5</v>
      </c>
      <c r="W63" s="388">
        <f t="shared" si="19"/>
        <v>73.5</v>
      </c>
      <c r="X63" s="389">
        <f t="shared" si="20"/>
        <v>294</v>
      </c>
      <c r="Y63" s="144"/>
      <c r="Z63" s="423">
        <f t="shared" si="21"/>
        <v>0</v>
      </c>
      <c r="AA63" s="2"/>
      <c r="AB63" s="2"/>
      <c r="AC63" s="2"/>
      <c r="AD63" s="2"/>
      <c r="AE63" s="2"/>
      <c r="AF63" s="2"/>
      <c r="AG63" s="2"/>
      <c r="AH63" s="2"/>
    </row>
    <row r="64" spans="1:34" ht="18.75">
      <c r="A64" s="157">
        <f t="shared" si="12"/>
        <v>1</v>
      </c>
      <c r="B64" s="169" t="s">
        <v>98</v>
      </c>
      <c r="C64" s="159" t="s">
        <v>29</v>
      </c>
      <c r="D64" s="200">
        <v>18</v>
      </c>
      <c r="E64" s="383">
        <f t="shared" si="13"/>
        <v>126</v>
      </c>
      <c r="F64" s="319">
        <v>46225</v>
      </c>
      <c r="G64" s="384">
        <f t="shared" ca="1" si="22"/>
        <v>83</v>
      </c>
      <c r="H64" s="254">
        <v>1</v>
      </c>
      <c r="I64" s="429" t="s">
        <v>501</v>
      </c>
      <c r="J64" s="429" t="s">
        <v>502</v>
      </c>
      <c r="K64" s="385" t="s">
        <v>353</v>
      </c>
      <c r="L64" s="195"/>
      <c r="M64" s="196">
        <v>0.5</v>
      </c>
      <c r="N64" s="196"/>
      <c r="O64" s="196">
        <v>0.5</v>
      </c>
      <c r="P64" s="196"/>
      <c r="Q64" s="197"/>
      <c r="R64" s="386">
        <f t="shared" si="14"/>
        <v>0</v>
      </c>
      <c r="S64" s="387">
        <f t="shared" si="15"/>
        <v>63</v>
      </c>
      <c r="T64" s="387">
        <f t="shared" si="16"/>
        <v>0</v>
      </c>
      <c r="U64" s="387">
        <f t="shared" si="17"/>
        <v>63</v>
      </c>
      <c r="V64" s="387">
        <f t="shared" si="18"/>
        <v>0</v>
      </c>
      <c r="W64" s="388">
        <f t="shared" si="19"/>
        <v>0</v>
      </c>
      <c r="X64" s="389">
        <f t="shared" si="20"/>
        <v>126</v>
      </c>
      <c r="Y64" s="144"/>
      <c r="Z64" s="423">
        <f t="shared" si="21"/>
        <v>0</v>
      </c>
      <c r="AA64" s="2"/>
      <c r="AB64" s="2"/>
      <c r="AC64" s="2"/>
      <c r="AD64" s="2"/>
      <c r="AE64" s="2"/>
      <c r="AF64" s="2"/>
      <c r="AG64" s="2"/>
      <c r="AH64" s="2"/>
    </row>
    <row r="65" spans="1:34" ht="18.75">
      <c r="A65" s="157">
        <f t="shared" si="12"/>
        <v>1</v>
      </c>
      <c r="B65" s="169" t="s">
        <v>99</v>
      </c>
      <c r="C65" s="159" t="s">
        <v>29</v>
      </c>
      <c r="D65" s="200">
        <v>28</v>
      </c>
      <c r="E65" s="383">
        <f t="shared" si="13"/>
        <v>196</v>
      </c>
      <c r="F65" s="319">
        <v>46225</v>
      </c>
      <c r="G65" s="384">
        <f t="shared" ca="1" si="22"/>
        <v>83</v>
      </c>
      <c r="H65" s="385">
        <v>1</v>
      </c>
      <c r="I65" s="428" t="s">
        <v>503</v>
      </c>
      <c r="J65" s="428" t="s">
        <v>504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14"/>
        <v>98</v>
      </c>
      <c r="S65" s="387">
        <f t="shared" si="15"/>
        <v>0</v>
      </c>
      <c r="T65" s="387">
        <f t="shared" si="16"/>
        <v>0</v>
      </c>
      <c r="U65" s="387">
        <f t="shared" si="17"/>
        <v>0</v>
      </c>
      <c r="V65" s="387">
        <f t="shared" si="18"/>
        <v>0</v>
      </c>
      <c r="W65" s="388">
        <f t="shared" si="19"/>
        <v>98</v>
      </c>
      <c r="X65" s="389">
        <f t="shared" si="20"/>
        <v>196</v>
      </c>
      <c r="Y65" s="144"/>
      <c r="Z65" s="423">
        <f t="shared" si="21"/>
        <v>0</v>
      </c>
      <c r="AA65" s="2"/>
      <c r="AB65" s="2"/>
      <c r="AC65" s="2"/>
      <c r="AD65" s="2"/>
      <c r="AE65" s="2"/>
      <c r="AF65" s="2"/>
      <c r="AG65" s="2"/>
      <c r="AH65" s="2"/>
    </row>
    <row r="66" spans="1:34" ht="18.75">
      <c r="A66" s="157">
        <f t="shared" ref="A66:A97" si="23">+IF(D66&gt;0,1,0)</f>
        <v>1</v>
      </c>
      <c r="B66" s="161" t="s">
        <v>100</v>
      </c>
      <c r="C66" s="160" t="s">
        <v>29</v>
      </c>
      <c r="D66" s="198">
        <v>20</v>
      </c>
      <c r="E66" s="383">
        <f t="shared" ref="E66:E97" si="24">D66*7</f>
        <v>140</v>
      </c>
      <c r="F66" s="319">
        <v>46226</v>
      </c>
      <c r="G66" s="384">
        <f t="shared" ca="1" si="22"/>
        <v>82</v>
      </c>
      <c r="H66" s="254">
        <v>1</v>
      </c>
      <c r="I66" s="429">
        <v>-4.2824644000000003</v>
      </c>
      <c r="J66" s="429">
        <v>15.226678700000001</v>
      </c>
      <c r="K66" s="385" t="s">
        <v>353</v>
      </c>
      <c r="L66" s="195"/>
      <c r="M66" s="196"/>
      <c r="N66" s="196"/>
      <c r="O66" s="196"/>
      <c r="P66" s="196">
        <v>0.5</v>
      </c>
      <c r="Q66" s="197">
        <v>0.5</v>
      </c>
      <c r="R66" s="386">
        <f t="shared" ref="R66:R97" si="25">+$E66*L66</f>
        <v>0</v>
      </c>
      <c r="S66" s="387">
        <f t="shared" ref="S66:S97" si="26">+$E66*M66</f>
        <v>0</v>
      </c>
      <c r="T66" s="387">
        <f t="shared" ref="T66:T97" si="27">+$E66*N66</f>
        <v>0</v>
      </c>
      <c r="U66" s="387">
        <f t="shared" ref="U66:U97" si="28">+$E66*O66</f>
        <v>0</v>
      </c>
      <c r="V66" s="387">
        <f t="shared" ref="V66:V97" si="29">+$E66*P66</f>
        <v>70</v>
      </c>
      <c r="W66" s="388">
        <f t="shared" ref="W66:W97" si="30">+$E66*Q66</f>
        <v>70</v>
      </c>
      <c r="X66" s="389">
        <f t="shared" ref="X66:X97" si="31">SUM(R66:W66)</f>
        <v>140</v>
      </c>
      <c r="Y66" s="144"/>
      <c r="Z66" s="423">
        <f t="shared" ref="Z66:Z97" si="32">+X66-E66</f>
        <v>0</v>
      </c>
      <c r="AA66" s="2"/>
      <c r="AB66" s="2"/>
      <c r="AC66" s="2"/>
      <c r="AD66" s="2"/>
      <c r="AE66" s="2"/>
      <c r="AF66" s="2"/>
      <c r="AG66" s="2"/>
      <c r="AH66" s="2"/>
    </row>
    <row r="67" spans="1:34" ht="18.75">
      <c r="A67" s="157">
        <f t="shared" si="23"/>
        <v>1</v>
      </c>
      <c r="B67" s="153" t="s">
        <v>101</v>
      </c>
      <c r="C67" s="148" t="s">
        <v>29</v>
      </c>
      <c r="D67" s="198">
        <v>48</v>
      </c>
      <c r="E67" s="383">
        <f t="shared" si="24"/>
        <v>336</v>
      </c>
      <c r="F67" s="319">
        <v>46206</v>
      </c>
      <c r="G67" s="384">
        <v>1</v>
      </c>
      <c r="H67" s="385">
        <v>2</v>
      </c>
      <c r="I67" s="428" t="s">
        <v>505</v>
      </c>
      <c r="J67" s="428" t="s">
        <v>506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5"/>
        <v>0</v>
      </c>
      <c r="S67" s="387">
        <f t="shared" si="26"/>
        <v>168</v>
      </c>
      <c r="T67" s="387">
        <f t="shared" si="27"/>
        <v>0</v>
      </c>
      <c r="U67" s="387">
        <f t="shared" si="28"/>
        <v>84</v>
      </c>
      <c r="V67" s="387">
        <f t="shared" si="29"/>
        <v>0</v>
      </c>
      <c r="W67" s="388">
        <f t="shared" si="30"/>
        <v>84</v>
      </c>
      <c r="X67" s="389">
        <f t="shared" si="31"/>
        <v>336</v>
      </c>
      <c r="Y67" s="144"/>
      <c r="Z67" s="423">
        <f t="shared" si="32"/>
        <v>0</v>
      </c>
      <c r="AA67" s="2"/>
      <c r="AB67" s="2"/>
      <c r="AC67" s="2"/>
      <c r="AD67" s="2"/>
      <c r="AE67" s="2"/>
      <c r="AF67" s="2"/>
      <c r="AG67" s="2"/>
      <c r="AH67" s="2"/>
    </row>
    <row r="68" spans="1:34" ht="18.75">
      <c r="A68" s="157">
        <f t="shared" si="23"/>
        <v>1</v>
      </c>
      <c r="B68" s="150" t="s">
        <v>103</v>
      </c>
      <c r="C68" s="288"/>
      <c r="D68" s="200">
        <v>20</v>
      </c>
      <c r="E68" s="383">
        <f t="shared" si="24"/>
        <v>140</v>
      </c>
      <c r="F68" s="319">
        <v>46224</v>
      </c>
      <c r="G68" s="384">
        <f t="shared" ref="G68:G99" ca="1" si="33">+IF(A68=1,(+TODAY())-F68,"Sans objet")</f>
        <v>84</v>
      </c>
      <c r="H68" s="254">
        <v>2</v>
      </c>
      <c r="I68" s="429" t="s">
        <v>507</v>
      </c>
      <c r="J68" s="429" t="s">
        <v>508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5"/>
        <v>0</v>
      </c>
      <c r="S68" s="387">
        <f t="shared" si="26"/>
        <v>0</v>
      </c>
      <c r="T68" s="387">
        <f t="shared" si="27"/>
        <v>0</v>
      </c>
      <c r="U68" s="387">
        <f t="shared" si="28"/>
        <v>0</v>
      </c>
      <c r="V68" s="387">
        <f t="shared" si="29"/>
        <v>0</v>
      </c>
      <c r="W68" s="388">
        <f t="shared" si="30"/>
        <v>140</v>
      </c>
      <c r="X68" s="389">
        <f t="shared" si="31"/>
        <v>140</v>
      </c>
      <c r="Y68" s="144"/>
      <c r="Z68" s="423">
        <f t="shared" si="32"/>
        <v>0</v>
      </c>
      <c r="AA68" s="2"/>
      <c r="AB68" s="2"/>
      <c r="AC68" s="2"/>
      <c r="AD68" s="2"/>
      <c r="AE68" s="2"/>
      <c r="AF68" s="2"/>
      <c r="AG68" s="2"/>
      <c r="AH68" s="2"/>
    </row>
    <row r="69" spans="1:34" ht="18.75">
      <c r="A69" s="157">
        <f t="shared" si="23"/>
        <v>1</v>
      </c>
      <c r="B69" s="153" t="s">
        <v>105</v>
      </c>
      <c r="D69" s="198">
        <v>28</v>
      </c>
      <c r="E69" s="383">
        <f t="shared" si="24"/>
        <v>196</v>
      </c>
      <c r="F69" s="319">
        <v>46227</v>
      </c>
      <c r="G69" s="384">
        <f t="shared" ca="1" si="33"/>
        <v>81</v>
      </c>
      <c r="H69" s="254">
        <v>1</v>
      </c>
      <c r="I69" s="429" t="s">
        <v>509</v>
      </c>
      <c r="J69" s="429" t="s">
        <v>510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25"/>
        <v>98</v>
      </c>
      <c r="S69" s="387">
        <f t="shared" si="26"/>
        <v>0</v>
      </c>
      <c r="T69" s="387">
        <f t="shared" si="27"/>
        <v>0</v>
      </c>
      <c r="U69" s="387">
        <f t="shared" si="28"/>
        <v>98</v>
      </c>
      <c r="V69" s="387">
        <f t="shared" si="29"/>
        <v>0</v>
      </c>
      <c r="W69" s="388">
        <f t="shared" si="30"/>
        <v>0</v>
      </c>
      <c r="X69" s="389">
        <f t="shared" si="31"/>
        <v>196</v>
      </c>
      <c r="Y69" s="144"/>
      <c r="Z69" s="423">
        <f t="shared" si="32"/>
        <v>0</v>
      </c>
      <c r="AA69" s="2"/>
      <c r="AB69" s="2"/>
      <c r="AC69" s="2"/>
      <c r="AD69" s="2"/>
      <c r="AE69" s="2"/>
      <c r="AF69" s="2"/>
      <c r="AG69" s="2"/>
      <c r="AH69" s="2"/>
    </row>
    <row r="70" spans="1:34" ht="19.5" customHeight="1">
      <c r="A70" s="157">
        <f t="shared" si="23"/>
        <v>1</v>
      </c>
      <c r="B70" s="142" t="s">
        <v>106</v>
      </c>
      <c r="C70" s="142"/>
      <c r="D70" s="199">
        <v>12</v>
      </c>
      <c r="E70" s="383">
        <f t="shared" si="24"/>
        <v>84</v>
      </c>
      <c r="F70" s="319">
        <v>46225</v>
      </c>
      <c r="G70" s="384">
        <f t="shared" ca="1" si="33"/>
        <v>83</v>
      </c>
      <c r="H70" s="254">
        <v>1</v>
      </c>
      <c r="I70" s="429" t="s">
        <v>511</v>
      </c>
      <c r="J70" s="429" t="s">
        <v>512</v>
      </c>
      <c r="K70" s="385" t="s">
        <v>353</v>
      </c>
      <c r="L70" s="195"/>
      <c r="M70" s="196">
        <v>0.5</v>
      </c>
      <c r="N70" s="196"/>
      <c r="O70" s="196"/>
      <c r="P70" s="196"/>
      <c r="Q70" s="197">
        <v>0.5</v>
      </c>
      <c r="R70" s="386">
        <f t="shared" si="25"/>
        <v>0</v>
      </c>
      <c r="S70" s="387">
        <f t="shared" si="26"/>
        <v>42</v>
      </c>
      <c r="T70" s="387">
        <f t="shared" si="27"/>
        <v>0</v>
      </c>
      <c r="U70" s="387">
        <f t="shared" si="28"/>
        <v>0</v>
      </c>
      <c r="V70" s="387">
        <f t="shared" si="29"/>
        <v>0</v>
      </c>
      <c r="W70" s="388">
        <f t="shared" si="30"/>
        <v>42</v>
      </c>
      <c r="X70" s="389">
        <f t="shared" si="31"/>
        <v>84</v>
      </c>
      <c r="Y70" s="144"/>
      <c r="Z70" s="423">
        <f t="shared" si="32"/>
        <v>0</v>
      </c>
      <c r="AA70" s="36"/>
      <c r="AB70" s="36"/>
      <c r="AC70" s="36"/>
      <c r="AD70" s="36"/>
      <c r="AE70" s="36"/>
      <c r="AF70" s="36"/>
      <c r="AG70" s="2"/>
      <c r="AH70" s="2"/>
    </row>
    <row r="71" spans="1:34" ht="21">
      <c r="A71" s="157">
        <f t="shared" si="23"/>
        <v>1</v>
      </c>
      <c r="B71" s="142" t="s">
        <v>107</v>
      </c>
      <c r="C71" s="142"/>
      <c r="D71" s="198">
        <v>28</v>
      </c>
      <c r="E71" s="383">
        <f t="shared" si="24"/>
        <v>196</v>
      </c>
      <c r="F71" s="319">
        <v>46227</v>
      </c>
      <c r="G71" s="384">
        <f t="shared" ca="1" si="33"/>
        <v>81</v>
      </c>
      <c r="H71" s="385">
        <v>2</v>
      </c>
      <c r="I71" s="428" t="s">
        <v>513</v>
      </c>
      <c r="J71" s="428" t="s">
        <v>514</v>
      </c>
      <c r="K71" s="385" t="s">
        <v>354</v>
      </c>
      <c r="L71" s="195">
        <v>0.5</v>
      </c>
      <c r="M71" s="196"/>
      <c r="N71" s="196"/>
      <c r="O71" s="196"/>
      <c r="P71" s="196"/>
      <c r="Q71" s="197">
        <v>0.5</v>
      </c>
      <c r="R71" s="386">
        <f t="shared" si="25"/>
        <v>98</v>
      </c>
      <c r="S71" s="387">
        <f t="shared" si="26"/>
        <v>0</v>
      </c>
      <c r="T71" s="387">
        <f t="shared" si="27"/>
        <v>0</v>
      </c>
      <c r="U71" s="387">
        <f t="shared" si="28"/>
        <v>0</v>
      </c>
      <c r="V71" s="387">
        <f t="shared" si="29"/>
        <v>0</v>
      </c>
      <c r="W71" s="388">
        <f t="shared" si="30"/>
        <v>98</v>
      </c>
      <c r="X71" s="389">
        <f t="shared" si="31"/>
        <v>196</v>
      </c>
      <c r="Y71" s="144"/>
      <c r="Z71" s="423">
        <f t="shared" si="32"/>
        <v>0</v>
      </c>
      <c r="AA71" s="36"/>
      <c r="AB71" s="36"/>
      <c r="AC71" s="36"/>
      <c r="AD71" s="36"/>
      <c r="AE71" s="36"/>
      <c r="AF71" s="36"/>
      <c r="AG71" s="2"/>
      <c r="AH71" s="2"/>
    </row>
    <row r="72" spans="1:34" ht="18.75" customHeight="1">
      <c r="A72" s="157">
        <f t="shared" si="23"/>
        <v>1</v>
      </c>
      <c r="B72" s="153" t="s">
        <v>392</v>
      </c>
      <c r="C72" s="149" t="s">
        <v>34</v>
      </c>
      <c r="D72" s="198">
        <v>30</v>
      </c>
      <c r="E72" s="383">
        <f t="shared" si="24"/>
        <v>210</v>
      </c>
      <c r="F72" s="352">
        <v>46225</v>
      </c>
      <c r="G72" s="384">
        <f t="shared" ca="1" si="33"/>
        <v>83</v>
      </c>
      <c r="H72" s="255">
        <v>1</v>
      </c>
      <c r="I72" s="430" t="s">
        <v>515</v>
      </c>
      <c r="J72" s="430" t="s">
        <v>516</v>
      </c>
      <c r="K72" s="255" t="s">
        <v>353</v>
      </c>
      <c r="L72" s="195"/>
      <c r="M72" s="196"/>
      <c r="N72" s="196"/>
      <c r="O72" s="196">
        <v>0.25</v>
      </c>
      <c r="P72" s="196"/>
      <c r="Q72" s="197">
        <v>0.75</v>
      </c>
      <c r="R72" s="386">
        <f t="shared" si="25"/>
        <v>0</v>
      </c>
      <c r="S72" s="387">
        <f t="shared" si="26"/>
        <v>0</v>
      </c>
      <c r="T72" s="387">
        <f t="shared" si="27"/>
        <v>0</v>
      </c>
      <c r="U72" s="387">
        <f t="shared" si="28"/>
        <v>52.5</v>
      </c>
      <c r="V72" s="387">
        <f t="shared" si="29"/>
        <v>0</v>
      </c>
      <c r="W72" s="388">
        <f t="shared" si="30"/>
        <v>157.5</v>
      </c>
      <c r="X72" s="389">
        <f t="shared" si="31"/>
        <v>210</v>
      </c>
      <c r="Y72" s="144"/>
      <c r="Z72" s="423">
        <f t="shared" si="32"/>
        <v>0</v>
      </c>
      <c r="AA72" s="36"/>
      <c r="AB72" s="36"/>
      <c r="AC72" s="36"/>
      <c r="AD72" s="36"/>
      <c r="AE72" s="36"/>
      <c r="AF72" s="36"/>
      <c r="AG72" s="2"/>
      <c r="AH72" s="2"/>
    </row>
    <row r="73" spans="1:34" ht="21">
      <c r="A73" s="157">
        <f t="shared" si="23"/>
        <v>1</v>
      </c>
      <c r="B73" s="153" t="s">
        <v>393</v>
      </c>
      <c r="C73" s="153"/>
      <c r="D73" s="198">
        <v>26</v>
      </c>
      <c r="E73" s="383">
        <f t="shared" si="24"/>
        <v>182</v>
      </c>
      <c r="F73" s="319">
        <v>46225</v>
      </c>
      <c r="G73" s="384">
        <f t="shared" ca="1" si="33"/>
        <v>83</v>
      </c>
      <c r="H73" s="385">
        <v>1</v>
      </c>
      <c r="I73" s="428" t="s">
        <v>517</v>
      </c>
      <c r="J73" s="428" t="s">
        <v>518</v>
      </c>
      <c r="K73" s="385" t="s">
        <v>353</v>
      </c>
      <c r="L73" s="195"/>
      <c r="M73" s="196"/>
      <c r="N73" s="196"/>
      <c r="O73" s="196">
        <v>0.25</v>
      </c>
      <c r="P73" s="196"/>
      <c r="Q73" s="197">
        <v>0.75</v>
      </c>
      <c r="R73" s="386">
        <f t="shared" si="25"/>
        <v>0</v>
      </c>
      <c r="S73" s="387">
        <f t="shared" si="26"/>
        <v>0</v>
      </c>
      <c r="T73" s="387">
        <f t="shared" si="27"/>
        <v>0</v>
      </c>
      <c r="U73" s="387">
        <f t="shared" si="28"/>
        <v>45.5</v>
      </c>
      <c r="V73" s="387">
        <f t="shared" si="29"/>
        <v>0</v>
      </c>
      <c r="W73" s="388">
        <f t="shared" si="30"/>
        <v>136.5</v>
      </c>
      <c r="X73" s="389">
        <f t="shared" si="31"/>
        <v>182</v>
      </c>
      <c r="Y73" s="144"/>
      <c r="Z73" s="423">
        <f t="shared" si="32"/>
        <v>0</v>
      </c>
      <c r="AA73" s="36"/>
      <c r="AB73" s="36"/>
      <c r="AC73" s="36"/>
      <c r="AD73" s="36"/>
      <c r="AE73" s="36"/>
      <c r="AF73" s="36"/>
      <c r="AG73" s="2"/>
      <c r="AH73" s="2"/>
    </row>
    <row r="74" spans="1:34" ht="18.75">
      <c r="A74" s="157">
        <f t="shared" si="23"/>
        <v>1</v>
      </c>
      <c r="B74" s="142" t="s">
        <v>110</v>
      </c>
      <c r="C74" s="148" t="s">
        <v>29</v>
      </c>
      <c r="D74" s="198">
        <v>26</v>
      </c>
      <c r="E74" s="383">
        <f t="shared" si="24"/>
        <v>182</v>
      </c>
      <c r="F74" s="319">
        <v>46227</v>
      </c>
      <c r="G74" s="384">
        <f t="shared" ca="1" si="33"/>
        <v>81</v>
      </c>
      <c r="H74" s="385">
        <v>3</v>
      </c>
      <c r="I74" s="428">
        <v>-4.1654558000000002</v>
      </c>
      <c r="J74" s="428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25"/>
        <v>91</v>
      </c>
      <c r="S74" s="387">
        <f t="shared" si="26"/>
        <v>0</v>
      </c>
      <c r="T74" s="387">
        <f t="shared" si="27"/>
        <v>45.5</v>
      </c>
      <c r="U74" s="387">
        <f t="shared" si="28"/>
        <v>0</v>
      </c>
      <c r="V74" s="387">
        <f t="shared" si="29"/>
        <v>45.5</v>
      </c>
      <c r="W74" s="388">
        <f t="shared" si="30"/>
        <v>0</v>
      </c>
      <c r="X74" s="389">
        <f t="shared" si="31"/>
        <v>182</v>
      </c>
      <c r="Y74" s="144"/>
      <c r="Z74" s="423">
        <f t="shared" si="32"/>
        <v>0</v>
      </c>
      <c r="AA74" s="2"/>
      <c r="AB74" s="2"/>
      <c r="AC74" s="2"/>
      <c r="AD74" s="2"/>
      <c r="AE74" s="2"/>
      <c r="AF74" s="2"/>
      <c r="AG74" s="2"/>
      <c r="AH74" s="2"/>
    </row>
    <row r="75" spans="1:34" ht="18.75">
      <c r="A75" s="157">
        <f t="shared" si="23"/>
        <v>1</v>
      </c>
      <c r="B75" s="142" t="s">
        <v>111</v>
      </c>
      <c r="C75" s="142"/>
      <c r="D75" s="198">
        <v>28</v>
      </c>
      <c r="E75" s="383">
        <f t="shared" si="24"/>
        <v>196</v>
      </c>
      <c r="F75" s="319">
        <v>46224</v>
      </c>
      <c r="G75" s="384">
        <f t="shared" ca="1" si="33"/>
        <v>84</v>
      </c>
      <c r="H75" s="385">
        <v>2</v>
      </c>
      <c r="I75" s="428" t="s">
        <v>519</v>
      </c>
      <c r="J75" s="428" t="s">
        <v>520</v>
      </c>
      <c r="K75" s="385" t="s">
        <v>354</v>
      </c>
      <c r="L75" s="195">
        <v>0.5</v>
      </c>
      <c r="M75" s="196"/>
      <c r="N75" s="196"/>
      <c r="O75" s="196"/>
      <c r="P75" s="196"/>
      <c r="Q75" s="197">
        <v>0.5</v>
      </c>
      <c r="R75" s="386">
        <f t="shared" si="25"/>
        <v>98</v>
      </c>
      <c r="S75" s="387">
        <f t="shared" si="26"/>
        <v>0</v>
      </c>
      <c r="T75" s="387">
        <f t="shared" si="27"/>
        <v>0</v>
      </c>
      <c r="U75" s="387">
        <f t="shared" si="28"/>
        <v>0</v>
      </c>
      <c r="V75" s="387">
        <f t="shared" si="29"/>
        <v>0</v>
      </c>
      <c r="W75" s="388">
        <f t="shared" si="30"/>
        <v>98</v>
      </c>
      <c r="X75" s="389">
        <f t="shared" si="31"/>
        <v>196</v>
      </c>
      <c r="Y75" s="144"/>
      <c r="Z75" s="423">
        <f t="shared" si="32"/>
        <v>0</v>
      </c>
      <c r="AA75" s="2"/>
      <c r="AB75" s="2"/>
      <c r="AC75" s="2"/>
      <c r="AD75" s="2"/>
      <c r="AE75" s="2"/>
      <c r="AF75" s="2"/>
      <c r="AG75" s="2"/>
      <c r="AH75" s="2"/>
    </row>
    <row r="76" spans="1:34" ht="18.75">
      <c r="A76" s="157">
        <f t="shared" si="23"/>
        <v>1</v>
      </c>
      <c r="B76" s="142" t="s">
        <v>112</v>
      </c>
      <c r="C76" s="148" t="s">
        <v>52</v>
      </c>
      <c r="D76" s="198">
        <v>40</v>
      </c>
      <c r="E76" s="383">
        <f t="shared" si="24"/>
        <v>280</v>
      </c>
      <c r="F76" s="319">
        <v>46223</v>
      </c>
      <c r="G76" s="384">
        <f t="shared" ca="1" si="33"/>
        <v>85</v>
      </c>
      <c r="H76" s="385">
        <v>3</v>
      </c>
      <c r="I76" s="428" t="s">
        <v>521</v>
      </c>
      <c r="J76" s="428" t="s">
        <v>522</v>
      </c>
      <c r="K76" s="385" t="str">
        <f>VLOOKUP(H76,Secteurs!$A$4:$C$6,3)</f>
        <v>Arnaud ITOUA</v>
      </c>
      <c r="L76" s="195">
        <v>0.5</v>
      </c>
      <c r="M76" s="196"/>
      <c r="N76" s="196">
        <v>0.25</v>
      </c>
      <c r="O76" s="196"/>
      <c r="P76" s="196"/>
      <c r="Q76" s="197">
        <v>0.25</v>
      </c>
      <c r="R76" s="386">
        <f t="shared" si="25"/>
        <v>140</v>
      </c>
      <c r="S76" s="387">
        <f t="shared" si="26"/>
        <v>0</v>
      </c>
      <c r="T76" s="387">
        <f t="shared" si="27"/>
        <v>70</v>
      </c>
      <c r="U76" s="387">
        <f t="shared" si="28"/>
        <v>0</v>
      </c>
      <c r="V76" s="387">
        <f t="shared" si="29"/>
        <v>0</v>
      </c>
      <c r="W76" s="388">
        <f t="shared" si="30"/>
        <v>70</v>
      </c>
      <c r="X76" s="389">
        <f t="shared" si="31"/>
        <v>280</v>
      </c>
      <c r="Y76" s="144"/>
      <c r="Z76" s="423">
        <f t="shared" si="32"/>
        <v>0</v>
      </c>
      <c r="AA76" s="2"/>
      <c r="AB76" s="2"/>
      <c r="AC76" s="2"/>
      <c r="AD76" s="2"/>
      <c r="AE76" s="2"/>
      <c r="AF76" s="2"/>
      <c r="AG76" s="2"/>
      <c r="AH76" s="2"/>
    </row>
    <row r="77" spans="1:34" ht="18.75">
      <c r="A77" s="157">
        <f t="shared" si="23"/>
        <v>1</v>
      </c>
      <c r="B77" s="153" t="s">
        <v>327</v>
      </c>
      <c r="C77" s="149"/>
      <c r="D77" s="198">
        <v>25</v>
      </c>
      <c r="E77" s="383">
        <f t="shared" si="24"/>
        <v>175</v>
      </c>
      <c r="F77" s="319">
        <v>46227</v>
      </c>
      <c r="G77" s="384">
        <f t="shared" ca="1" si="33"/>
        <v>81</v>
      </c>
      <c r="H77" s="254">
        <v>1</v>
      </c>
      <c r="I77" s="429" t="s">
        <v>523</v>
      </c>
      <c r="J77" s="429" t="s">
        <v>524</v>
      </c>
      <c r="K77" s="385" t="s">
        <v>353</v>
      </c>
      <c r="L77" s="195">
        <v>0.5</v>
      </c>
      <c r="M77" s="196"/>
      <c r="N77" s="196"/>
      <c r="O77" s="196">
        <v>0.25</v>
      </c>
      <c r="P77" s="196"/>
      <c r="Q77" s="197">
        <v>0.25</v>
      </c>
      <c r="R77" s="386">
        <f t="shared" si="25"/>
        <v>87.5</v>
      </c>
      <c r="S77" s="387">
        <f t="shared" si="26"/>
        <v>0</v>
      </c>
      <c r="T77" s="387">
        <f t="shared" si="27"/>
        <v>0</v>
      </c>
      <c r="U77" s="387">
        <f t="shared" si="28"/>
        <v>43.75</v>
      </c>
      <c r="V77" s="387">
        <f t="shared" si="29"/>
        <v>0</v>
      </c>
      <c r="W77" s="388">
        <f t="shared" si="30"/>
        <v>43.75</v>
      </c>
      <c r="X77" s="389">
        <f t="shared" si="31"/>
        <v>175</v>
      </c>
      <c r="Y77" s="144"/>
      <c r="Z77" s="423">
        <f t="shared" si="32"/>
        <v>0</v>
      </c>
      <c r="AA77" s="2"/>
      <c r="AB77" s="2"/>
      <c r="AC77" s="2"/>
      <c r="AD77" s="2"/>
      <c r="AE77" s="2"/>
      <c r="AF77" s="2"/>
      <c r="AG77" s="2"/>
      <c r="AH77" s="2"/>
    </row>
    <row r="78" spans="1:34" ht="18.75">
      <c r="A78" s="157">
        <f t="shared" si="23"/>
        <v>1</v>
      </c>
      <c r="B78" s="142" t="s">
        <v>114</v>
      </c>
      <c r="C78" s="148" t="s">
        <v>29</v>
      </c>
      <c r="D78" s="198">
        <v>32</v>
      </c>
      <c r="E78" s="383">
        <f t="shared" si="24"/>
        <v>224</v>
      </c>
      <c r="F78" s="319">
        <v>46227</v>
      </c>
      <c r="G78" s="384">
        <f t="shared" ca="1" si="33"/>
        <v>81</v>
      </c>
      <c r="H78" s="385">
        <v>1</v>
      </c>
      <c r="I78" s="428" t="s">
        <v>525</v>
      </c>
      <c r="J78" s="428" t="s">
        <v>526</v>
      </c>
      <c r="K78" s="385" t="s">
        <v>354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25"/>
        <v>112</v>
      </c>
      <c r="S78" s="387">
        <f t="shared" si="26"/>
        <v>0</v>
      </c>
      <c r="T78" s="387">
        <f t="shared" si="27"/>
        <v>0</v>
      </c>
      <c r="U78" s="387">
        <f t="shared" si="28"/>
        <v>56</v>
      </c>
      <c r="V78" s="387">
        <f t="shared" si="29"/>
        <v>0</v>
      </c>
      <c r="W78" s="388">
        <f t="shared" si="30"/>
        <v>56</v>
      </c>
      <c r="X78" s="389">
        <f t="shared" si="31"/>
        <v>224</v>
      </c>
      <c r="Y78" s="144"/>
      <c r="Z78" s="423">
        <f t="shared" si="32"/>
        <v>0</v>
      </c>
      <c r="AA78" s="2"/>
      <c r="AB78" s="2"/>
      <c r="AC78" s="2"/>
      <c r="AD78" s="2"/>
      <c r="AE78" s="2"/>
      <c r="AF78" s="2"/>
      <c r="AG78" s="2"/>
      <c r="AH78" s="2"/>
    </row>
    <row r="79" spans="1:34" ht="18.75">
      <c r="A79" s="157">
        <f t="shared" si="23"/>
        <v>1</v>
      </c>
      <c r="B79" s="161" t="s">
        <v>237</v>
      </c>
      <c r="C79" s="161"/>
      <c r="D79" s="198">
        <v>52</v>
      </c>
      <c r="E79" s="383">
        <f t="shared" si="24"/>
        <v>364</v>
      </c>
      <c r="F79" s="319">
        <v>46223</v>
      </c>
      <c r="G79" s="384">
        <f t="shared" ca="1" si="33"/>
        <v>85</v>
      </c>
      <c r="H79" s="385">
        <v>1</v>
      </c>
      <c r="I79" s="428">
        <v>-4.2859619999999996</v>
      </c>
      <c r="J79" s="428">
        <v>15.247093</v>
      </c>
      <c r="K79" s="385" t="s">
        <v>353</v>
      </c>
      <c r="L79" s="195">
        <v>0.75</v>
      </c>
      <c r="M79" s="196"/>
      <c r="N79" s="196"/>
      <c r="O79" s="196"/>
      <c r="P79" s="196"/>
      <c r="Q79" s="197">
        <v>0.25</v>
      </c>
      <c r="R79" s="386">
        <f t="shared" si="25"/>
        <v>273</v>
      </c>
      <c r="S79" s="387">
        <f t="shared" si="26"/>
        <v>0</v>
      </c>
      <c r="T79" s="387">
        <f t="shared" si="27"/>
        <v>0</v>
      </c>
      <c r="U79" s="387">
        <f t="shared" si="28"/>
        <v>0</v>
      </c>
      <c r="V79" s="387">
        <f t="shared" si="29"/>
        <v>0</v>
      </c>
      <c r="W79" s="388">
        <f t="shared" si="30"/>
        <v>91</v>
      </c>
      <c r="X79" s="389">
        <f t="shared" si="31"/>
        <v>364</v>
      </c>
      <c r="Y79" s="144"/>
      <c r="Z79" s="423">
        <f t="shared" si="32"/>
        <v>0</v>
      </c>
      <c r="AA79" s="2"/>
      <c r="AB79" s="2"/>
      <c r="AC79" s="2"/>
      <c r="AD79" s="2"/>
      <c r="AE79" s="2"/>
      <c r="AF79" s="2"/>
      <c r="AG79" s="2"/>
      <c r="AH79" s="2"/>
    </row>
    <row r="80" spans="1:34" ht="18.75">
      <c r="A80" s="157">
        <f t="shared" si="23"/>
        <v>1</v>
      </c>
      <c r="B80" s="153" t="s">
        <v>377</v>
      </c>
      <c r="C80" s="149" t="s">
        <v>52</v>
      </c>
      <c r="D80" s="198">
        <v>32</v>
      </c>
      <c r="E80" s="383">
        <f t="shared" si="24"/>
        <v>224</v>
      </c>
      <c r="F80" s="319">
        <v>46223</v>
      </c>
      <c r="G80" s="384">
        <f t="shared" ca="1" si="33"/>
        <v>85</v>
      </c>
      <c r="H80" s="385">
        <v>1</v>
      </c>
      <c r="I80" s="428">
        <v>-4.2902719999999999</v>
      </c>
      <c r="J80" s="428">
        <v>15.249775</v>
      </c>
      <c r="K80" s="385" t="s">
        <v>353</v>
      </c>
      <c r="L80" s="195">
        <v>0.75</v>
      </c>
      <c r="M80" s="196"/>
      <c r="N80" s="196"/>
      <c r="O80" s="196"/>
      <c r="P80" s="196">
        <v>0.25</v>
      </c>
      <c r="Q80" s="197"/>
      <c r="R80" s="386">
        <f t="shared" si="25"/>
        <v>168</v>
      </c>
      <c r="S80" s="387">
        <f t="shared" si="26"/>
        <v>0</v>
      </c>
      <c r="T80" s="387">
        <f t="shared" si="27"/>
        <v>0</v>
      </c>
      <c r="U80" s="387">
        <f t="shared" si="28"/>
        <v>0</v>
      </c>
      <c r="V80" s="387">
        <f t="shared" si="29"/>
        <v>56</v>
      </c>
      <c r="W80" s="388">
        <f t="shared" si="30"/>
        <v>0</v>
      </c>
      <c r="X80" s="389">
        <f t="shared" si="31"/>
        <v>224</v>
      </c>
      <c r="Y80" s="144"/>
      <c r="Z80" s="423">
        <f t="shared" si="32"/>
        <v>0</v>
      </c>
      <c r="AA80" s="2"/>
      <c r="AB80" s="2"/>
      <c r="AC80" s="2"/>
      <c r="AD80" s="2"/>
      <c r="AE80" s="2"/>
      <c r="AF80" s="2"/>
      <c r="AG80" s="2"/>
      <c r="AH80" s="2"/>
    </row>
    <row r="81" spans="1:34" ht="18.75">
      <c r="A81" s="157">
        <f t="shared" si="23"/>
        <v>1</v>
      </c>
      <c r="B81" s="142" t="s">
        <v>386</v>
      </c>
      <c r="C81" s="142"/>
      <c r="D81" s="198">
        <v>34</v>
      </c>
      <c r="E81" s="383">
        <f t="shared" si="24"/>
        <v>238</v>
      </c>
      <c r="F81" s="319">
        <v>46224</v>
      </c>
      <c r="G81" s="384">
        <f t="shared" ca="1" si="33"/>
        <v>84</v>
      </c>
      <c r="H81" s="254">
        <v>1</v>
      </c>
      <c r="I81" s="429" t="s">
        <v>527</v>
      </c>
      <c r="J81" s="429" t="s">
        <v>528</v>
      </c>
      <c r="K81" s="385" t="s">
        <v>353</v>
      </c>
      <c r="L81" s="195">
        <v>1</v>
      </c>
      <c r="M81" s="196"/>
      <c r="N81" s="196"/>
      <c r="O81" s="196"/>
      <c r="P81" s="196"/>
      <c r="Q81" s="197"/>
      <c r="R81" s="386">
        <f t="shared" si="25"/>
        <v>238</v>
      </c>
      <c r="S81" s="387">
        <f t="shared" si="26"/>
        <v>0</v>
      </c>
      <c r="T81" s="387">
        <f t="shared" si="27"/>
        <v>0</v>
      </c>
      <c r="U81" s="387">
        <f t="shared" si="28"/>
        <v>0</v>
      </c>
      <c r="V81" s="387">
        <f t="shared" si="29"/>
        <v>0</v>
      </c>
      <c r="W81" s="388">
        <f t="shared" si="30"/>
        <v>0</v>
      </c>
      <c r="X81" s="389">
        <f t="shared" si="31"/>
        <v>238</v>
      </c>
      <c r="Y81" s="144"/>
      <c r="Z81" s="423">
        <f t="shared" si="32"/>
        <v>0</v>
      </c>
      <c r="AA81" s="2"/>
      <c r="AB81" s="2"/>
      <c r="AC81" s="2"/>
      <c r="AD81" s="2"/>
      <c r="AE81" s="2"/>
      <c r="AF81" s="2"/>
      <c r="AG81" s="2"/>
      <c r="AH81" s="2"/>
    </row>
    <row r="82" spans="1:34" ht="18.75">
      <c r="A82" s="157">
        <f t="shared" si="23"/>
        <v>1</v>
      </c>
      <c r="B82" s="142" t="s">
        <v>119</v>
      </c>
      <c r="C82" s="142"/>
      <c r="D82" s="198">
        <v>26</v>
      </c>
      <c r="E82" s="383">
        <f t="shared" si="24"/>
        <v>182</v>
      </c>
      <c r="F82" s="319">
        <v>46225</v>
      </c>
      <c r="G82" s="384">
        <f t="shared" ca="1" si="33"/>
        <v>83</v>
      </c>
      <c r="H82" s="385">
        <v>3</v>
      </c>
      <c r="I82" s="428">
        <v>-4.2274099999999999</v>
      </c>
      <c r="J82" s="428">
        <v>15.277821599999999</v>
      </c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/>
      <c r="Q82" s="197">
        <v>0.5</v>
      </c>
      <c r="R82" s="386">
        <f t="shared" si="25"/>
        <v>91</v>
      </c>
      <c r="S82" s="387">
        <f t="shared" si="26"/>
        <v>0</v>
      </c>
      <c r="T82" s="387">
        <f t="shared" si="27"/>
        <v>0</v>
      </c>
      <c r="U82" s="387">
        <f t="shared" si="28"/>
        <v>0</v>
      </c>
      <c r="V82" s="387">
        <f t="shared" si="29"/>
        <v>0</v>
      </c>
      <c r="W82" s="388">
        <f t="shared" si="30"/>
        <v>91</v>
      </c>
      <c r="X82" s="389">
        <f t="shared" si="31"/>
        <v>182</v>
      </c>
      <c r="Y82" s="144"/>
      <c r="Z82" s="423">
        <f t="shared" si="32"/>
        <v>0</v>
      </c>
      <c r="AA82" s="2"/>
      <c r="AB82" s="2"/>
      <c r="AC82" s="2"/>
      <c r="AD82" s="2"/>
      <c r="AE82" s="2"/>
      <c r="AF82" s="2"/>
      <c r="AG82" s="2"/>
      <c r="AH82" s="2"/>
    </row>
    <row r="83" spans="1:34" ht="18.75">
      <c r="A83" s="157">
        <f t="shared" si="23"/>
        <v>1</v>
      </c>
      <c r="B83" s="153" t="s">
        <v>378</v>
      </c>
      <c r="C83" s="153"/>
      <c r="D83" s="198">
        <v>28</v>
      </c>
      <c r="E83" s="383">
        <f t="shared" si="24"/>
        <v>196</v>
      </c>
      <c r="F83" s="319">
        <v>46226</v>
      </c>
      <c r="G83" s="384">
        <f t="shared" ca="1" si="33"/>
        <v>82</v>
      </c>
      <c r="H83" s="254">
        <v>1</v>
      </c>
      <c r="I83" s="429">
        <v>-4.2676074000000002</v>
      </c>
      <c r="J83" s="429">
        <v>15.2239234</v>
      </c>
      <c r="K83" s="385" t="s">
        <v>353</v>
      </c>
      <c r="L83" s="195">
        <v>0.5</v>
      </c>
      <c r="M83" s="196"/>
      <c r="N83" s="196">
        <v>0.25</v>
      </c>
      <c r="O83" s="196"/>
      <c r="P83" s="196"/>
      <c r="Q83" s="197">
        <v>0.25</v>
      </c>
      <c r="R83" s="386">
        <f t="shared" si="25"/>
        <v>98</v>
      </c>
      <c r="S83" s="387">
        <f t="shared" si="26"/>
        <v>0</v>
      </c>
      <c r="T83" s="387">
        <f t="shared" si="27"/>
        <v>49</v>
      </c>
      <c r="U83" s="387">
        <f t="shared" si="28"/>
        <v>0</v>
      </c>
      <c r="V83" s="387">
        <f t="shared" si="29"/>
        <v>0</v>
      </c>
      <c r="W83" s="388">
        <f t="shared" si="30"/>
        <v>49</v>
      </c>
      <c r="X83" s="389">
        <f t="shared" si="31"/>
        <v>196</v>
      </c>
      <c r="Y83" s="144"/>
      <c r="Z83" s="423">
        <f t="shared" si="32"/>
        <v>0</v>
      </c>
      <c r="AA83" s="2"/>
      <c r="AB83" s="2"/>
      <c r="AC83" s="2"/>
      <c r="AD83" s="2"/>
      <c r="AE83" s="2"/>
      <c r="AF83" s="2"/>
      <c r="AG83" s="2"/>
      <c r="AH83" s="2"/>
    </row>
    <row r="84" spans="1:34" ht="18.75">
      <c r="A84" s="157">
        <f t="shared" si="23"/>
        <v>1</v>
      </c>
      <c r="B84" s="153" t="s">
        <v>379</v>
      </c>
      <c r="C84" s="153"/>
      <c r="D84" s="198">
        <v>30</v>
      </c>
      <c r="E84" s="383">
        <f t="shared" si="24"/>
        <v>210</v>
      </c>
      <c r="F84" s="319">
        <v>46223</v>
      </c>
      <c r="G84" s="384">
        <f t="shared" ca="1" si="33"/>
        <v>85</v>
      </c>
      <c r="H84" s="385">
        <v>1</v>
      </c>
      <c r="I84" s="428">
        <v>-4.290368</v>
      </c>
      <c r="J84" s="428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25"/>
        <v>105</v>
      </c>
      <c r="S84" s="387">
        <f t="shared" si="26"/>
        <v>0</v>
      </c>
      <c r="T84" s="387">
        <f t="shared" si="27"/>
        <v>105</v>
      </c>
      <c r="U84" s="387">
        <f t="shared" si="28"/>
        <v>0</v>
      </c>
      <c r="V84" s="387">
        <f t="shared" si="29"/>
        <v>0</v>
      </c>
      <c r="W84" s="388">
        <f t="shared" si="30"/>
        <v>0</v>
      </c>
      <c r="X84" s="389">
        <f t="shared" si="31"/>
        <v>210</v>
      </c>
      <c r="Y84" s="144"/>
      <c r="Z84" s="423">
        <f t="shared" si="32"/>
        <v>0</v>
      </c>
      <c r="AA84" s="2"/>
      <c r="AB84" s="2"/>
      <c r="AC84" s="2"/>
      <c r="AD84" s="2"/>
      <c r="AE84" s="2"/>
      <c r="AF84" s="2"/>
      <c r="AG84" s="2"/>
      <c r="AH84" s="2"/>
    </row>
    <row r="85" spans="1:34" ht="18.75">
      <c r="A85" s="157">
        <f t="shared" si="23"/>
        <v>1</v>
      </c>
      <c r="B85" s="153" t="s">
        <v>122</v>
      </c>
      <c r="C85" s="149" t="s">
        <v>52</v>
      </c>
      <c r="D85" s="198">
        <v>32</v>
      </c>
      <c r="E85" s="383">
        <f t="shared" si="24"/>
        <v>224</v>
      </c>
      <c r="F85" s="319">
        <v>46223</v>
      </c>
      <c r="G85" s="384">
        <f t="shared" ca="1" si="33"/>
        <v>85</v>
      </c>
      <c r="H85" s="385">
        <v>1</v>
      </c>
      <c r="I85" s="428">
        <v>-4.2897280000000002</v>
      </c>
      <c r="J85" s="428">
        <v>15.247835</v>
      </c>
      <c r="K85" s="385" t="s">
        <v>353</v>
      </c>
      <c r="L85" s="195"/>
      <c r="M85" s="196"/>
      <c r="N85" s="196">
        <v>0.25</v>
      </c>
      <c r="O85" s="196"/>
      <c r="P85" s="196">
        <v>0.25</v>
      </c>
      <c r="Q85" s="197">
        <v>0.5</v>
      </c>
      <c r="R85" s="386">
        <f t="shared" si="25"/>
        <v>0</v>
      </c>
      <c r="S85" s="387">
        <f t="shared" si="26"/>
        <v>0</v>
      </c>
      <c r="T85" s="387">
        <f t="shared" si="27"/>
        <v>56</v>
      </c>
      <c r="U85" s="387">
        <f t="shared" si="28"/>
        <v>0</v>
      </c>
      <c r="V85" s="387">
        <f t="shared" si="29"/>
        <v>56</v>
      </c>
      <c r="W85" s="388">
        <f t="shared" si="30"/>
        <v>112</v>
      </c>
      <c r="X85" s="389">
        <f t="shared" si="31"/>
        <v>224</v>
      </c>
      <c r="Y85" s="144"/>
      <c r="Z85" s="423">
        <f t="shared" si="32"/>
        <v>0</v>
      </c>
      <c r="AA85" s="2"/>
      <c r="AB85" s="2"/>
      <c r="AC85" s="2"/>
      <c r="AD85" s="2"/>
      <c r="AE85" s="2"/>
      <c r="AF85" s="2"/>
      <c r="AG85" s="2"/>
      <c r="AH85" s="2"/>
    </row>
    <row r="86" spans="1:34" ht="18.75">
      <c r="A86" s="157">
        <f t="shared" si="23"/>
        <v>1</v>
      </c>
      <c r="B86" s="142" t="s">
        <v>123</v>
      </c>
      <c r="C86" s="148"/>
      <c r="D86" s="199">
        <v>34</v>
      </c>
      <c r="E86" s="383">
        <f t="shared" si="24"/>
        <v>238</v>
      </c>
      <c r="F86" s="319">
        <v>46226</v>
      </c>
      <c r="G86" s="384">
        <f t="shared" ca="1" si="33"/>
        <v>82</v>
      </c>
      <c r="H86" s="254">
        <v>1</v>
      </c>
      <c r="I86" s="429">
        <v>-4.2728093999999999</v>
      </c>
      <c r="J86" s="429">
        <v>15.2388636</v>
      </c>
      <c r="K86" s="385" t="s">
        <v>353</v>
      </c>
      <c r="L86" s="195">
        <v>0.75</v>
      </c>
      <c r="M86" s="196"/>
      <c r="N86" s="196"/>
      <c r="O86" s="196"/>
      <c r="P86" s="196"/>
      <c r="Q86" s="197">
        <v>0.25</v>
      </c>
      <c r="R86" s="386">
        <f t="shared" si="25"/>
        <v>178.5</v>
      </c>
      <c r="S86" s="387">
        <f t="shared" si="26"/>
        <v>0</v>
      </c>
      <c r="T86" s="387">
        <f t="shared" si="27"/>
        <v>0</v>
      </c>
      <c r="U86" s="387">
        <f t="shared" si="28"/>
        <v>0</v>
      </c>
      <c r="V86" s="387">
        <f t="shared" si="29"/>
        <v>0</v>
      </c>
      <c r="W86" s="388">
        <f t="shared" si="30"/>
        <v>59.5</v>
      </c>
      <c r="X86" s="389">
        <f t="shared" si="31"/>
        <v>238</v>
      </c>
      <c r="Y86" s="144"/>
      <c r="Z86" s="423">
        <f t="shared" si="32"/>
        <v>0</v>
      </c>
      <c r="AA86" s="2"/>
      <c r="AB86" s="2"/>
      <c r="AC86" s="2"/>
      <c r="AD86" s="2"/>
      <c r="AE86" s="2"/>
      <c r="AF86" s="2"/>
      <c r="AG86" s="2"/>
      <c r="AH86" s="2"/>
    </row>
    <row r="87" spans="1:34" ht="18.75">
      <c r="A87" s="157">
        <f t="shared" si="23"/>
        <v>1</v>
      </c>
      <c r="B87" s="142" t="s">
        <v>124</v>
      </c>
      <c r="C87" s="142"/>
      <c r="D87" s="198">
        <v>24</v>
      </c>
      <c r="E87" s="383">
        <f t="shared" si="24"/>
        <v>168</v>
      </c>
      <c r="F87" s="319">
        <v>46223</v>
      </c>
      <c r="G87" s="384">
        <f t="shared" ca="1" si="33"/>
        <v>85</v>
      </c>
      <c r="H87" s="385">
        <v>2</v>
      </c>
      <c r="I87" s="428" t="s">
        <v>413</v>
      </c>
      <c r="J87" s="428" t="s">
        <v>414</v>
      </c>
      <c r="K87" s="385" t="s">
        <v>354</v>
      </c>
      <c r="L87" s="195">
        <v>0.5</v>
      </c>
      <c r="M87" s="196"/>
      <c r="N87" s="196"/>
      <c r="O87" s="196"/>
      <c r="P87" s="196"/>
      <c r="Q87" s="197">
        <v>0.5</v>
      </c>
      <c r="R87" s="386">
        <f t="shared" si="25"/>
        <v>84</v>
      </c>
      <c r="S87" s="387">
        <f t="shared" si="26"/>
        <v>0</v>
      </c>
      <c r="T87" s="387">
        <f t="shared" si="27"/>
        <v>0</v>
      </c>
      <c r="U87" s="387">
        <f t="shared" si="28"/>
        <v>0</v>
      </c>
      <c r="V87" s="387">
        <f t="shared" si="29"/>
        <v>0</v>
      </c>
      <c r="W87" s="388">
        <f t="shared" si="30"/>
        <v>84</v>
      </c>
      <c r="X87" s="389">
        <f t="shared" si="31"/>
        <v>168</v>
      </c>
      <c r="Y87" s="144"/>
      <c r="Z87" s="423">
        <f t="shared" si="32"/>
        <v>0</v>
      </c>
      <c r="AA87" s="2"/>
      <c r="AB87" s="2"/>
      <c r="AC87" s="2"/>
      <c r="AD87" s="2"/>
      <c r="AE87" s="2"/>
      <c r="AF87" s="2"/>
      <c r="AG87" s="2"/>
      <c r="AH87" s="2"/>
    </row>
    <row r="88" spans="1:34" ht="18.75">
      <c r="A88" s="157">
        <f t="shared" si="23"/>
        <v>1</v>
      </c>
      <c r="B88" s="142" t="s">
        <v>380</v>
      </c>
      <c r="C88" s="142"/>
      <c r="D88" s="198">
        <v>30</v>
      </c>
      <c r="E88" s="383">
        <f t="shared" si="24"/>
        <v>210</v>
      </c>
      <c r="F88" s="319">
        <v>46224</v>
      </c>
      <c r="G88" s="384">
        <f t="shared" ca="1" si="33"/>
        <v>84</v>
      </c>
      <c r="H88" s="385">
        <v>1</v>
      </c>
      <c r="I88" s="428" t="s">
        <v>529</v>
      </c>
      <c r="J88" s="428" t="s">
        <v>530</v>
      </c>
      <c r="K88" s="385" t="s">
        <v>353</v>
      </c>
      <c r="L88" s="195">
        <v>0.5</v>
      </c>
      <c r="M88" s="196"/>
      <c r="N88" s="196"/>
      <c r="O88" s="196">
        <v>0.25</v>
      </c>
      <c r="P88" s="196">
        <v>0.25</v>
      </c>
      <c r="Q88" s="197"/>
      <c r="R88" s="386">
        <f t="shared" si="25"/>
        <v>105</v>
      </c>
      <c r="S88" s="387">
        <f t="shared" si="26"/>
        <v>0</v>
      </c>
      <c r="T88" s="387">
        <f t="shared" si="27"/>
        <v>0</v>
      </c>
      <c r="U88" s="387">
        <f t="shared" si="28"/>
        <v>52.5</v>
      </c>
      <c r="V88" s="387">
        <f t="shared" si="29"/>
        <v>52.5</v>
      </c>
      <c r="W88" s="388">
        <f t="shared" si="30"/>
        <v>0</v>
      </c>
      <c r="X88" s="389">
        <f t="shared" si="31"/>
        <v>210</v>
      </c>
      <c r="Y88" s="144"/>
      <c r="Z88" s="423">
        <f t="shared" si="32"/>
        <v>0</v>
      </c>
      <c r="AA88" s="2"/>
      <c r="AB88" s="2"/>
      <c r="AC88" s="2"/>
      <c r="AD88" s="2"/>
      <c r="AE88" s="2"/>
      <c r="AF88" s="2"/>
      <c r="AG88" s="2"/>
      <c r="AH88" s="2"/>
    </row>
    <row r="89" spans="1:34" ht="18.75">
      <c r="A89" s="157">
        <f t="shared" si="23"/>
        <v>1</v>
      </c>
      <c r="B89" s="142" t="s">
        <v>126</v>
      </c>
      <c r="C89" s="148" t="s">
        <v>34</v>
      </c>
      <c r="D89" s="198">
        <v>36</v>
      </c>
      <c r="E89" s="383">
        <f t="shared" si="24"/>
        <v>252</v>
      </c>
      <c r="F89" s="319">
        <v>46226</v>
      </c>
      <c r="G89" s="384">
        <f t="shared" ca="1" si="33"/>
        <v>82</v>
      </c>
      <c r="H89" s="385">
        <v>3</v>
      </c>
      <c r="I89" s="428">
        <v>-4.1309367000000004</v>
      </c>
      <c r="J89" s="428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/>
      <c r="P89" s="196"/>
      <c r="Q89" s="197">
        <v>0.5</v>
      </c>
      <c r="R89" s="386">
        <f t="shared" si="25"/>
        <v>126</v>
      </c>
      <c r="S89" s="387">
        <f t="shared" si="26"/>
        <v>0</v>
      </c>
      <c r="T89" s="387">
        <f t="shared" si="27"/>
        <v>0</v>
      </c>
      <c r="U89" s="387">
        <f t="shared" si="28"/>
        <v>0</v>
      </c>
      <c r="V89" s="387">
        <f t="shared" si="29"/>
        <v>0</v>
      </c>
      <c r="W89" s="388">
        <f t="shared" si="30"/>
        <v>126</v>
      </c>
      <c r="X89" s="389">
        <f t="shared" si="31"/>
        <v>252</v>
      </c>
      <c r="Y89" s="144"/>
      <c r="Z89" s="423">
        <f t="shared" si="32"/>
        <v>0</v>
      </c>
      <c r="AA89" s="2"/>
      <c r="AB89" s="2"/>
      <c r="AC89" s="2"/>
      <c r="AD89" s="2"/>
      <c r="AE89" s="2"/>
      <c r="AF89" s="2"/>
      <c r="AG89" s="2"/>
      <c r="AH89" s="2"/>
    </row>
    <row r="90" spans="1:34" ht="18.75">
      <c r="A90" s="157">
        <f t="shared" si="23"/>
        <v>1</v>
      </c>
      <c r="B90" s="142" t="s">
        <v>127</v>
      </c>
      <c r="C90" s="142"/>
      <c r="D90" s="198">
        <v>30</v>
      </c>
      <c r="E90" s="383">
        <f t="shared" si="24"/>
        <v>210</v>
      </c>
      <c r="F90" s="319">
        <v>46225</v>
      </c>
      <c r="G90" s="384">
        <f t="shared" ca="1" si="33"/>
        <v>83</v>
      </c>
      <c r="H90" s="254">
        <v>2</v>
      </c>
      <c r="I90" s="429" t="s">
        <v>531</v>
      </c>
      <c r="J90" s="429" t="s">
        <v>532</v>
      </c>
      <c r="K90" s="385" t="s">
        <v>354</v>
      </c>
      <c r="L90" s="195">
        <v>0.5</v>
      </c>
      <c r="M90" s="196"/>
      <c r="N90" s="196"/>
      <c r="O90" s="196"/>
      <c r="P90" s="196"/>
      <c r="Q90" s="197">
        <v>0.5</v>
      </c>
      <c r="R90" s="386">
        <f t="shared" si="25"/>
        <v>105</v>
      </c>
      <c r="S90" s="387">
        <f t="shared" si="26"/>
        <v>0</v>
      </c>
      <c r="T90" s="387">
        <f t="shared" si="27"/>
        <v>0</v>
      </c>
      <c r="U90" s="387">
        <f t="shared" si="28"/>
        <v>0</v>
      </c>
      <c r="V90" s="387">
        <f t="shared" si="29"/>
        <v>0</v>
      </c>
      <c r="W90" s="388">
        <f t="shared" si="30"/>
        <v>105</v>
      </c>
      <c r="X90" s="389">
        <f t="shared" si="31"/>
        <v>210</v>
      </c>
      <c r="Y90" s="144"/>
      <c r="Z90" s="423">
        <f t="shared" si="32"/>
        <v>0</v>
      </c>
      <c r="AA90" s="2"/>
      <c r="AB90" s="2"/>
      <c r="AC90" s="2"/>
      <c r="AD90" s="2"/>
      <c r="AE90" s="2"/>
      <c r="AF90" s="2"/>
      <c r="AG90" s="2"/>
      <c r="AH90" s="2"/>
    </row>
    <row r="91" spans="1:34" ht="18.75">
      <c r="A91" s="157">
        <f t="shared" si="23"/>
        <v>1</v>
      </c>
      <c r="B91" s="150" t="s">
        <v>128</v>
      </c>
      <c r="C91" s="150"/>
      <c r="D91" s="200">
        <v>16</v>
      </c>
      <c r="E91" s="383">
        <f t="shared" si="24"/>
        <v>112</v>
      </c>
      <c r="F91" s="319">
        <v>46226</v>
      </c>
      <c r="G91" s="384">
        <f t="shared" ca="1" si="33"/>
        <v>82</v>
      </c>
      <c r="H91" s="385">
        <v>2</v>
      </c>
      <c r="I91" s="428" t="s">
        <v>533</v>
      </c>
      <c r="J91" s="428" t="s">
        <v>534</v>
      </c>
      <c r="K91" s="385" t="s">
        <v>354</v>
      </c>
      <c r="L91" s="195">
        <v>0.5</v>
      </c>
      <c r="M91" s="196"/>
      <c r="N91" s="196"/>
      <c r="O91" s="196"/>
      <c r="P91" s="196">
        <v>0.25</v>
      </c>
      <c r="Q91" s="197">
        <v>0.25</v>
      </c>
      <c r="R91" s="386">
        <f t="shared" si="25"/>
        <v>56</v>
      </c>
      <c r="S91" s="387">
        <f t="shared" si="26"/>
        <v>0</v>
      </c>
      <c r="T91" s="387">
        <f t="shared" si="27"/>
        <v>0</v>
      </c>
      <c r="U91" s="387">
        <f t="shared" si="28"/>
        <v>0</v>
      </c>
      <c r="V91" s="387">
        <f t="shared" si="29"/>
        <v>28</v>
      </c>
      <c r="W91" s="388">
        <f t="shared" si="30"/>
        <v>28</v>
      </c>
      <c r="X91" s="389">
        <f t="shared" si="31"/>
        <v>112</v>
      </c>
      <c r="Y91" s="144"/>
      <c r="Z91" s="423">
        <f t="shared" si="32"/>
        <v>0</v>
      </c>
      <c r="AA91" s="2"/>
      <c r="AB91" s="2"/>
      <c r="AC91" s="2"/>
      <c r="AD91" s="2"/>
      <c r="AE91" s="2"/>
      <c r="AF91" s="2"/>
      <c r="AG91" s="2"/>
      <c r="AH91" s="2"/>
    </row>
    <row r="92" spans="1:34" ht="18.75">
      <c r="A92" s="157">
        <f t="shared" si="23"/>
        <v>1</v>
      </c>
      <c r="B92" s="153" t="s">
        <v>331</v>
      </c>
      <c r="C92" s="149" t="s">
        <v>29</v>
      </c>
      <c r="D92" s="198">
        <v>20</v>
      </c>
      <c r="E92" s="383">
        <f t="shared" si="24"/>
        <v>140</v>
      </c>
      <c r="F92" s="319">
        <v>46223</v>
      </c>
      <c r="G92" s="384">
        <f t="shared" ca="1" si="33"/>
        <v>85</v>
      </c>
      <c r="H92" s="385">
        <v>1</v>
      </c>
      <c r="I92" s="428">
        <v>-4.2861969999999996</v>
      </c>
      <c r="J92" s="428">
        <v>15.248664</v>
      </c>
      <c r="K92" s="385" t="s">
        <v>353</v>
      </c>
      <c r="L92" s="195">
        <v>1</v>
      </c>
      <c r="M92" s="196"/>
      <c r="N92" s="196"/>
      <c r="O92" s="196"/>
      <c r="P92" s="196"/>
      <c r="Q92" s="197"/>
      <c r="R92" s="386">
        <f t="shared" si="25"/>
        <v>140</v>
      </c>
      <c r="S92" s="387">
        <f t="shared" si="26"/>
        <v>0</v>
      </c>
      <c r="T92" s="387">
        <f t="shared" si="27"/>
        <v>0</v>
      </c>
      <c r="U92" s="387">
        <f t="shared" si="28"/>
        <v>0</v>
      </c>
      <c r="V92" s="387">
        <f t="shared" si="29"/>
        <v>0</v>
      </c>
      <c r="W92" s="388">
        <f t="shared" si="30"/>
        <v>0</v>
      </c>
      <c r="X92" s="389">
        <f t="shared" si="31"/>
        <v>140</v>
      </c>
      <c r="Y92" s="144"/>
      <c r="Z92" s="423">
        <f t="shared" si="32"/>
        <v>0</v>
      </c>
      <c r="AA92" s="2"/>
      <c r="AB92" s="2"/>
      <c r="AC92" s="2"/>
      <c r="AD92" s="2"/>
      <c r="AE92" s="2"/>
      <c r="AF92" s="2"/>
      <c r="AG92" s="2"/>
      <c r="AH92" s="2"/>
    </row>
    <row r="93" spans="1:34" ht="18.75">
      <c r="A93" s="157">
        <f t="shared" si="23"/>
        <v>1</v>
      </c>
      <c r="B93" s="142" t="s">
        <v>394</v>
      </c>
      <c r="C93" s="142"/>
      <c r="D93" s="198">
        <v>22</v>
      </c>
      <c r="E93" s="383">
        <f t="shared" si="24"/>
        <v>154</v>
      </c>
      <c r="F93" s="319">
        <v>46226</v>
      </c>
      <c r="G93" s="384">
        <f t="shared" ca="1" si="33"/>
        <v>82</v>
      </c>
      <c r="H93" s="385">
        <v>3</v>
      </c>
      <c r="I93" s="428">
        <v>-4.1550288999999996</v>
      </c>
      <c r="J93" s="428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25"/>
        <v>77</v>
      </c>
      <c r="S93" s="387">
        <f t="shared" si="26"/>
        <v>0</v>
      </c>
      <c r="T93" s="387">
        <f t="shared" si="27"/>
        <v>0</v>
      </c>
      <c r="U93" s="387">
        <f t="shared" si="28"/>
        <v>0</v>
      </c>
      <c r="V93" s="387">
        <f t="shared" si="29"/>
        <v>0</v>
      </c>
      <c r="W93" s="388">
        <f t="shared" si="30"/>
        <v>77</v>
      </c>
      <c r="X93" s="389">
        <f t="shared" si="31"/>
        <v>154</v>
      </c>
      <c r="Y93" s="144"/>
      <c r="Z93" s="423">
        <f t="shared" si="32"/>
        <v>0</v>
      </c>
      <c r="AA93" s="2"/>
      <c r="AB93" s="2"/>
      <c r="AC93" s="2"/>
      <c r="AD93" s="2"/>
      <c r="AE93" s="2"/>
      <c r="AF93" s="2"/>
      <c r="AG93" s="2"/>
      <c r="AH93" s="2"/>
    </row>
    <row r="94" spans="1:34" ht="18.75">
      <c r="A94" s="157">
        <f t="shared" si="23"/>
        <v>1</v>
      </c>
      <c r="B94" s="142" t="s">
        <v>131</v>
      </c>
      <c r="C94" s="148" t="s">
        <v>34</v>
      </c>
      <c r="D94" s="198">
        <v>20</v>
      </c>
      <c r="E94" s="383">
        <f t="shared" si="24"/>
        <v>140</v>
      </c>
      <c r="F94" s="319">
        <v>46225</v>
      </c>
      <c r="G94" s="384">
        <f t="shared" ca="1" si="33"/>
        <v>83</v>
      </c>
      <c r="H94" s="385">
        <v>2</v>
      </c>
      <c r="I94" s="428" t="s">
        <v>535</v>
      </c>
      <c r="J94" s="428" t="s">
        <v>536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5"/>
        <v>70</v>
      </c>
      <c r="S94" s="387">
        <f t="shared" si="26"/>
        <v>0</v>
      </c>
      <c r="T94" s="387">
        <f t="shared" si="27"/>
        <v>0</v>
      </c>
      <c r="U94" s="387">
        <f t="shared" si="28"/>
        <v>0</v>
      </c>
      <c r="V94" s="387">
        <f t="shared" si="29"/>
        <v>70</v>
      </c>
      <c r="W94" s="388">
        <f t="shared" si="30"/>
        <v>0</v>
      </c>
      <c r="X94" s="389">
        <f t="shared" si="31"/>
        <v>140</v>
      </c>
      <c r="Y94" s="144"/>
      <c r="Z94" s="423">
        <f t="shared" si="32"/>
        <v>0</v>
      </c>
      <c r="AA94" s="2"/>
      <c r="AB94" s="2"/>
      <c r="AC94" s="2"/>
      <c r="AD94" s="2"/>
      <c r="AE94" s="2"/>
      <c r="AF94" s="2"/>
      <c r="AG94" s="2"/>
      <c r="AH94" s="2"/>
    </row>
    <row r="95" spans="1:34" ht="18.75">
      <c r="A95" s="157">
        <f t="shared" si="23"/>
        <v>1</v>
      </c>
      <c r="B95" s="150" t="s">
        <v>133</v>
      </c>
      <c r="C95" s="148" t="s">
        <v>52</v>
      </c>
      <c r="D95" s="198">
        <v>24</v>
      </c>
      <c r="E95" s="383">
        <f t="shared" si="24"/>
        <v>168</v>
      </c>
      <c r="F95" s="319">
        <v>46223</v>
      </c>
      <c r="G95" s="384">
        <f t="shared" ca="1" si="33"/>
        <v>85</v>
      </c>
      <c r="H95" s="385">
        <v>3</v>
      </c>
      <c r="I95" s="428" t="s">
        <v>537</v>
      </c>
      <c r="J95" s="428" t="s">
        <v>538</v>
      </c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0.25</v>
      </c>
      <c r="Q95" s="197">
        <v>0.25</v>
      </c>
      <c r="R95" s="386">
        <f t="shared" si="25"/>
        <v>84</v>
      </c>
      <c r="S95" s="387">
        <f t="shared" si="26"/>
        <v>0</v>
      </c>
      <c r="T95" s="387">
        <f t="shared" si="27"/>
        <v>0</v>
      </c>
      <c r="U95" s="387">
        <f t="shared" si="28"/>
        <v>0</v>
      </c>
      <c r="V95" s="387">
        <f t="shared" si="29"/>
        <v>42</v>
      </c>
      <c r="W95" s="388">
        <f t="shared" si="30"/>
        <v>42</v>
      </c>
      <c r="X95" s="389">
        <f t="shared" si="31"/>
        <v>168</v>
      </c>
      <c r="Y95" s="144"/>
      <c r="Z95" s="423">
        <f t="shared" si="32"/>
        <v>0</v>
      </c>
      <c r="AA95" s="2"/>
      <c r="AB95" s="2"/>
      <c r="AC95" s="2"/>
      <c r="AD95" s="2"/>
      <c r="AE95" s="2"/>
      <c r="AF95" s="2"/>
      <c r="AG95" s="2"/>
      <c r="AH95" s="2"/>
    </row>
    <row r="96" spans="1:34" ht="18.75">
      <c r="A96" s="157">
        <f t="shared" si="23"/>
        <v>1</v>
      </c>
      <c r="B96" s="142" t="s">
        <v>134</v>
      </c>
      <c r="C96" s="142"/>
      <c r="D96" s="198">
        <v>36</v>
      </c>
      <c r="E96" s="383">
        <f t="shared" si="24"/>
        <v>252</v>
      </c>
      <c r="F96" s="319">
        <v>46225</v>
      </c>
      <c r="G96" s="384">
        <f t="shared" ca="1" si="33"/>
        <v>83</v>
      </c>
      <c r="H96" s="385">
        <v>3</v>
      </c>
      <c r="I96" s="428">
        <v>-4.2289649999999996</v>
      </c>
      <c r="J96" s="428">
        <v>15.289871</v>
      </c>
      <c r="K96" s="385" t="str">
        <f>VLOOKUP(H96,Secteurs!$A$4:$C$6,3)</f>
        <v>Arnaud ITOUA</v>
      </c>
      <c r="L96" s="195">
        <v>0.5</v>
      </c>
      <c r="M96" s="196"/>
      <c r="N96" s="196"/>
      <c r="O96" s="196"/>
      <c r="P96" s="196">
        <v>0.25</v>
      </c>
      <c r="Q96" s="197">
        <v>0.25</v>
      </c>
      <c r="R96" s="386">
        <f t="shared" si="25"/>
        <v>126</v>
      </c>
      <c r="S96" s="387">
        <f t="shared" si="26"/>
        <v>0</v>
      </c>
      <c r="T96" s="387">
        <f t="shared" si="27"/>
        <v>0</v>
      </c>
      <c r="U96" s="387">
        <f t="shared" si="28"/>
        <v>0</v>
      </c>
      <c r="V96" s="387">
        <f t="shared" si="29"/>
        <v>63</v>
      </c>
      <c r="W96" s="388">
        <f t="shared" si="30"/>
        <v>63</v>
      </c>
      <c r="X96" s="389">
        <f t="shared" si="31"/>
        <v>252</v>
      </c>
      <c r="Y96" s="144"/>
      <c r="Z96" s="423">
        <f t="shared" si="32"/>
        <v>0</v>
      </c>
      <c r="AA96" s="2"/>
      <c r="AB96" s="2"/>
      <c r="AC96" s="2"/>
      <c r="AD96" s="2"/>
      <c r="AE96" s="2"/>
      <c r="AF96" s="2"/>
      <c r="AG96" s="2"/>
      <c r="AH96" s="2"/>
    </row>
    <row r="97" spans="1:34" ht="18.75">
      <c r="A97" s="157">
        <f t="shared" si="23"/>
        <v>1</v>
      </c>
      <c r="B97" s="153" t="s">
        <v>135</v>
      </c>
      <c r="C97" s="153"/>
      <c r="D97" s="198">
        <v>36</v>
      </c>
      <c r="E97" s="383">
        <f t="shared" si="24"/>
        <v>252</v>
      </c>
      <c r="F97" s="319">
        <v>46226</v>
      </c>
      <c r="G97" s="384">
        <f t="shared" ca="1" si="33"/>
        <v>82</v>
      </c>
      <c r="H97" s="385">
        <v>1</v>
      </c>
      <c r="I97" s="428">
        <v>-4.2705473999999999</v>
      </c>
      <c r="J97" s="428">
        <v>15.222280599999999</v>
      </c>
      <c r="K97" s="385" t="s">
        <v>353</v>
      </c>
      <c r="L97" s="195">
        <v>0.5</v>
      </c>
      <c r="M97" s="196"/>
      <c r="N97" s="196">
        <v>0.25</v>
      </c>
      <c r="O97" s="196"/>
      <c r="P97" s="196"/>
      <c r="Q97" s="197">
        <v>0.25</v>
      </c>
      <c r="R97" s="386">
        <f t="shared" si="25"/>
        <v>126</v>
      </c>
      <c r="S97" s="387">
        <f t="shared" si="26"/>
        <v>0</v>
      </c>
      <c r="T97" s="387">
        <f t="shared" si="27"/>
        <v>63</v>
      </c>
      <c r="U97" s="387">
        <f t="shared" si="28"/>
        <v>0</v>
      </c>
      <c r="V97" s="387">
        <f t="shared" si="29"/>
        <v>0</v>
      </c>
      <c r="W97" s="388">
        <f t="shared" si="30"/>
        <v>63</v>
      </c>
      <c r="X97" s="389">
        <f t="shared" si="31"/>
        <v>252</v>
      </c>
      <c r="Y97" s="144"/>
      <c r="Z97" s="423">
        <f t="shared" si="32"/>
        <v>0</v>
      </c>
      <c r="AA97" s="2"/>
      <c r="AB97" s="2"/>
      <c r="AC97" s="2"/>
      <c r="AD97" s="2"/>
      <c r="AE97" s="2"/>
      <c r="AF97" s="2"/>
      <c r="AG97" s="2"/>
      <c r="AH97" s="2"/>
    </row>
    <row r="98" spans="1:34" ht="18.75">
      <c r="A98" s="157">
        <f t="shared" ref="A98:A129" si="34">+IF(D98&gt;0,1,0)</f>
        <v>1</v>
      </c>
      <c r="B98" s="142" t="s">
        <v>370</v>
      </c>
      <c r="C98" s="148"/>
      <c r="D98" s="199">
        <v>8</v>
      </c>
      <c r="E98" s="383">
        <f t="shared" ref="E98:E129" si="35">D98*7</f>
        <v>56</v>
      </c>
      <c r="F98" s="319">
        <v>46227</v>
      </c>
      <c r="G98" s="384">
        <f t="shared" ca="1" si="33"/>
        <v>81</v>
      </c>
      <c r="H98" s="385">
        <v>3</v>
      </c>
      <c r="I98" s="428">
        <v>-4.1644255000000001</v>
      </c>
      <c r="J98" s="428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/>
      <c r="Q98" s="197">
        <v>0.5</v>
      </c>
      <c r="R98" s="386">
        <f t="shared" ref="R98:R129" si="36">+$E98*L98</f>
        <v>28</v>
      </c>
      <c r="S98" s="387">
        <f t="shared" ref="S98:S129" si="37">+$E98*M98</f>
        <v>0</v>
      </c>
      <c r="T98" s="387">
        <f t="shared" ref="T98:T129" si="38">+$E98*N98</f>
        <v>0</v>
      </c>
      <c r="U98" s="387">
        <f t="shared" ref="U98:U129" si="39">+$E98*O98</f>
        <v>0</v>
      </c>
      <c r="V98" s="387">
        <f t="shared" ref="V98:V129" si="40">+$E98*P98</f>
        <v>0</v>
      </c>
      <c r="W98" s="388">
        <f t="shared" ref="W98:W129" si="41">+$E98*Q98</f>
        <v>28</v>
      </c>
      <c r="X98" s="389">
        <f t="shared" ref="X98:X129" si="42">SUM(R98:W98)</f>
        <v>56</v>
      </c>
      <c r="Y98" s="144"/>
      <c r="Z98" s="423">
        <f t="shared" ref="Z98:Z129" si="43">+X98-E98</f>
        <v>0</v>
      </c>
      <c r="AA98" s="2"/>
      <c r="AB98" s="2"/>
      <c r="AC98" s="2"/>
      <c r="AD98" s="2"/>
      <c r="AE98" s="2"/>
      <c r="AF98" s="2"/>
      <c r="AG98" s="2"/>
      <c r="AH98" s="2"/>
    </row>
    <row r="99" spans="1:34" ht="18.75">
      <c r="A99" s="157">
        <f t="shared" si="34"/>
        <v>1</v>
      </c>
      <c r="B99" s="142" t="s">
        <v>137</v>
      </c>
      <c r="C99" s="142"/>
      <c r="D99" s="198">
        <v>38</v>
      </c>
      <c r="E99" s="383">
        <f t="shared" si="35"/>
        <v>266</v>
      </c>
      <c r="F99" s="319">
        <v>46225</v>
      </c>
      <c r="G99" s="384">
        <f t="shared" ca="1" si="33"/>
        <v>83</v>
      </c>
      <c r="H99" s="385">
        <v>2</v>
      </c>
      <c r="I99" s="428" t="s">
        <v>539</v>
      </c>
      <c r="J99" s="428" t="s">
        <v>540</v>
      </c>
      <c r="K99" s="385" t="s">
        <v>354</v>
      </c>
      <c r="L99" s="195">
        <v>0.5</v>
      </c>
      <c r="M99" s="196"/>
      <c r="N99" s="196"/>
      <c r="O99" s="196"/>
      <c r="P99" s="196"/>
      <c r="Q99" s="197">
        <v>0.5</v>
      </c>
      <c r="R99" s="386">
        <f t="shared" si="36"/>
        <v>133</v>
      </c>
      <c r="S99" s="387">
        <f t="shared" si="37"/>
        <v>0</v>
      </c>
      <c r="T99" s="387">
        <f t="shared" si="38"/>
        <v>0</v>
      </c>
      <c r="U99" s="387">
        <f t="shared" si="39"/>
        <v>0</v>
      </c>
      <c r="V99" s="387">
        <f t="shared" si="40"/>
        <v>0</v>
      </c>
      <c r="W99" s="388">
        <f t="shared" si="41"/>
        <v>133</v>
      </c>
      <c r="X99" s="389">
        <f t="shared" si="42"/>
        <v>266</v>
      </c>
      <c r="Y99" s="144"/>
      <c r="Z99" s="423">
        <f t="shared" si="43"/>
        <v>0</v>
      </c>
      <c r="AA99" s="2"/>
      <c r="AB99" s="2"/>
      <c r="AC99" s="2"/>
      <c r="AD99" s="2"/>
      <c r="AE99" s="2"/>
      <c r="AF99" s="2"/>
      <c r="AG99" s="2"/>
      <c r="AH99" s="2"/>
    </row>
    <row r="100" spans="1:34" ht="18.75">
      <c r="A100" s="157">
        <f t="shared" si="34"/>
        <v>1</v>
      </c>
      <c r="B100" s="142" t="s">
        <v>338</v>
      </c>
      <c r="C100" s="142"/>
      <c r="D100" s="198">
        <v>16</v>
      </c>
      <c r="E100" s="383">
        <f t="shared" si="35"/>
        <v>112</v>
      </c>
      <c r="F100" s="319">
        <v>46223</v>
      </c>
      <c r="G100" s="384">
        <f t="shared" ref="G100:G131" ca="1" si="44">+IF(A100=1,(+TODAY())-F100,"Sans objet")</f>
        <v>85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si="36"/>
        <v>84</v>
      </c>
      <c r="S100" s="387">
        <f t="shared" si="37"/>
        <v>0</v>
      </c>
      <c r="T100" s="387">
        <f t="shared" si="38"/>
        <v>28</v>
      </c>
      <c r="U100" s="387">
        <f t="shared" si="39"/>
        <v>0</v>
      </c>
      <c r="V100" s="387">
        <f t="shared" si="40"/>
        <v>0</v>
      </c>
      <c r="W100" s="388">
        <f t="shared" si="41"/>
        <v>0</v>
      </c>
      <c r="X100" s="389">
        <f t="shared" si="42"/>
        <v>112</v>
      </c>
      <c r="Y100" s="144"/>
      <c r="Z100" s="423">
        <f t="shared" si="43"/>
        <v>0</v>
      </c>
      <c r="AA100" s="2"/>
      <c r="AB100" s="2"/>
      <c r="AC100" s="2"/>
      <c r="AD100" s="2"/>
      <c r="AE100" s="2"/>
      <c r="AF100" s="2"/>
      <c r="AG100" s="2"/>
      <c r="AH100" s="2"/>
    </row>
    <row r="101" spans="1:34" ht="18.75">
      <c r="A101" s="157">
        <f t="shared" si="34"/>
        <v>1</v>
      </c>
      <c r="B101" s="142" t="s">
        <v>140</v>
      </c>
      <c r="C101" s="142"/>
      <c r="D101" s="198">
        <v>24</v>
      </c>
      <c r="E101" s="383">
        <f t="shared" si="35"/>
        <v>168</v>
      </c>
      <c r="F101" s="319">
        <v>46218</v>
      </c>
      <c r="G101" s="384">
        <f t="shared" ca="1" si="44"/>
        <v>90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36"/>
        <v>84</v>
      </c>
      <c r="S101" s="387">
        <f t="shared" si="37"/>
        <v>0</v>
      </c>
      <c r="T101" s="387">
        <f t="shared" si="38"/>
        <v>0</v>
      </c>
      <c r="U101" s="387">
        <f t="shared" si="39"/>
        <v>0</v>
      </c>
      <c r="V101" s="387">
        <f t="shared" si="40"/>
        <v>0</v>
      </c>
      <c r="W101" s="388">
        <f t="shared" si="41"/>
        <v>84</v>
      </c>
      <c r="X101" s="389">
        <f t="shared" si="42"/>
        <v>168</v>
      </c>
      <c r="Y101" s="144"/>
      <c r="Z101" s="423">
        <f t="shared" si="43"/>
        <v>0</v>
      </c>
      <c r="AA101" s="2"/>
      <c r="AB101" s="2"/>
      <c r="AC101" s="2"/>
      <c r="AD101" s="2"/>
      <c r="AE101" s="2"/>
      <c r="AF101" s="2"/>
      <c r="AG101" s="2"/>
      <c r="AH101" s="2"/>
    </row>
    <row r="102" spans="1:34" ht="18.75">
      <c r="A102" s="157">
        <f t="shared" si="34"/>
        <v>1</v>
      </c>
      <c r="B102" s="142" t="s">
        <v>333</v>
      </c>
      <c r="C102" s="142"/>
      <c r="D102" s="198">
        <v>22</v>
      </c>
      <c r="E102" s="383">
        <f t="shared" si="35"/>
        <v>154</v>
      </c>
      <c r="F102" s="319">
        <v>46227</v>
      </c>
      <c r="G102" s="384">
        <f t="shared" ca="1" si="44"/>
        <v>81</v>
      </c>
      <c r="H102" s="254">
        <v>1</v>
      </c>
      <c r="I102" s="429" t="s">
        <v>541</v>
      </c>
      <c r="J102" s="429" t="s">
        <v>542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6"/>
        <v>0</v>
      </c>
      <c r="S102" s="387">
        <f t="shared" si="37"/>
        <v>0</v>
      </c>
      <c r="T102" s="387">
        <f t="shared" si="38"/>
        <v>77</v>
      </c>
      <c r="U102" s="387">
        <f t="shared" si="39"/>
        <v>0</v>
      </c>
      <c r="V102" s="387">
        <f t="shared" si="40"/>
        <v>77</v>
      </c>
      <c r="W102" s="388">
        <f t="shared" si="41"/>
        <v>0</v>
      </c>
      <c r="X102" s="389">
        <f t="shared" si="42"/>
        <v>154</v>
      </c>
      <c r="Y102" s="144"/>
      <c r="Z102" s="423">
        <f t="shared" si="43"/>
        <v>0</v>
      </c>
      <c r="AA102" s="2"/>
      <c r="AB102" s="2"/>
      <c r="AC102" s="2"/>
      <c r="AD102" s="2"/>
      <c r="AE102" s="2"/>
      <c r="AF102" s="2"/>
      <c r="AG102" s="2"/>
      <c r="AH102" s="2"/>
    </row>
    <row r="103" spans="1:34" ht="18.75">
      <c r="A103" s="157">
        <f t="shared" si="34"/>
        <v>1</v>
      </c>
      <c r="B103" s="142" t="s">
        <v>142</v>
      </c>
      <c r="C103" s="142"/>
      <c r="D103" s="198">
        <v>26</v>
      </c>
      <c r="E103" s="383">
        <f t="shared" si="35"/>
        <v>182</v>
      </c>
      <c r="F103" s="319">
        <v>46225</v>
      </c>
      <c r="G103" s="384">
        <f t="shared" ca="1" si="44"/>
        <v>83</v>
      </c>
      <c r="H103" s="385">
        <v>2</v>
      </c>
      <c r="I103" s="428" t="s">
        <v>543</v>
      </c>
      <c r="J103" s="428" t="s">
        <v>544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6"/>
        <v>182</v>
      </c>
      <c r="S103" s="387">
        <f t="shared" si="37"/>
        <v>0</v>
      </c>
      <c r="T103" s="387">
        <f t="shared" si="38"/>
        <v>0</v>
      </c>
      <c r="U103" s="387">
        <f t="shared" si="39"/>
        <v>0</v>
      </c>
      <c r="V103" s="387">
        <f t="shared" si="40"/>
        <v>0</v>
      </c>
      <c r="W103" s="388">
        <f t="shared" si="41"/>
        <v>0</v>
      </c>
      <c r="X103" s="389">
        <f t="shared" si="42"/>
        <v>182</v>
      </c>
      <c r="Y103" s="144"/>
      <c r="Z103" s="423">
        <f t="shared" si="43"/>
        <v>0</v>
      </c>
      <c r="AA103" s="2"/>
      <c r="AB103" s="2"/>
      <c r="AC103" s="2"/>
      <c r="AD103" s="2"/>
      <c r="AE103" s="2"/>
      <c r="AF103" s="2"/>
      <c r="AG103" s="2"/>
      <c r="AH103" s="2"/>
    </row>
    <row r="104" spans="1:34" ht="18.75">
      <c r="A104" s="157">
        <f t="shared" si="34"/>
        <v>1</v>
      </c>
      <c r="B104" s="142" t="s">
        <v>143</v>
      </c>
      <c r="C104" s="148" t="s">
        <v>34</v>
      </c>
      <c r="D104" s="198">
        <v>20</v>
      </c>
      <c r="E104" s="383">
        <f t="shared" si="35"/>
        <v>140</v>
      </c>
      <c r="F104" s="319">
        <v>46223</v>
      </c>
      <c r="G104" s="384">
        <f t="shared" ca="1" si="44"/>
        <v>85</v>
      </c>
      <c r="H104" s="385">
        <v>3</v>
      </c>
      <c r="I104" s="428" t="s">
        <v>545</v>
      </c>
      <c r="J104" s="428" t="s">
        <v>546</v>
      </c>
      <c r="K104" s="385" t="str">
        <f>VLOOKUP(H104,Secteurs!$A$4:$C$6,3)</f>
        <v>Arnaud ITOUA</v>
      </c>
      <c r="L104" s="195">
        <v>0.75</v>
      </c>
      <c r="M104" s="196"/>
      <c r="N104" s="196"/>
      <c r="O104" s="196">
        <v>0.25</v>
      </c>
      <c r="P104" s="196"/>
      <c r="Q104" s="197"/>
      <c r="R104" s="386">
        <f t="shared" si="36"/>
        <v>105</v>
      </c>
      <c r="S104" s="387">
        <f t="shared" si="37"/>
        <v>0</v>
      </c>
      <c r="T104" s="387">
        <f t="shared" si="38"/>
        <v>0</v>
      </c>
      <c r="U104" s="387">
        <f t="shared" si="39"/>
        <v>35</v>
      </c>
      <c r="V104" s="387">
        <f t="shared" si="40"/>
        <v>0</v>
      </c>
      <c r="W104" s="388">
        <f t="shared" si="41"/>
        <v>0</v>
      </c>
      <c r="X104" s="389">
        <f t="shared" si="42"/>
        <v>140</v>
      </c>
      <c r="Y104" s="144"/>
      <c r="Z104" s="423">
        <f t="shared" si="43"/>
        <v>0</v>
      </c>
      <c r="AA104" s="2"/>
      <c r="AB104" s="2"/>
      <c r="AC104" s="2"/>
      <c r="AD104" s="2"/>
      <c r="AE104" s="2"/>
      <c r="AF104" s="2"/>
      <c r="AG104" s="2"/>
      <c r="AH104" s="2"/>
    </row>
    <row r="105" spans="1:34" ht="18.75">
      <c r="A105" s="157">
        <f t="shared" si="34"/>
        <v>1</v>
      </c>
      <c r="B105" s="142" t="s">
        <v>144</v>
      </c>
      <c r="C105" s="148" t="s">
        <v>29</v>
      </c>
      <c r="D105" s="198">
        <v>20</v>
      </c>
      <c r="E105" s="383">
        <f t="shared" si="35"/>
        <v>140</v>
      </c>
      <c r="F105" s="319">
        <v>46226</v>
      </c>
      <c r="G105" s="384">
        <f t="shared" ca="1" si="44"/>
        <v>82</v>
      </c>
      <c r="H105" s="385">
        <v>2</v>
      </c>
      <c r="I105" s="428" t="s">
        <v>547</v>
      </c>
      <c r="J105" s="428" t="s">
        <v>548</v>
      </c>
      <c r="K105" s="385" t="s">
        <v>354</v>
      </c>
      <c r="L105" s="353"/>
      <c r="M105" s="196"/>
      <c r="N105" s="196">
        <v>0.5</v>
      </c>
      <c r="O105" s="196">
        <v>0.25</v>
      </c>
      <c r="P105" s="196"/>
      <c r="Q105" s="197">
        <v>0.25</v>
      </c>
      <c r="R105" s="386">
        <f t="shared" si="36"/>
        <v>0</v>
      </c>
      <c r="S105" s="387">
        <f t="shared" si="37"/>
        <v>0</v>
      </c>
      <c r="T105" s="387">
        <f t="shared" si="38"/>
        <v>70</v>
      </c>
      <c r="U105" s="387">
        <f t="shared" si="39"/>
        <v>35</v>
      </c>
      <c r="V105" s="387">
        <f t="shared" si="40"/>
        <v>0</v>
      </c>
      <c r="W105" s="388">
        <f t="shared" si="41"/>
        <v>35</v>
      </c>
      <c r="X105" s="389">
        <f t="shared" si="42"/>
        <v>140</v>
      </c>
      <c r="Y105" s="144"/>
      <c r="Z105" s="423">
        <f t="shared" si="43"/>
        <v>0</v>
      </c>
      <c r="AA105" s="2"/>
      <c r="AB105" s="2"/>
      <c r="AC105" s="2"/>
      <c r="AD105" s="2"/>
      <c r="AE105" s="2"/>
      <c r="AF105" s="2"/>
      <c r="AG105" s="2"/>
      <c r="AH105" s="2"/>
    </row>
    <row r="106" spans="1:34" ht="18.75">
      <c r="A106" s="157">
        <f t="shared" si="34"/>
        <v>1</v>
      </c>
      <c r="B106" s="142" t="s">
        <v>381</v>
      </c>
      <c r="C106" s="142"/>
      <c r="D106" s="198">
        <v>22</v>
      </c>
      <c r="E106" s="383">
        <f t="shared" si="35"/>
        <v>154</v>
      </c>
      <c r="F106" s="319">
        <v>46224</v>
      </c>
      <c r="G106" s="384">
        <f t="shared" ca="1" si="44"/>
        <v>84</v>
      </c>
      <c r="H106" s="385">
        <v>1</v>
      </c>
      <c r="I106" s="428" t="s">
        <v>549</v>
      </c>
      <c r="J106" s="428" t="s">
        <v>550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36"/>
        <v>154</v>
      </c>
      <c r="S106" s="387">
        <f t="shared" si="37"/>
        <v>0</v>
      </c>
      <c r="T106" s="387">
        <f t="shared" si="38"/>
        <v>0</v>
      </c>
      <c r="U106" s="387">
        <f t="shared" si="39"/>
        <v>0</v>
      </c>
      <c r="V106" s="387">
        <f t="shared" si="40"/>
        <v>0</v>
      </c>
      <c r="W106" s="388">
        <f t="shared" si="41"/>
        <v>0</v>
      </c>
      <c r="X106" s="389">
        <f t="shared" si="42"/>
        <v>154</v>
      </c>
      <c r="Y106" s="144"/>
      <c r="Z106" s="423">
        <f t="shared" si="43"/>
        <v>0</v>
      </c>
      <c r="AA106" s="2"/>
      <c r="AB106" s="2"/>
      <c r="AC106" s="2"/>
      <c r="AD106" s="2"/>
      <c r="AE106" s="2"/>
      <c r="AF106" s="2"/>
      <c r="AG106" s="2"/>
      <c r="AH106" s="2"/>
    </row>
    <row r="107" spans="1:34" ht="18.75">
      <c r="A107" s="157">
        <f t="shared" si="34"/>
        <v>1</v>
      </c>
      <c r="B107" s="142" t="s">
        <v>339</v>
      </c>
      <c r="C107" s="142"/>
      <c r="D107" s="199">
        <v>14</v>
      </c>
      <c r="E107" s="383">
        <f t="shared" si="35"/>
        <v>98</v>
      </c>
      <c r="F107" s="319">
        <v>46225</v>
      </c>
      <c r="G107" s="384">
        <f t="shared" ca="1" si="44"/>
        <v>83</v>
      </c>
      <c r="H107" s="385">
        <v>3</v>
      </c>
      <c r="I107" s="428">
        <v>-4.2050318999999998</v>
      </c>
      <c r="J107" s="428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36"/>
        <v>49</v>
      </c>
      <c r="S107" s="387">
        <f t="shared" si="37"/>
        <v>0</v>
      </c>
      <c r="T107" s="387">
        <f t="shared" si="38"/>
        <v>0</v>
      </c>
      <c r="U107" s="387">
        <f t="shared" si="39"/>
        <v>0</v>
      </c>
      <c r="V107" s="387">
        <f t="shared" si="40"/>
        <v>0</v>
      </c>
      <c r="W107" s="388">
        <f t="shared" si="41"/>
        <v>49</v>
      </c>
      <c r="X107" s="389">
        <f t="shared" si="42"/>
        <v>98</v>
      </c>
      <c r="Y107" s="144"/>
      <c r="Z107" s="423">
        <f t="shared" si="43"/>
        <v>0</v>
      </c>
      <c r="AA107" s="2"/>
      <c r="AB107" s="2"/>
      <c r="AC107" s="2"/>
      <c r="AD107" s="2"/>
      <c r="AE107" s="2"/>
      <c r="AF107" s="2"/>
      <c r="AG107" s="2"/>
      <c r="AH107" s="2"/>
    </row>
    <row r="108" spans="1:34" ht="18.75">
      <c r="A108" s="157">
        <f t="shared" si="34"/>
        <v>1</v>
      </c>
      <c r="B108" s="142" t="s">
        <v>147</v>
      </c>
      <c r="C108" s="142"/>
      <c r="D108" s="198">
        <v>16</v>
      </c>
      <c r="E108" s="383">
        <f t="shared" si="35"/>
        <v>112</v>
      </c>
      <c r="F108" s="319">
        <v>46223</v>
      </c>
      <c r="G108" s="384">
        <f t="shared" ca="1" si="44"/>
        <v>85</v>
      </c>
      <c r="H108" s="385">
        <v>1</v>
      </c>
      <c r="I108" s="428">
        <v>-4.2831029999999997</v>
      </c>
      <c r="J108" s="428">
        <v>15.246445</v>
      </c>
      <c r="K108" s="385" t="s">
        <v>353</v>
      </c>
      <c r="L108" s="195"/>
      <c r="M108" s="196"/>
      <c r="N108" s="196"/>
      <c r="O108" s="196"/>
      <c r="P108" s="196">
        <v>0.5</v>
      </c>
      <c r="Q108" s="197">
        <v>0.5</v>
      </c>
      <c r="R108" s="386">
        <f t="shared" si="36"/>
        <v>0</v>
      </c>
      <c r="S108" s="387">
        <f t="shared" si="37"/>
        <v>0</v>
      </c>
      <c r="T108" s="387">
        <f t="shared" si="38"/>
        <v>0</v>
      </c>
      <c r="U108" s="387">
        <f t="shared" si="39"/>
        <v>0</v>
      </c>
      <c r="V108" s="387">
        <f t="shared" si="40"/>
        <v>56</v>
      </c>
      <c r="W108" s="388">
        <f t="shared" si="41"/>
        <v>56</v>
      </c>
      <c r="X108" s="389">
        <f t="shared" si="42"/>
        <v>112</v>
      </c>
      <c r="Y108" s="144"/>
      <c r="Z108" s="423">
        <f t="shared" si="43"/>
        <v>0</v>
      </c>
      <c r="AA108" s="2"/>
      <c r="AB108" s="2"/>
      <c r="AC108" s="2"/>
      <c r="AD108" s="2"/>
      <c r="AE108" s="2"/>
      <c r="AF108" s="2"/>
      <c r="AG108" s="2"/>
      <c r="AH108" s="2"/>
    </row>
    <row r="109" spans="1:34" ht="18.75">
      <c r="A109" s="157">
        <f t="shared" si="34"/>
        <v>1</v>
      </c>
      <c r="B109" s="142" t="s">
        <v>551</v>
      </c>
      <c r="C109" s="142"/>
      <c r="D109" s="198">
        <v>12</v>
      </c>
      <c r="E109" s="383">
        <f t="shared" si="35"/>
        <v>84</v>
      </c>
      <c r="F109" s="319">
        <v>46226</v>
      </c>
      <c r="G109" s="384">
        <f t="shared" ca="1" si="44"/>
        <v>82</v>
      </c>
      <c r="H109" s="254">
        <v>1</v>
      </c>
      <c r="I109" s="429">
        <v>-4.2952130000000004</v>
      </c>
      <c r="J109" s="429">
        <v>15.211610800000001</v>
      </c>
      <c r="K109" s="385" t="s">
        <v>353</v>
      </c>
      <c r="L109" s="195"/>
      <c r="M109" s="196"/>
      <c r="N109" s="196"/>
      <c r="O109" s="196"/>
      <c r="P109" s="196">
        <v>0.5</v>
      </c>
      <c r="Q109" s="197">
        <v>0.5</v>
      </c>
      <c r="R109" s="386">
        <f t="shared" si="36"/>
        <v>0</v>
      </c>
      <c r="S109" s="387">
        <f t="shared" si="37"/>
        <v>0</v>
      </c>
      <c r="T109" s="387">
        <f t="shared" si="38"/>
        <v>0</v>
      </c>
      <c r="U109" s="387">
        <f t="shared" si="39"/>
        <v>0</v>
      </c>
      <c r="V109" s="387">
        <f t="shared" si="40"/>
        <v>42</v>
      </c>
      <c r="W109" s="388">
        <f t="shared" si="41"/>
        <v>42</v>
      </c>
      <c r="X109" s="389">
        <f t="shared" si="42"/>
        <v>84</v>
      </c>
      <c r="Y109" s="144"/>
      <c r="Z109" s="423">
        <f t="shared" si="43"/>
        <v>0</v>
      </c>
      <c r="AA109" s="2"/>
      <c r="AB109" s="2"/>
      <c r="AC109" s="2"/>
      <c r="AD109" s="2"/>
      <c r="AE109" s="2"/>
      <c r="AF109" s="2"/>
      <c r="AG109" s="2"/>
      <c r="AH109" s="2"/>
    </row>
    <row r="110" spans="1:34" ht="18.75">
      <c r="A110" s="157">
        <f t="shared" si="34"/>
        <v>1</v>
      </c>
      <c r="B110" s="142" t="s">
        <v>149</v>
      </c>
      <c r="C110" s="142"/>
      <c r="D110" s="199">
        <v>22</v>
      </c>
      <c r="E110" s="383">
        <f t="shared" si="35"/>
        <v>154</v>
      </c>
      <c r="F110" s="319">
        <v>46225</v>
      </c>
      <c r="G110" s="384">
        <f t="shared" ca="1" si="44"/>
        <v>83</v>
      </c>
      <c r="H110" s="385">
        <v>3</v>
      </c>
      <c r="I110" s="428">
        <v>-4.2012657000000004</v>
      </c>
      <c r="J110" s="428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>
        <v>0.25</v>
      </c>
      <c r="P110" s="196">
        <v>0.25</v>
      </c>
      <c r="Q110" s="197"/>
      <c r="R110" s="386">
        <f t="shared" si="36"/>
        <v>77</v>
      </c>
      <c r="S110" s="387">
        <f t="shared" si="37"/>
        <v>0</v>
      </c>
      <c r="T110" s="387">
        <f t="shared" si="38"/>
        <v>0</v>
      </c>
      <c r="U110" s="387">
        <f t="shared" si="39"/>
        <v>38.5</v>
      </c>
      <c r="V110" s="387">
        <f t="shared" si="40"/>
        <v>38.5</v>
      </c>
      <c r="W110" s="388">
        <f t="shared" si="41"/>
        <v>0</v>
      </c>
      <c r="X110" s="389">
        <f t="shared" si="42"/>
        <v>154</v>
      </c>
      <c r="Y110" s="144"/>
      <c r="Z110" s="423">
        <f t="shared" si="43"/>
        <v>0</v>
      </c>
      <c r="AA110" s="2"/>
      <c r="AB110" s="2"/>
      <c r="AC110" s="2"/>
      <c r="AD110" s="2"/>
      <c r="AE110" s="2"/>
      <c r="AF110" s="2"/>
      <c r="AG110" s="2"/>
      <c r="AH110" s="2"/>
    </row>
    <row r="111" spans="1:34" ht="18.75">
      <c r="A111" s="157">
        <f t="shared" si="34"/>
        <v>1</v>
      </c>
      <c r="B111" s="142" t="s">
        <v>150</v>
      </c>
      <c r="C111" s="142"/>
      <c r="D111" s="198">
        <v>16</v>
      </c>
      <c r="E111" s="383">
        <f t="shared" si="35"/>
        <v>112</v>
      </c>
      <c r="F111" s="319">
        <v>46225</v>
      </c>
      <c r="G111" s="384">
        <f t="shared" ca="1" si="44"/>
        <v>83</v>
      </c>
      <c r="H111" s="385">
        <v>2</v>
      </c>
      <c r="I111" s="428" t="s">
        <v>552</v>
      </c>
      <c r="J111" s="428" t="s">
        <v>553</v>
      </c>
      <c r="K111" s="385" t="s">
        <v>354</v>
      </c>
      <c r="L111" s="195"/>
      <c r="M111" s="196"/>
      <c r="N111" s="196">
        <v>0.5</v>
      </c>
      <c r="O111" s="196"/>
      <c r="P111" s="196"/>
      <c r="Q111" s="197">
        <v>0.5</v>
      </c>
      <c r="R111" s="386">
        <f t="shared" si="36"/>
        <v>0</v>
      </c>
      <c r="S111" s="387">
        <f t="shared" si="37"/>
        <v>0</v>
      </c>
      <c r="T111" s="387">
        <f t="shared" si="38"/>
        <v>56</v>
      </c>
      <c r="U111" s="387">
        <f t="shared" si="39"/>
        <v>0</v>
      </c>
      <c r="V111" s="387">
        <f t="shared" si="40"/>
        <v>0</v>
      </c>
      <c r="W111" s="388">
        <f t="shared" si="41"/>
        <v>56</v>
      </c>
      <c r="X111" s="389">
        <f t="shared" si="42"/>
        <v>112</v>
      </c>
      <c r="Y111" s="144"/>
      <c r="Z111" s="423">
        <f t="shared" si="43"/>
        <v>0</v>
      </c>
      <c r="AA111" s="2"/>
      <c r="AB111" s="2"/>
      <c r="AC111" s="2"/>
      <c r="AD111" s="2"/>
      <c r="AE111" s="2"/>
      <c r="AF111" s="2"/>
      <c r="AG111" s="2"/>
      <c r="AH111" s="2"/>
    </row>
    <row r="112" spans="1:34" ht="18.75">
      <c r="A112" s="157">
        <f t="shared" si="34"/>
        <v>1</v>
      </c>
      <c r="B112" s="153" t="s">
        <v>151</v>
      </c>
      <c r="C112" s="153"/>
      <c r="D112" s="198">
        <v>30</v>
      </c>
      <c r="E112" s="383">
        <f t="shared" si="35"/>
        <v>210</v>
      </c>
      <c r="F112" s="319">
        <v>46226</v>
      </c>
      <c r="G112" s="384">
        <f t="shared" ca="1" si="44"/>
        <v>82</v>
      </c>
      <c r="H112" s="385">
        <v>1</v>
      </c>
      <c r="I112" s="428">
        <v>-4.2806160999999996</v>
      </c>
      <c r="J112" s="428">
        <v>15.2473147</v>
      </c>
      <c r="K112" s="385" t="s">
        <v>353</v>
      </c>
      <c r="L112" s="195"/>
      <c r="M112" s="196"/>
      <c r="N112" s="196"/>
      <c r="O112" s="196">
        <v>0.5</v>
      </c>
      <c r="P112" s="196"/>
      <c r="Q112" s="197">
        <v>0.5</v>
      </c>
      <c r="R112" s="386">
        <f t="shared" si="36"/>
        <v>0</v>
      </c>
      <c r="S112" s="387">
        <f t="shared" si="37"/>
        <v>0</v>
      </c>
      <c r="T112" s="387">
        <f t="shared" si="38"/>
        <v>0</v>
      </c>
      <c r="U112" s="387">
        <f t="shared" si="39"/>
        <v>105</v>
      </c>
      <c r="V112" s="387">
        <f t="shared" si="40"/>
        <v>0</v>
      </c>
      <c r="W112" s="388">
        <f t="shared" si="41"/>
        <v>105</v>
      </c>
      <c r="X112" s="389">
        <f t="shared" si="42"/>
        <v>210</v>
      </c>
      <c r="Y112" s="144"/>
      <c r="Z112" s="423">
        <f t="shared" si="43"/>
        <v>0</v>
      </c>
      <c r="AA112" s="2"/>
      <c r="AB112" s="2"/>
      <c r="AC112" s="2"/>
      <c r="AD112" s="2"/>
      <c r="AE112" s="2"/>
      <c r="AF112" s="2"/>
      <c r="AG112" s="2"/>
      <c r="AH112" s="2"/>
    </row>
    <row r="113" spans="1:34" ht="18.75">
      <c r="A113" s="157">
        <f t="shared" si="34"/>
        <v>1</v>
      </c>
      <c r="B113" s="150" t="s">
        <v>153</v>
      </c>
      <c r="C113" s="148" t="s">
        <v>29</v>
      </c>
      <c r="D113" s="200">
        <v>20</v>
      </c>
      <c r="E113" s="383">
        <f t="shared" si="35"/>
        <v>140</v>
      </c>
      <c r="F113" s="319">
        <v>46225</v>
      </c>
      <c r="G113" s="384">
        <f t="shared" ca="1" si="44"/>
        <v>83</v>
      </c>
      <c r="H113" s="385">
        <v>3</v>
      </c>
      <c r="I113" s="428">
        <v>-4.2322949999999997</v>
      </c>
      <c r="J113" s="428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6"/>
        <v>0</v>
      </c>
      <c r="S113" s="387">
        <f t="shared" si="37"/>
        <v>140</v>
      </c>
      <c r="T113" s="387">
        <f t="shared" si="38"/>
        <v>0</v>
      </c>
      <c r="U113" s="387">
        <f t="shared" si="39"/>
        <v>0</v>
      </c>
      <c r="V113" s="387">
        <f t="shared" si="40"/>
        <v>0</v>
      </c>
      <c r="W113" s="388">
        <f t="shared" si="41"/>
        <v>0</v>
      </c>
      <c r="X113" s="389">
        <f t="shared" si="42"/>
        <v>140</v>
      </c>
      <c r="Y113" s="144"/>
      <c r="Z113" s="423">
        <f t="shared" si="43"/>
        <v>0</v>
      </c>
      <c r="AA113" s="2"/>
      <c r="AB113" s="2"/>
      <c r="AC113" s="2"/>
      <c r="AD113" s="2"/>
      <c r="AE113" s="2"/>
      <c r="AF113" s="2"/>
      <c r="AG113" s="2"/>
      <c r="AH113" s="2"/>
    </row>
    <row r="114" spans="1:34" ht="18.75">
      <c r="A114" s="157">
        <f t="shared" si="34"/>
        <v>1</v>
      </c>
      <c r="B114" s="150" t="s">
        <v>154</v>
      </c>
      <c r="C114" s="150"/>
      <c r="D114" s="200">
        <v>18</v>
      </c>
      <c r="E114" s="383">
        <f t="shared" si="35"/>
        <v>126</v>
      </c>
      <c r="F114" s="319">
        <v>46225</v>
      </c>
      <c r="G114" s="384">
        <f t="shared" ca="1" si="44"/>
        <v>83</v>
      </c>
      <c r="H114" s="385">
        <v>3</v>
      </c>
      <c r="I114" s="428">
        <v>-4.2060531000000001</v>
      </c>
      <c r="J114" s="428">
        <v>15.262865700000001</v>
      </c>
      <c r="K114" s="385" t="str">
        <f>VLOOKUP(H114,Secteurs!$A$4:$C$6,3)</f>
        <v>Arnaud ITOUA</v>
      </c>
      <c r="L114" s="195">
        <v>0.5</v>
      </c>
      <c r="M114" s="196"/>
      <c r="N114" s="196"/>
      <c r="O114" s="196"/>
      <c r="P114" s="196"/>
      <c r="Q114" s="197">
        <v>0.5</v>
      </c>
      <c r="R114" s="386">
        <f t="shared" si="36"/>
        <v>63</v>
      </c>
      <c r="S114" s="387">
        <f t="shared" si="37"/>
        <v>0</v>
      </c>
      <c r="T114" s="387">
        <f t="shared" si="38"/>
        <v>0</v>
      </c>
      <c r="U114" s="387">
        <f t="shared" si="39"/>
        <v>0</v>
      </c>
      <c r="V114" s="387">
        <f t="shared" si="40"/>
        <v>0</v>
      </c>
      <c r="W114" s="388">
        <f t="shared" si="41"/>
        <v>63</v>
      </c>
      <c r="X114" s="389">
        <f t="shared" si="42"/>
        <v>126</v>
      </c>
      <c r="Y114" s="144"/>
      <c r="Z114" s="423">
        <f t="shared" si="43"/>
        <v>0</v>
      </c>
      <c r="AA114" s="2"/>
      <c r="AB114" s="2"/>
      <c r="AC114" s="2"/>
      <c r="AD114" s="2"/>
      <c r="AE114" s="2"/>
      <c r="AF114" s="2"/>
      <c r="AG114" s="2"/>
      <c r="AH114" s="2"/>
    </row>
    <row r="115" spans="1:34" ht="18.75">
      <c r="A115" s="157">
        <f t="shared" si="34"/>
        <v>1</v>
      </c>
      <c r="B115" s="348" t="s">
        <v>328</v>
      </c>
      <c r="C115" s="142"/>
      <c r="D115" s="198">
        <v>16</v>
      </c>
      <c r="E115" s="383">
        <f t="shared" si="35"/>
        <v>112</v>
      </c>
      <c r="F115" s="319">
        <v>46223</v>
      </c>
      <c r="G115" s="384">
        <f t="shared" ca="1" si="44"/>
        <v>85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36"/>
        <v>0</v>
      </c>
      <c r="S115" s="387">
        <f t="shared" si="37"/>
        <v>0</v>
      </c>
      <c r="T115" s="387">
        <f t="shared" si="38"/>
        <v>0</v>
      </c>
      <c r="U115" s="387">
        <f t="shared" si="39"/>
        <v>56</v>
      </c>
      <c r="V115" s="387">
        <f t="shared" si="40"/>
        <v>56</v>
      </c>
      <c r="W115" s="388">
        <f t="shared" si="41"/>
        <v>0</v>
      </c>
      <c r="X115" s="389">
        <f t="shared" si="42"/>
        <v>112</v>
      </c>
      <c r="Y115" s="144"/>
      <c r="Z115" s="423">
        <f t="shared" si="43"/>
        <v>0</v>
      </c>
      <c r="AA115" s="2"/>
      <c r="AB115" s="2"/>
      <c r="AC115" s="2"/>
      <c r="AD115" s="2"/>
      <c r="AE115" s="2"/>
      <c r="AF115" s="2"/>
      <c r="AG115" s="2"/>
      <c r="AH115" s="2"/>
    </row>
    <row r="116" spans="1:34" ht="18.75">
      <c r="A116" s="157">
        <f t="shared" si="34"/>
        <v>1</v>
      </c>
      <c r="B116" s="150" t="s">
        <v>156</v>
      </c>
      <c r="C116" s="150"/>
      <c r="D116" s="200">
        <v>14</v>
      </c>
      <c r="E116" s="383">
        <f t="shared" si="35"/>
        <v>98</v>
      </c>
      <c r="F116" s="320">
        <v>46224</v>
      </c>
      <c r="G116" s="384">
        <f t="shared" ca="1" si="44"/>
        <v>84</v>
      </c>
      <c r="H116" s="255">
        <v>3</v>
      </c>
      <c r="I116" s="430">
        <v>-4.2692519000000004</v>
      </c>
      <c r="J116" s="430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36"/>
        <v>49</v>
      </c>
      <c r="S116" s="387">
        <f t="shared" si="37"/>
        <v>0</v>
      </c>
      <c r="T116" s="387">
        <f t="shared" si="38"/>
        <v>0</v>
      </c>
      <c r="U116" s="387">
        <f t="shared" si="39"/>
        <v>0</v>
      </c>
      <c r="V116" s="387">
        <f t="shared" si="40"/>
        <v>49</v>
      </c>
      <c r="W116" s="388">
        <f t="shared" si="41"/>
        <v>0</v>
      </c>
      <c r="X116" s="389">
        <f t="shared" si="42"/>
        <v>98</v>
      </c>
      <c r="Y116" s="144"/>
      <c r="Z116" s="423">
        <f t="shared" si="43"/>
        <v>0</v>
      </c>
      <c r="AA116" s="2"/>
      <c r="AB116" s="2"/>
      <c r="AC116" s="2"/>
      <c r="AD116" s="2"/>
      <c r="AE116" s="2"/>
      <c r="AF116" s="2"/>
      <c r="AG116" s="2"/>
      <c r="AH116" s="2"/>
    </row>
    <row r="117" spans="1:34" ht="18.75">
      <c r="A117" s="157">
        <f t="shared" si="34"/>
        <v>1</v>
      </c>
      <c r="B117" s="150" t="s">
        <v>157</v>
      </c>
      <c r="C117" s="148" t="s">
        <v>29</v>
      </c>
      <c r="D117" s="200">
        <v>22</v>
      </c>
      <c r="E117" s="383">
        <f t="shared" si="35"/>
        <v>154</v>
      </c>
      <c r="F117" s="319">
        <v>46223</v>
      </c>
      <c r="G117" s="384">
        <f t="shared" ca="1" si="44"/>
        <v>85</v>
      </c>
      <c r="H117" s="385">
        <v>2</v>
      </c>
      <c r="I117" s="428" t="s">
        <v>423</v>
      </c>
      <c r="J117" s="428" t="s">
        <v>424</v>
      </c>
      <c r="K117" s="385" t="s">
        <v>355</v>
      </c>
      <c r="L117" s="195"/>
      <c r="M117" s="196"/>
      <c r="N117" s="196"/>
      <c r="O117" s="196">
        <v>0.5</v>
      </c>
      <c r="P117" s="196"/>
      <c r="Q117" s="197">
        <v>0.5</v>
      </c>
      <c r="R117" s="386">
        <f t="shared" si="36"/>
        <v>0</v>
      </c>
      <c r="S117" s="387">
        <f t="shared" si="37"/>
        <v>0</v>
      </c>
      <c r="T117" s="387">
        <f t="shared" si="38"/>
        <v>0</v>
      </c>
      <c r="U117" s="387">
        <f t="shared" si="39"/>
        <v>77</v>
      </c>
      <c r="V117" s="387">
        <f t="shared" si="40"/>
        <v>0</v>
      </c>
      <c r="W117" s="388">
        <f t="shared" si="41"/>
        <v>77</v>
      </c>
      <c r="X117" s="389">
        <f t="shared" si="42"/>
        <v>154</v>
      </c>
      <c r="Y117" s="144"/>
      <c r="Z117" s="423">
        <f t="shared" si="43"/>
        <v>0</v>
      </c>
      <c r="AA117" s="2"/>
      <c r="AB117" s="2"/>
      <c r="AC117" s="2"/>
      <c r="AD117" s="2"/>
      <c r="AE117" s="2"/>
      <c r="AF117" s="2"/>
      <c r="AG117" s="2"/>
      <c r="AH117" s="2"/>
    </row>
    <row r="118" spans="1:34" ht="18.75">
      <c r="A118" s="157">
        <f t="shared" si="34"/>
        <v>1</v>
      </c>
      <c r="B118" s="150" t="s">
        <v>158</v>
      </c>
      <c r="C118" s="150"/>
      <c r="D118" s="200">
        <v>40</v>
      </c>
      <c r="E118" s="383">
        <f t="shared" si="35"/>
        <v>280</v>
      </c>
      <c r="F118" s="319">
        <v>46227</v>
      </c>
      <c r="G118" s="384">
        <f t="shared" ca="1" si="44"/>
        <v>81</v>
      </c>
      <c r="H118" s="385">
        <v>2</v>
      </c>
      <c r="I118" s="428" t="s">
        <v>554</v>
      </c>
      <c r="J118" s="428" t="s">
        <v>555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6"/>
        <v>280</v>
      </c>
      <c r="S118" s="387">
        <f t="shared" si="37"/>
        <v>0</v>
      </c>
      <c r="T118" s="387">
        <f t="shared" si="38"/>
        <v>0</v>
      </c>
      <c r="U118" s="387">
        <f t="shared" si="39"/>
        <v>0</v>
      </c>
      <c r="V118" s="387">
        <f t="shared" si="40"/>
        <v>0</v>
      </c>
      <c r="W118" s="388">
        <f t="shared" si="41"/>
        <v>0</v>
      </c>
      <c r="X118" s="389">
        <f t="shared" si="42"/>
        <v>280</v>
      </c>
      <c r="Y118" s="144"/>
      <c r="Z118" s="423">
        <f t="shared" si="43"/>
        <v>0</v>
      </c>
      <c r="AA118" s="2"/>
      <c r="AB118" s="2"/>
      <c r="AC118" s="2"/>
      <c r="AD118" s="2"/>
      <c r="AE118" s="2"/>
      <c r="AF118" s="2"/>
      <c r="AG118" s="2"/>
      <c r="AH118" s="2"/>
    </row>
    <row r="119" spans="1:34" ht="18.75">
      <c r="A119" s="157">
        <f t="shared" si="34"/>
        <v>1</v>
      </c>
      <c r="B119" s="150" t="s">
        <v>159</v>
      </c>
      <c r="C119" s="154" t="s">
        <v>29</v>
      </c>
      <c r="D119" s="200">
        <v>16</v>
      </c>
      <c r="E119" s="383">
        <f t="shared" si="35"/>
        <v>112</v>
      </c>
      <c r="F119" s="319">
        <v>46227</v>
      </c>
      <c r="G119" s="384">
        <f t="shared" ca="1" si="44"/>
        <v>81</v>
      </c>
      <c r="H119" s="385">
        <v>2</v>
      </c>
      <c r="I119" s="428" t="s">
        <v>556</v>
      </c>
      <c r="J119" s="428" t="s">
        <v>557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6"/>
        <v>112</v>
      </c>
      <c r="S119" s="387">
        <f t="shared" si="37"/>
        <v>0</v>
      </c>
      <c r="T119" s="387">
        <f t="shared" si="38"/>
        <v>0</v>
      </c>
      <c r="U119" s="387">
        <f t="shared" si="39"/>
        <v>0</v>
      </c>
      <c r="V119" s="387">
        <f t="shared" si="40"/>
        <v>0</v>
      </c>
      <c r="W119" s="388">
        <f t="shared" si="41"/>
        <v>0</v>
      </c>
      <c r="X119" s="389">
        <f t="shared" si="42"/>
        <v>112</v>
      </c>
      <c r="Y119" s="144"/>
      <c r="Z119" s="423">
        <f t="shared" si="43"/>
        <v>0</v>
      </c>
      <c r="AA119" s="2"/>
      <c r="AB119" s="2"/>
      <c r="AC119" s="2"/>
      <c r="AD119" s="2"/>
      <c r="AE119" s="2"/>
      <c r="AF119" s="2"/>
      <c r="AG119" s="2"/>
      <c r="AH119" s="2"/>
    </row>
    <row r="120" spans="1:34" ht="18.75">
      <c r="A120" s="157">
        <f t="shared" si="34"/>
        <v>1</v>
      </c>
      <c r="B120" s="150" t="s">
        <v>324</v>
      </c>
      <c r="C120" s="150"/>
      <c r="D120" s="200">
        <v>12</v>
      </c>
      <c r="E120" s="383">
        <f t="shared" si="35"/>
        <v>84</v>
      </c>
      <c r="F120" s="319">
        <v>46224</v>
      </c>
      <c r="G120" s="384">
        <f t="shared" ca="1" si="44"/>
        <v>84</v>
      </c>
      <c r="H120" s="385">
        <v>3</v>
      </c>
      <c r="I120" s="428">
        <v>-4.2692519000000004</v>
      </c>
      <c r="J120" s="428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/>
      <c r="Q120" s="197">
        <v>0.5</v>
      </c>
      <c r="R120" s="386">
        <f t="shared" si="36"/>
        <v>42</v>
      </c>
      <c r="S120" s="387">
        <f t="shared" si="37"/>
        <v>0</v>
      </c>
      <c r="T120" s="387">
        <f t="shared" si="38"/>
        <v>0</v>
      </c>
      <c r="U120" s="387">
        <f t="shared" si="39"/>
        <v>0</v>
      </c>
      <c r="V120" s="387">
        <f t="shared" si="40"/>
        <v>0</v>
      </c>
      <c r="W120" s="388">
        <f t="shared" si="41"/>
        <v>42</v>
      </c>
      <c r="X120" s="389">
        <f t="shared" si="42"/>
        <v>84</v>
      </c>
      <c r="Y120" s="144"/>
      <c r="Z120" s="423">
        <f t="shared" si="43"/>
        <v>0</v>
      </c>
      <c r="AA120" s="2"/>
      <c r="AB120" s="2"/>
      <c r="AC120" s="2"/>
      <c r="AD120" s="2"/>
      <c r="AE120" s="2"/>
      <c r="AF120" s="2"/>
      <c r="AG120" s="2"/>
      <c r="AH120" s="2"/>
    </row>
    <row r="121" spans="1:34" ht="18.75">
      <c r="A121" s="157">
        <f t="shared" si="34"/>
        <v>1</v>
      </c>
      <c r="B121" s="150" t="s">
        <v>292</v>
      </c>
      <c r="C121" s="321"/>
      <c r="D121" s="200">
        <v>16</v>
      </c>
      <c r="E121" s="383">
        <f t="shared" si="35"/>
        <v>112</v>
      </c>
      <c r="F121" s="319">
        <v>46226</v>
      </c>
      <c r="G121" s="384">
        <f t="shared" ca="1" si="44"/>
        <v>82</v>
      </c>
      <c r="H121" s="385">
        <v>2</v>
      </c>
      <c r="I121" s="428" t="s">
        <v>558</v>
      </c>
      <c r="J121" s="428" t="s">
        <v>559</v>
      </c>
      <c r="K121" s="385" t="s">
        <v>354</v>
      </c>
      <c r="L121" s="195">
        <v>0.5</v>
      </c>
      <c r="M121" s="196"/>
      <c r="N121" s="196"/>
      <c r="O121" s="196"/>
      <c r="P121" s="196"/>
      <c r="Q121" s="197">
        <v>0.5</v>
      </c>
      <c r="R121" s="386">
        <f t="shared" si="36"/>
        <v>56</v>
      </c>
      <c r="S121" s="387">
        <f t="shared" si="37"/>
        <v>0</v>
      </c>
      <c r="T121" s="387">
        <f t="shared" si="38"/>
        <v>0</v>
      </c>
      <c r="U121" s="387">
        <f t="shared" si="39"/>
        <v>0</v>
      </c>
      <c r="V121" s="387">
        <f t="shared" si="40"/>
        <v>0</v>
      </c>
      <c r="W121" s="388">
        <f t="shared" si="41"/>
        <v>56</v>
      </c>
      <c r="X121" s="389">
        <f t="shared" si="42"/>
        <v>112</v>
      </c>
      <c r="Y121" s="144"/>
      <c r="Z121" s="423">
        <f t="shared" si="43"/>
        <v>0</v>
      </c>
      <c r="AA121" s="2"/>
      <c r="AB121" s="2"/>
      <c r="AC121" s="2"/>
      <c r="AD121" s="2"/>
      <c r="AE121" s="2"/>
      <c r="AF121" s="2"/>
      <c r="AG121" s="2"/>
      <c r="AH121" s="2"/>
    </row>
    <row r="122" spans="1:34" ht="18.75">
      <c r="A122" s="157">
        <f t="shared" si="34"/>
        <v>1</v>
      </c>
      <c r="B122" s="150" t="s">
        <v>161</v>
      </c>
      <c r="C122" s="150"/>
      <c r="D122" s="200">
        <v>20</v>
      </c>
      <c r="E122" s="383">
        <f t="shared" si="35"/>
        <v>140</v>
      </c>
      <c r="F122" s="319">
        <v>46227</v>
      </c>
      <c r="G122" s="384">
        <f t="shared" ca="1" si="44"/>
        <v>81</v>
      </c>
      <c r="H122" s="385">
        <v>2</v>
      </c>
      <c r="I122" s="428" t="s">
        <v>560</v>
      </c>
      <c r="J122" s="428" t="s">
        <v>561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6"/>
        <v>70</v>
      </c>
      <c r="S122" s="387">
        <f t="shared" si="37"/>
        <v>0</v>
      </c>
      <c r="T122" s="387">
        <f t="shared" si="38"/>
        <v>0</v>
      </c>
      <c r="U122" s="387">
        <f t="shared" si="39"/>
        <v>70</v>
      </c>
      <c r="V122" s="387">
        <f t="shared" si="40"/>
        <v>0</v>
      </c>
      <c r="W122" s="388">
        <f t="shared" si="41"/>
        <v>0</v>
      </c>
      <c r="X122" s="389">
        <f t="shared" si="42"/>
        <v>140</v>
      </c>
      <c r="Y122" s="144"/>
      <c r="Z122" s="423">
        <f t="shared" si="43"/>
        <v>0</v>
      </c>
      <c r="AA122" s="2"/>
      <c r="AB122" s="2"/>
      <c r="AC122" s="2"/>
      <c r="AD122" s="2"/>
      <c r="AE122" s="2"/>
      <c r="AF122" s="2"/>
      <c r="AG122" s="2"/>
      <c r="AH122" s="2"/>
    </row>
    <row r="123" spans="1:34" ht="18.75">
      <c r="A123" s="157">
        <f t="shared" si="34"/>
        <v>1</v>
      </c>
      <c r="B123" s="150" t="s">
        <v>162</v>
      </c>
      <c r="C123" s="150"/>
      <c r="D123" s="200">
        <v>42</v>
      </c>
      <c r="E123" s="383">
        <f t="shared" si="35"/>
        <v>294</v>
      </c>
      <c r="F123" s="319">
        <v>46225</v>
      </c>
      <c r="G123" s="384">
        <f t="shared" ca="1" si="44"/>
        <v>83</v>
      </c>
      <c r="H123" s="254">
        <v>2</v>
      </c>
      <c r="I123" s="429" t="s">
        <v>562</v>
      </c>
      <c r="J123" s="429" t="s">
        <v>563</v>
      </c>
      <c r="K123" s="385" t="s">
        <v>354</v>
      </c>
      <c r="L123" s="195">
        <v>0.5</v>
      </c>
      <c r="M123" s="196"/>
      <c r="N123" s="196"/>
      <c r="O123" s="196"/>
      <c r="P123" s="196"/>
      <c r="Q123" s="197">
        <v>0.5</v>
      </c>
      <c r="R123" s="386">
        <f t="shared" si="36"/>
        <v>147</v>
      </c>
      <c r="S123" s="387">
        <f t="shared" si="37"/>
        <v>0</v>
      </c>
      <c r="T123" s="387">
        <f t="shared" si="38"/>
        <v>0</v>
      </c>
      <c r="U123" s="387">
        <f t="shared" si="39"/>
        <v>0</v>
      </c>
      <c r="V123" s="387">
        <f t="shared" si="40"/>
        <v>0</v>
      </c>
      <c r="W123" s="388">
        <f t="shared" si="41"/>
        <v>147</v>
      </c>
      <c r="X123" s="389">
        <f t="shared" si="42"/>
        <v>294</v>
      </c>
      <c r="Y123" s="144"/>
      <c r="Z123" s="423">
        <f t="shared" si="43"/>
        <v>0</v>
      </c>
      <c r="AA123" s="2"/>
      <c r="AB123" s="2"/>
      <c r="AC123" s="2"/>
      <c r="AD123" s="2"/>
      <c r="AE123" s="2"/>
      <c r="AF123" s="2"/>
      <c r="AG123" s="2"/>
      <c r="AH123" s="2"/>
    </row>
    <row r="124" spans="1:34" ht="18.75">
      <c r="A124" s="157">
        <f t="shared" si="34"/>
        <v>1</v>
      </c>
      <c r="B124" s="150" t="s">
        <v>387</v>
      </c>
      <c r="C124" s="154"/>
      <c r="D124" s="200">
        <v>2</v>
      </c>
      <c r="E124" s="383">
        <f t="shared" si="35"/>
        <v>14</v>
      </c>
      <c r="F124" s="319">
        <v>46223</v>
      </c>
      <c r="G124" s="384">
        <f t="shared" ca="1" si="44"/>
        <v>85</v>
      </c>
      <c r="H124" s="254">
        <v>1</v>
      </c>
      <c r="I124" s="429">
        <v>-4.2928160000000002</v>
      </c>
      <c r="J124" s="429">
        <v>15.250064</v>
      </c>
      <c r="K124" s="385" t="s">
        <v>353</v>
      </c>
      <c r="L124" s="195"/>
      <c r="M124" s="196"/>
      <c r="N124" s="196"/>
      <c r="O124" s="196">
        <v>0.25</v>
      </c>
      <c r="P124" s="196"/>
      <c r="Q124" s="197">
        <v>0.75</v>
      </c>
      <c r="R124" s="386">
        <f t="shared" si="36"/>
        <v>0</v>
      </c>
      <c r="S124" s="387">
        <f t="shared" si="37"/>
        <v>0</v>
      </c>
      <c r="T124" s="387">
        <f t="shared" si="38"/>
        <v>0</v>
      </c>
      <c r="U124" s="387">
        <f t="shared" si="39"/>
        <v>3.5</v>
      </c>
      <c r="V124" s="387">
        <f t="shared" si="40"/>
        <v>0</v>
      </c>
      <c r="W124" s="388">
        <f t="shared" si="41"/>
        <v>10.5</v>
      </c>
      <c r="X124" s="389">
        <f t="shared" si="42"/>
        <v>14</v>
      </c>
      <c r="Y124" s="144"/>
      <c r="Z124" s="423">
        <f t="shared" si="43"/>
        <v>0</v>
      </c>
      <c r="AA124" s="2"/>
      <c r="AB124" s="2"/>
      <c r="AC124" s="2"/>
      <c r="AD124" s="2"/>
      <c r="AE124" s="2"/>
      <c r="AF124" s="2"/>
      <c r="AG124" s="2"/>
      <c r="AH124" s="2"/>
    </row>
    <row r="125" spans="1:34" ht="18.75">
      <c r="A125" s="157">
        <f t="shared" si="34"/>
        <v>1</v>
      </c>
      <c r="B125" s="150" t="s">
        <v>164</v>
      </c>
      <c r="C125" s="154" t="s">
        <v>34</v>
      </c>
      <c r="D125" s="201">
        <v>16</v>
      </c>
      <c r="E125" s="383">
        <f t="shared" si="35"/>
        <v>112</v>
      </c>
      <c r="F125" s="319">
        <v>46226</v>
      </c>
      <c r="G125" s="384">
        <f t="shared" ca="1" si="44"/>
        <v>82</v>
      </c>
      <c r="H125" s="254">
        <v>1</v>
      </c>
      <c r="I125" s="429" t="s">
        <v>564</v>
      </c>
      <c r="J125" s="429" t="s">
        <v>565</v>
      </c>
      <c r="K125" s="385" t="s">
        <v>354</v>
      </c>
      <c r="L125" s="195"/>
      <c r="M125" s="196"/>
      <c r="N125" s="196"/>
      <c r="O125" s="196"/>
      <c r="P125" s="196">
        <v>1</v>
      </c>
      <c r="Q125" s="197"/>
      <c r="R125" s="386">
        <f t="shared" si="36"/>
        <v>0</v>
      </c>
      <c r="S125" s="387">
        <f t="shared" si="37"/>
        <v>0</v>
      </c>
      <c r="T125" s="387">
        <f t="shared" si="38"/>
        <v>0</v>
      </c>
      <c r="U125" s="387">
        <f t="shared" si="39"/>
        <v>0</v>
      </c>
      <c r="V125" s="387">
        <f t="shared" si="40"/>
        <v>112</v>
      </c>
      <c r="W125" s="388">
        <f t="shared" si="41"/>
        <v>0</v>
      </c>
      <c r="X125" s="389">
        <f t="shared" si="42"/>
        <v>112</v>
      </c>
      <c r="Y125" s="144"/>
      <c r="Z125" s="423">
        <f t="shared" si="43"/>
        <v>0</v>
      </c>
      <c r="AA125" s="2"/>
      <c r="AB125" s="2"/>
      <c r="AC125" s="2"/>
      <c r="AD125" s="2"/>
      <c r="AE125" s="2"/>
      <c r="AF125" s="2"/>
      <c r="AG125" s="2"/>
      <c r="AH125" s="2"/>
    </row>
    <row r="126" spans="1:34" ht="18.75">
      <c r="A126" s="157">
        <f t="shared" si="34"/>
        <v>1</v>
      </c>
      <c r="B126" s="150" t="s">
        <v>390</v>
      </c>
      <c r="C126" s="154" t="s">
        <v>34</v>
      </c>
      <c r="D126" s="200">
        <v>8</v>
      </c>
      <c r="E126" s="383">
        <f t="shared" si="35"/>
        <v>56</v>
      </c>
      <c r="F126" s="319">
        <v>46224</v>
      </c>
      <c r="G126" s="384">
        <f t="shared" ca="1" si="44"/>
        <v>84</v>
      </c>
      <c r="H126" s="254">
        <v>2</v>
      </c>
      <c r="I126" s="429" t="s">
        <v>566</v>
      </c>
      <c r="J126" s="429" t="s">
        <v>567</v>
      </c>
      <c r="K126" s="385" t="s">
        <v>354</v>
      </c>
      <c r="L126" s="195"/>
      <c r="M126" s="196"/>
      <c r="N126" s="196"/>
      <c r="O126" s="196">
        <v>1</v>
      </c>
      <c r="P126" s="196"/>
      <c r="Q126" s="197"/>
      <c r="R126" s="386">
        <f t="shared" si="36"/>
        <v>0</v>
      </c>
      <c r="S126" s="387">
        <f t="shared" si="37"/>
        <v>0</v>
      </c>
      <c r="T126" s="387">
        <f t="shared" si="38"/>
        <v>0</v>
      </c>
      <c r="U126" s="387">
        <f t="shared" si="39"/>
        <v>56</v>
      </c>
      <c r="V126" s="387">
        <f t="shared" si="40"/>
        <v>0</v>
      </c>
      <c r="W126" s="388">
        <f t="shared" si="41"/>
        <v>0</v>
      </c>
      <c r="X126" s="389">
        <f t="shared" si="42"/>
        <v>56</v>
      </c>
      <c r="Y126" s="144"/>
      <c r="Z126" s="423">
        <f t="shared" si="43"/>
        <v>0</v>
      </c>
      <c r="AA126" s="2"/>
      <c r="AB126" s="2"/>
      <c r="AC126" s="2"/>
      <c r="AD126" s="2"/>
      <c r="AE126" s="2"/>
      <c r="AF126" s="2"/>
      <c r="AG126" s="2"/>
      <c r="AH126" s="2"/>
    </row>
    <row r="127" spans="1:34" ht="18.75">
      <c r="A127" s="157">
        <f t="shared" si="34"/>
        <v>1</v>
      </c>
      <c r="B127" s="150" t="s">
        <v>167</v>
      </c>
      <c r="C127" s="148" t="s">
        <v>29</v>
      </c>
      <c r="D127" s="200">
        <v>24</v>
      </c>
      <c r="E127" s="383">
        <f t="shared" si="35"/>
        <v>168</v>
      </c>
      <c r="F127" s="319">
        <v>46223</v>
      </c>
      <c r="G127" s="384">
        <f t="shared" ca="1" si="44"/>
        <v>85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36"/>
        <v>126</v>
      </c>
      <c r="S127" s="387">
        <f t="shared" si="37"/>
        <v>0</v>
      </c>
      <c r="T127" s="387">
        <f t="shared" si="38"/>
        <v>0</v>
      </c>
      <c r="U127" s="387">
        <f t="shared" si="39"/>
        <v>42</v>
      </c>
      <c r="V127" s="387">
        <f t="shared" si="40"/>
        <v>0</v>
      </c>
      <c r="W127" s="388">
        <f t="shared" si="41"/>
        <v>0</v>
      </c>
      <c r="X127" s="389">
        <f t="shared" si="42"/>
        <v>168</v>
      </c>
      <c r="Y127" s="144"/>
      <c r="Z127" s="423">
        <f t="shared" si="43"/>
        <v>0</v>
      </c>
      <c r="AA127" s="2"/>
      <c r="AB127" s="2"/>
      <c r="AC127" s="2"/>
      <c r="AD127" s="2"/>
      <c r="AE127" s="2"/>
      <c r="AF127" s="2"/>
      <c r="AG127" s="2"/>
      <c r="AH127" s="2"/>
    </row>
    <row r="128" spans="1:34" ht="18.75">
      <c r="A128" s="157">
        <f t="shared" si="34"/>
        <v>1</v>
      </c>
      <c r="B128" s="142" t="s">
        <v>350</v>
      </c>
      <c r="C128" s="209"/>
      <c r="D128" s="201">
        <v>12</v>
      </c>
      <c r="E128" s="383">
        <f t="shared" si="35"/>
        <v>84</v>
      </c>
      <c r="F128" s="319">
        <v>46226</v>
      </c>
      <c r="G128" s="384">
        <f t="shared" ca="1" si="44"/>
        <v>82</v>
      </c>
      <c r="H128" s="254">
        <v>1</v>
      </c>
      <c r="I128" s="429">
        <v>-4.2819675000000004</v>
      </c>
      <c r="J128" s="429">
        <v>15.2233386</v>
      </c>
      <c r="K128" s="385" t="s">
        <v>353</v>
      </c>
      <c r="L128" s="195">
        <v>1</v>
      </c>
      <c r="M128" s="196"/>
      <c r="N128" s="196"/>
      <c r="O128" s="196"/>
      <c r="P128" s="196"/>
      <c r="Q128" s="197"/>
      <c r="R128" s="386">
        <f t="shared" si="36"/>
        <v>84</v>
      </c>
      <c r="S128" s="387">
        <f t="shared" si="37"/>
        <v>0</v>
      </c>
      <c r="T128" s="387">
        <f t="shared" si="38"/>
        <v>0</v>
      </c>
      <c r="U128" s="387">
        <f t="shared" si="39"/>
        <v>0</v>
      </c>
      <c r="V128" s="387">
        <f t="shared" si="40"/>
        <v>0</v>
      </c>
      <c r="W128" s="388">
        <f t="shared" si="41"/>
        <v>0</v>
      </c>
      <c r="X128" s="389">
        <f t="shared" si="42"/>
        <v>84</v>
      </c>
      <c r="Y128" s="144"/>
      <c r="Z128" s="423">
        <f t="shared" si="43"/>
        <v>0</v>
      </c>
      <c r="AA128" s="2"/>
      <c r="AB128" s="2"/>
      <c r="AC128" s="2"/>
      <c r="AD128" s="2"/>
      <c r="AE128" s="2"/>
      <c r="AF128" s="2"/>
      <c r="AG128" s="2"/>
      <c r="AH128" s="2"/>
    </row>
    <row r="129" spans="1:34" ht="18.75">
      <c r="A129" s="157">
        <f t="shared" si="34"/>
        <v>1</v>
      </c>
      <c r="B129" s="355" t="s">
        <v>307</v>
      </c>
      <c r="C129" s="154"/>
      <c r="D129" s="201">
        <v>9</v>
      </c>
      <c r="E129" s="383">
        <f t="shared" si="35"/>
        <v>63</v>
      </c>
      <c r="F129" s="319">
        <v>46226</v>
      </c>
      <c r="G129" s="384">
        <f t="shared" ca="1" si="44"/>
        <v>82</v>
      </c>
      <c r="H129" s="254">
        <v>2</v>
      </c>
      <c r="I129" s="429" t="s">
        <v>568</v>
      </c>
      <c r="J129" s="429" t="s">
        <v>569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6"/>
        <v>0</v>
      </c>
      <c r="S129" s="387">
        <f t="shared" si="37"/>
        <v>0</v>
      </c>
      <c r="T129" s="387">
        <f t="shared" si="38"/>
        <v>0</v>
      </c>
      <c r="U129" s="387">
        <f t="shared" si="39"/>
        <v>0</v>
      </c>
      <c r="V129" s="387">
        <f t="shared" si="40"/>
        <v>0</v>
      </c>
      <c r="W129" s="388">
        <f t="shared" si="41"/>
        <v>63</v>
      </c>
      <c r="X129" s="389">
        <f t="shared" si="42"/>
        <v>63</v>
      </c>
      <c r="Y129" s="144"/>
      <c r="Z129" s="423">
        <f t="shared" si="43"/>
        <v>0</v>
      </c>
      <c r="AA129" s="2"/>
      <c r="AB129" s="2"/>
      <c r="AC129" s="2"/>
      <c r="AD129" s="2"/>
      <c r="AE129" s="2"/>
      <c r="AF129" s="2"/>
      <c r="AG129" s="2"/>
      <c r="AH129" s="2"/>
    </row>
    <row r="130" spans="1:34" ht="18.75">
      <c r="A130" s="157">
        <f t="shared" ref="A130:A150" si="45">+IF(D130&gt;0,1,0)</f>
        <v>1</v>
      </c>
      <c r="B130" s="153" t="s">
        <v>170</v>
      </c>
      <c r="C130" s="149"/>
      <c r="D130" s="198">
        <v>10</v>
      </c>
      <c r="E130" s="383">
        <f t="shared" ref="E130:E151" si="46">D130*7</f>
        <v>70</v>
      </c>
      <c r="F130" s="319">
        <v>46226</v>
      </c>
      <c r="G130" s="384">
        <f t="shared" ca="1" si="44"/>
        <v>82</v>
      </c>
      <c r="H130" s="254">
        <v>1</v>
      </c>
      <c r="I130" s="429">
        <v>-4.2784845000000002</v>
      </c>
      <c r="J130" s="429">
        <v>15.2572142</v>
      </c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ref="R130:R150" si="47">+$E130*L130</f>
        <v>0</v>
      </c>
      <c r="S130" s="387">
        <f t="shared" ref="S130:S150" si="48">+$E130*M130</f>
        <v>0</v>
      </c>
      <c r="T130" s="387">
        <f t="shared" ref="T130:T150" si="49">+$E130*N130</f>
        <v>0</v>
      </c>
      <c r="U130" s="387">
        <f t="shared" ref="U130:U150" si="50">+$E130*O130</f>
        <v>70</v>
      </c>
      <c r="V130" s="387">
        <f t="shared" ref="V130:V150" si="51">+$E130*P130</f>
        <v>0</v>
      </c>
      <c r="W130" s="388">
        <f t="shared" ref="W130:W150" si="52">+$E130*Q130</f>
        <v>0</v>
      </c>
      <c r="X130" s="389">
        <f t="shared" ref="X130:X151" si="53">SUM(R130:W130)</f>
        <v>70</v>
      </c>
      <c r="Y130" s="144"/>
      <c r="Z130" s="423">
        <f t="shared" ref="Z130:Z150" si="54">+X130-E130</f>
        <v>0</v>
      </c>
      <c r="AA130" s="2"/>
      <c r="AB130" s="2"/>
      <c r="AC130" s="2"/>
      <c r="AD130" s="2"/>
      <c r="AE130" s="2"/>
      <c r="AF130" s="2"/>
      <c r="AG130" s="2"/>
      <c r="AH130" s="2"/>
    </row>
    <row r="131" spans="1:34" ht="18.75">
      <c r="A131" s="157">
        <f t="shared" si="45"/>
        <v>1</v>
      </c>
      <c r="B131" s="153" t="s">
        <v>172</v>
      </c>
      <c r="C131" s="149"/>
      <c r="D131" s="198">
        <v>20</v>
      </c>
      <c r="E131" s="383">
        <f t="shared" si="46"/>
        <v>140</v>
      </c>
      <c r="F131" s="319">
        <v>46226</v>
      </c>
      <c r="G131" s="384">
        <f t="shared" ca="1" si="44"/>
        <v>82</v>
      </c>
      <c r="H131" s="254">
        <v>1</v>
      </c>
      <c r="I131" s="429">
        <v>-4.2823054999999997</v>
      </c>
      <c r="J131" s="429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7"/>
        <v>140</v>
      </c>
      <c r="S131" s="387">
        <f t="shared" si="48"/>
        <v>0</v>
      </c>
      <c r="T131" s="387">
        <f t="shared" si="49"/>
        <v>0</v>
      </c>
      <c r="U131" s="387">
        <f t="shared" si="50"/>
        <v>0</v>
      </c>
      <c r="V131" s="387">
        <f t="shared" si="51"/>
        <v>0</v>
      </c>
      <c r="W131" s="388">
        <f t="shared" si="52"/>
        <v>0</v>
      </c>
      <c r="X131" s="389">
        <f t="shared" si="53"/>
        <v>140</v>
      </c>
      <c r="Y131" s="144"/>
      <c r="Z131" s="423">
        <f t="shared" si="54"/>
        <v>0</v>
      </c>
      <c r="AA131" s="2"/>
      <c r="AB131" s="2"/>
      <c r="AC131" s="2"/>
      <c r="AD131" s="2"/>
      <c r="AE131" s="2"/>
      <c r="AF131" s="2"/>
      <c r="AG131" s="2"/>
      <c r="AH131" s="2"/>
    </row>
    <row r="132" spans="1:34" ht="18.75">
      <c r="A132" s="157">
        <f t="shared" si="45"/>
        <v>1</v>
      </c>
      <c r="B132" s="153" t="s">
        <v>173</v>
      </c>
      <c r="C132" s="149" t="s">
        <v>34</v>
      </c>
      <c r="D132" s="198">
        <v>10</v>
      </c>
      <c r="E132" s="383">
        <f t="shared" si="46"/>
        <v>70</v>
      </c>
      <c r="F132" s="319">
        <v>46226</v>
      </c>
      <c r="G132" s="384">
        <v>1</v>
      </c>
      <c r="H132" s="254">
        <v>1</v>
      </c>
      <c r="I132" s="429">
        <v>-4.2655903999999998</v>
      </c>
      <c r="J132" s="429">
        <v>15.2237782</v>
      </c>
      <c r="K132" s="385" t="s">
        <v>353</v>
      </c>
      <c r="L132" s="195">
        <v>0.5</v>
      </c>
      <c r="M132" s="196"/>
      <c r="N132" s="196"/>
      <c r="O132" s="196">
        <v>0.5</v>
      </c>
      <c r="P132" s="196"/>
      <c r="Q132" s="197"/>
      <c r="R132" s="386">
        <f t="shared" si="47"/>
        <v>35</v>
      </c>
      <c r="S132" s="387">
        <f t="shared" si="48"/>
        <v>0</v>
      </c>
      <c r="T132" s="387">
        <f t="shared" si="49"/>
        <v>0</v>
      </c>
      <c r="U132" s="387">
        <f t="shared" si="50"/>
        <v>35</v>
      </c>
      <c r="V132" s="387">
        <f t="shared" si="51"/>
        <v>0</v>
      </c>
      <c r="W132" s="388">
        <f t="shared" si="52"/>
        <v>0</v>
      </c>
      <c r="X132" s="389">
        <f t="shared" si="53"/>
        <v>70</v>
      </c>
      <c r="Y132" s="144"/>
      <c r="Z132" s="423">
        <f t="shared" si="54"/>
        <v>0</v>
      </c>
      <c r="AA132" s="2"/>
      <c r="AB132" s="2"/>
      <c r="AC132" s="2"/>
      <c r="AD132" s="2"/>
      <c r="AE132" s="2"/>
      <c r="AF132" s="2"/>
      <c r="AG132" s="2"/>
      <c r="AH132" s="2"/>
    </row>
    <row r="133" spans="1:34" ht="18.75">
      <c r="A133" s="157">
        <f t="shared" si="45"/>
        <v>1</v>
      </c>
      <c r="B133" s="142" t="s">
        <v>174</v>
      </c>
      <c r="C133" s="148" t="s">
        <v>29</v>
      </c>
      <c r="D133" s="198">
        <v>9</v>
      </c>
      <c r="E133" s="383">
        <f t="shared" si="46"/>
        <v>63</v>
      </c>
      <c r="F133" s="319">
        <v>46225</v>
      </c>
      <c r="G133" s="384">
        <f t="shared" ref="G133:G150" ca="1" si="55">+IF(A133=1,(+TODAY())-F133,"Sans objet")</f>
        <v>83</v>
      </c>
      <c r="H133" s="385">
        <v>2</v>
      </c>
      <c r="I133" s="428" t="s">
        <v>570</v>
      </c>
      <c r="J133" s="428" t="s">
        <v>571</v>
      </c>
      <c r="K133" s="385" t="s">
        <v>354</v>
      </c>
      <c r="L133" s="195"/>
      <c r="M133" s="196"/>
      <c r="N133" s="196"/>
      <c r="O133" s="196">
        <v>0.5</v>
      </c>
      <c r="P133" s="196"/>
      <c r="Q133" s="197">
        <v>0.5</v>
      </c>
      <c r="R133" s="386">
        <f t="shared" si="47"/>
        <v>0</v>
      </c>
      <c r="S133" s="387">
        <f t="shared" si="48"/>
        <v>0</v>
      </c>
      <c r="T133" s="387">
        <f t="shared" si="49"/>
        <v>0</v>
      </c>
      <c r="U133" s="387">
        <f t="shared" si="50"/>
        <v>31.5</v>
      </c>
      <c r="V133" s="387">
        <f t="shared" si="51"/>
        <v>0</v>
      </c>
      <c r="W133" s="388">
        <f t="shared" si="52"/>
        <v>31.5</v>
      </c>
      <c r="X133" s="389">
        <f t="shared" si="53"/>
        <v>63</v>
      </c>
      <c r="Y133" s="144"/>
      <c r="Z133" s="423">
        <f t="shared" si="54"/>
        <v>0</v>
      </c>
      <c r="AA133" s="2"/>
      <c r="AB133" s="2"/>
      <c r="AC133" s="2"/>
      <c r="AD133" s="2"/>
      <c r="AE133" s="2"/>
      <c r="AF133" s="2"/>
      <c r="AG133" s="2"/>
      <c r="AH133" s="2"/>
    </row>
    <row r="134" spans="1:34" ht="18.75">
      <c r="A134" s="157">
        <f t="shared" si="45"/>
        <v>1</v>
      </c>
      <c r="B134" s="142" t="s">
        <v>175</v>
      </c>
      <c r="C134" s="142"/>
      <c r="D134" s="198">
        <v>22</v>
      </c>
      <c r="E134" s="383">
        <f t="shared" si="46"/>
        <v>154</v>
      </c>
      <c r="F134" s="319">
        <v>46226</v>
      </c>
      <c r="G134" s="384">
        <f t="shared" ca="1" si="55"/>
        <v>82</v>
      </c>
      <c r="H134" s="385">
        <v>2</v>
      </c>
      <c r="I134" s="428" t="s">
        <v>572</v>
      </c>
      <c r="J134" s="428" t="s">
        <v>573</v>
      </c>
      <c r="K134" s="385" t="s">
        <v>354</v>
      </c>
      <c r="L134" s="195"/>
      <c r="M134" s="196"/>
      <c r="N134" s="196"/>
      <c r="O134" s="196"/>
      <c r="P134" s="196"/>
      <c r="Q134" s="197">
        <v>1</v>
      </c>
      <c r="R134" s="386">
        <f t="shared" si="47"/>
        <v>0</v>
      </c>
      <c r="S134" s="387">
        <f t="shared" si="48"/>
        <v>0</v>
      </c>
      <c r="T134" s="387">
        <f t="shared" si="49"/>
        <v>0</v>
      </c>
      <c r="U134" s="387">
        <f t="shared" si="50"/>
        <v>0</v>
      </c>
      <c r="V134" s="387">
        <f t="shared" si="51"/>
        <v>0</v>
      </c>
      <c r="W134" s="388">
        <f t="shared" si="52"/>
        <v>154</v>
      </c>
      <c r="X134" s="389">
        <f t="shared" si="53"/>
        <v>154</v>
      </c>
      <c r="Y134" s="144"/>
      <c r="Z134" s="423">
        <f t="shared" si="54"/>
        <v>0</v>
      </c>
      <c r="AA134" s="2"/>
      <c r="AB134" s="2"/>
      <c r="AC134" s="2"/>
      <c r="AD134" s="2"/>
      <c r="AE134" s="2"/>
      <c r="AF134" s="2"/>
      <c r="AG134" s="2"/>
      <c r="AH134" s="2"/>
    </row>
    <row r="135" spans="1:34" ht="18.75">
      <c r="A135" s="157">
        <f t="shared" si="45"/>
        <v>1</v>
      </c>
      <c r="B135" s="350" t="s">
        <v>176</v>
      </c>
      <c r="C135" s="210"/>
      <c r="D135" s="198">
        <v>8</v>
      </c>
      <c r="E135" s="383">
        <f t="shared" si="46"/>
        <v>56</v>
      </c>
      <c r="F135" s="319">
        <v>46226</v>
      </c>
      <c r="G135" s="384">
        <f t="shared" ca="1" si="55"/>
        <v>82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7"/>
        <v>0</v>
      </c>
      <c r="S135" s="387">
        <f t="shared" si="48"/>
        <v>0</v>
      </c>
      <c r="T135" s="387">
        <f t="shared" si="49"/>
        <v>0</v>
      </c>
      <c r="U135" s="387">
        <f t="shared" si="50"/>
        <v>0</v>
      </c>
      <c r="V135" s="387">
        <f t="shared" si="51"/>
        <v>28</v>
      </c>
      <c r="W135" s="388">
        <f t="shared" si="52"/>
        <v>28</v>
      </c>
      <c r="X135" s="389">
        <f t="shared" si="53"/>
        <v>56</v>
      </c>
      <c r="Y135" s="144"/>
      <c r="Z135" s="423">
        <f t="shared" si="54"/>
        <v>0</v>
      </c>
      <c r="AA135" s="2"/>
      <c r="AB135" s="2"/>
      <c r="AC135" s="2"/>
      <c r="AD135" s="2"/>
      <c r="AE135" s="2"/>
      <c r="AF135" s="2"/>
      <c r="AG135" s="2"/>
      <c r="AH135" s="2"/>
    </row>
    <row r="136" spans="1:34" ht="18.75" hidden="1" customHeight="1">
      <c r="A136" s="157">
        <f t="shared" si="45"/>
        <v>1</v>
      </c>
      <c r="B136" s="161" t="s">
        <v>177</v>
      </c>
      <c r="C136" s="161"/>
      <c r="D136" s="198">
        <v>16</v>
      </c>
      <c r="E136" s="383">
        <f t="shared" si="46"/>
        <v>112</v>
      </c>
      <c r="F136" s="319">
        <v>46226</v>
      </c>
      <c r="G136" s="384">
        <f t="shared" ca="1" si="55"/>
        <v>82</v>
      </c>
      <c r="H136" s="385">
        <v>3</v>
      </c>
      <c r="I136" s="428">
        <v>-3.979123</v>
      </c>
      <c r="J136" s="428">
        <v>15.382116</v>
      </c>
      <c r="K136" s="385" t="str">
        <f>VLOOKUP(H136,Secteurs!$A$4:$C$6,3)</f>
        <v>Arnaud ITOUA</v>
      </c>
      <c r="L136" s="195"/>
      <c r="M136" s="196"/>
      <c r="N136" s="196"/>
      <c r="O136" s="196">
        <v>0.5</v>
      </c>
      <c r="P136" s="196"/>
      <c r="Q136" s="197">
        <v>0.5</v>
      </c>
      <c r="R136" s="386">
        <f t="shared" si="47"/>
        <v>0</v>
      </c>
      <c r="S136" s="387">
        <f t="shared" si="48"/>
        <v>0</v>
      </c>
      <c r="T136" s="387">
        <f t="shared" si="49"/>
        <v>0</v>
      </c>
      <c r="U136" s="387">
        <f t="shared" si="50"/>
        <v>56</v>
      </c>
      <c r="V136" s="387">
        <f t="shared" si="51"/>
        <v>0</v>
      </c>
      <c r="W136" s="388">
        <f t="shared" si="52"/>
        <v>56</v>
      </c>
      <c r="X136" s="389">
        <f t="shared" si="53"/>
        <v>112</v>
      </c>
      <c r="Y136" s="144"/>
      <c r="Z136" s="423">
        <f t="shared" si="54"/>
        <v>0</v>
      </c>
      <c r="AA136" s="524"/>
      <c r="AB136" s="524"/>
      <c r="AC136" s="2"/>
      <c r="AD136" s="2"/>
      <c r="AE136" s="2"/>
      <c r="AF136" s="2"/>
      <c r="AG136" s="2"/>
      <c r="AH136" s="2"/>
    </row>
    <row r="137" spans="1:34" ht="18.75">
      <c r="A137" s="157">
        <f t="shared" si="45"/>
        <v>1</v>
      </c>
      <c r="B137" s="142" t="s">
        <v>178</v>
      </c>
      <c r="C137" s="162"/>
      <c r="D137" s="199">
        <v>2</v>
      </c>
      <c r="E137" s="383">
        <f t="shared" si="46"/>
        <v>14</v>
      </c>
      <c r="F137" s="319">
        <v>46224</v>
      </c>
      <c r="G137" s="384">
        <f t="shared" ca="1" si="55"/>
        <v>84</v>
      </c>
      <c r="H137" s="385">
        <v>1</v>
      </c>
      <c r="I137" s="428" t="s">
        <v>574</v>
      </c>
      <c r="J137" s="428" t="s">
        <v>575</v>
      </c>
      <c r="K137" s="385" t="s">
        <v>353</v>
      </c>
      <c r="L137" s="195"/>
      <c r="M137" s="196"/>
      <c r="N137" s="196"/>
      <c r="O137" s="196"/>
      <c r="P137" s="196"/>
      <c r="Q137" s="197">
        <v>1</v>
      </c>
      <c r="R137" s="386">
        <f t="shared" si="47"/>
        <v>0</v>
      </c>
      <c r="S137" s="387">
        <f t="shared" si="48"/>
        <v>0</v>
      </c>
      <c r="T137" s="387">
        <f t="shared" si="49"/>
        <v>0</v>
      </c>
      <c r="U137" s="387">
        <f t="shared" si="50"/>
        <v>0</v>
      </c>
      <c r="V137" s="387">
        <f t="shared" si="51"/>
        <v>0</v>
      </c>
      <c r="W137" s="388">
        <f t="shared" si="52"/>
        <v>14</v>
      </c>
      <c r="X137" s="389">
        <f t="shared" si="53"/>
        <v>14</v>
      </c>
      <c r="Y137" s="144"/>
      <c r="Z137" s="423">
        <f t="shared" si="54"/>
        <v>0</v>
      </c>
      <c r="AA137" s="524"/>
      <c r="AB137" s="524"/>
      <c r="AC137" s="2"/>
      <c r="AD137" s="2"/>
      <c r="AE137" s="2"/>
      <c r="AF137" s="2"/>
      <c r="AG137" s="2"/>
      <c r="AH137" s="2"/>
    </row>
    <row r="138" spans="1:34" ht="18.75" customHeight="1">
      <c r="A138" s="157">
        <f t="shared" si="45"/>
        <v>1</v>
      </c>
      <c r="B138" s="142" t="s">
        <v>267</v>
      </c>
      <c r="C138" s="162" t="s">
        <v>29</v>
      </c>
      <c r="D138" s="199">
        <v>8</v>
      </c>
      <c r="E138" s="383">
        <f t="shared" si="46"/>
        <v>56</v>
      </c>
      <c r="F138" s="319">
        <v>46225</v>
      </c>
      <c r="G138" s="384">
        <f t="shared" ca="1" si="55"/>
        <v>83</v>
      </c>
      <c r="H138" s="385">
        <v>1</v>
      </c>
      <c r="I138" s="428" t="s">
        <v>576</v>
      </c>
      <c r="J138" s="428" t="s">
        <v>577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7"/>
        <v>42</v>
      </c>
      <c r="S138" s="387">
        <f t="shared" si="48"/>
        <v>0</v>
      </c>
      <c r="T138" s="387">
        <f t="shared" si="49"/>
        <v>0</v>
      </c>
      <c r="U138" s="387">
        <f t="shared" si="50"/>
        <v>0</v>
      </c>
      <c r="V138" s="387">
        <f t="shared" si="51"/>
        <v>14</v>
      </c>
      <c r="W138" s="388">
        <f t="shared" si="52"/>
        <v>0</v>
      </c>
      <c r="X138" s="389">
        <f t="shared" si="53"/>
        <v>56</v>
      </c>
      <c r="Y138" s="144"/>
      <c r="Z138" s="423">
        <f t="shared" si="54"/>
        <v>0</v>
      </c>
      <c r="AA138" s="524"/>
      <c r="AB138" s="524"/>
      <c r="AC138" s="2"/>
      <c r="AD138" s="2"/>
      <c r="AE138" s="2"/>
      <c r="AF138" s="2"/>
      <c r="AG138" s="2"/>
      <c r="AH138" s="2"/>
    </row>
    <row r="139" spans="1:34" ht="21">
      <c r="A139" s="157">
        <f t="shared" si="45"/>
        <v>1</v>
      </c>
      <c r="B139" s="142" t="s">
        <v>296</v>
      </c>
      <c r="C139" s="155"/>
      <c r="D139" s="198">
        <v>60</v>
      </c>
      <c r="E139" s="383">
        <f t="shared" si="46"/>
        <v>420</v>
      </c>
      <c r="F139" s="319">
        <v>46224</v>
      </c>
      <c r="G139" s="384">
        <f t="shared" ca="1" si="55"/>
        <v>84</v>
      </c>
      <c r="H139" s="385">
        <v>2</v>
      </c>
      <c r="I139" s="428" t="s">
        <v>578</v>
      </c>
      <c r="J139" s="428" t="s">
        <v>579</v>
      </c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7"/>
        <v>210</v>
      </c>
      <c r="S139" s="387">
        <f t="shared" si="48"/>
        <v>0</v>
      </c>
      <c r="T139" s="387">
        <f t="shared" si="49"/>
        <v>0</v>
      </c>
      <c r="U139" s="387">
        <f t="shared" si="50"/>
        <v>105</v>
      </c>
      <c r="V139" s="387">
        <f t="shared" si="51"/>
        <v>105</v>
      </c>
      <c r="W139" s="388">
        <f t="shared" si="52"/>
        <v>0</v>
      </c>
      <c r="X139" s="389">
        <f t="shared" si="53"/>
        <v>420</v>
      </c>
      <c r="Y139" s="144"/>
      <c r="Z139" s="423">
        <f t="shared" si="54"/>
        <v>0</v>
      </c>
      <c r="AA139" s="165"/>
      <c r="AB139" s="165"/>
      <c r="AC139" s="2"/>
      <c r="AD139" s="2"/>
      <c r="AE139" s="2"/>
      <c r="AF139" s="2"/>
      <c r="AG139" s="2"/>
      <c r="AH139" s="2"/>
    </row>
    <row r="140" spans="1:34" ht="18.75">
      <c r="A140" s="157">
        <f t="shared" si="45"/>
        <v>1</v>
      </c>
      <c r="B140" s="142" t="s">
        <v>180</v>
      </c>
      <c r="C140" s="163"/>
      <c r="D140" s="198">
        <v>24</v>
      </c>
      <c r="E140" s="383">
        <f t="shared" si="46"/>
        <v>168</v>
      </c>
      <c r="F140" s="319">
        <v>46225</v>
      </c>
      <c r="G140" s="384">
        <f t="shared" ca="1" si="55"/>
        <v>83</v>
      </c>
      <c r="H140" s="385">
        <v>1</v>
      </c>
      <c r="I140" s="428" t="s">
        <v>580</v>
      </c>
      <c r="J140" s="428" t="s">
        <v>581</v>
      </c>
      <c r="K140" s="385" t="s">
        <v>353</v>
      </c>
      <c r="L140" s="195"/>
      <c r="M140" s="196"/>
      <c r="N140" s="196">
        <v>0.25</v>
      </c>
      <c r="O140" s="196"/>
      <c r="P140" s="196"/>
      <c r="Q140" s="197">
        <v>0.75</v>
      </c>
      <c r="R140" s="386">
        <f t="shared" si="47"/>
        <v>0</v>
      </c>
      <c r="S140" s="387">
        <f t="shared" si="48"/>
        <v>0</v>
      </c>
      <c r="T140" s="387">
        <f t="shared" si="49"/>
        <v>42</v>
      </c>
      <c r="U140" s="387">
        <f t="shared" si="50"/>
        <v>0</v>
      </c>
      <c r="V140" s="387">
        <f t="shared" si="51"/>
        <v>0</v>
      </c>
      <c r="W140" s="388">
        <f t="shared" si="52"/>
        <v>126</v>
      </c>
      <c r="X140" s="389">
        <f t="shared" si="53"/>
        <v>168</v>
      </c>
      <c r="Y140" s="144"/>
      <c r="Z140" s="423">
        <f t="shared" si="54"/>
        <v>0</v>
      </c>
      <c r="AA140" s="2"/>
      <c r="AB140" s="2"/>
      <c r="AC140" s="2"/>
      <c r="AD140" s="2"/>
      <c r="AE140" s="2"/>
      <c r="AF140" s="2"/>
      <c r="AG140" s="2"/>
      <c r="AH140" s="2"/>
    </row>
    <row r="141" spans="1:34" ht="18.75">
      <c r="A141" s="157">
        <f t="shared" si="45"/>
        <v>1</v>
      </c>
      <c r="B141" s="142" t="s">
        <v>181</v>
      </c>
      <c r="C141" s="148"/>
      <c r="D141" s="198">
        <v>42</v>
      </c>
      <c r="E141" s="383">
        <f t="shared" si="46"/>
        <v>294</v>
      </c>
      <c r="F141" s="319">
        <v>46226</v>
      </c>
      <c r="G141" s="384">
        <f t="shared" ca="1" si="55"/>
        <v>82</v>
      </c>
      <c r="H141" s="385">
        <v>2</v>
      </c>
      <c r="I141" s="428">
        <v>-4.1312477000000003</v>
      </c>
      <c r="J141" s="428">
        <v>15.3083755</v>
      </c>
      <c r="K141" s="385" t="s">
        <v>280</v>
      </c>
      <c r="L141" s="195">
        <v>0.5</v>
      </c>
      <c r="M141" s="196"/>
      <c r="N141" s="196">
        <v>0.25</v>
      </c>
      <c r="O141" s="196"/>
      <c r="P141" s="196">
        <v>0.25</v>
      </c>
      <c r="Q141" s="197"/>
      <c r="R141" s="386">
        <f t="shared" si="47"/>
        <v>147</v>
      </c>
      <c r="S141" s="387">
        <f t="shared" si="48"/>
        <v>0</v>
      </c>
      <c r="T141" s="387">
        <f t="shared" si="49"/>
        <v>73.5</v>
      </c>
      <c r="U141" s="387">
        <f t="shared" si="50"/>
        <v>0</v>
      </c>
      <c r="V141" s="387">
        <f t="shared" si="51"/>
        <v>73.5</v>
      </c>
      <c r="W141" s="388">
        <f t="shared" si="52"/>
        <v>0</v>
      </c>
      <c r="X141" s="389">
        <f t="shared" si="53"/>
        <v>294</v>
      </c>
      <c r="Y141" s="144"/>
      <c r="Z141" s="423">
        <f t="shared" si="54"/>
        <v>0</v>
      </c>
      <c r="AA141" s="2"/>
      <c r="AB141" s="2"/>
      <c r="AC141" s="2"/>
      <c r="AD141" s="2"/>
      <c r="AE141" s="2"/>
      <c r="AF141" s="2"/>
      <c r="AG141" s="2"/>
      <c r="AH141" s="2"/>
    </row>
    <row r="142" spans="1:34" ht="18.75">
      <c r="A142" s="157">
        <f t="shared" si="45"/>
        <v>1</v>
      </c>
      <c r="B142" s="142" t="s">
        <v>182</v>
      </c>
      <c r="C142" s="142"/>
      <c r="D142" s="198">
        <v>16</v>
      </c>
      <c r="E142" s="383">
        <f t="shared" si="46"/>
        <v>112</v>
      </c>
      <c r="F142" s="319">
        <v>46226</v>
      </c>
      <c r="G142" s="384">
        <f t="shared" ca="1" si="55"/>
        <v>82</v>
      </c>
      <c r="H142" s="385">
        <v>2</v>
      </c>
      <c r="I142" s="428">
        <v>-4.1591972000000004</v>
      </c>
      <c r="J142" s="428">
        <v>15.3231723</v>
      </c>
      <c r="K142" s="385" t="s">
        <v>280</v>
      </c>
      <c r="L142" s="195"/>
      <c r="M142" s="196"/>
      <c r="N142" s="196"/>
      <c r="O142" s="196"/>
      <c r="P142" s="196">
        <v>0.5</v>
      </c>
      <c r="Q142" s="197">
        <v>0.5</v>
      </c>
      <c r="R142" s="386">
        <f t="shared" si="47"/>
        <v>0</v>
      </c>
      <c r="S142" s="387">
        <f t="shared" si="48"/>
        <v>0</v>
      </c>
      <c r="T142" s="387">
        <f t="shared" si="49"/>
        <v>0</v>
      </c>
      <c r="U142" s="387">
        <f t="shared" si="50"/>
        <v>0</v>
      </c>
      <c r="V142" s="387">
        <f t="shared" si="51"/>
        <v>56</v>
      </c>
      <c r="W142" s="388">
        <f t="shared" si="52"/>
        <v>56</v>
      </c>
      <c r="X142" s="389">
        <f t="shared" si="53"/>
        <v>112</v>
      </c>
      <c r="Y142" s="144"/>
      <c r="Z142" s="423">
        <f t="shared" si="54"/>
        <v>0</v>
      </c>
      <c r="AA142" s="2"/>
      <c r="AB142" s="2"/>
      <c r="AC142" s="2"/>
      <c r="AD142" s="2"/>
      <c r="AE142" s="2"/>
      <c r="AF142" s="2"/>
      <c r="AG142" s="2"/>
      <c r="AH142" s="2"/>
    </row>
    <row r="143" spans="1:34" ht="18.75">
      <c r="A143" s="157">
        <f t="shared" si="45"/>
        <v>1</v>
      </c>
      <c r="B143" s="142" t="s">
        <v>351</v>
      </c>
      <c r="C143" s="142"/>
      <c r="D143" s="198">
        <v>22</v>
      </c>
      <c r="E143" s="383">
        <f t="shared" si="46"/>
        <v>154</v>
      </c>
      <c r="F143" s="319">
        <v>46227</v>
      </c>
      <c r="G143" s="384">
        <f t="shared" ca="1" si="55"/>
        <v>81</v>
      </c>
      <c r="H143" s="254">
        <v>1</v>
      </c>
      <c r="I143" s="429" t="s">
        <v>582</v>
      </c>
      <c r="J143" s="429" t="s">
        <v>583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47"/>
        <v>77</v>
      </c>
      <c r="S143" s="387">
        <f t="shared" si="48"/>
        <v>0</v>
      </c>
      <c r="T143" s="387">
        <f t="shared" si="49"/>
        <v>0</v>
      </c>
      <c r="U143" s="387">
        <f t="shared" si="50"/>
        <v>0</v>
      </c>
      <c r="V143" s="387">
        <f t="shared" si="51"/>
        <v>0</v>
      </c>
      <c r="W143" s="388">
        <f t="shared" si="52"/>
        <v>77</v>
      </c>
      <c r="X143" s="389">
        <f t="shared" si="53"/>
        <v>154</v>
      </c>
      <c r="Y143" s="144"/>
      <c r="Z143" s="423">
        <f t="shared" si="54"/>
        <v>0</v>
      </c>
      <c r="AA143" s="2"/>
      <c r="AB143" s="2"/>
      <c r="AC143" s="2"/>
      <c r="AD143" s="2"/>
      <c r="AE143" s="2"/>
      <c r="AF143" s="2"/>
      <c r="AG143" s="2"/>
      <c r="AH143" s="2"/>
    </row>
    <row r="144" spans="1:34" ht="18.75">
      <c r="A144" s="157">
        <f t="shared" si="45"/>
        <v>1</v>
      </c>
      <c r="B144" s="142" t="s">
        <v>335</v>
      </c>
      <c r="C144" s="163"/>
      <c r="D144" s="198">
        <v>14</v>
      </c>
      <c r="E144" s="383">
        <f t="shared" si="46"/>
        <v>98</v>
      </c>
      <c r="F144" s="319">
        <v>46227</v>
      </c>
      <c r="G144" s="384">
        <f t="shared" ca="1" si="55"/>
        <v>81</v>
      </c>
      <c r="H144" s="385">
        <v>3</v>
      </c>
      <c r="I144" s="428">
        <v>-4.1678280000000001</v>
      </c>
      <c r="J144" s="428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/>
      <c r="P144" s="196"/>
      <c r="Q144" s="197">
        <v>0.5</v>
      </c>
      <c r="R144" s="386">
        <f t="shared" si="47"/>
        <v>49</v>
      </c>
      <c r="S144" s="387">
        <f t="shared" si="48"/>
        <v>0</v>
      </c>
      <c r="T144" s="387">
        <f t="shared" si="49"/>
        <v>0</v>
      </c>
      <c r="U144" s="387">
        <f t="shared" si="50"/>
        <v>0</v>
      </c>
      <c r="V144" s="387">
        <f t="shared" si="51"/>
        <v>0</v>
      </c>
      <c r="W144" s="388">
        <f t="shared" si="52"/>
        <v>49</v>
      </c>
      <c r="X144" s="389">
        <f t="shared" si="53"/>
        <v>98</v>
      </c>
      <c r="Y144" s="144"/>
      <c r="Z144" s="423">
        <f t="shared" si="54"/>
        <v>0</v>
      </c>
      <c r="AA144" s="10"/>
      <c r="AB144" s="2"/>
      <c r="AC144" s="2"/>
      <c r="AD144" s="2"/>
      <c r="AE144" s="2"/>
      <c r="AF144" s="2"/>
      <c r="AG144" s="2"/>
      <c r="AH144" s="2"/>
    </row>
    <row r="145" spans="1:35" ht="18.75">
      <c r="A145" s="157">
        <f t="shared" si="45"/>
        <v>1</v>
      </c>
      <c r="B145" s="142" t="s">
        <v>304</v>
      </c>
      <c r="C145" s="148"/>
      <c r="D145" s="198">
        <v>8</v>
      </c>
      <c r="E145" s="383">
        <f t="shared" si="46"/>
        <v>56</v>
      </c>
      <c r="F145" s="319">
        <v>46226</v>
      </c>
      <c r="G145" s="384">
        <f t="shared" ca="1" si="55"/>
        <v>82</v>
      </c>
      <c r="H145" s="385">
        <v>2</v>
      </c>
      <c r="I145" s="428">
        <v>-4.1312462999999999</v>
      </c>
      <c r="J145" s="428">
        <v>15.3083791</v>
      </c>
      <c r="K145" s="385" t="s">
        <v>280</v>
      </c>
      <c r="L145" s="195">
        <v>1</v>
      </c>
      <c r="M145" s="196"/>
      <c r="N145" s="196"/>
      <c r="O145" s="196"/>
      <c r="P145" s="196"/>
      <c r="Q145" s="197"/>
      <c r="R145" s="386">
        <f t="shared" si="47"/>
        <v>56</v>
      </c>
      <c r="S145" s="387">
        <f t="shared" si="48"/>
        <v>0</v>
      </c>
      <c r="T145" s="387">
        <f t="shared" si="49"/>
        <v>0</v>
      </c>
      <c r="U145" s="387">
        <f t="shared" si="50"/>
        <v>0</v>
      </c>
      <c r="V145" s="387">
        <f t="shared" si="51"/>
        <v>0</v>
      </c>
      <c r="W145" s="388">
        <f t="shared" si="52"/>
        <v>0</v>
      </c>
      <c r="X145" s="389">
        <f t="shared" si="53"/>
        <v>56</v>
      </c>
      <c r="Y145" s="144"/>
      <c r="Z145" s="423">
        <f t="shared" si="54"/>
        <v>0</v>
      </c>
      <c r="AA145" s="10"/>
      <c r="AB145" s="2"/>
      <c r="AC145" s="2"/>
      <c r="AD145" s="2"/>
      <c r="AE145" s="2"/>
      <c r="AF145" s="2"/>
      <c r="AG145" s="2"/>
      <c r="AH145" s="2"/>
    </row>
    <row r="146" spans="1:35" ht="18.75">
      <c r="A146" s="157">
        <f t="shared" si="45"/>
        <v>1</v>
      </c>
      <c r="B146" s="142" t="s">
        <v>306</v>
      </c>
      <c r="C146" s="148"/>
      <c r="D146" s="198">
        <v>7</v>
      </c>
      <c r="E146" s="383">
        <f t="shared" si="46"/>
        <v>49</v>
      </c>
      <c r="F146" s="319">
        <v>46224</v>
      </c>
      <c r="G146" s="384">
        <f t="shared" ca="1" si="55"/>
        <v>84</v>
      </c>
      <c r="H146" s="385">
        <v>1</v>
      </c>
      <c r="I146" s="428" t="s">
        <v>584</v>
      </c>
      <c r="J146" s="428" t="s">
        <v>585</v>
      </c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si="47"/>
        <v>49</v>
      </c>
      <c r="S146" s="387">
        <f t="shared" si="48"/>
        <v>0</v>
      </c>
      <c r="T146" s="387">
        <f t="shared" si="49"/>
        <v>0</v>
      </c>
      <c r="U146" s="387">
        <f t="shared" si="50"/>
        <v>0</v>
      </c>
      <c r="V146" s="387">
        <f t="shared" si="51"/>
        <v>0</v>
      </c>
      <c r="W146" s="388">
        <f t="shared" si="52"/>
        <v>0</v>
      </c>
      <c r="X146" s="389">
        <f t="shared" si="53"/>
        <v>49</v>
      </c>
      <c r="Y146" s="144"/>
      <c r="Z146" s="423">
        <f t="shared" si="54"/>
        <v>0</v>
      </c>
      <c r="AA146" s="10"/>
      <c r="AB146" s="2"/>
      <c r="AC146" s="2"/>
      <c r="AD146" s="2"/>
      <c r="AE146" s="2"/>
      <c r="AF146" s="2"/>
      <c r="AG146" s="2"/>
      <c r="AH146" s="2"/>
    </row>
    <row r="147" spans="1:35" ht="18.75">
      <c r="A147" s="157">
        <f t="shared" si="45"/>
        <v>1</v>
      </c>
      <c r="B147" s="142" t="s">
        <v>336</v>
      </c>
      <c r="C147" s="148"/>
      <c r="D147" s="198">
        <v>14</v>
      </c>
      <c r="E147" s="383">
        <f t="shared" si="46"/>
        <v>98</v>
      </c>
      <c r="F147" s="319">
        <v>46226</v>
      </c>
      <c r="G147" s="384">
        <f t="shared" ca="1" si="55"/>
        <v>82</v>
      </c>
      <c r="H147" s="385">
        <v>2</v>
      </c>
      <c r="I147" s="428" t="s">
        <v>586</v>
      </c>
      <c r="J147" s="428" t="s">
        <v>587</v>
      </c>
      <c r="K147" s="385" t="s">
        <v>354</v>
      </c>
      <c r="L147" s="195"/>
      <c r="M147" s="196"/>
      <c r="N147" s="196"/>
      <c r="O147" s="196">
        <v>1</v>
      </c>
      <c r="P147" s="196"/>
      <c r="Q147" s="197"/>
      <c r="R147" s="386">
        <f t="shared" si="47"/>
        <v>0</v>
      </c>
      <c r="S147" s="387">
        <f t="shared" si="48"/>
        <v>0</v>
      </c>
      <c r="T147" s="387">
        <f t="shared" si="49"/>
        <v>0</v>
      </c>
      <c r="U147" s="387">
        <f t="shared" si="50"/>
        <v>98</v>
      </c>
      <c r="V147" s="387">
        <f t="shared" si="51"/>
        <v>0</v>
      </c>
      <c r="W147" s="388">
        <f t="shared" si="52"/>
        <v>0</v>
      </c>
      <c r="X147" s="389">
        <f t="shared" si="53"/>
        <v>98</v>
      </c>
      <c r="Y147" s="144"/>
      <c r="Z147" s="423">
        <f t="shared" si="54"/>
        <v>0</v>
      </c>
      <c r="AA147" s="10"/>
      <c r="AB147" s="2"/>
      <c r="AC147" s="2"/>
      <c r="AD147" s="2"/>
      <c r="AE147" s="2"/>
      <c r="AF147" s="2"/>
      <c r="AG147" s="2"/>
      <c r="AH147" s="2"/>
    </row>
    <row r="148" spans="1:35" ht="18.75">
      <c r="A148" s="157">
        <f t="shared" si="45"/>
        <v>1</v>
      </c>
      <c r="B148" s="142" t="s">
        <v>340</v>
      </c>
      <c r="C148" s="142"/>
      <c r="D148" s="198">
        <v>18</v>
      </c>
      <c r="E148" s="383">
        <f t="shared" si="46"/>
        <v>126</v>
      </c>
      <c r="F148" s="319">
        <v>46226</v>
      </c>
      <c r="G148" s="384">
        <f t="shared" ca="1" si="55"/>
        <v>82</v>
      </c>
      <c r="H148" s="385"/>
      <c r="I148" s="428" t="s">
        <v>588</v>
      </c>
      <c r="J148" s="428" t="s">
        <v>589</v>
      </c>
      <c r="K148" s="385" t="s">
        <v>354</v>
      </c>
      <c r="L148" s="195"/>
      <c r="M148" s="196"/>
      <c r="N148" s="196"/>
      <c r="O148" s="196">
        <v>0.5</v>
      </c>
      <c r="P148" s="196"/>
      <c r="Q148" s="197">
        <v>0.5</v>
      </c>
      <c r="R148" s="386">
        <f t="shared" si="47"/>
        <v>0</v>
      </c>
      <c r="S148" s="387">
        <f t="shared" si="48"/>
        <v>0</v>
      </c>
      <c r="T148" s="387">
        <f t="shared" si="49"/>
        <v>0</v>
      </c>
      <c r="U148" s="387">
        <f t="shared" si="50"/>
        <v>63</v>
      </c>
      <c r="V148" s="387">
        <f t="shared" si="51"/>
        <v>0</v>
      </c>
      <c r="W148" s="388">
        <f t="shared" si="52"/>
        <v>63</v>
      </c>
      <c r="X148" s="389">
        <f t="shared" si="53"/>
        <v>126</v>
      </c>
      <c r="Y148" s="144"/>
      <c r="Z148" s="423">
        <f t="shared" si="54"/>
        <v>0</v>
      </c>
      <c r="AA148" s="10"/>
      <c r="AB148" s="2"/>
      <c r="AC148" s="2"/>
      <c r="AD148" s="2"/>
      <c r="AE148" s="2"/>
      <c r="AF148" s="2"/>
      <c r="AG148" s="2"/>
      <c r="AH148" s="2"/>
    </row>
    <row r="149" spans="1:35" ht="18.75">
      <c r="A149" s="157">
        <f t="shared" si="45"/>
        <v>1</v>
      </c>
      <c r="B149" s="348" t="s">
        <v>352</v>
      </c>
      <c r="C149" s="163"/>
      <c r="D149" s="198">
        <v>14</v>
      </c>
      <c r="E149" s="383">
        <f t="shared" si="46"/>
        <v>98</v>
      </c>
      <c r="F149" s="319">
        <v>46224</v>
      </c>
      <c r="G149" s="384">
        <f t="shared" ca="1" si="55"/>
        <v>84</v>
      </c>
      <c r="H149" s="385">
        <v>1</v>
      </c>
      <c r="I149" s="428">
        <v>-4.2692519000000004</v>
      </c>
      <c r="J149" s="428">
        <v>15.2894527</v>
      </c>
      <c r="K149" s="385" t="s">
        <v>280</v>
      </c>
      <c r="L149" s="195">
        <v>0.5</v>
      </c>
      <c r="M149" s="196"/>
      <c r="N149" s="196"/>
      <c r="O149" s="196"/>
      <c r="P149" s="196">
        <v>0.5</v>
      </c>
      <c r="Q149" s="197"/>
      <c r="R149" s="386">
        <f t="shared" si="47"/>
        <v>49</v>
      </c>
      <c r="S149" s="387">
        <f t="shared" si="48"/>
        <v>0</v>
      </c>
      <c r="T149" s="387">
        <f t="shared" si="49"/>
        <v>0</v>
      </c>
      <c r="U149" s="387">
        <f t="shared" si="50"/>
        <v>0</v>
      </c>
      <c r="V149" s="387">
        <f t="shared" si="51"/>
        <v>49</v>
      </c>
      <c r="W149" s="388">
        <f t="shared" si="52"/>
        <v>0</v>
      </c>
      <c r="X149" s="389">
        <f t="shared" si="53"/>
        <v>98</v>
      </c>
      <c r="Y149" s="144"/>
      <c r="Z149" s="423">
        <f t="shared" si="54"/>
        <v>0</v>
      </c>
      <c r="AA149" s="10"/>
      <c r="AB149" s="2"/>
      <c r="AC149" s="2"/>
      <c r="AD149" s="2"/>
      <c r="AE149" s="2"/>
      <c r="AF149" s="2"/>
      <c r="AG149" s="2"/>
      <c r="AH149" s="2"/>
    </row>
    <row r="150" spans="1:35" ht="18.75">
      <c r="A150" s="157">
        <f t="shared" si="45"/>
        <v>1</v>
      </c>
      <c r="B150" s="348" t="s">
        <v>315</v>
      </c>
      <c r="C150" s="163"/>
      <c r="D150" s="198">
        <v>12</v>
      </c>
      <c r="E150" s="383">
        <f t="shared" si="46"/>
        <v>84</v>
      </c>
      <c r="F150" s="319">
        <v>46226</v>
      </c>
      <c r="G150" s="384">
        <f t="shared" ca="1" si="55"/>
        <v>82</v>
      </c>
      <c r="H150" s="385">
        <v>1</v>
      </c>
      <c r="I150" s="428">
        <v>-4.2771866999999997</v>
      </c>
      <c r="J150" s="428">
        <v>15.222096799999999</v>
      </c>
      <c r="K150" s="385" t="s">
        <v>353</v>
      </c>
      <c r="L150" s="195"/>
      <c r="M150" s="196"/>
      <c r="N150" s="196"/>
      <c r="O150" s="196"/>
      <c r="P150" s="196">
        <v>1</v>
      </c>
      <c r="Q150" s="197"/>
      <c r="R150" s="386">
        <f t="shared" si="47"/>
        <v>0</v>
      </c>
      <c r="S150" s="387">
        <f t="shared" si="48"/>
        <v>0</v>
      </c>
      <c r="T150" s="387">
        <f t="shared" si="49"/>
        <v>0</v>
      </c>
      <c r="U150" s="387">
        <f t="shared" si="50"/>
        <v>0</v>
      </c>
      <c r="V150" s="387">
        <f t="shared" si="51"/>
        <v>84</v>
      </c>
      <c r="W150" s="388">
        <f t="shared" si="52"/>
        <v>0</v>
      </c>
      <c r="X150" s="389">
        <f t="shared" si="53"/>
        <v>84</v>
      </c>
      <c r="Y150" s="144"/>
      <c r="Z150" s="423">
        <f t="shared" si="54"/>
        <v>0</v>
      </c>
      <c r="AA150" s="10"/>
      <c r="AB150" s="2"/>
      <c r="AC150" s="2"/>
      <c r="AD150" s="2"/>
      <c r="AE150" s="2"/>
      <c r="AF150" s="2"/>
      <c r="AG150" s="2"/>
      <c r="AH150" s="2"/>
    </row>
    <row r="151" spans="1:35" ht="18.75">
      <c r="A151" s="258"/>
      <c r="B151" s="259"/>
      <c r="C151" s="260"/>
      <c r="D151" s="261"/>
      <c r="E151" s="262">
        <f t="shared" si="46"/>
        <v>0</v>
      </c>
      <c r="F151" s="263"/>
      <c r="G151" s="263"/>
      <c r="H151" s="264"/>
      <c r="I151" s="432"/>
      <c r="J151" s="432"/>
      <c r="K151" s="264"/>
      <c r="L151" s="265"/>
      <c r="M151" s="266"/>
      <c r="N151" s="266"/>
      <c r="O151" s="266"/>
      <c r="P151" s="266"/>
      <c r="Q151" s="267"/>
      <c r="R151" s="268"/>
      <c r="S151" s="269"/>
      <c r="T151" s="269"/>
      <c r="U151" s="269"/>
      <c r="V151" s="269"/>
      <c r="W151" s="270"/>
      <c r="X151" s="271">
        <f t="shared" si="53"/>
        <v>0</v>
      </c>
      <c r="Y151" s="272"/>
      <c r="Z151" s="423"/>
      <c r="AA151" s="10"/>
      <c r="AB151" s="2"/>
      <c r="AC151" s="2"/>
      <c r="AD151" s="2"/>
      <c r="AE151" s="2"/>
      <c r="AF151" s="2"/>
      <c r="AG151" s="2"/>
      <c r="AH151" s="2"/>
    </row>
    <row r="152" spans="1:35" ht="18.75">
      <c r="A152" s="181">
        <f>SUBTOTAL(9,A2:A151)</f>
        <v>148</v>
      </c>
      <c r="B152" s="181"/>
      <c r="C152" s="326">
        <f>+D152/A152</f>
        <v>28.081081081081081</v>
      </c>
      <c r="D152" s="182">
        <f>SUBTOTAL(9,D2:D151)</f>
        <v>4156</v>
      </c>
      <c r="E152" s="182">
        <f>SUBTOTAL(9,E2:E151)</f>
        <v>29092</v>
      </c>
      <c r="F152" s="327">
        <f>+E152/A152</f>
        <v>196.56756756756758</v>
      </c>
      <c r="G152" s="384">
        <f ca="1">(SUBTOTAL(9,G2:G151))/A152</f>
        <v>79.222972972972968</v>
      </c>
      <c r="H152" s="256"/>
      <c r="I152" s="256"/>
      <c r="J152" s="256"/>
      <c r="K152" s="256"/>
      <c r="L152" s="273">
        <f>(SUBTOTAL(9,L2:L151))/Q$161</f>
        <v>0.60750000000000004</v>
      </c>
      <c r="M152" s="274">
        <f>(SUBTOTAL(9,M2:M151))/R$161</f>
        <v>0.61111111111111116</v>
      </c>
      <c r="N152" s="274">
        <f>(SUBTOTAL(9,N2:N151))/T$161</f>
        <v>0.34722222222222221</v>
      </c>
      <c r="O152" s="274">
        <f>(SUBTOTAL(9,O2:O151))/U$161</f>
        <v>0.4358974358974359</v>
      </c>
      <c r="P152" s="274">
        <f>(SUBTOTAL(9,P2:P151))/V$161</f>
        <v>0.42142857142857143</v>
      </c>
      <c r="Q152" s="275">
        <f>(SUBTOTAL(9,Q2:Q151))/W$161</f>
        <v>0.4861111111111111</v>
      </c>
      <c r="R152" s="184">
        <f t="shared" ref="R152:X152" si="56">SUBTOTAL(9,R2:R151)</f>
        <v>12418</v>
      </c>
      <c r="S152" s="184">
        <f t="shared" si="56"/>
        <v>1193.5</v>
      </c>
      <c r="T152" s="184">
        <f t="shared" si="56"/>
        <v>1398.25</v>
      </c>
      <c r="U152" s="184">
        <f t="shared" si="56"/>
        <v>3235.75</v>
      </c>
      <c r="V152" s="184">
        <f t="shared" si="56"/>
        <v>2639</v>
      </c>
      <c r="W152" s="184">
        <f t="shared" si="56"/>
        <v>8207.5</v>
      </c>
      <c r="X152" s="184">
        <f t="shared" si="56"/>
        <v>29092</v>
      </c>
      <c r="Y152" s="182"/>
      <c r="Z152" s="371"/>
      <c r="AA152" s="10"/>
      <c r="AB152" s="2"/>
      <c r="AC152" s="2"/>
      <c r="AD152" s="2"/>
      <c r="AE152" s="2"/>
      <c r="AF152" s="2"/>
      <c r="AG152" s="2"/>
      <c r="AH152" s="2"/>
    </row>
    <row r="153" spans="1:35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10"/>
      <c r="AB153" s="2"/>
      <c r="AC153" s="2"/>
      <c r="AD153" s="2"/>
      <c r="AE153" s="2"/>
      <c r="AF153" s="2"/>
      <c r="AG153" s="2"/>
      <c r="AH153" s="2"/>
    </row>
    <row r="154" spans="1:35" ht="21">
      <c r="A154" s="1" t="s">
        <v>185</v>
      </c>
      <c r="B154" s="173" t="s">
        <v>186</v>
      </c>
      <c r="C154" s="173"/>
      <c r="D154" s="173" t="s">
        <v>383</v>
      </c>
      <c r="E154" s="24"/>
      <c r="F154" s="24"/>
      <c r="G154" s="24"/>
      <c r="H154" s="24"/>
      <c r="I154" s="24"/>
      <c r="J154" s="24"/>
      <c r="K154" s="24"/>
      <c r="P154" s="453" t="s">
        <v>188</v>
      </c>
      <c r="Q154" s="454" t="s">
        <v>289</v>
      </c>
      <c r="R154" s="455" t="s">
        <v>192</v>
      </c>
      <c r="S154" s="87" t="s">
        <v>2</v>
      </c>
      <c r="T154" s="87" t="s">
        <v>3</v>
      </c>
      <c r="U154" s="87" t="s">
        <v>4</v>
      </c>
      <c r="V154" s="456" t="s">
        <v>6</v>
      </c>
      <c r="W154" s="456" t="s">
        <v>5</v>
      </c>
      <c r="Z154" s="41"/>
      <c r="AA154" s="10"/>
      <c r="AB154" s="2"/>
      <c r="AC154" s="2"/>
      <c r="AD154" s="2"/>
      <c r="AE154" s="2"/>
      <c r="AF154" s="2"/>
      <c r="AG154" s="2"/>
      <c r="AH154" s="2"/>
    </row>
    <row r="155" spans="1:35" ht="21">
      <c r="A155" s="141" t="s">
        <v>287</v>
      </c>
      <c r="B155" s="311">
        <f>R152</f>
        <v>12418</v>
      </c>
      <c r="C155" s="213"/>
      <c r="D155" s="425">
        <v>0.43</v>
      </c>
      <c r="E155" s="2"/>
      <c r="F155" s="2"/>
      <c r="G155" s="2"/>
      <c r="H155" s="2"/>
      <c r="I155" s="2"/>
      <c r="J155" s="2"/>
      <c r="K155" s="2"/>
      <c r="P155" s="457">
        <v>0.25</v>
      </c>
      <c r="Q155" s="458">
        <f t="shared" ref="Q155:R158" si="57">+SUMIF(L$2:L$151,$P155,$A$2:$A$151)</f>
        <v>3</v>
      </c>
      <c r="R155" s="459">
        <f t="shared" si="57"/>
        <v>2</v>
      </c>
      <c r="S155" s="460">
        <f>+Q155+R155</f>
        <v>5</v>
      </c>
      <c r="T155" s="460">
        <f t="shared" ref="T155:W158" si="58">+SUMIF(N$2:N$151,$P155,$A$2:$A$151)</f>
        <v>11</v>
      </c>
      <c r="U155" s="460">
        <f t="shared" si="58"/>
        <v>16</v>
      </c>
      <c r="V155" s="460">
        <f t="shared" si="58"/>
        <v>15</v>
      </c>
      <c r="W155" s="460">
        <f t="shared" si="58"/>
        <v>21</v>
      </c>
      <c r="X155" s="461"/>
      <c r="Z155" s="402"/>
      <c r="AA155" s="10"/>
      <c r="AB155" s="2"/>
      <c r="AC155" s="2"/>
      <c r="AD155" s="2"/>
      <c r="AE155" s="2"/>
      <c r="AF155" s="2"/>
      <c r="AG155" s="2"/>
      <c r="AH155" s="2"/>
    </row>
    <row r="156" spans="1:35" ht="18.75">
      <c r="A156" s="215" t="s">
        <v>192</v>
      </c>
      <c r="B156" s="312">
        <f>S152</f>
        <v>1193.5</v>
      </c>
      <c r="C156" s="217"/>
      <c r="D156" s="426">
        <v>0.04</v>
      </c>
      <c r="E156" s="2"/>
      <c r="F156" s="2"/>
      <c r="G156" s="2"/>
      <c r="H156" s="2"/>
      <c r="I156" s="2"/>
      <c r="J156" s="2"/>
      <c r="K156" s="2"/>
      <c r="P156" s="457">
        <v>0.5</v>
      </c>
      <c r="Q156" s="458">
        <f t="shared" si="57"/>
        <v>70</v>
      </c>
      <c r="R156" s="459">
        <f t="shared" si="57"/>
        <v>4</v>
      </c>
      <c r="S156" s="460">
        <f>+Q156+R156</f>
        <v>74</v>
      </c>
      <c r="T156" s="460">
        <f t="shared" si="58"/>
        <v>7</v>
      </c>
      <c r="U156" s="460">
        <f t="shared" si="58"/>
        <v>20</v>
      </c>
      <c r="V156" s="460">
        <f t="shared" si="58"/>
        <v>18</v>
      </c>
      <c r="W156" s="460">
        <f t="shared" si="58"/>
        <v>59</v>
      </c>
      <c r="X156" s="461"/>
      <c r="Z156" s="404"/>
      <c r="AA156" s="24"/>
      <c r="AB156" s="24"/>
      <c r="AC156" s="24"/>
      <c r="AD156" s="24"/>
      <c r="AE156" s="24"/>
      <c r="AF156" s="24"/>
      <c r="AG156" s="24"/>
      <c r="AH156" s="24"/>
    </row>
    <row r="157" spans="1:35" ht="18.75">
      <c r="A157" s="363" t="s">
        <v>2</v>
      </c>
      <c r="B157" s="420">
        <f>B155+B156</f>
        <v>13611.5</v>
      </c>
      <c r="C157" s="421"/>
      <c r="D157" s="366">
        <v>0.47</v>
      </c>
      <c r="E157" s="316">
        <f>+D157-S162</f>
        <v>2.2364864864864775E-2</v>
      </c>
      <c r="F157" s="225"/>
      <c r="G157" s="225"/>
      <c r="H157" s="257"/>
      <c r="I157" s="257"/>
      <c r="J157" s="257"/>
      <c r="K157" s="257"/>
      <c r="P157" s="457">
        <v>0.75</v>
      </c>
      <c r="Q157" s="458">
        <f t="shared" si="57"/>
        <v>8</v>
      </c>
      <c r="R157" s="459">
        <f t="shared" si="57"/>
        <v>0</v>
      </c>
      <c r="S157" s="460">
        <f>+Q157+R157</f>
        <v>8</v>
      </c>
      <c r="T157" s="460">
        <f t="shared" si="58"/>
        <v>0</v>
      </c>
      <c r="U157" s="460">
        <f t="shared" si="58"/>
        <v>0</v>
      </c>
      <c r="V157" s="460">
        <f t="shared" si="58"/>
        <v>0</v>
      </c>
      <c r="W157" s="460">
        <f t="shared" si="58"/>
        <v>4</v>
      </c>
      <c r="X157" s="461"/>
      <c r="Z157" s="405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8.75">
      <c r="A158" s="7" t="s">
        <v>3</v>
      </c>
      <c r="B158" s="422">
        <f>+T152</f>
        <v>1398.25</v>
      </c>
      <c r="C158" s="48"/>
      <c r="D158" s="286">
        <v>0.05</v>
      </c>
      <c r="E158" s="316">
        <f>+D158-T162</f>
        <v>7.7702702702702742E-3</v>
      </c>
      <c r="F158" s="225"/>
      <c r="G158" s="225"/>
      <c r="H158" s="257"/>
      <c r="I158" s="257"/>
      <c r="J158" s="257"/>
      <c r="K158" s="257"/>
      <c r="P158" s="457">
        <v>1</v>
      </c>
      <c r="Q158" s="458">
        <f t="shared" si="57"/>
        <v>19</v>
      </c>
      <c r="R158" s="459">
        <f t="shared" si="57"/>
        <v>3</v>
      </c>
      <c r="S158" s="460">
        <f>+Q158+R158</f>
        <v>22</v>
      </c>
      <c r="T158" s="460">
        <f t="shared" si="58"/>
        <v>0</v>
      </c>
      <c r="U158" s="460">
        <f t="shared" si="58"/>
        <v>3</v>
      </c>
      <c r="V158" s="460">
        <f t="shared" si="58"/>
        <v>2</v>
      </c>
      <c r="W158" s="460">
        <f t="shared" si="58"/>
        <v>6</v>
      </c>
      <c r="X158" s="461"/>
      <c r="Z158" s="404"/>
      <c r="AA158" s="2"/>
      <c r="AB158" s="82"/>
      <c r="AC158" s="2"/>
      <c r="AD158" s="2"/>
      <c r="AE158" s="2"/>
      <c r="AF158" s="2"/>
      <c r="AG158" s="2"/>
      <c r="AH158" s="82"/>
      <c r="AI158" s="2"/>
    </row>
    <row r="159" spans="1:35" ht="18.75">
      <c r="A159" s="7" t="s">
        <v>4</v>
      </c>
      <c r="B159" s="422">
        <f>+U152</f>
        <v>3235.75</v>
      </c>
      <c r="C159" s="48" t="s">
        <v>397</v>
      </c>
      <c r="D159" s="286">
        <v>0.11</v>
      </c>
      <c r="E159" s="316">
        <f>+D159-U162</f>
        <v>-4.8648648648648707E-3</v>
      </c>
      <c r="F159" s="225"/>
      <c r="G159" s="225"/>
      <c r="H159" s="257"/>
      <c r="I159" s="257"/>
      <c r="J159" s="257"/>
      <c r="K159" s="257"/>
      <c r="P159" s="462" t="s">
        <v>294</v>
      </c>
      <c r="Q159" s="463">
        <f t="shared" ref="Q159:W159" si="59">+SUMPRODUCT($P$155:$P$158,Q155:Q158)/Q161</f>
        <v>0.60750000000000004</v>
      </c>
      <c r="R159" s="464">
        <f t="shared" si="59"/>
        <v>0.61111111111111116</v>
      </c>
      <c r="S159" s="465">
        <f t="shared" si="59"/>
        <v>0.60779816513761464</v>
      </c>
      <c r="T159" s="465">
        <f t="shared" si="59"/>
        <v>0.34722222222222221</v>
      </c>
      <c r="U159" s="465">
        <f t="shared" si="59"/>
        <v>0.4358974358974359</v>
      </c>
      <c r="V159" s="465">
        <f t="shared" si="59"/>
        <v>0.42142857142857143</v>
      </c>
      <c r="W159" s="465">
        <f t="shared" si="59"/>
        <v>0.4861111111111111</v>
      </c>
      <c r="X159" s="186"/>
      <c r="Z159" s="164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8.75">
      <c r="A160" s="7" t="s">
        <v>6</v>
      </c>
      <c r="B160" s="422">
        <f>+V152</f>
        <v>2639</v>
      </c>
      <c r="C160" s="48"/>
      <c r="D160" s="286">
        <v>0.09</v>
      </c>
      <c r="E160" s="316">
        <f>+D160-V162</f>
        <v>-9.6621621621621606E-3</v>
      </c>
      <c r="F160" s="225"/>
      <c r="G160" s="225"/>
      <c r="H160" s="257"/>
      <c r="I160" s="257"/>
      <c r="J160" s="257"/>
      <c r="K160" s="257"/>
      <c r="P160" s="462"/>
      <c r="Q160" s="466">
        <f>+L152</f>
        <v>0.60750000000000004</v>
      </c>
      <c r="R160" s="467">
        <f>+M152</f>
        <v>0.61111111111111116</v>
      </c>
      <c r="S160" s="468">
        <f>+(Q160*Q161+R160*R161)/S161</f>
        <v>0.60779816513761464</v>
      </c>
      <c r="T160" s="468">
        <f>+N152</f>
        <v>0.34722222222222221</v>
      </c>
      <c r="U160" s="468">
        <f>+O152</f>
        <v>0.4358974358974359</v>
      </c>
      <c r="V160" s="468">
        <f>+P152</f>
        <v>0.42142857142857143</v>
      </c>
      <c r="W160" s="468">
        <f>+Q152</f>
        <v>0.4861111111111111</v>
      </c>
      <c r="Z160" s="164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8.75">
      <c r="A161" s="7" t="s">
        <v>5</v>
      </c>
      <c r="B161" s="422">
        <f>+W152</f>
        <v>8207.5</v>
      </c>
      <c r="C161" s="48"/>
      <c r="D161" s="286">
        <v>0.28000000000000003</v>
      </c>
      <c r="E161" s="316">
        <f>+D161-W162</f>
        <v>-1.5608108108108087E-2</v>
      </c>
      <c r="F161" s="225"/>
      <c r="G161" s="225"/>
      <c r="H161" s="257"/>
      <c r="I161" s="257"/>
      <c r="J161" s="257"/>
      <c r="K161" s="257"/>
      <c r="O161" s="469">
        <f>+A152</f>
        <v>148</v>
      </c>
      <c r="P161" s="470" t="s">
        <v>191</v>
      </c>
      <c r="Q161" s="471">
        <f t="shared" ref="Q161:W161" si="60">SUM(Q155:Q158)</f>
        <v>100</v>
      </c>
      <c r="R161" s="471">
        <f t="shared" si="60"/>
        <v>9</v>
      </c>
      <c r="S161" s="472">
        <f t="shared" si="60"/>
        <v>109</v>
      </c>
      <c r="T161" s="471">
        <f t="shared" si="60"/>
        <v>18</v>
      </c>
      <c r="U161" s="471">
        <f t="shared" si="60"/>
        <v>39</v>
      </c>
      <c r="V161" s="471">
        <f t="shared" si="60"/>
        <v>35</v>
      </c>
      <c r="W161" s="471">
        <f t="shared" si="60"/>
        <v>90</v>
      </c>
      <c r="X161" s="473"/>
      <c r="Z161" s="164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8.75">
      <c r="A162" s="62" t="s">
        <v>16</v>
      </c>
      <c r="B162" s="314">
        <f>B157+B158+B159+B160+B161</f>
        <v>29092</v>
      </c>
      <c r="C162" s="192"/>
      <c r="D162" s="315">
        <f>SUM(D157:D161)</f>
        <v>1</v>
      </c>
      <c r="E162" s="2"/>
      <c r="F162" s="2"/>
      <c r="G162" s="2"/>
      <c r="H162" s="2"/>
      <c r="I162" s="2"/>
      <c r="J162" s="2"/>
      <c r="K162" s="2"/>
      <c r="O162" s="282"/>
      <c r="P162" s="474" t="s">
        <v>272</v>
      </c>
      <c r="Q162" s="284">
        <f>+(Q160*Q161)/$O$161</f>
        <v>0.41047297297297303</v>
      </c>
      <c r="R162" s="285">
        <f>+(R160*R161)/$O$161</f>
        <v>3.7162162162162164E-2</v>
      </c>
      <c r="S162" s="475">
        <f>+R162+Q162</f>
        <v>0.4476351351351352</v>
      </c>
      <c r="T162" s="475">
        <f>+(T160*T161)/$O$161</f>
        <v>4.2229729729729729E-2</v>
      </c>
      <c r="U162" s="475">
        <f>+(U160*U161)/$O$161</f>
        <v>0.11486486486486487</v>
      </c>
      <c r="V162" s="475">
        <f>+(V160*V161)/$O$161</f>
        <v>9.9662162162162157E-2</v>
      </c>
      <c r="W162" s="475">
        <f>+(W160*W161)/$O$161</f>
        <v>0.29560810810810811</v>
      </c>
      <c r="X162" s="476">
        <f>SUBTOTAL(9,S162:W162)</f>
        <v>1</v>
      </c>
      <c r="Z162" s="164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8.75">
      <c r="A163" s="227"/>
      <c r="D163" s="2"/>
      <c r="E163" s="2"/>
      <c r="F163" s="2"/>
      <c r="G163" s="2"/>
      <c r="H163" s="2"/>
      <c r="I163" s="2"/>
      <c r="J163" s="2"/>
      <c r="K163" s="2"/>
      <c r="P163" s="419" t="s">
        <v>384</v>
      </c>
      <c r="S163" s="418">
        <f>+S161/$O$161</f>
        <v>0.73648648648648651</v>
      </c>
      <c r="T163" s="418">
        <f>+T161/$O$161</f>
        <v>0.12162162162162163</v>
      </c>
      <c r="U163" s="418">
        <f>+U161/$O$161</f>
        <v>0.26351351351351349</v>
      </c>
      <c r="V163" s="418">
        <f>+V161/$O$161</f>
        <v>0.23648648648648649</v>
      </c>
      <c r="W163" s="418">
        <f>+W161/$O$161</f>
        <v>0.60810810810810811</v>
      </c>
      <c r="Z163" s="164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8.75">
      <c r="A164" s="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164"/>
      <c r="AA164" s="2"/>
      <c r="AB164" s="2"/>
      <c r="AC164" s="2"/>
      <c r="AD164" s="2"/>
      <c r="AE164" s="2"/>
      <c r="AF164" s="2"/>
      <c r="AG164" s="2"/>
      <c r="AH164" s="2"/>
      <c r="AI164" s="7"/>
    </row>
    <row r="165" spans="1:35" ht="18.75">
      <c r="A165" s="43"/>
      <c r="B165" s="43"/>
      <c r="C165" s="2"/>
      <c r="D165" s="2"/>
      <c r="N165" s="2"/>
      <c r="AA165" s="7"/>
      <c r="AB165" s="7"/>
      <c r="AC165" s="7"/>
      <c r="AD165" s="7"/>
      <c r="AE165" s="7"/>
      <c r="AF165" s="7"/>
      <c r="AG165" s="7"/>
      <c r="AH165" s="7"/>
      <c r="AI165" s="2"/>
    </row>
    <row r="166" spans="1:35" ht="18.75">
      <c r="N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8.75">
      <c r="N167" s="2"/>
      <c r="AA167" s="2"/>
      <c r="AB167" s="2"/>
      <c r="AC167" s="2"/>
      <c r="AD167" s="2"/>
      <c r="AE167" s="2"/>
      <c r="AF167" s="2"/>
      <c r="AG167" s="2"/>
      <c r="AH167" s="2"/>
    </row>
    <row r="168" spans="1:35" ht="18.75">
      <c r="N168" s="2"/>
    </row>
    <row r="169" spans="1:35" ht="18.75">
      <c r="N169" s="2"/>
    </row>
    <row r="170" spans="1:35" ht="18.75">
      <c r="N170" s="2"/>
    </row>
    <row r="171" spans="1:35" ht="18.75">
      <c r="N171" s="2"/>
    </row>
    <row r="172" spans="1:35" ht="18.75">
      <c r="N172" s="2"/>
    </row>
  </sheetData>
  <autoFilter ref="A1:Y151" xr:uid="{869CAAC0-E905-4B0C-BDD4-CFCF71037FC4}"/>
  <mergeCells count="5">
    <mergeCell ref="AB30:AI30"/>
    <mergeCell ref="AB56:AC56"/>
    <mergeCell ref="AA136:AB136"/>
    <mergeCell ref="AA137:AB137"/>
    <mergeCell ref="AA138:AB138"/>
  </mergeCells>
  <conditionalFormatting sqref="G2:G150">
    <cfRule type="cellIs" dxfId="95" priority="6" operator="lessThan">
      <formula>7</formula>
    </cfRule>
    <cfRule type="cellIs" dxfId="94" priority="7" operator="between">
      <formula>14</formula>
      <formula>7</formula>
    </cfRule>
    <cfRule type="cellIs" dxfId="93" priority="8" operator="greaterThan">
      <formula>14</formula>
    </cfRule>
  </conditionalFormatting>
  <conditionalFormatting sqref="G152">
    <cfRule type="cellIs" dxfId="92" priority="3" operator="lessThan">
      <formula>7</formula>
    </cfRule>
    <cfRule type="cellIs" dxfId="91" priority="4" operator="between">
      <formula>14</formula>
      <formula>7</formula>
    </cfRule>
    <cfRule type="cellIs" dxfId="90" priority="5" operator="greaterThan">
      <formula>14</formula>
    </cfRule>
  </conditionalFormatting>
  <conditionalFormatting sqref="AD7:AH7">
    <cfRule type="cellIs" dxfId="89" priority="1" operator="greaterThan">
      <formula>0</formula>
    </cfRule>
    <cfRule type="cellIs" dxfId="88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EF65-38F8-4303-A3C0-7755D0E0E439}">
  <dimension ref="A1:AR173"/>
  <sheetViews>
    <sheetView zoomScale="96" zoomScaleNormal="96" workbookViewId="0">
      <pane xSplit="6" ySplit="1" topLeftCell="O144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>
      <c r="A2" s="157">
        <f t="shared" ref="A2:A66" si="0">+IF(D2&gt;0,1,0)</f>
        <v>1</v>
      </c>
      <c r="B2" s="156" t="s">
        <v>19</v>
      </c>
      <c r="C2" s="156"/>
      <c r="D2" s="202">
        <v>40</v>
      </c>
      <c r="E2" s="383">
        <f>D2*7</f>
        <v>280</v>
      </c>
      <c r="F2" s="319">
        <v>46230</v>
      </c>
      <c r="G2" s="384">
        <f t="shared" ref="G2:G65" ca="1" si="1">+IF(A2=1,(+TODAY())-F2,"Sans objet")</f>
        <v>78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1</v>
      </c>
      <c r="M2" s="204"/>
      <c r="N2" s="204"/>
      <c r="O2" s="204"/>
      <c r="P2" s="204"/>
      <c r="Q2" s="205"/>
      <c r="R2" s="386">
        <f>+$E2*L2</f>
        <v>280</v>
      </c>
      <c r="S2" s="387">
        <f t="shared" ref="S2:W16" si="2">+$E2*M2</f>
        <v>0</v>
      </c>
      <c r="T2" s="387">
        <f t="shared" si="2"/>
        <v>0</v>
      </c>
      <c r="U2" s="387">
        <f t="shared" si="2"/>
        <v>0</v>
      </c>
      <c r="V2" s="387">
        <f t="shared" si="2"/>
        <v>0</v>
      </c>
      <c r="W2" s="388">
        <f t="shared" si="2"/>
        <v>0</v>
      </c>
      <c r="X2" s="389">
        <f>SUM(R2:W2)</f>
        <v>280</v>
      </c>
      <c r="Y2" s="383"/>
      <c r="Z2" s="423">
        <f t="shared" ref="Z2:Z24" si="3">+X2-E2</f>
        <v>0</v>
      </c>
      <c r="AA2" s="423"/>
      <c r="AB2" s="445">
        <v>28</v>
      </c>
      <c r="AC2" s="446">
        <v>0.39500000000000002</v>
      </c>
      <c r="AD2" s="446">
        <v>3.6999999999999998E-2</v>
      </c>
      <c r="AE2" s="323">
        <v>0.4476351351351352</v>
      </c>
      <c r="AF2" s="323">
        <v>5.4054054054054057E-2</v>
      </c>
      <c r="AG2" s="323">
        <v>0.12162162162162163</v>
      </c>
      <c r="AH2" s="323">
        <v>8.4459459459459457E-2</v>
      </c>
      <c r="AI2" s="323">
        <v>0.29222972972972971</v>
      </c>
      <c r="AJ2" s="447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ref="E3:E66" si="4">D3*7</f>
        <v>336</v>
      </c>
      <c r="F3" s="319">
        <v>46227</v>
      </c>
      <c r="G3" s="384">
        <f t="shared" ca="1" si="1"/>
        <v>81</v>
      </c>
      <c r="H3" s="385">
        <v>2</v>
      </c>
      <c r="I3" s="428" t="s">
        <v>432</v>
      </c>
      <c r="J3" s="428" t="s">
        <v>433</v>
      </c>
      <c r="K3" s="385" t="s">
        <v>354</v>
      </c>
      <c r="L3" s="195">
        <v>0.5</v>
      </c>
      <c r="M3" s="196"/>
      <c r="N3" s="196"/>
      <c r="O3" s="196">
        <v>0.5</v>
      </c>
      <c r="P3" s="196"/>
      <c r="Q3" s="197"/>
      <c r="R3" s="386">
        <f t="shared" ref="R3:W57" si="5">+$E3*L3</f>
        <v>168</v>
      </c>
      <c r="S3" s="387">
        <f t="shared" si="2"/>
        <v>0</v>
      </c>
      <c r="T3" s="387">
        <f t="shared" si="2"/>
        <v>0</v>
      </c>
      <c r="U3" s="387">
        <f t="shared" si="2"/>
        <v>168</v>
      </c>
      <c r="V3" s="387">
        <f t="shared" si="2"/>
        <v>0</v>
      </c>
      <c r="W3" s="388">
        <f t="shared" si="2"/>
        <v>0</v>
      </c>
      <c r="X3" s="389">
        <f t="shared" ref="X3:X67" si="6">SUM(R3:W3)</f>
        <v>336</v>
      </c>
      <c r="Y3" s="144"/>
      <c r="Z3" s="423">
        <f t="shared" si="3"/>
        <v>0</v>
      </c>
      <c r="AA3" s="423"/>
      <c r="AB3" s="445">
        <v>29</v>
      </c>
      <c r="AC3" s="446">
        <v>0.39500000000000002</v>
      </c>
      <c r="AD3" s="446">
        <v>3.6999999999999998E-2</v>
      </c>
      <c r="AE3" s="323">
        <v>0.43240000000000001</v>
      </c>
      <c r="AF3" s="323">
        <v>5.57E-2</v>
      </c>
      <c r="AG3" s="323">
        <v>0.1216</v>
      </c>
      <c r="AH3" s="323">
        <v>7.5999999999999998E-2</v>
      </c>
      <c r="AI3" s="323">
        <v>0.31419999999999998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4"/>
        <v>315</v>
      </c>
      <c r="F4" s="319">
        <v>46226</v>
      </c>
      <c r="G4" s="384">
        <f t="shared" ca="1" si="1"/>
        <v>82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5"/>
        <v>315</v>
      </c>
      <c r="S4" s="387">
        <f t="shared" si="2"/>
        <v>0</v>
      </c>
      <c r="T4" s="387">
        <f t="shared" si="2"/>
        <v>0</v>
      </c>
      <c r="U4" s="387">
        <f t="shared" si="2"/>
        <v>0</v>
      </c>
      <c r="V4" s="387">
        <f t="shared" si="2"/>
        <v>0</v>
      </c>
      <c r="W4" s="388">
        <f t="shared" si="2"/>
        <v>0</v>
      </c>
      <c r="X4" s="389">
        <f t="shared" si="6"/>
        <v>315</v>
      </c>
      <c r="Y4" s="144"/>
      <c r="Z4" s="423">
        <f t="shared" si="3"/>
        <v>0</v>
      </c>
      <c r="AA4" s="423"/>
      <c r="AB4" s="445">
        <v>30</v>
      </c>
      <c r="AC4" s="448">
        <v>0.43</v>
      </c>
      <c r="AD4" s="448">
        <v>0.04</v>
      </c>
      <c r="AE4" s="323">
        <v>0.47</v>
      </c>
      <c r="AF4" s="323">
        <v>0.05</v>
      </c>
      <c r="AG4" s="323">
        <v>0.11</v>
      </c>
      <c r="AH4" s="323">
        <v>0.09</v>
      </c>
      <c r="AI4" s="323">
        <v>0.28000000000000003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50</v>
      </c>
      <c r="E5" s="383">
        <f t="shared" si="4"/>
        <v>350</v>
      </c>
      <c r="F5" s="319">
        <v>46233</v>
      </c>
      <c r="G5" s="384">
        <f t="shared" ca="1" si="1"/>
        <v>75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/>
      <c r="M5" s="196"/>
      <c r="N5" s="196">
        <v>0.5</v>
      </c>
      <c r="O5" s="196">
        <v>0.5</v>
      </c>
      <c r="P5" s="196"/>
      <c r="Q5" s="197"/>
      <c r="R5" s="386">
        <f t="shared" si="5"/>
        <v>0</v>
      </c>
      <c r="S5" s="387">
        <f t="shared" si="2"/>
        <v>0</v>
      </c>
      <c r="T5" s="387">
        <f t="shared" si="2"/>
        <v>175</v>
      </c>
      <c r="U5" s="387">
        <f t="shared" si="2"/>
        <v>175</v>
      </c>
      <c r="V5" s="387">
        <f t="shared" si="2"/>
        <v>0</v>
      </c>
      <c r="W5" s="388">
        <f t="shared" si="2"/>
        <v>0</v>
      </c>
      <c r="X5" s="389">
        <f t="shared" si="6"/>
        <v>350</v>
      </c>
      <c r="Y5" s="144"/>
      <c r="Z5" s="423">
        <f t="shared" si="3"/>
        <v>0</v>
      </c>
      <c r="AA5" s="423"/>
      <c r="AB5" s="445">
        <v>31</v>
      </c>
      <c r="AC5" s="448">
        <v>0.43</v>
      </c>
      <c r="AD5" s="448">
        <v>0.04</v>
      </c>
      <c r="AE5" s="323">
        <v>0.47</v>
      </c>
      <c r="AF5" s="323">
        <v>0.05</v>
      </c>
      <c r="AG5" s="323">
        <v>0.12</v>
      </c>
      <c r="AH5" s="323">
        <v>0.08</v>
      </c>
      <c r="AI5" s="323">
        <v>0.28000000000000003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4"/>
        <v>336</v>
      </c>
      <c r="F6" s="319">
        <v>46232</v>
      </c>
      <c r="G6" s="384">
        <f t="shared" ca="1" si="1"/>
        <v>76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5"/>
        <v>0</v>
      </c>
      <c r="S6" s="387">
        <f t="shared" si="2"/>
        <v>336</v>
      </c>
      <c r="T6" s="387">
        <f t="shared" si="2"/>
        <v>0</v>
      </c>
      <c r="U6" s="387">
        <f t="shared" si="2"/>
        <v>0</v>
      </c>
      <c r="V6" s="387">
        <f t="shared" si="2"/>
        <v>0</v>
      </c>
      <c r="W6" s="388">
        <f t="shared" si="2"/>
        <v>0</v>
      </c>
      <c r="X6" s="389">
        <f t="shared" si="6"/>
        <v>336</v>
      </c>
      <c r="Y6" s="144"/>
      <c r="Z6" s="423">
        <f t="shared" si="3"/>
        <v>0</v>
      </c>
      <c r="AA6" s="423"/>
      <c r="AB6" s="449" t="s">
        <v>298</v>
      </c>
      <c r="AC6" s="450"/>
      <c r="AD6" s="451"/>
      <c r="AE6" s="452">
        <f>+AE5-AE4</f>
        <v>0</v>
      </c>
      <c r="AF6" s="452">
        <f>+AF5-AF4</f>
        <v>0</v>
      </c>
      <c r="AG6" s="452">
        <f>+AG5-AG4</f>
        <v>9.999999999999995E-3</v>
      </c>
      <c r="AH6" s="452">
        <f>+AH5-AH4</f>
        <v>-9.999999999999995E-3</v>
      </c>
      <c r="AI6" s="452">
        <f>+AI5-AI4</f>
        <v>0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4"/>
        <v>392</v>
      </c>
      <c r="F7" s="319">
        <v>46234</v>
      </c>
      <c r="G7" s="384">
        <f t="shared" ca="1" si="1"/>
        <v>74</v>
      </c>
      <c r="H7" s="385">
        <v>1</v>
      </c>
      <c r="I7" s="428" t="s">
        <v>398</v>
      </c>
      <c r="J7" s="428" t="s">
        <v>399</v>
      </c>
      <c r="K7" s="385" t="s">
        <v>353</v>
      </c>
      <c r="L7" s="195"/>
      <c r="M7" s="196"/>
      <c r="N7" s="196">
        <v>0.25</v>
      </c>
      <c r="O7" s="196">
        <v>0.25</v>
      </c>
      <c r="P7" s="196"/>
      <c r="Q7" s="197">
        <v>0.5</v>
      </c>
      <c r="R7" s="386">
        <f t="shared" si="5"/>
        <v>0</v>
      </c>
      <c r="S7" s="387">
        <f t="shared" si="2"/>
        <v>0</v>
      </c>
      <c r="T7" s="387">
        <f t="shared" si="2"/>
        <v>98</v>
      </c>
      <c r="U7" s="387">
        <f t="shared" si="2"/>
        <v>98</v>
      </c>
      <c r="V7" s="387">
        <f t="shared" si="2"/>
        <v>0</v>
      </c>
      <c r="W7" s="388">
        <f t="shared" si="2"/>
        <v>196</v>
      </c>
      <c r="X7" s="389">
        <f t="shared" si="6"/>
        <v>392</v>
      </c>
      <c r="Y7" s="144"/>
      <c r="Z7" s="423">
        <f t="shared" si="3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4"/>
        <v>210</v>
      </c>
      <c r="F8" s="319">
        <v>46232</v>
      </c>
      <c r="G8" s="384">
        <f t="shared" ca="1" si="1"/>
        <v>76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5"/>
        <v>0</v>
      </c>
      <c r="S8" s="387">
        <f t="shared" si="2"/>
        <v>210</v>
      </c>
      <c r="T8" s="387">
        <f t="shared" si="2"/>
        <v>0</v>
      </c>
      <c r="U8" s="387">
        <f t="shared" si="2"/>
        <v>0</v>
      </c>
      <c r="V8" s="387">
        <f t="shared" si="2"/>
        <v>0</v>
      </c>
      <c r="W8" s="388">
        <f t="shared" si="2"/>
        <v>0</v>
      </c>
      <c r="X8" s="389">
        <f t="shared" si="6"/>
        <v>210</v>
      </c>
      <c r="Y8" s="144"/>
      <c r="Z8" s="423">
        <f t="shared" si="3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>D9*7</f>
        <v>140</v>
      </c>
      <c r="F9" s="319">
        <v>46232</v>
      </c>
      <c r="G9" s="384">
        <f t="shared" ca="1" si="1"/>
        <v>76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/>
      <c r="P9" s="196"/>
      <c r="Q9" s="197">
        <v>0.5</v>
      </c>
      <c r="R9" s="386">
        <f t="shared" si="5"/>
        <v>70</v>
      </c>
      <c r="S9" s="387">
        <f t="shared" si="2"/>
        <v>0</v>
      </c>
      <c r="T9" s="387">
        <f t="shared" si="2"/>
        <v>0</v>
      </c>
      <c r="U9" s="387">
        <f t="shared" si="2"/>
        <v>0</v>
      </c>
      <c r="V9" s="387">
        <f t="shared" si="2"/>
        <v>0</v>
      </c>
      <c r="W9" s="388">
        <f t="shared" si="2"/>
        <v>70</v>
      </c>
      <c r="X9" s="389">
        <f t="shared" si="6"/>
        <v>140</v>
      </c>
      <c r="Y9" s="144"/>
      <c r="Z9" s="423">
        <f t="shared" si="3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36</v>
      </c>
      <c r="E10" s="383">
        <f t="shared" si="4"/>
        <v>252</v>
      </c>
      <c r="F10" s="319">
        <v>46234</v>
      </c>
      <c r="G10" s="384">
        <f t="shared" ca="1" si="1"/>
        <v>74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5"/>
        <v>126</v>
      </c>
      <c r="S10" s="387">
        <f t="shared" si="2"/>
        <v>0</v>
      </c>
      <c r="T10" s="387">
        <f t="shared" si="2"/>
        <v>0</v>
      </c>
      <c r="U10" s="387">
        <f t="shared" si="2"/>
        <v>0</v>
      </c>
      <c r="V10" s="387">
        <f t="shared" si="2"/>
        <v>0</v>
      </c>
      <c r="W10" s="388">
        <f t="shared" si="2"/>
        <v>126</v>
      </c>
      <c r="X10" s="389">
        <f t="shared" si="6"/>
        <v>252</v>
      </c>
      <c r="Y10" s="144"/>
      <c r="Z10" s="423">
        <f t="shared" si="3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4"/>
        <v>210</v>
      </c>
      <c r="F11" s="319">
        <v>46230</v>
      </c>
      <c r="G11" s="384">
        <f ca="1">+IF(A11=1,(+TODAY())-F11,"Sans objet")</f>
        <v>78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>
        <v>1</v>
      </c>
      <c r="M11" s="196"/>
      <c r="N11" s="196"/>
      <c r="O11" s="196"/>
      <c r="P11" s="196"/>
      <c r="Q11" s="197"/>
      <c r="R11" s="386">
        <f t="shared" si="5"/>
        <v>210</v>
      </c>
      <c r="S11" s="387">
        <f t="shared" si="2"/>
        <v>0</v>
      </c>
      <c r="T11" s="387">
        <f t="shared" si="2"/>
        <v>0</v>
      </c>
      <c r="U11" s="387">
        <f t="shared" si="2"/>
        <v>0</v>
      </c>
      <c r="V11" s="387">
        <f t="shared" si="2"/>
        <v>0</v>
      </c>
      <c r="W11" s="388">
        <f t="shared" si="2"/>
        <v>0</v>
      </c>
      <c r="X11" s="389">
        <f t="shared" si="6"/>
        <v>210</v>
      </c>
      <c r="Y11" s="144"/>
      <c r="Z11" s="423">
        <f t="shared" si="3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4"/>
        <v>294</v>
      </c>
      <c r="F12" s="319">
        <v>46232</v>
      </c>
      <c r="G12" s="384">
        <f t="shared" ca="1" si="1"/>
        <v>76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/>
      <c r="P12" s="196"/>
      <c r="Q12" s="197">
        <v>0.5</v>
      </c>
      <c r="R12" s="386">
        <f t="shared" si="5"/>
        <v>147</v>
      </c>
      <c r="S12" s="387">
        <f t="shared" si="2"/>
        <v>0</v>
      </c>
      <c r="T12" s="387">
        <f t="shared" si="2"/>
        <v>0</v>
      </c>
      <c r="U12" s="387">
        <f t="shared" si="2"/>
        <v>0</v>
      </c>
      <c r="V12" s="387">
        <f t="shared" si="2"/>
        <v>0</v>
      </c>
      <c r="W12" s="388">
        <f t="shared" si="2"/>
        <v>147</v>
      </c>
      <c r="X12" s="389">
        <f t="shared" si="6"/>
        <v>294</v>
      </c>
      <c r="Y12" s="144"/>
      <c r="Z12" s="423">
        <f t="shared" si="3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48</v>
      </c>
      <c r="E13" s="383">
        <f t="shared" si="4"/>
        <v>336</v>
      </c>
      <c r="F13" s="319">
        <v>46233</v>
      </c>
      <c r="G13" s="384">
        <f t="shared" ca="1" si="1"/>
        <v>75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5"/>
        <v>0</v>
      </c>
      <c r="S13" s="387">
        <f t="shared" si="2"/>
        <v>0</v>
      </c>
      <c r="T13" s="387">
        <f t="shared" si="2"/>
        <v>0</v>
      </c>
      <c r="U13" s="387">
        <f t="shared" si="2"/>
        <v>168</v>
      </c>
      <c r="V13" s="387">
        <f t="shared" si="2"/>
        <v>168</v>
      </c>
      <c r="W13" s="388">
        <f t="shared" si="2"/>
        <v>0</v>
      </c>
      <c r="X13" s="389">
        <f t="shared" si="6"/>
        <v>336</v>
      </c>
      <c r="Y13" s="144"/>
      <c r="Z13" s="423">
        <f t="shared" si="3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4"/>
        <v>420</v>
      </c>
      <c r="F14" s="319">
        <v>46234</v>
      </c>
      <c r="G14" s="384">
        <f t="shared" ca="1" si="1"/>
        <v>74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0.25</v>
      </c>
      <c r="M14" s="196"/>
      <c r="N14" s="196"/>
      <c r="O14" s="196">
        <v>0.5</v>
      </c>
      <c r="P14" s="196"/>
      <c r="Q14" s="197">
        <v>0.25</v>
      </c>
      <c r="R14" s="386">
        <f t="shared" si="5"/>
        <v>105</v>
      </c>
      <c r="S14" s="387">
        <f t="shared" si="2"/>
        <v>0</v>
      </c>
      <c r="T14" s="387">
        <f t="shared" si="2"/>
        <v>0</v>
      </c>
      <c r="U14" s="387">
        <f t="shared" si="2"/>
        <v>210</v>
      </c>
      <c r="V14" s="387">
        <f t="shared" si="2"/>
        <v>0</v>
      </c>
      <c r="W14" s="388">
        <f t="shared" si="2"/>
        <v>105</v>
      </c>
      <c r="X14" s="389">
        <f t="shared" si="6"/>
        <v>420</v>
      </c>
      <c r="Y14" s="144"/>
      <c r="Z14" s="423">
        <f t="shared" si="3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36</v>
      </c>
      <c r="E15" s="383">
        <f t="shared" si="4"/>
        <v>252</v>
      </c>
      <c r="F15" s="319">
        <v>46234</v>
      </c>
      <c r="G15" s="384">
        <f t="shared" ca="1" si="1"/>
        <v>74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>
        <v>0.5</v>
      </c>
      <c r="M15" s="196"/>
      <c r="N15" s="196"/>
      <c r="O15" s="196"/>
      <c r="P15" s="196"/>
      <c r="Q15" s="197">
        <v>0.5</v>
      </c>
      <c r="R15" s="386">
        <f t="shared" si="5"/>
        <v>126</v>
      </c>
      <c r="S15" s="387">
        <f t="shared" si="2"/>
        <v>0</v>
      </c>
      <c r="T15" s="387">
        <f t="shared" si="2"/>
        <v>0</v>
      </c>
      <c r="U15" s="387">
        <f t="shared" si="2"/>
        <v>0</v>
      </c>
      <c r="V15" s="387">
        <f t="shared" si="2"/>
        <v>0</v>
      </c>
      <c r="W15" s="388">
        <f t="shared" si="2"/>
        <v>126</v>
      </c>
      <c r="X15" s="389">
        <f t="shared" si="6"/>
        <v>252</v>
      </c>
      <c r="Y15" s="144"/>
      <c r="Z15" s="423">
        <f t="shared" si="3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4"/>
        <v>350</v>
      </c>
      <c r="F16" s="319">
        <v>46231</v>
      </c>
      <c r="G16" s="384">
        <f t="shared" ca="1" si="1"/>
        <v>77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/>
      <c r="O16" s="196">
        <v>0.5</v>
      </c>
      <c r="P16" s="196">
        <v>0.5</v>
      </c>
      <c r="Q16" s="197"/>
      <c r="R16" s="386">
        <f t="shared" si="5"/>
        <v>0</v>
      </c>
      <c r="S16" s="387">
        <f t="shared" si="2"/>
        <v>0</v>
      </c>
      <c r="T16" s="387">
        <f t="shared" si="2"/>
        <v>0</v>
      </c>
      <c r="U16" s="387">
        <f t="shared" si="2"/>
        <v>175</v>
      </c>
      <c r="V16" s="387">
        <f t="shared" si="2"/>
        <v>175</v>
      </c>
      <c r="W16" s="388">
        <f t="shared" si="2"/>
        <v>0</v>
      </c>
      <c r="X16" s="389">
        <f t="shared" si="6"/>
        <v>350</v>
      </c>
      <c r="Y16" s="144"/>
      <c r="Z16" s="423">
        <f t="shared" si="3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4"/>
        <v>252</v>
      </c>
      <c r="F17" s="319">
        <v>46234</v>
      </c>
      <c r="G17" s="384">
        <f t="shared" ca="1" si="1"/>
        <v>74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5"/>
        <v>126</v>
      </c>
      <c r="S17" s="387">
        <f t="shared" si="5"/>
        <v>0</v>
      </c>
      <c r="T17" s="387">
        <f t="shared" si="5"/>
        <v>0</v>
      </c>
      <c r="U17" s="387">
        <f t="shared" si="5"/>
        <v>0</v>
      </c>
      <c r="V17" s="387">
        <f t="shared" si="5"/>
        <v>0</v>
      </c>
      <c r="W17" s="388">
        <f t="shared" si="5"/>
        <v>126</v>
      </c>
      <c r="X17" s="389">
        <f t="shared" si="6"/>
        <v>252</v>
      </c>
      <c r="Y17" s="144"/>
      <c r="Z17" s="423">
        <f t="shared" si="3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4"/>
        <v>182</v>
      </c>
      <c r="F18" s="319">
        <v>46232</v>
      </c>
      <c r="G18" s="384">
        <f t="shared" ca="1" si="1"/>
        <v>76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5"/>
        <v>182</v>
      </c>
      <c r="S18" s="387">
        <f t="shared" si="5"/>
        <v>0</v>
      </c>
      <c r="T18" s="387">
        <f t="shared" si="5"/>
        <v>0</v>
      </c>
      <c r="U18" s="387">
        <f t="shared" si="5"/>
        <v>0</v>
      </c>
      <c r="V18" s="387">
        <f t="shared" si="5"/>
        <v>0</v>
      </c>
      <c r="W18" s="388">
        <f t="shared" si="5"/>
        <v>0</v>
      </c>
      <c r="X18" s="389">
        <f t="shared" si="6"/>
        <v>182</v>
      </c>
      <c r="Y18" s="144"/>
      <c r="Z18" s="423">
        <f t="shared" si="3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42</v>
      </c>
      <c r="E19" s="383">
        <f t="shared" si="4"/>
        <v>294</v>
      </c>
      <c r="F19" s="319">
        <v>46232</v>
      </c>
      <c r="G19" s="384">
        <f t="shared" ca="1" si="1"/>
        <v>76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5"/>
        <v>147</v>
      </c>
      <c r="S19" s="387">
        <f t="shared" si="5"/>
        <v>0</v>
      </c>
      <c r="T19" s="387">
        <f t="shared" si="5"/>
        <v>0</v>
      </c>
      <c r="U19" s="387">
        <f t="shared" si="5"/>
        <v>0</v>
      </c>
      <c r="V19" s="387">
        <f t="shared" si="5"/>
        <v>147</v>
      </c>
      <c r="W19" s="388">
        <f t="shared" si="5"/>
        <v>0</v>
      </c>
      <c r="X19" s="389">
        <f t="shared" si="6"/>
        <v>294</v>
      </c>
      <c r="Y19" s="144"/>
      <c r="Z19" s="423">
        <f t="shared" si="3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42</v>
      </c>
      <c r="E20" s="383">
        <f t="shared" si="4"/>
        <v>294</v>
      </c>
      <c r="F20" s="319">
        <v>46234</v>
      </c>
      <c r="G20" s="384">
        <f t="shared" ca="1" si="1"/>
        <v>74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/>
      <c r="Q20" s="197">
        <v>0.5</v>
      </c>
      <c r="R20" s="386">
        <f t="shared" si="5"/>
        <v>147</v>
      </c>
      <c r="S20" s="387">
        <f t="shared" si="5"/>
        <v>0</v>
      </c>
      <c r="T20" s="387">
        <f t="shared" si="5"/>
        <v>0</v>
      </c>
      <c r="U20" s="387">
        <f t="shared" si="5"/>
        <v>0</v>
      </c>
      <c r="V20" s="387">
        <f t="shared" si="5"/>
        <v>0</v>
      </c>
      <c r="W20" s="388">
        <f t="shared" si="5"/>
        <v>147</v>
      </c>
      <c r="X20" s="389">
        <f t="shared" si="6"/>
        <v>294</v>
      </c>
      <c r="Y20" s="144"/>
      <c r="Z20" s="423">
        <f t="shared" si="3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4"/>
        <v>385</v>
      </c>
      <c r="F21" s="319">
        <v>46231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>
        <v>0.25</v>
      </c>
      <c r="O21" s="196"/>
      <c r="P21" s="196"/>
      <c r="Q21" s="197">
        <v>0.25</v>
      </c>
      <c r="R21" s="386">
        <f t="shared" si="5"/>
        <v>192.5</v>
      </c>
      <c r="S21" s="387">
        <f t="shared" si="5"/>
        <v>0</v>
      </c>
      <c r="T21" s="387">
        <f t="shared" si="5"/>
        <v>96.25</v>
      </c>
      <c r="U21" s="387">
        <f t="shared" si="5"/>
        <v>0</v>
      </c>
      <c r="V21" s="387">
        <f t="shared" si="5"/>
        <v>0</v>
      </c>
      <c r="W21" s="388">
        <f t="shared" si="5"/>
        <v>96.25</v>
      </c>
      <c r="X21" s="389">
        <f t="shared" si="6"/>
        <v>385</v>
      </c>
      <c r="Y21" s="144"/>
      <c r="Z21" s="423">
        <f t="shared" si="3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4"/>
        <v>336</v>
      </c>
      <c r="F22" s="319">
        <v>46233</v>
      </c>
      <c r="G22" s="384">
        <f t="shared" ca="1" si="1"/>
        <v>75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/>
      <c r="O22" s="196">
        <v>0.25</v>
      </c>
      <c r="P22" s="196"/>
      <c r="Q22" s="197">
        <v>0.5</v>
      </c>
      <c r="R22" s="386">
        <f t="shared" si="5"/>
        <v>84</v>
      </c>
      <c r="S22" s="387">
        <f t="shared" si="5"/>
        <v>0</v>
      </c>
      <c r="T22" s="387">
        <f t="shared" si="5"/>
        <v>0</v>
      </c>
      <c r="U22" s="387">
        <f t="shared" si="5"/>
        <v>84</v>
      </c>
      <c r="V22" s="387">
        <f t="shared" si="5"/>
        <v>0</v>
      </c>
      <c r="W22" s="388">
        <f t="shared" si="5"/>
        <v>168</v>
      </c>
      <c r="X22" s="389">
        <f t="shared" si="6"/>
        <v>336</v>
      </c>
      <c r="Y22" s="144"/>
      <c r="Z22" s="423">
        <f t="shared" si="3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4"/>
        <v>294</v>
      </c>
      <c r="F23" s="319">
        <v>46234</v>
      </c>
      <c r="G23" s="384">
        <f t="shared" ca="1" si="1"/>
        <v>74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/>
      <c r="Q23" s="197">
        <v>0.5</v>
      </c>
      <c r="R23" s="386">
        <f t="shared" si="5"/>
        <v>0</v>
      </c>
      <c r="S23" s="387">
        <f t="shared" si="5"/>
        <v>0</v>
      </c>
      <c r="T23" s="387">
        <f t="shared" si="5"/>
        <v>147</v>
      </c>
      <c r="U23" s="387">
        <f t="shared" si="5"/>
        <v>0</v>
      </c>
      <c r="V23" s="387">
        <f t="shared" si="5"/>
        <v>0</v>
      </c>
      <c r="W23" s="388">
        <f t="shared" si="5"/>
        <v>147</v>
      </c>
      <c r="X23" s="389">
        <f t="shared" si="6"/>
        <v>294</v>
      </c>
      <c r="Y23" s="144"/>
      <c r="Z23" s="423">
        <f t="shared" si="3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4"/>
        <v>280</v>
      </c>
      <c r="F24" s="319">
        <v>46231</v>
      </c>
      <c r="G24" s="384">
        <f t="shared" ca="1" si="1"/>
        <v>77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>
        <v>0.5</v>
      </c>
      <c r="M24" s="196"/>
      <c r="N24" s="196">
        <v>0.25</v>
      </c>
      <c r="O24" s="196"/>
      <c r="P24" s="196"/>
      <c r="Q24" s="197">
        <v>0.25</v>
      </c>
      <c r="R24" s="386">
        <f t="shared" si="5"/>
        <v>140</v>
      </c>
      <c r="S24" s="387">
        <f t="shared" si="5"/>
        <v>0</v>
      </c>
      <c r="T24" s="387">
        <f t="shared" si="5"/>
        <v>70</v>
      </c>
      <c r="U24" s="387">
        <f t="shared" si="5"/>
        <v>0</v>
      </c>
      <c r="V24" s="387">
        <f t="shared" si="5"/>
        <v>0</v>
      </c>
      <c r="W24" s="388">
        <f t="shared" si="5"/>
        <v>70</v>
      </c>
      <c r="X24" s="389">
        <f t="shared" si="6"/>
        <v>280</v>
      </c>
      <c r="Y24" s="144"/>
      <c r="Z24" s="423">
        <f t="shared" si="3"/>
        <v>0</v>
      </c>
      <c r="AA24" s="423"/>
      <c r="AB24" s="107"/>
      <c r="AC24" s="107"/>
    </row>
    <row r="25" spans="1:44" ht="18.75">
      <c r="A25" s="157"/>
      <c r="B25" s="142"/>
      <c r="C25" s="148"/>
      <c r="D25" s="198"/>
      <c r="E25" s="383"/>
      <c r="F25" s="319"/>
      <c r="G25" s="384"/>
      <c r="H25" s="385"/>
      <c r="I25" s="428"/>
      <c r="J25" s="428"/>
      <c r="K25" s="385"/>
      <c r="L25" s="195"/>
      <c r="M25" s="196"/>
      <c r="N25" s="196"/>
      <c r="O25" s="196"/>
      <c r="P25" s="196"/>
      <c r="Q25" s="197"/>
      <c r="R25" s="386"/>
      <c r="S25" s="387"/>
      <c r="T25" s="387"/>
      <c r="U25" s="387"/>
      <c r="V25" s="387"/>
      <c r="W25" s="388"/>
      <c r="X25" s="389"/>
      <c r="Y25" s="144"/>
      <c r="Z25" s="423"/>
      <c r="AA25" s="423"/>
      <c r="AB25" s="107"/>
      <c r="AC25" s="107"/>
    </row>
    <row r="26" spans="1:44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4"/>
        <v>280</v>
      </c>
      <c r="F26" s="319">
        <v>46233</v>
      </c>
      <c r="G26" s="384">
        <f t="shared" ca="1" si="1"/>
        <v>75</v>
      </c>
      <c r="H26" s="254">
        <v>2</v>
      </c>
      <c r="I26" s="429" t="s">
        <v>459</v>
      </c>
      <c r="J26" s="429" t="s">
        <v>460</v>
      </c>
      <c r="K26" s="385" t="s">
        <v>354</v>
      </c>
      <c r="L26" s="195">
        <v>0.5</v>
      </c>
      <c r="M26" s="196"/>
      <c r="N26" s="196"/>
      <c r="O26" s="196"/>
      <c r="P26" s="196"/>
      <c r="Q26" s="197">
        <v>0.5</v>
      </c>
      <c r="R26" s="386">
        <f t="shared" si="5"/>
        <v>140</v>
      </c>
      <c r="S26" s="387">
        <f t="shared" si="5"/>
        <v>0</v>
      </c>
      <c r="T26" s="387">
        <f t="shared" si="5"/>
        <v>0</v>
      </c>
      <c r="U26" s="387">
        <f t="shared" si="5"/>
        <v>0</v>
      </c>
      <c r="V26" s="387">
        <f t="shared" si="5"/>
        <v>0</v>
      </c>
      <c r="W26" s="388">
        <f t="shared" si="5"/>
        <v>140</v>
      </c>
      <c r="X26" s="389">
        <f t="shared" si="6"/>
        <v>280</v>
      </c>
      <c r="Y26" s="144"/>
      <c r="Z26" s="423">
        <f t="shared" ref="Z26:Z57" si="7">+X26-E26</f>
        <v>0</v>
      </c>
      <c r="AA26" s="423"/>
      <c r="AB26" s="107"/>
      <c r="AC26" s="107"/>
      <c r="AD26" s="107"/>
      <c r="AE26" s="436" t="s">
        <v>2</v>
      </c>
      <c r="AF26" s="437" t="s">
        <v>3</v>
      </c>
      <c r="AG26" s="437" t="s">
        <v>4</v>
      </c>
      <c r="AH26" s="437" t="s">
        <v>6</v>
      </c>
      <c r="AI26" s="437" t="s">
        <v>5</v>
      </c>
      <c r="AJ26" s="438" t="s">
        <v>7</v>
      </c>
    </row>
    <row r="27" spans="1:44" ht="18.75">
      <c r="A27" s="157">
        <f t="shared" si="0"/>
        <v>1</v>
      </c>
      <c r="B27" s="142" t="s">
        <v>59</v>
      </c>
      <c r="C27" s="148" t="s">
        <v>29</v>
      </c>
      <c r="D27" s="198">
        <v>30</v>
      </c>
      <c r="E27" s="383">
        <f t="shared" si="4"/>
        <v>210</v>
      </c>
      <c r="F27" s="319">
        <v>46230</v>
      </c>
      <c r="G27" s="384">
        <f t="shared" ca="1" si="1"/>
        <v>78</v>
      </c>
      <c r="H27" s="385">
        <v>1</v>
      </c>
      <c r="I27" s="428" t="s">
        <v>461</v>
      </c>
      <c r="J27" s="428" t="s">
        <v>462</v>
      </c>
      <c r="K27" s="385" t="s">
        <v>353</v>
      </c>
      <c r="L27" s="195"/>
      <c r="M27" s="196"/>
      <c r="N27" s="196"/>
      <c r="O27" s="196"/>
      <c r="P27" s="196"/>
      <c r="Q27" s="197">
        <v>1</v>
      </c>
      <c r="R27" s="386">
        <f t="shared" si="5"/>
        <v>0</v>
      </c>
      <c r="S27" s="387">
        <f t="shared" si="5"/>
        <v>0</v>
      </c>
      <c r="T27" s="387">
        <f t="shared" si="5"/>
        <v>0</v>
      </c>
      <c r="U27" s="387">
        <f t="shared" si="5"/>
        <v>0</v>
      </c>
      <c r="V27" s="387">
        <f t="shared" si="5"/>
        <v>0</v>
      </c>
      <c r="W27" s="388">
        <f t="shared" si="5"/>
        <v>210</v>
      </c>
      <c r="X27" s="389">
        <f t="shared" si="6"/>
        <v>210</v>
      </c>
      <c r="Y27" s="144"/>
      <c r="Z27" s="423">
        <f t="shared" si="7"/>
        <v>0</v>
      </c>
      <c r="AA27" s="423"/>
      <c r="AB27" s="107"/>
      <c r="AC27" s="107"/>
      <c r="AD27" s="439" t="s">
        <v>311</v>
      </c>
      <c r="AE27" s="440">
        <v>19050</v>
      </c>
      <c r="AF27" s="441">
        <v>18250</v>
      </c>
      <c r="AG27" s="441">
        <v>18500</v>
      </c>
      <c r="AH27" s="441">
        <v>18250</v>
      </c>
      <c r="AI27" s="441">
        <v>18500</v>
      </c>
      <c r="AJ27" s="442">
        <v>18300</v>
      </c>
    </row>
    <row r="28" spans="1:44" ht="18.75">
      <c r="A28" s="157">
        <f t="shared" si="0"/>
        <v>1</v>
      </c>
      <c r="B28" s="142" t="s">
        <v>61</v>
      </c>
      <c r="C28" s="148" t="s">
        <v>34</v>
      </c>
      <c r="D28" s="198">
        <v>38</v>
      </c>
      <c r="E28" s="383">
        <f t="shared" si="4"/>
        <v>266</v>
      </c>
      <c r="F28" s="319">
        <v>46232</v>
      </c>
      <c r="G28" s="384">
        <f t="shared" ca="1" si="1"/>
        <v>76</v>
      </c>
      <c r="H28" s="385">
        <v>3</v>
      </c>
      <c r="I28" s="428">
        <v>-4.2190289999999999</v>
      </c>
      <c r="J28" s="428">
        <v>15.290808</v>
      </c>
      <c r="K28" s="385" t="str">
        <f>VLOOKUP(H28,Secteurs!$A$4:$C$6,3)</f>
        <v>Arnaud ITOUA</v>
      </c>
      <c r="L28" s="195"/>
      <c r="M28" s="196"/>
      <c r="N28" s="196">
        <v>0.25</v>
      </c>
      <c r="O28" s="196"/>
      <c r="P28" s="196">
        <v>0.25</v>
      </c>
      <c r="Q28" s="197">
        <v>0.5</v>
      </c>
      <c r="R28" s="386">
        <f t="shared" si="5"/>
        <v>0</v>
      </c>
      <c r="S28" s="387">
        <f t="shared" si="5"/>
        <v>0</v>
      </c>
      <c r="T28" s="387">
        <f t="shared" si="5"/>
        <v>66.5</v>
      </c>
      <c r="U28" s="387">
        <f t="shared" si="5"/>
        <v>0</v>
      </c>
      <c r="V28" s="387">
        <f t="shared" si="5"/>
        <v>66.5</v>
      </c>
      <c r="W28" s="388">
        <f t="shared" si="5"/>
        <v>133</v>
      </c>
      <c r="X28" s="389">
        <f t="shared" si="6"/>
        <v>266</v>
      </c>
      <c r="Y28" s="144"/>
      <c r="Z28" s="423">
        <f t="shared" si="7"/>
        <v>0</v>
      </c>
      <c r="AA28" s="423"/>
      <c r="AB28" s="107"/>
      <c r="AC28" s="107"/>
      <c r="AD28" s="439" t="s">
        <v>312</v>
      </c>
      <c r="AE28" s="440"/>
      <c r="AF28" s="441">
        <v>18000</v>
      </c>
      <c r="AG28" s="441">
        <v>18075</v>
      </c>
      <c r="AH28" s="441">
        <v>18000</v>
      </c>
      <c r="AI28" s="441">
        <v>18000</v>
      </c>
      <c r="AJ28" s="442"/>
    </row>
    <row r="29" spans="1:44" ht="18.75" customHeight="1">
      <c r="A29" s="157">
        <f t="shared" si="0"/>
        <v>0</v>
      </c>
      <c r="B29" s="163" t="s">
        <v>321</v>
      </c>
      <c r="C29" s="142"/>
      <c r="D29" s="199"/>
      <c r="E29" s="383">
        <f>D29*7</f>
        <v>0</v>
      </c>
      <c r="F29" s="319"/>
      <c r="G29" s="384" t="str">
        <f t="shared" ca="1" si="1"/>
        <v>Sans objet</v>
      </c>
      <c r="H29" s="385">
        <v>2</v>
      </c>
      <c r="I29" s="428"/>
      <c r="J29" s="428"/>
      <c r="K29" s="385"/>
      <c r="L29" s="195"/>
      <c r="M29" s="196"/>
      <c r="N29" s="196"/>
      <c r="O29" s="196"/>
      <c r="P29" s="196"/>
      <c r="Q29" s="197"/>
      <c r="R29" s="386">
        <f t="shared" si="5"/>
        <v>0</v>
      </c>
      <c r="S29" s="387">
        <f t="shared" si="5"/>
        <v>0</v>
      </c>
      <c r="T29" s="387">
        <f t="shared" si="5"/>
        <v>0</v>
      </c>
      <c r="U29" s="387">
        <f t="shared" si="5"/>
        <v>0</v>
      </c>
      <c r="V29" s="387">
        <f t="shared" si="5"/>
        <v>0</v>
      </c>
      <c r="W29" s="388">
        <f t="shared" si="5"/>
        <v>0</v>
      </c>
      <c r="X29" s="389">
        <f t="shared" si="6"/>
        <v>0</v>
      </c>
      <c r="Y29" s="144"/>
      <c r="Z29" s="423">
        <f t="shared" si="7"/>
        <v>0</v>
      </c>
      <c r="AA29" s="423"/>
      <c r="AB29" s="107"/>
      <c r="AC29" s="107"/>
      <c r="AD29" s="439" t="s">
        <v>313</v>
      </c>
      <c r="AE29" s="440">
        <v>18345</v>
      </c>
      <c r="AF29" s="443"/>
      <c r="AG29" s="443"/>
      <c r="AH29" s="443"/>
      <c r="AI29" s="443"/>
      <c r="AJ29" s="288"/>
    </row>
    <row r="30" spans="1:44" s="295" customFormat="1" ht="18.75" customHeight="1">
      <c r="A30" s="157">
        <f t="shared" si="0"/>
        <v>1</v>
      </c>
      <c r="B30" s="151" t="s">
        <v>63</v>
      </c>
      <c r="C30" s="151"/>
      <c r="D30" s="198">
        <v>32</v>
      </c>
      <c r="E30" s="383">
        <f t="shared" si="4"/>
        <v>224</v>
      </c>
      <c r="F30" s="319">
        <v>46231</v>
      </c>
      <c r="G30" s="291">
        <f t="shared" ca="1" si="1"/>
        <v>77</v>
      </c>
      <c r="H30" s="254">
        <v>3</v>
      </c>
      <c r="I30" s="429">
        <v>-4.2692519000000004</v>
      </c>
      <c r="J30" s="429">
        <v>15.2894527</v>
      </c>
      <c r="K30" s="254" t="str">
        <f>VLOOKUP(H30,Secteurs!$A$4:$C$6,3)</f>
        <v>Arnaud ITOUA</v>
      </c>
      <c r="L30" s="195">
        <v>0.5</v>
      </c>
      <c r="M30" s="196"/>
      <c r="N30" s="196"/>
      <c r="O30" s="196"/>
      <c r="P30" s="196">
        <v>0.25</v>
      </c>
      <c r="Q30" s="197">
        <v>0.25</v>
      </c>
      <c r="R30" s="386">
        <f>+$E30*L30</f>
        <v>112</v>
      </c>
      <c r="S30" s="387">
        <f t="shared" si="5"/>
        <v>0</v>
      </c>
      <c r="T30" s="387">
        <f t="shared" si="5"/>
        <v>0</v>
      </c>
      <c r="U30" s="387">
        <f t="shared" si="5"/>
        <v>0</v>
      </c>
      <c r="V30" s="387">
        <f t="shared" si="5"/>
        <v>56</v>
      </c>
      <c r="W30" s="388">
        <f t="shared" si="5"/>
        <v>56</v>
      </c>
      <c r="X30" s="389">
        <f t="shared" si="6"/>
        <v>224</v>
      </c>
      <c r="Y30" s="146"/>
      <c r="Z30" s="423">
        <f t="shared" si="7"/>
        <v>0</v>
      </c>
      <c r="AA30" s="423"/>
      <c r="AB30" s="107"/>
      <c r="AC30" s="107"/>
      <c r="AD30" s="107"/>
      <c r="AE30" s="107"/>
      <c r="AF30" s="107"/>
      <c r="AG30" s="107"/>
      <c r="AH30" s="107"/>
      <c r="AI30" s="107"/>
      <c r="AJ30"/>
      <c r="AK30"/>
      <c r="AL30"/>
      <c r="AM30"/>
      <c r="AN30"/>
      <c r="AO30"/>
      <c r="AP30"/>
      <c r="AQ30"/>
      <c r="AR30"/>
    </row>
    <row r="31" spans="1:44" ht="21" customHeight="1">
      <c r="A31" s="157">
        <f t="shared" si="0"/>
        <v>1</v>
      </c>
      <c r="B31" s="142" t="s">
        <v>64</v>
      </c>
      <c r="C31" s="142"/>
      <c r="D31" s="198">
        <v>26</v>
      </c>
      <c r="E31" s="383">
        <f t="shared" si="4"/>
        <v>182</v>
      </c>
      <c r="F31" s="319">
        <v>46223</v>
      </c>
      <c r="G31" s="384">
        <f t="shared" ca="1" si="1"/>
        <v>85</v>
      </c>
      <c r="H31" s="385">
        <v>3</v>
      </c>
      <c r="I31" s="428" t="s">
        <v>463</v>
      </c>
      <c r="J31" s="428" t="s">
        <v>464</v>
      </c>
      <c r="K31" s="385" t="str">
        <f>VLOOKUP(H31,Secteurs!$A$4:$C$6,3)</f>
        <v>Arnaud ITOUA</v>
      </c>
      <c r="L31" s="195">
        <v>1</v>
      </c>
      <c r="M31" s="196"/>
      <c r="N31" s="196"/>
      <c r="O31" s="196"/>
      <c r="P31" s="196"/>
      <c r="Q31" s="197"/>
      <c r="R31" s="386">
        <f t="shared" si="5"/>
        <v>182</v>
      </c>
      <c r="S31" s="387">
        <f t="shared" si="5"/>
        <v>0</v>
      </c>
      <c r="T31" s="387">
        <f t="shared" si="5"/>
        <v>0</v>
      </c>
      <c r="U31" s="387">
        <f t="shared" si="5"/>
        <v>0</v>
      </c>
      <c r="V31" s="387">
        <f t="shared" si="5"/>
        <v>0</v>
      </c>
      <c r="W31" s="388">
        <f t="shared" si="5"/>
        <v>0</v>
      </c>
      <c r="X31" s="389">
        <f t="shared" si="6"/>
        <v>182</v>
      </c>
      <c r="Y31" s="144"/>
      <c r="Z31" s="423">
        <f t="shared" si="7"/>
        <v>0</v>
      </c>
      <c r="AA31" s="423"/>
      <c r="AB31" s="107"/>
      <c r="AC31" s="521" t="s">
        <v>356</v>
      </c>
      <c r="AD31" s="522"/>
      <c r="AE31" s="522"/>
      <c r="AF31" s="522"/>
      <c r="AG31" s="522"/>
      <c r="AH31" s="522"/>
      <c r="AI31" s="522"/>
      <c r="AJ31" s="522"/>
    </row>
    <row r="32" spans="1:44" ht="18.75">
      <c r="A32" s="157">
        <f t="shared" si="0"/>
        <v>1</v>
      </c>
      <c r="B32" s="150" t="s">
        <v>65</v>
      </c>
      <c r="C32" s="148" t="s">
        <v>34</v>
      </c>
      <c r="D32" s="201">
        <v>26</v>
      </c>
      <c r="E32" s="383">
        <f t="shared" si="4"/>
        <v>182</v>
      </c>
      <c r="F32" s="319">
        <v>46231</v>
      </c>
      <c r="G32" s="384">
        <f t="shared" ca="1" si="1"/>
        <v>77</v>
      </c>
      <c r="H32" s="385">
        <v>3</v>
      </c>
      <c r="I32" s="428">
        <v>-4.1916270000000004</v>
      </c>
      <c r="J32" s="428">
        <v>15.253387200000001</v>
      </c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/>
      <c r="Q32" s="197">
        <v>0.5</v>
      </c>
      <c r="R32" s="386">
        <f t="shared" si="5"/>
        <v>91</v>
      </c>
      <c r="S32" s="387">
        <f t="shared" si="5"/>
        <v>0</v>
      </c>
      <c r="T32" s="387">
        <f t="shared" si="5"/>
        <v>0</v>
      </c>
      <c r="U32" s="387">
        <f t="shared" si="5"/>
        <v>0</v>
      </c>
      <c r="V32" s="387">
        <f t="shared" si="5"/>
        <v>0</v>
      </c>
      <c r="W32" s="388">
        <f t="shared" si="5"/>
        <v>91</v>
      </c>
      <c r="X32" s="389">
        <f t="shared" si="6"/>
        <v>182</v>
      </c>
      <c r="Y32" s="144"/>
      <c r="Z32" s="423">
        <f t="shared" si="7"/>
        <v>0</v>
      </c>
      <c r="AA32" s="423"/>
      <c r="AB32" s="107"/>
      <c r="AC32" s="372" t="s">
        <v>357</v>
      </c>
      <c r="AD32" s="372" t="s">
        <v>358</v>
      </c>
      <c r="AE32" s="372" t="s">
        <v>359</v>
      </c>
      <c r="AF32" s="373" t="s">
        <v>372</v>
      </c>
      <c r="AG32" s="373" t="s">
        <v>373</v>
      </c>
      <c r="AH32" s="373" t="s">
        <v>362</v>
      </c>
      <c r="AI32" s="417" t="s">
        <v>374</v>
      </c>
      <c r="AJ32" s="373" t="s">
        <v>364</v>
      </c>
    </row>
    <row r="33" spans="1:36">
      <c r="A33" s="157">
        <f t="shared" si="0"/>
        <v>1</v>
      </c>
      <c r="B33" s="150" t="s">
        <v>66</v>
      </c>
      <c r="C33" s="154" t="s">
        <v>29</v>
      </c>
      <c r="D33" s="200">
        <v>42</v>
      </c>
      <c r="E33" s="383">
        <f t="shared" si="4"/>
        <v>294</v>
      </c>
      <c r="F33" s="319">
        <v>46223</v>
      </c>
      <c r="G33" s="384">
        <f t="shared" ca="1" si="1"/>
        <v>85</v>
      </c>
      <c r="H33" s="385">
        <v>3</v>
      </c>
      <c r="I33" s="428" t="s">
        <v>465</v>
      </c>
      <c r="J33" s="428" t="s">
        <v>466</v>
      </c>
      <c r="K33" s="385" t="str">
        <f>VLOOKUP(H33,Secteurs!$A$4:$C$6,3)</f>
        <v>Arnaud ITOUA</v>
      </c>
      <c r="L33" s="195">
        <v>0.5</v>
      </c>
      <c r="M33" s="196"/>
      <c r="N33" s="196"/>
      <c r="O33" s="196"/>
      <c r="P33" s="196"/>
      <c r="Q33" s="197">
        <v>0.5</v>
      </c>
      <c r="R33" s="386">
        <f t="shared" si="5"/>
        <v>147</v>
      </c>
      <c r="S33" s="387">
        <f t="shared" si="5"/>
        <v>0</v>
      </c>
      <c r="T33" s="387">
        <f t="shared" si="5"/>
        <v>0</v>
      </c>
      <c r="U33" s="387">
        <f t="shared" si="5"/>
        <v>0</v>
      </c>
      <c r="V33" s="387">
        <f t="shared" si="5"/>
        <v>0</v>
      </c>
      <c r="W33" s="388">
        <f t="shared" si="5"/>
        <v>147</v>
      </c>
      <c r="X33" s="389">
        <f t="shared" si="6"/>
        <v>294</v>
      </c>
      <c r="Y33" s="144"/>
      <c r="Z33" s="423">
        <f t="shared" si="7"/>
        <v>0</v>
      </c>
      <c r="AA33" s="423"/>
      <c r="AB33" s="368" t="s">
        <v>366</v>
      </c>
      <c r="AC33" s="367">
        <v>28900</v>
      </c>
      <c r="AD33" s="367">
        <v>32000</v>
      </c>
      <c r="AE33" s="367">
        <v>29500</v>
      </c>
      <c r="AF33" s="367">
        <v>29500</v>
      </c>
      <c r="AG33" s="367">
        <v>29000</v>
      </c>
      <c r="AH33" s="367">
        <v>28750</v>
      </c>
      <c r="AI33" s="255">
        <v>29000</v>
      </c>
      <c r="AJ33" s="367">
        <v>29000</v>
      </c>
    </row>
    <row r="34" spans="1:36">
      <c r="A34" s="157">
        <f t="shared" si="0"/>
        <v>1</v>
      </c>
      <c r="B34" s="142" t="s">
        <v>388</v>
      </c>
      <c r="C34" s="142"/>
      <c r="D34" s="198">
        <v>54</v>
      </c>
      <c r="E34" s="383">
        <f t="shared" si="4"/>
        <v>378</v>
      </c>
      <c r="F34" s="319">
        <v>46230</v>
      </c>
      <c r="G34" s="384">
        <f t="shared" ca="1" si="1"/>
        <v>78</v>
      </c>
      <c r="H34" s="385">
        <v>1</v>
      </c>
      <c r="I34" s="428" t="s">
        <v>467</v>
      </c>
      <c r="J34" s="428" t="s">
        <v>468</v>
      </c>
      <c r="K34" s="385" t="s">
        <v>353</v>
      </c>
      <c r="L34" s="195">
        <v>1</v>
      </c>
      <c r="M34" s="196"/>
      <c r="N34" s="196"/>
      <c r="O34" s="196"/>
      <c r="P34" s="196"/>
      <c r="Q34" s="197"/>
      <c r="R34" s="386">
        <f t="shared" si="5"/>
        <v>378</v>
      </c>
      <c r="S34" s="387">
        <f t="shared" si="5"/>
        <v>0</v>
      </c>
      <c r="T34" s="387">
        <f t="shared" si="5"/>
        <v>0</v>
      </c>
      <c r="U34" s="387">
        <f t="shared" si="5"/>
        <v>0</v>
      </c>
      <c r="V34" s="387">
        <f t="shared" si="5"/>
        <v>0</v>
      </c>
      <c r="W34" s="388">
        <f t="shared" si="5"/>
        <v>0</v>
      </c>
      <c r="X34" s="389">
        <f t="shared" si="6"/>
        <v>378</v>
      </c>
      <c r="Y34" s="144"/>
      <c r="Z34" s="423">
        <f t="shared" si="7"/>
        <v>0</v>
      </c>
      <c r="AA34" s="423"/>
      <c r="AB34" s="396" t="s">
        <v>367</v>
      </c>
      <c r="AC34" s="370" t="s">
        <v>2</v>
      </c>
      <c r="AD34" s="416" t="s">
        <v>376</v>
      </c>
      <c r="AE34" s="370"/>
      <c r="AF34" s="370"/>
      <c r="AG34" s="370"/>
      <c r="AH34" s="370" t="s">
        <v>369</v>
      </c>
      <c r="AI34" s="370"/>
      <c r="AJ34" s="370"/>
    </row>
    <row r="35" spans="1:36" ht="18.75">
      <c r="A35" s="157">
        <f t="shared" si="0"/>
        <v>1</v>
      </c>
      <c r="B35" s="142" t="s">
        <v>68</v>
      </c>
      <c r="C35" s="148" t="s">
        <v>29</v>
      </c>
      <c r="D35" s="198">
        <v>42</v>
      </c>
      <c r="E35" s="383">
        <f t="shared" si="4"/>
        <v>294</v>
      </c>
      <c r="F35" s="319">
        <v>46233</v>
      </c>
      <c r="G35" s="384">
        <f t="shared" ca="1" si="1"/>
        <v>75</v>
      </c>
      <c r="H35" s="385">
        <v>2</v>
      </c>
      <c r="I35" s="428" t="s">
        <v>469</v>
      </c>
      <c r="J35" s="428" t="s">
        <v>470</v>
      </c>
      <c r="K35" s="385" t="s">
        <v>354</v>
      </c>
      <c r="L35" s="195">
        <v>0.5</v>
      </c>
      <c r="M35" s="196">
        <v>0.25</v>
      </c>
      <c r="N35" s="196"/>
      <c r="O35" s="196"/>
      <c r="P35" s="196"/>
      <c r="Q35" s="197">
        <v>0.25</v>
      </c>
      <c r="R35" s="386">
        <f t="shared" si="5"/>
        <v>147</v>
      </c>
      <c r="S35" s="387">
        <f t="shared" si="5"/>
        <v>73.5</v>
      </c>
      <c r="T35" s="387">
        <f t="shared" si="5"/>
        <v>0</v>
      </c>
      <c r="U35" s="387">
        <f t="shared" si="5"/>
        <v>0</v>
      </c>
      <c r="V35" s="387">
        <f t="shared" si="5"/>
        <v>0</v>
      </c>
      <c r="W35" s="388">
        <f t="shared" si="5"/>
        <v>73.5</v>
      </c>
      <c r="X35" s="389">
        <f t="shared" si="6"/>
        <v>294</v>
      </c>
      <c r="Y35" s="144"/>
      <c r="Z35" s="423">
        <f t="shared" si="7"/>
        <v>0</v>
      </c>
      <c r="AA35" s="423"/>
      <c r="AB35" s="107"/>
      <c r="AC35" s="107"/>
      <c r="AD35" s="107"/>
      <c r="AE35" s="107"/>
      <c r="AF35" s="107"/>
      <c r="AG35" s="107"/>
      <c r="AH35" s="107"/>
      <c r="AI35" s="107"/>
    </row>
    <row r="36" spans="1:36" ht="18.75">
      <c r="A36" s="157">
        <f t="shared" si="0"/>
        <v>1</v>
      </c>
      <c r="B36" s="142" t="s">
        <v>69</v>
      </c>
      <c r="C36" s="142"/>
      <c r="D36" s="198">
        <v>26</v>
      </c>
      <c r="E36" s="383">
        <f t="shared" si="4"/>
        <v>182</v>
      </c>
      <c r="F36" s="319">
        <v>46231</v>
      </c>
      <c r="G36" s="384">
        <f t="shared" ca="1" si="1"/>
        <v>77</v>
      </c>
      <c r="H36" s="385">
        <v>3</v>
      </c>
      <c r="I36" s="428" t="s">
        <v>471</v>
      </c>
      <c r="J36" s="428" t="s">
        <v>472</v>
      </c>
      <c r="K36" s="385" t="str">
        <f>VLOOKUP(H36,Secteurs!$A$4:$C$6,3)</f>
        <v>Arnaud ITOUA</v>
      </c>
      <c r="L36" s="195">
        <v>0.5</v>
      </c>
      <c r="M36" s="196"/>
      <c r="N36" s="196"/>
      <c r="O36" s="196"/>
      <c r="P36" s="196"/>
      <c r="Q36" s="197">
        <v>0.5</v>
      </c>
      <c r="R36" s="386">
        <f t="shared" si="5"/>
        <v>91</v>
      </c>
      <c r="S36" s="387">
        <f t="shared" si="5"/>
        <v>0</v>
      </c>
      <c r="T36" s="387">
        <f t="shared" si="5"/>
        <v>0</v>
      </c>
      <c r="U36" s="387">
        <f t="shared" si="5"/>
        <v>0</v>
      </c>
      <c r="V36" s="387">
        <f t="shared" si="5"/>
        <v>0</v>
      </c>
      <c r="W36" s="388">
        <f t="shared" si="5"/>
        <v>91</v>
      </c>
      <c r="X36" s="389">
        <f t="shared" si="6"/>
        <v>182</v>
      </c>
      <c r="Y36" s="144"/>
      <c r="Z36" s="423">
        <f t="shared" si="7"/>
        <v>0</v>
      </c>
      <c r="AA36" s="423"/>
      <c r="AB36" s="444" t="s">
        <v>385</v>
      </c>
      <c r="AC36" s="107"/>
      <c r="AD36" s="107"/>
      <c r="AE36" s="107"/>
      <c r="AF36" s="107"/>
      <c r="AG36" s="107"/>
      <c r="AH36" s="107"/>
      <c r="AI36" s="107"/>
    </row>
    <row r="37" spans="1:36" ht="18.75">
      <c r="A37" s="157">
        <f t="shared" si="0"/>
        <v>1</v>
      </c>
      <c r="B37" s="142" t="s">
        <v>299</v>
      </c>
      <c r="C37" s="142"/>
      <c r="D37" s="198">
        <v>30</v>
      </c>
      <c r="E37" s="383">
        <f t="shared" si="4"/>
        <v>210</v>
      </c>
      <c r="F37" s="319">
        <v>46226</v>
      </c>
      <c r="G37" s="384">
        <f t="shared" ca="1" si="1"/>
        <v>82</v>
      </c>
      <c r="H37" s="385">
        <v>3</v>
      </c>
      <c r="I37" s="428">
        <v>-4.1155827</v>
      </c>
      <c r="J37" s="428">
        <v>15.3594078</v>
      </c>
      <c r="K37" s="385" t="str">
        <f>VLOOKUP(H37,Secteurs!$A$4:$C$6,3)</f>
        <v>Arnaud ITOUA</v>
      </c>
      <c r="L37" s="195"/>
      <c r="M37" s="196"/>
      <c r="N37" s="196"/>
      <c r="O37" s="196"/>
      <c r="P37" s="196"/>
      <c r="Q37" s="197">
        <v>1</v>
      </c>
      <c r="R37" s="386">
        <f t="shared" si="5"/>
        <v>0</v>
      </c>
      <c r="S37" s="387">
        <f t="shared" si="5"/>
        <v>0</v>
      </c>
      <c r="T37" s="387">
        <f t="shared" si="5"/>
        <v>0</v>
      </c>
      <c r="U37" s="387">
        <f t="shared" si="5"/>
        <v>0</v>
      </c>
      <c r="V37" s="387">
        <f t="shared" si="5"/>
        <v>0</v>
      </c>
      <c r="W37" s="388">
        <f t="shared" si="5"/>
        <v>210</v>
      </c>
      <c r="X37" s="389">
        <f t="shared" si="6"/>
        <v>210</v>
      </c>
      <c r="Y37" s="144"/>
      <c r="Z37" s="423">
        <f t="shared" si="7"/>
        <v>0</v>
      </c>
      <c r="AA37" s="423"/>
      <c r="AB37" s="107"/>
      <c r="AC37" s="107"/>
      <c r="AD37" s="107"/>
      <c r="AE37" s="436" t="s">
        <v>2</v>
      </c>
      <c r="AF37" s="437" t="s">
        <v>3</v>
      </c>
      <c r="AG37" s="437" t="s">
        <v>4</v>
      </c>
      <c r="AH37" s="437" t="s">
        <v>6</v>
      </c>
      <c r="AI37" s="437" t="s">
        <v>5</v>
      </c>
      <c r="AJ37" s="438" t="s">
        <v>7</v>
      </c>
    </row>
    <row r="38" spans="1:36" ht="18.75">
      <c r="A38" s="157">
        <f t="shared" si="0"/>
        <v>1</v>
      </c>
      <c r="B38" s="142" t="s">
        <v>71</v>
      </c>
      <c r="C38" s="142"/>
      <c r="D38" s="198">
        <v>26</v>
      </c>
      <c r="E38" s="383">
        <f t="shared" si="4"/>
        <v>182</v>
      </c>
      <c r="F38" s="319">
        <v>46226</v>
      </c>
      <c r="G38" s="384">
        <f t="shared" ca="1" si="1"/>
        <v>82</v>
      </c>
      <c r="H38" s="385">
        <v>3</v>
      </c>
      <c r="I38" s="428">
        <v>-4.1209197</v>
      </c>
      <c r="J38" s="428">
        <v>15.360647200000001</v>
      </c>
      <c r="K38" s="385" t="str">
        <f>VLOOKUP(H38,Secteurs!$A$4:$C$6,3)</f>
        <v>Arnaud ITOUA</v>
      </c>
      <c r="L38" s="195"/>
      <c r="M38" s="196"/>
      <c r="N38" s="196"/>
      <c r="O38" s="196"/>
      <c r="P38" s="196">
        <v>0.5</v>
      </c>
      <c r="Q38" s="197">
        <v>0.5</v>
      </c>
      <c r="R38" s="386">
        <f t="shared" si="5"/>
        <v>0</v>
      </c>
      <c r="S38" s="387">
        <f t="shared" si="5"/>
        <v>0</v>
      </c>
      <c r="T38" s="387">
        <f t="shared" si="5"/>
        <v>0</v>
      </c>
      <c r="U38" s="387">
        <f t="shared" si="5"/>
        <v>0</v>
      </c>
      <c r="V38" s="387">
        <f t="shared" si="5"/>
        <v>91</v>
      </c>
      <c r="W38" s="388">
        <f t="shared" si="5"/>
        <v>91</v>
      </c>
      <c r="X38" s="389">
        <f t="shared" si="6"/>
        <v>182</v>
      </c>
      <c r="Y38" s="144"/>
      <c r="Z38" s="423">
        <f t="shared" si="7"/>
        <v>0</v>
      </c>
      <c r="AA38" s="423"/>
      <c r="AB38" s="107"/>
      <c r="AC38" s="107"/>
      <c r="AD38" s="439" t="s">
        <v>311</v>
      </c>
      <c r="AE38" s="440">
        <v>9450</v>
      </c>
      <c r="AF38" s="441">
        <v>8850</v>
      </c>
      <c r="AG38" s="441">
        <v>9000</v>
      </c>
      <c r="AH38" s="441">
        <v>9000</v>
      </c>
      <c r="AI38" s="441">
        <v>9000</v>
      </c>
      <c r="AJ38" s="442">
        <v>9250</v>
      </c>
    </row>
    <row r="39" spans="1:36" ht="18.75">
      <c r="A39" s="157">
        <f t="shared" si="0"/>
        <v>1</v>
      </c>
      <c r="B39" s="150" t="s">
        <v>72</v>
      </c>
      <c r="C39" s="150"/>
      <c r="D39" s="201">
        <v>28</v>
      </c>
      <c r="E39" s="383">
        <f t="shared" si="4"/>
        <v>196</v>
      </c>
      <c r="F39" s="319">
        <v>46227</v>
      </c>
      <c r="G39" s="384">
        <f t="shared" ca="1" si="1"/>
        <v>81</v>
      </c>
      <c r="H39" s="385">
        <v>2</v>
      </c>
      <c r="I39" s="428" t="s">
        <v>473</v>
      </c>
      <c r="J39" s="428" t="s">
        <v>474</v>
      </c>
      <c r="K39" s="385" t="s">
        <v>354</v>
      </c>
      <c r="L39" s="195">
        <v>0.5</v>
      </c>
      <c r="M39" s="196"/>
      <c r="N39" s="196"/>
      <c r="O39" s="196"/>
      <c r="P39" s="196"/>
      <c r="Q39" s="197">
        <v>0.5</v>
      </c>
      <c r="R39" s="386">
        <f t="shared" si="5"/>
        <v>98</v>
      </c>
      <c r="S39" s="387">
        <f t="shared" si="5"/>
        <v>0</v>
      </c>
      <c r="T39" s="387">
        <f t="shared" si="5"/>
        <v>0</v>
      </c>
      <c r="U39" s="387">
        <f t="shared" si="5"/>
        <v>0</v>
      </c>
      <c r="V39" s="387">
        <f t="shared" si="5"/>
        <v>0</v>
      </c>
      <c r="W39" s="388">
        <f t="shared" si="5"/>
        <v>98</v>
      </c>
      <c r="X39" s="389">
        <f t="shared" si="6"/>
        <v>196</v>
      </c>
      <c r="Y39" s="144"/>
      <c r="Z39" s="423">
        <f t="shared" si="7"/>
        <v>0</v>
      </c>
      <c r="AA39" s="423"/>
      <c r="AB39" s="107"/>
      <c r="AC39" s="107"/>
      <c r="AD39" s="439" t="s">
        <v>312</v>
      </c>
      <c r="AE39" s="440">
        <v>9163</v>
      </c>
      <c r="AF39" s="441"/>
      <c r="AG39" s="441"/>
      <c r="AH39" s="441"/>
      <c r="AI39" s="441"/>
      <c r="AJ39" s="441"/>
    </row>
    <row r="40" spans="1:36" ht="18.75">
      <c r="A40" s="157">
        <f t="shared" si="0"/>
        <v>1</v>
      </c>
      <c r="B40" s="150" t="s">
        <v>73</v>
      </c>
      <c r="C40" s="150"/>
      <c r="D40" s="200">
        <v>40</v>
      </c>
      <c r="E40" s="383">
        <f t="shared" si="4"/>
        <v>280</v>
      </c>
      <c r="F40" s="319">
        <v>46227</v>
      </c>
      <c r="G40" s="384">
        <f t="shared" ca="1" si="1"/>
        <v>81</v>
      </c>
      <c r="H40" s="385">
        <v>1</v>
      </c>
      <c r="I40" s="428" t="s">
        <v>475</v>
      </c>
      <c r="J40" s="428" t="s">
        <v>476</v>
      </c>
      <c r="K40" s="385" t="s">
        <v>354</v>
      </c>
      <c r="L40" s="195">
        <v>0.5</v>
      </c>
      <c r="M40" s="196"/>
      <c r="N40" s="196"/>
      <c r="O40" s="196"/>
      <c r="P40" s="196"/>
      <c r="Q40" s="197">
        <v>0.5</v>
      </c>
      <c r="R40" s="386">
        <f t="shared" si="5"/>
        <v>140</v>
      </c>
      <c r="S40" s="387">
        <f t="shared" si="5"/>
        <v>0</v>
      </c>
      <c r="T40" s="387">
        <f t="shared" si="5"/>
        <v>0</v>
      </c>
      <c r="U40" s="387">
        <f t="shared" si="5"/>
        <v>0</v>
      </c>
      <c r="V40" s="387">
        <f t="shared" si="5"/>
        <v>0</v>
      </c>
      <c r="W40" s="388">
        <f t="shared" si="5"/>
        <v>140</v>
      </c>
      <c r="X40" s="389">
        <f t="shared" si="6"/>
        <v>280</v>
      </c>
      <c r="Y40" s="144"/>
      <c r="Z40" s="423">
        <f t="shared" si="7"/>
        <v>0</v>
      </c>
      <c r="AA40" s="423"/>
      <c r="AB40" s="107"/>
      <c r="AC40" s="107"/>
      <c r="AD40" s="439" t="s">
        <v>313</v>
      </c>
      <c r="AE40" s="440">
        <v>9013</v>
      </c>
      <c r="AF40" s="443"/>
      <c r="AG40" s="443"/>
      <c r="AH40" s="443"/>
      <c r="AI40" s="443"/>
      <c r="AJ40" s="288"/>
    </row>
    <row r="41" spans="1:36" ht="18.75">
      <c r="A41" s="157">
        <f t="shared" si="0"/>
        <v>1</v>
      </c>
      <c r="B41" s="142" t="s">
        <v>74</v>
      </c>
      <c r="C41" s="148" t="s">
        <v>29</v>
      </c>
      <c r="D41" s="198">
        <v>26</v>
      </c>
      <c r="E41" s="383">
        <f t="shared" si="4"/>
        <v>182</v>
      </c>
      <c r="F41" s="319">
        <v>46234</v>
      </c>
      <c r="G41" s="384">
        <f t="shared" ca="1" si="1"/>
        <v>74</v>
      </c>
      <c r="H41" s="385">
        <v>3</v>
      </c>
      <c r="I41" s="428">
        <v>-4.2118339999999996</v>
      </c>
      <c r="J41" s="428">
        <v>15.267199099999999</v>
      </c>
      <c r="K41" s="385" t="str">
        <f>VLOOKUP(H41,Secteurs!$A$4:$C$6,3)</f>
        <v>Arnaud ITOUA</v>
      </c>
      <c r="L41" s="195">
        <v>0.5</v>
      </c>
      <c r="M41" s="196"/>
      <c r="N41" s="196"/>
      <c r="O41" s="196">
        <v>0.5</v>
      </c>
      <c r="P41" s="196"/>
      <c r="Q41" s="197"/>
      <c r="R41" s="386">
        <f t="shared" si="5"/>
        <v>91</v>
      </c>
      <c r="S41" s="387">
        <f t="shared" si="5"/>
        <v>0</v>
      </c>
      <c r="T41" s="387">
        <f t="shared" si="5"/>
        <v>0</v>
      </c>
      <c r="U41" s="387">
        <f t="shared" si="5"/>
        <v>91</v>
      </c>
      <c r="V41" s="387">
        <f t="shared" si="5"/>
        <v>0</v>
      </c>
      <c r="W41" s="388">
        <f t="shared" si="5"/>
        <v>0</v>
      </c>
      <c r="X41" s="389">
        <f t="shared" si="6"/>
        <v>182</v>
      </c>
      <c r="Y41" s="144"/>
      <c r="Z41" s="423">
        <f t="shared" si="7"/>
        <v>0</v>
      </c>
      <c r="AA41" s="423"/>
      <c r="AB41" s="107"/>
      <c r="AC41" s="107"/>
      <c r="AD41" s="107"/>
      <c r="AE41" s="107"/>
      <c r="AF41" s="107"/>
      <c r="AG41" s="107"/>
      <c r="AH41" s="107"/>
      <c r="AI41" s="107"/>
    </row>
    <row r="42" spans="1:36" ht="18.75">
      <c r="A42" s="157">
        <f t="shared" si="0"/>
        <v>1</v>
      </c>
      <c r="B42" s="142" t="s">
        <v>75</v>
      </c>
      <c r="C42" s="148" t="s">
        <v>29</v>
      </c>
      <c r="D42" s="198">
        <v>32</v>
      </c>
      <c r="E42" s="383">
        <f t="shared" si="4"/>
        <v>224</v>
      </c>
      <c r="F42" s="319">
        <v>46234</v>
      </c>
      <c r="G42" s="384">
        <f t="shared" ca="1" si="1"/>
        <v>74</v>
      </c>
      <c r="H42" s="385">
        <v>1</v>
      </c>
      <c r="I42" s="428">
        <v>-4.2914669999999999</v>
      </c>
      <c r="J42" s="428">
        <v>15.24741</v>
      </c>
      <c r="K42" s="385" t="s">
        <v>353</v>
      </c>
      <c r="L42" s="195">
        <v>0.5</v>
      </c>
      <c r="M42" s="196"/>
      <c r="N42" s="196"/>
      <c r="O42" s="196">
        <v>0.25</v>
      </c>
      <c r="P42" s="196"/>
      <c r="Q42" s="197">
        <v>0.25</v>
      </c>
      <c r="R42" s="386">
        <f t="shared" si="5"/>
        <v>112</v>
      </c>
      <c r="S42" s="387">
        <f t="shared" si="5"/>
        <v>0</v>
      </c>
      <c r="T42" s="387">
        <f t="shared" si="5"/>
        <v>0</v>
      </c>
      <c r="U42" s="387">
        <f t="shared" si="5"/>
        <v>56</v>
      </c>
      <c r="V42" s="387">
        <f t="shared" si="5"/>
        <v>0</v>
      </c>
      <c r="W42" s="388">
        <f t="shared" si="5"/>
        <v>56</v>
      </c>
      <c r="X42" s="389">
        <f t="shared" si="6"/>
        <v>224</v>
      </c>
      <c r="Y42" s="144"/>
      <c r="Z42" s="423">
        <f t="shared" si="7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36" ht="18.75">
      <c r="A43" s="157">
        <f t="shared" si="0"/>
        <v>1</v>
      </c>
      <c r="B43" s="142" t="s">
        <v>216</v>
      </c>
      <c r="C43" s="148" t="s">
        <v>29</v>
      </c>
      <c r="D43" s="198">
        <v>40</v>
      </c>
      <c r="E43" s="383">
        <f t="shared" si="4"/>
        <v>280</v>
      </c>
      <c r="F43" s="319">
        <v>46234</v>
      </c>
      <c r="G43" s="384">
        <f t="shared" ca="1" si="1"/>
        <v>74</v>
      </c>
      <c r="H43" s="385">
        <v>3</v>
      </c>
      <c r="I43" s="428">
        <v>-4.1955397999999997</v>
      </c>
      <c r="J43" s="428">
        <v>15.257655099999999</v>
      </c>
      <c r="K43" s="385" t="str">
        <f>VLOOKUP(H43,Secteurs!$A$4:$C$6,3)</f>
        <v>Arnaud ITOUA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5"/>
        <v>140</v>
      </c>
      <c r="S43" s="387">
        <f t="shared" si="5"/>
        <v>0</v>
      </c>
      <c r="T43" s="387">
        <f t="shared" si="5"/>
        <v>0</v>
      </c>
      <c r="U43" s="387">
        <f t="shared" si="5"/>
        <v>140</v>
      </c>
      <c r="V43" s="387">
        <f t="shared" si="5"/>
        <v>0</v>
      </c>
      <c r="W43" s="388">
        <f t="shared" si="5"/>
        <v>0</v>
      </c>
      <c r="X43" s="389">
        <f t="shared" si="6"/>
        <v>280</v>
      </c>
      <c r="Y43" s="144"/>
      <c r="Z43" s="423">
        <f t="shared" si="7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36" ht="18.75">
      <c r="A44" s="157">
        <f t="shared" si="0"/>
        <v>1</v>
      </c>
      <c r="B44" s="150" t="s">
        <v>77</v>
      </c>
      <c r="C44" s="148" t="s">
        <v>29</v>
      </c>
      <c r="D44" s="200">
        <v>46</v>
      </c>
      <c r="E44" s="383">
        <f t="shared" si="4"/>
        <v>322</v>
      </c>
      <c r="F44" s="319">
        <v>46232</v>
      </c>
      <c r="G44" s="384">
        <f t="shared" ca="1" si="1"/>
        <v>76</v>
      </c>
      <c r="H44" s="385">
        <v>2</v>
      </c>
      <c r="I44" s="428" t="s">
        <v>477</v>
      </c>
      <c r="J44" s="428" t="s">
        <v>478</v>
      </c>
      <c r="K44" s="385" t="s">
        <v>354</v>
      </c>
      <c r="L44" s="195">
        <v>0.5</v>
      </c>
      <c r="M44" s="196"/>
      <c r="N44" s="196"/>
      <c r="O44" s="196">
        <v>0.5</v>
      </c>
      <c r="P44" s="196"/>
      <c r="Q44" s="197"/>
      <c r="R44" s="386">
        <f t="shared" si="5"/>
        <v>161</v>
      </c>
      <c r="S44" s="387">
        <f t="shared" si="5"/>
        <v>0</v>
      </c>
      <c r="T44" s="387">
        <f t="shared" si="5"/>
        <v>0</v>
      </c>
      <c r="U44" s="387">
        <f t="shared" si="5"/>
        <v>161</v>
      </c>
      <c r="V44" s="387">
        <f t="shared" si="5"/>
        <v>0</v>
      </c>
      <c r="W44" s="388">
        <f t="shared" si="5"/>
        <v>0</v>
      </c>
      <c r="X44" s="389">
        <f t="shared" si="6"/>
        <v>322</v>
      </c>
      <c r="Y44" s="144"/>
      <c r="Z44" s="423">
        <f t="shared" si="7"/>
        <v>0</v>
      </c>
      <c r="AA44" s="423"/>
      <c r="AB44" s="2"/>
      <c r="AC44" s="2"/>
      <c r="AD44" s="2"/>
      <c r="AE44" s="2"/>
      <c r="AF44" s="2"/>
      <c r="AG44" s="2"/>
      <c r="AH44" s="2"/>
      <c r="AI44" s="2"/>
    </row>
    <row r="45" spans="1:36" ht="18.75">
      <c r="A45" s="157">
        <f t="shared" si="0"/>
        <v>1</v>
      </c>
      <c r="B45" s="142" t="s">
        <v>78</v>
      </c>
      <c r="C45" s="142"/>
      <c r="D45" s="198">
        <v>42</v>
      </c>
      <c r="E45" s="383">
        <f t="shared" si="4"/>
        <v>294</v>
      </c>
      <c r="F45" s="319">
        <v>46230</v>
      </c>
      <c r="G45" s="384">
        <v>1</v>
      </c>
      <c r="H45" s="385">
        <v>1</v>
      </c>
      <c r="I45" s="428" t="s">
        <v>479</v>
      </c>
      <c r="J45" s="428" t="s">
        <v>480</v>
      </c>
      <c r="K45" s="385" t="s">
        <v>353</v>
      </c>
      <c r="L45" s="195">
        <v>0.5</v>
      </c>
      <c r="M45" s="196"/>
      <c r="N45" s="196"/>
      <c r="O45" s="196"/>
      <c r="P45" s="196"/>
      <c r="Q45" s="197">
        <v>0.5</v>
      </c>
      <c r="R45" s="386">
        <f t="shared" si="5"/>
        <v>147</v>
      </c>
      <c r="S45" s="387">
        <f t="shared" si="5"/>
        <v>0</v>
      </c>
      <c r="T45" s="387">
        <f t="shared" si="5"/>
        <v>0</v>
      </c>
      <c r="U45" s="387">
        <f t="shared" si="5"/>
        <v>0</v>
      </c>
      <c r="V45" s="387">
        <f t="shared" si="5"/>
        <v>0</v>
      </c>
      <c r="W45" s="388">
        <f t="shared" si="5"/>
        <v>147</v>
      </c>
      <c r="X45" s="389">
        <f>SUM(R45:W45)</f>
        <v>294</v>
      </c>
      <c r="Y45" s="144"/>
      <c r="Z45" s="423">
        <f t="shared" si="7"/>
        <v>0</v>
      </c>
      <c r="AA45" s="423"/>
      <c r="AB45" s="94"/>
      <c r="AC45" s="94"/>
      <c r="AD45" s="94"/>
      <c r="AE45" s="94"/>
      <c r="AF45" s="94"/>
      <c r="AG45" s="2"/>
      <c r="AH45" s="2"/>
      <c r="AI45" s="2"/>
    </row>
    <row r="46" spans="1:36" ht="18.75">
      <c r="A46" s="157">
        <f t="shared" si="0"/>
        <v>1</v>
      </c>
      <c r="B46" s="142" t="s">
        <v>79</v>
      </c>
      <c r="C46" s="142"/>
      <c r="D46" s="198">
        <v>30</v>
      </c>
      <c r="E46" s="383">
        <f t="shared" si="4"/>
        <v>210</v>
      </c>
      <c r="F46" s="319">
        <v>46230</v>
      </c>
      <c r="G46" s="384">
        <v>1</v>
      </c>
      <c r="H46" s="385">
        <v>1</v>
      </c>
      <c r="I46" s="428" t="s">
        <v>481</v>
      </c>
      <c r="J46" s="428" t="s">
        <v>482</v>
      </c>
      <c r="K46" s="385" t="s">
        <v>353</v>
      </c>
      <c r="L46" s="195">
        <v>0.75</v>
      </c>
      <c r="M46" s="196"/>
      <c r="N46" s="196"/>
      <c r="O46" s="196"/>
      <c r="P46" s="196"/>
      <c r="Q46" s="197">
        <v>0.25</v>
      </c>
      <c r="R46" s="386">
        <f t="shared" si="5"/>
        <v>157.5</v>
      </c>
      <c r="S46" s="387">
        <f t="shared" si="5"/>
        <v>0</v>
      </c>
      <c r="T46" s="387">
        <f t="shared" si="5"/>
        <v>0</v>
      </c>
      <c r="U46" s="387">
        <f t="shared" si="5"/>
        <v>0</v>
      </c>
      <c r="V46" s="387">
        <f t="shared" si="5"/>
        <v>0</v>
      </c>
      <c r="W46" s="388">
        <f t="shared" si="5"/>
        <v>52.5</v>
      </c>
      <c r="X46" s="389">
        <f t="shared" si="6"/>
        <v>210</v>
      </c>
      <c r="Y46" s="144"/>
      <c r="Z46" s="423">
        <f t="shared" si="7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36" ht="18.75">
      <c r="A47" s="157">
        <f t="shared" si="0"/>
        <v>1</v>
      </c>
      <c r="B47" s="153" t="s">
        <v>80</v>
      </c>
      <c r="C47" s="148" t="s">
        <v>29</v>
      </c>
      <c r="D47" s="198">
        <v>34</v>
      </c>
      <c r="E47" s="383">
        <f t="shared" si="4"/>
        <v>238</v>
      </c>
      <c r="F47" s="319">
        <v>46232</v>
      </c>
      <c r="G47" s="384">
        <v>1</v>
      </c>
      <c r="H47" s="254">
        <v>1</v>
      </c>
      <c r="I47" s="429" t="s">
        <v>483</v>
      </c>
      <c r="J47" s="429" t="s">
        <v>484</v>
      </c>
      <c r="K47" s="385" t="s">
        <v>353</v>
      </c>
      <c r="L47" s="195">
        <v>0.5</v>
      </c>
      <c r="M47" s="196"/>
      <c r="N47" s="196"/>
      <c r="O47" s="196"/>
      <c r="P47" s="196"/>
      <c r="Q47" s="197">
        <v>0.5</v>
      </c>
      <c r="R47" s="386">
        <f t="shared" si="5"/>
        <v>119</v>
      </c>
      <c r="S47" s="387">
        <f t="shared" si="5"/>
        <v>0</v>
      </c>
      <c r="T47" s="387">
        <f t="shared" si="5"/>
        <v>0</v>
      </c>
      <c r="U47" s="387">
        <f t="shared" si="5"/>
        <v>0</v>
      </c>
      <c r="V47" s="387">
        <f t="shared" si="5"/>
        <v>0</v>
      </c>
      <c r="W47" s="388">
        <f t="shared" si="5"/>
        <v>119</v>
      </c>
      <c r="X47" s="389">
        <f t="shared" si="6"/>
        <v>238</v>
      </c>
      <c r="Y47" s="144"/>
      <c r="Z47" s="423">
        <f t="shared" si="7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36" ht="18.75">
      <c r="A48" s="157">
        <f t="shared" si="0"/>
        <v>1</v>
      </c>
      <c r="B48" s="142" t="s">
        <v>391</v>
      </c>
      <c r="C48" s="148" t="s">
        <v>29</v>
      </c>
      <c r="D48" s="198">
        <v>22</v>
      </c>
      <c r="E48" s="383">
        <f t="shared" si="4"/>
        <v>154</v>
      </c>
      <c r="F48" s="319">
        <v>46226</v>
      </c>
      <c r="G48" s="384">
        <v>1</v>
      </c>
      <c r="H48" s="385">
        <v>3</v>
      </c>
      <c r="I48" s="428">
        <v>-4.1118284000000003</v>
      </c>
      <c r="J48" s="428">
        <v>15.3616036</v>
      </c>
      <c r="K48" s="385" t="str">
        <f>VLOOKUP(H48,Secteurs!$A$4:$C$6,3)</f>
        <v>Arnaud ITOUA</v>
      </c>
      <c r="L48" s="195">
        <v>0.5</v>
      </c>
      <c r="M48" s="196"/>
      <c r="N48" s="196"/>
      <c r="O48" s="196"/>
      <c r="P48" s="196"/>
      <c r="Q48" s="197">
        <v>0.5</v>
      </c>
      <c r="R48" s="386">
        <f t="shared" si="5"/>
        <v>77</v>
      </c>
      <c r="S48" s="387">
        <f t="shared" si="5"/>
        <v>0</v>
      </c>
      <c r="T48" s="387">
        <f t="shared" si="5"/>
        <v>0</v>
      </c>
      <c r="U48" s="387">
        <f t="shared" si="5"/>
        <v>0</v>
      </c>
      <c r="V48" s="387">
        <f t="shared" si="5"/>
        <v>0</v>
      </c>
      <c r="W48" s="388">
        <f t="shared" si="5"/>
        <v>77</v>
      </c>
      <c r="X48" s="389">
        <f t="shared" si="6"/>
        <v>154</v>
      </c>
      <c r="Y48" s="144"/>
      <c r="Z48" s="423">
        <f t="shared" si="7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0"/>
        <v>1</v>
      </c>
      <c r="B49" s="142" t="s">
        <v>82</v>
      </c>
      <c r="C49" s="148" t="s">
        <v>29</v>
      </c>
      <c r="D49" s="198">
        <v>50</v>
      </c>
      <c r="E49" s="383">
        <f t="shared" si="4"/>
        <v>350</v>
      </c>
      <c r="F49" s="319">
        <v>46226</v>
      </c>
      <c r="G49" s="384">
        <f t="shared" ca="1" si="1"/>
        <v>82</v>
      </c>
      <c r="H49" s="385">
        <v>2</v>
      </c>
      <c r="I49" s="428" t="s">
        <v>485</v>
      </c>
      <c r="J49" s="428" t="s">
        <v>486</v>
      </c>
      <c r="K49" s="385" t="s">
        <v>354</v>
      </c>
      <c r="L49" s="195">
        <v>0.5</v>
      </c>
      <c r="M49" s="196"/>
      <c r="N49" s="196"/>
      <c r="O49" s="196">
        <v>0.5</v>
      </c>
      <c r="P49" s="196"/>
      <c r="Q49" s="197"/>
      <c r="R49" s="386">
        <f t="shared" si="5"/>
        <v>175</v>
      </c>
      <c r="S49" s="387">
        <f t="shared" si="5"/>
        <v>0</v>
      </c>
      <c r="T49" s="387">
        <f t="shared" si="5"/>
        <v>0</v>
      </c>
      <c r="U49" s="387">
        <f t="shared" si="5"/>
        <v>175</v>
      </c>
      <c r="V49" s="387">
        <f t="shared" si="5"/>
        <v>0</v>
      </c>
      <c r="W49" s="388">
        <f t="shared" si="5"/>
        <v>0</v>
      </c>
      <c r="X49" s="389">
        <f t="shared" si="6"/>
        <v>350</v>
      </c>
      <c r="Y49" s="144"/>
      <c r="Z49" s="423">
        <f t="shared" si="7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0"/>
        <v>1</v>
      </c>
      <c r="B50" s="156" t="s">
        <v>83</v>
      </c>
      <c r="C50" s="148" t="s">
        <v>29</v>
      </c>
      <c r="D50" s="202">
        <v>30</v>
      </c>
      <c r="E50" s="383">
        <f t="shared" si="4"/>
        <v>210</v>
      </c>
      <c r="F50" s="319">
        <v>46226</v>
      </c>
      <c r="G50" s="384">
        <f t="shared" ca="1" si="1"/>
        <v>82</v>
      </c>
      <c r="H50" s="385">
        <v>3</v>
      </c>
      <c r="I50" s="428">
        <v>-4.1425764000000003</v>
      </c>
      <c r="J50" s="428">
        <v>15.290800900000001</v>
      </c>
      <c r="K50" s="385" t="str">
        <f>VLOOKUP(H50,Secteurs!$A$4:$C$6,3)</f>
        <v>Arnaud ITOUA</v>
      </c>
      <c r="L50" s="195"/>
      <c r="M50" s="196"/>
      <c r="N50" s="196">
        <v>0.5</v>
      </c>
      <c r="O50" s="196"/>
      <c r="P50" s="196"/>
      <c r="Q50" s="197">
        <v>0.5</v>
      </c>
      <c r="R50" s="386">
        <f t="shared" si="5"/>
        <v>0</v>
      </c>
      <c r="S50" s="387">
        <f t="shared" si="5"/>
        <v>0</v>
      </c>
      <c r="T50" s="387">
        <f t="shared" si="5"/>
        <v>105</v>
      </c>
      <c r="U50" s="387">
        <f t="shared" si="5"/>
        <v>0</v>
      </c>
      <c r="V50" s="387">
        <f t="shared" si="5"/>
        <v>0</v>
      </c>
      <c r="W50" s="388">
        <f t="shared" si="5"/>
        <v>105</v>
      </c>
      <c r="X50" s="389">
        <f t="shared" si="6"/>
        <v>210</v>
      </c>
      <c r="Y50" s="144"/>
      <c r="Z50" s="423">
        <f t="shared" si="7"/>
        <v>0</v>
      </c>
      <c r="AA50" s="423"/>
      <c r="AB50" s="86"/>
      <c r="AC50" s="107"/>
      <c r="AD50" s="2"/>
      <c r="AE50" s="2"/>
      <c r="AF50" s="2"/>
      <c r="AG50" s="2"/>
      <c r="AH50" s="2"/>
      <c r="AI50" s="2"/>
    </row>
    <row r="51" spans="1:35" ht="18.75">
      <c r="A51" s="157">
        <f t="shared" si="0"/>
        <v>1</v>
      </c>
      <c r="B51" s="142" t="s">
        <v>297</v>
      </c>
      <c r="C51" s="142"/>
      <c r="D51" s="198">
        <v>40</v>
      </c>
      <c r="E51" s="383">
        <f t="shared" si="4"/>
        <v>280</v>
      </c>
      <c r="F51" s="319">
        <v>46232</v>
      </c>
      <c r="G51" s="384">
        <f t="shared" ca="1" si="1"/>
        <v>76</v>
      </c>
      <c r="H51" s="385">
        <v>2</v>
      </c>
      <c r="I51" s="428" t="s">
        <v>487</v>
      </c>
      <c r="J51" s="428" t="s">
        <v>488</v>
      </c>
      <c r="K51" s="385" t="s">
        <v>354</v>
      </c>
      <c r="L51" s="195">
        <v>0.5</v>
      </c>
      <c r="M51" s="196"/>
      <c r="N51" s="196"/>
      <c r="O51" s="196"/>
      <c r="P51" s="196"/>
      <c r="Q51" s="197">
        <v>0.5</v>
      </c>
      <c r="R51" s="386">
        <f t="shared" si="5"/>
        <v>140</v>
      </c>
      <c r="S51" s="387">
        <f t="shared" si="5"/>
        <v>0</v>
      </c>
      <c r="T51" s="387">
        <f t="shared" si="5"/>
        <v>0</v>
      </c>
      <c r="U51" s="387">
        <f t="shared" si="5"/>
        <v>0</v>
      </c>
      <c r="V51" s="387">
        <f t="shared" si="5"/>
        <v>0</v>
      </c>
      <c r="W51" s="388">
        <f t="shared" si="5"/>
        <v>140</v>
      </c>
      <c r="X51" s="389">
        <f t="shared" si="6"/>
        <v>280</v>
      </c>
      <c r="Y51" s="144"/>
      <c r="Z51" s="423">
        <f t="shared" si="7"/>
        <v>0</v>
      </c>
      <c r="AA51" s="423"/>
      <c r="AB51" s="87"/>
      <c r="AC51" s="107"/>
      <c r="AD51" s="7"/>
      <c r="AE51" s="7"/>
      <c r="AF51" s="2"/>
      <c r="AG51" s="2"/>
      <c r="AH51" s="2"/>
      <c r="AI51" s="2"/>
    </row>
    <row r="52" spans="1:35" ht="21">
      <c r="A52" s="157">
        <f t="shared" si="0"/>
        <v>1</v>
      </c>
      <c r="B52" s="142" t="s">
        <v>85</v>
      </c>
      <c r="C52" s="154" t="s">
        <v>29</v>
      </c>
      <c r="D52" s="200">
        <v>26</v>
      </c>
      <c r="E52" s="383">
        <f t="shared" si="4"/>
        <v>182</v>
      </c>
      <c r="F52" s="319">
        <v>46231</v>
      </c>
      <c r="G52" s="384">
        <f t="shared" ca="1" si="1"/>
        <v>77</v>
      </c>
      <c r="H52" s="385">
        <v>3</v>
      </c>
      <c r="I52" s="428">
        <v>-4.2692519000000004</v>
      </c>
      <c r="J52" s="428">
        <v>15.2894527</v>
      </c>
      <c r="K52" s="385" t="str">
        <f>VLOOKUP(H52,Secteurs!$A$4:$C$6,3)</f>
        <v>Arnaud ITOUA</v>
      </c>
      <c r="L52" s="195"/>
      <c r="M52" s="196"/>
      <c r="N52" s="196"/>
      <c r="O52" s="196"/>
      <c r="P52" s="196">
        <v>0.5</v>
      </c>
      <c r="Q52" s="197">
        <v>0.5</v>
      </c>
      <c r="R52" s="386">
        <f t="shared" si="5"/>
        <v>0</v>
      </c>
      <c r="S52" s="387">
        <f t="shared" si="5"/>
        <v>0</v>
      </c>
      <c r="T52" s="387">
        <f t="shared" si="5"/>
        <v>0</v>
      </c>
      <c r="U52" s="387">
        <f t="shared" si="5"/>
        <v>0</v>
      </c>
      <c r="V52" s="387">
        <f t="shared" si="5"/>
        <v>91</v>
      </c>
      <c r="W52" s="388">
        <f t="shared" si="5"/>
        <v>91</v>
      </c>
      <c r="X52" s="389">
        <f t="shared" si="6"/>
        <v>182</v>
      </c>
      <c r="Y52" s="144"/>
      <c r="Z52" s="423">
        <f t="shared" si="7"/>
        <v>0</v>
      </c>
      <c r="AA52" s="423"/>
      <c r="AB52" s="86"/>
      <c r="AC52" s="107"/>
      <c r="AD52" s="2"/>
      <c r="AE52" s="2"/>
      <c r="AF52" s="7"/>
      <c r="AG52" s="36"/>
      <c r="AH52" s="36"/>
      <c r="AI52" s="36"/>
    </row>
    <row r="53" spans="1:35" ht="21">
      <c r="A53" s="157">
        <f t="shared" si="0"/>
        <v>1</v>
      </c>
      <c r="B53" s="150" t="s">
        <v>86</v>
      </c>
      <c r="C53" s="148" t="s">
        <v>29</v>
      </c>
      <c r="D53" s="200">
        <v>24</v>
      </c>
      <c r="E53" s="383">
        <f t="shared" si="4"/>
        <v>168</v>
      </c>
      <c r="F53" s="319">
        <v>46231</v>
      </c>
      <c r="G53" s="384">
        <f t="shared" ca="1" si="1"/>
        <v>77</v>
      </c>
      <c r="H53" s="385">
        <v>3</v>
      </c>
      <c r="I53" s="428">
        <v>-4.1917201000000004</v>
      </c>
      <c r="J53" s="428">
        <v>15.2475126</v>
      </c>
      <c r="K53" s="385" t="str">
        <f>VLOOKUP(H53,Secteurs!$A$4:$C$6,3)</f>
        <v>Arnaud ITOUA</v>
      </c>
      <c r="L53" s="195"/>
      <c r="M53" s="196"/>
      <c r="N53" s="196"/>
      <c r="O53" s="196">
        <v>0.5</v>
      </c>
      <c r="P53" s="196">
        <v>0.5</v>
      </c>
      <c r="Q53" s="197"/>
      <c r="R53" s="386">
        <f t="shared" si="5"/>
        <v>0</v>
      </c>
      <c r="S53" s="387">
        <f t="shared" si="5"/>
        <v>0</v>
      </c>
      <c r="T53" s="387">
        <f t="shared" si="5"/>
        <v>0</v>
      </c>
      <c r="U53" s="387">
        <f t="shared" si="5"/>
        <v>84</v>
      </c>
      <c r="V53" s="387">
        <f t="shared" si="5"/>
        <v>84</v>
      </c>
      <c r="W53" s="388">
        <f t="shared" si="5"/>
        <v>0</v>
      </c>
      <c r="X53" s="389">
        <f t="shared" si="6"/>
        <v>168</v>
      </c>
      <c r="Y53" s="144"/>
      <c r="Z53" s="423">
        <f t="shared" si="7"/>
        <v>0</v>
      </c>
      <c r="AA53" s="423"/>
      <c r="AB53" s="86"/>
      <c r="AC53" s="107"/>
      <c r="AD53" s="2"/>
      <c r="AE53" s="2"/>
      <c r="AF53" s="2"/>
      <c r="AG53" s="36"/>
      <c r="AH53" s="36"/>
      <c r="AI53" s="2"/>
    </row>
    <row r="54" spans="1:35" ht="18.75">
      <c r="A54" s="157">
        <f t="shared" si="0"/>
        <v>1</v>
      </c>
      <c r="B54" s="142" t="s">
        <v>337</v>
      </c>
      <c r="D54" s="198">
        <v>28</v>
      </c>
      <c r="E54" s="383">
        <f t="shared" si="4"/>
        <v>196</v>
      </c>
      <c r="F54" s="319">
        <v>46226</v>
      </c>
      <c r="G54" s="384">
        <f t="shared" ca="1" si="1"/>
        <v>82</v>
      </c>
      <c r="H54" s="385">
        <v>3</v>
      </c>
      <c r="I54" s="428">
        <v>-4.1304055000000002</v>
      </c>
      <c r="J54" s="428">
        <v>15.312575499999999</v>
      </c>
      <c r="K54" s="385" t="str">
        <f>VLOOKUP(H54,Secteurs!$A$4:$C$6,3)</f>
        <v>Arnaud ITOUA</v>
      </c>
      <c r="L54" s="195">
        <v>0.5</v>
      </c>
      <c r="M54" s="196"/>
      <c r="N54" s="196"/>
      <c r="O54" s="196">
        <v>0.5</v>
      </c>
      <c r="P54" s="196"/>
      <c r="Q54" s="197"/>
      <c r="R54" s="386">
        <f t="shared" si="5"/>
        <v>98</v>
      </c>
      <c r="S54" s="387">
        <f t="shared" si="5"/>
        <v>0</v>
      </c>
      <c r="T54" s="387">
        <f t="shared" si="5"/>
        <v>0</v>
      </c>
      <c r="U54" s="387">
        <f t="shared" si="5"/>
        <v>98</v>
      </c>
      <c r="V54" s="387">
        <f t="shared" si="5"/>
        <v>0</v>
      </c>
      <c r="W54" s="388">
        <f t="shared" si="5"/>
        <v>0</v>
      </c>
      <c r="X54" s="389">
        <f t="shared" si="6"/>
        <v>196</v>
      </c>
      <c r="Y54" s="144"/>
      <c r="Z54" s="423">
        <f t="shared" si="7"/>
        <v>0</v>
      </c>
      <c r="AA54" s="423"/>
      <c r="AB54" s="86"/>
      <c r="AC54" s="107"/>
      <c r="AD54" s="10"/>
      <c r="AE54" s="10"/>
      <c r="AF54" s="2"/>
      <c r="AG54" s="2"/>
      <c r="AH54" s="2"/>
      <c r="AI54" s="2"/>
    </row>
    <row r="55" spans="1:35" ht="18.75">
      <c r="A55" s="157">
        <f t="shared" si="0"/>
        <v>1</v>
      </c>
      <c r="B55" s="142" t="s">
        <v>88</v>
      </c>
      <c r="C55" s="148" t="s">
        <v>29</v>
      </c>
      <c r="D55" s="198">
        <v>32</v>
      </c>
      <c r="E55" s="383">
        <f t="shared" si="4"/>
        <v>224</v>
      </c>
      <c r="F55" s="319">
        <v>46232</v>
      </c>
      <c r="G55" s="384">
        <f t="shared" ca="1" si="1"/>
        <v>76</v>
      </c>
      <c r="H55" s="385">
        <v>2</v>
      </c>
      <c r="I55" s="428" t="s">
        <v>489</v>
      </c>
      <c r="J55" s="428" t="s">
        <v>490</v>
      </c>
      <c r="K55" s="385" t="s">
        <v>354</v>
      </c>
      <c r="L55" s="195">
        <v>0.5</v>
      </c>
      <c r="M55" s="196"/>
      <c r="N55" s="196"/>
      <c r="O55" s="196"/>
      <c r="P55" s="196"/>
      <c r="Q55" s="197">
        <v>0.5</v>
      </c>
      <c r="R55" s="386">
        <f t="shared" si="5"/>
        <v>112</v>
      </c>
      <c r="S55" s="387">
        <f t="shared" si="5"/>
        <v>0</v>
      </c>
      <c r="T55" s="387">
        <f t="shared" si="5"/>
        <v>0</v>
      </c>
      <c r="U55" s="387">
        <f t="shared" si="5"/>
        <v>0</v>
      </c>
      <c r="V55" s="387">
        <f t="shared" si="5"/>
        <v>0</v>
      </c>
      <c r="W55" s="388">
        <f t="shared" si="5"/>
        <v>112</v>
      </c>
      <c r="X55" s="389">
        <f t="shared" si="6"/>
        <v>224</v>
      </c>
      <c r="Y55" s="144"/>
      <c r="Z55" s="423">
        <f t="shared" si="7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0"/>
        <v>1</v>
      </c>
      <c r="B56" s="156" t="s">
        <v>89</v>
      </c>
      <c r="C56" s="148" t="s">
        <v>34</v>
      </c>
      <c r="D56" s="198">
        <v>22</v>
      </c>
      <c r="E56" s="383">
        <f t="shared" si="4"/>
        <v>154</v>
      </c>
      <c r="F56" s="319">
        <v>46232</v>
      </c>
      <c r="G56" s="384">
        <f t="shared" ca="1" si="1"/>
        <v>76</v>
      </c>
      <c r="H56" s="385">
        <v>3</v>
      </c>
      <c r="I56" s="428" t="s">
        <v>491</v>
      </c>
      <c r="J56" s="428" t="s">
        <v>492</v>
      </c>
      <c r="K56" s="385" t="str">
        <f>VLOOKUP(H56,Secteurs!$A$4:$C$6,3)</f>
        <v>Arnaud ITOUA</v>
      </c>
      <c r="L56" s="195">
        <v>0.5</v>
      </c>
      <c r="M56" s="196"/>
      <c r="N56" s="196"/>
      <c r="O56" s="196"/>
      <c r="P56" s="196"/>
      <c r="Q56" s="197">
        <v>0.5</v>
      </c>
      <c r="R56" s="386">
        <f t="shared" si="5"/>
        <v>77</v>
      </c>
      <c r="S56" s="387">
        <f t="shared" si="5"/>
        <v>0</v>
      </c>
      <c r="T56" s="387">
        <f t="shared" si="5"/>
        <v>0</v>
      </c>
      <c r="U56" s="387">
        <f t="shared" si="5"/>
        <v>0</v>
      </c>
      <c r="V56" s="387">
        <f t="shared" si="5"/>
        <v>0</v>
      </c>
      <c r="W56" s="388">
        <f t="shared" si="5"/>
        <v>77</v>
      </c>
      <c r="X56" s="389">
        <f t="shared" si="6"/>
        <v>154</v>
      </c>
      <c r="Y56" s="144"/>
      <c r="Z56" s="423">
        <f t="shared" si="7"/>
        <v>0</v>
      </c>
      <c r="AA56" s="423"/>
      <c r="AB56" s="86"/>
      <c r="AC56" s="107"/>
      <c r="AD56" s="2"/>
      <c r="AE56" s="2"/>
      <c r="AF56" s="10"/>
      <c r="AG56" s="2"/>
      <c r="AH56" s="2"/>
      <c r="AI56" s="2"/>
    </row>
    <row r="57" spans="1:35" ht="18.75">
      <c r="A57" s="157">
        <f t="shared" si="0"/>
        <v>1</v>
      </c>
      <c r="B57" s="348" t="s">
        <v>322</v>
      </c>
      <c r="C57" s="168" t="s">
        <v>29</v>
      </c>
      <c r="D57" s="198">
        <v>36</v>
      </c>
      <c r="E57" s="383">
        <f t="shared" si="4"/>
        <v>252</v>
      </c>
      <c r="F57" s="319">
        <v>46232</v>
      </c>
      <c r="G57" s="384">
        <f t="shared" ca="1" si="1"/>
        <v>76</v>
      </c>
      <c r="H57" s="385">
        <v>2</v>
      </c>
      <c r="I57" s="428" t="s">
        <v>493</v>
      </c>
      <c r="J57" s="428" t="s">
        <v>494</v>
      </c>
      <c r="K57" s="385" t="s">
        <v>354</v>
      </c>
      <c r="L57" s="195"/>
      <c r="M57" s="196"/>
      <c r="N57" s="196"/>
      <c r="O57" s="196">
        <v>0.25</v>
      </c>
      <c r="P57" s="196">
        <v>0.25</v>
      </c>
      <c r="Q57" s="197">
        <v>0.5</v>
      </c>
      <c r="R57" s="386">
        <f t="shared" si="5"/>
        <v>0</v>
      </c>
      <c r="S57" s="387">
        <f t="shared" si="5"/>
        <v>0</v>
      </c>
      <c r="T57" s="387">
        <f t="shared" si="5"/>
        <v>0</v>
      </c>
      <c r="U57" s="387">
        <f t="shared" si="5"/>
        <v>63</v>
      </c>
      <c r="V57" s="387">
        <f t="shared" si="5"/>
        <v>63</v>
      </c>
      <c r="W57" s="388">
        <f t="shared" si="5"/>
        <v>126</v>
      </c>
      <c r="X57" s="389">
        <f t="shared" si="6"/>
        <v>252</v>
      </c>
      <c r="Y57" s="144"/>
      <c r="Z57" s="423">
        <f t="shared" si="7"/>
        <v>0</v>
      </c>
      <c r="AA57" s="423"/>
      <c r="AB57" s="86"/>
      <c r="AC57" s="523"/>
      <c r="AD57" s="523"/>
      <c r="AE57" s="2"/>
      <c r="AF57" s="2"/>
      <c r="AG57" s="2"/>
      <c r="AH57" s="2"/>
      <c r="AI57" s="2"/>
    </row>
    <row r="58" spans="1:35" ht="18.75">
      <c r="A58" s="157">
        <f t="shared" si="0"/>
        <v>1</v>
      </c>
      <c r="B58" s="156" t="s">
        <v>91</v>
      </c>
      <c r="C58" s="156"/>
      <c r="D58" s="198">
        <v>28</v>
      </c>
      <c r="E58" s="383">
        <f t="shared" si="4"/>
        <v>196</v>
      </c>
      <c r="F58" s="319">
        <v>46226</v>
      </c>
      <c r="G58" s="384">
        <f t="shared" ca="1" si="1"/>
        <v>82</v>
      </c>
      <c r="H58" s="385">
        <v>3</v>
      </c>
      <c r="I58" s="428">
        <v>-4.1325567000000003</v>
      </c>
      <c r="J58" s="428">
        <v>15.3468956</v>
      </c>
      <c r="K58" s="385" t="str">
        <f>VLOOKUP(H58,Secteurs!$A$4:$C$6,3)</f>
        <v>Arnaud ITOUA</v>
      </c>
      <c r="L58" s="195">
        <v>0.5</v>
      </c>
      <c r="M58" s="196"/>
      <c r="N58" s="196"/>
      <c r="O58" s="196"/>
      <c r="P58" s="196"/>
      <c r="Q58" s="197">
        <v>0.5</v>
      </c>
      <c r="R58" s="386">
        <f t="shared" ref="R58:W100" si="8">+$E58*L58</f>
        <v>98</v>
      </c>
      <c r="S58" s="387">
        <f t="shared" si="8"/>
        <v>0</v>
      </c>
      <c r="T58" s="387">
        <f t="shared" si="8"/>
        <v>0</v>
      </c>
      <c r="U58" s="387">
        <f t="shared" si="8"/>
        <v>0</v>
      </c>
      <c r="V58" s="387">
        <f t="shared" si="8"/>
        <v>0</v>
      </c>
      <c r="W58" s="388">
        <f t="shared" si="8"/>
        <v>98</v>
      </c>
      <c r="X58" s="389">
        <f t="shared" si="6"/>
        <v>196</v>
      </c>
      <c r="Y58" s="144"/>
      <c r="Z58" s="423">
        <f t="shared" ref="Z58:Z89" si="9">+X58-E58</f>
        <v>0</v>
      </c>
      <c r="AA58" s="423"/>
      <c r="AB58" s="10"/>
      <c r="AC58" s="107"/>
      <c r="AD58" s="2"/>
      <c r="AE58" s="2"/>
      <c r="AF58" s="2"/>
      <c r="AG58" s="2"/>
      <c r="AH58" s="2"/>
      <c r="AI58" s="2"/>
    </row>
    <row r="59" spans="1:35" ht="18.75">
      <c r="A59" s="157">
        <f t="shared" si="0"/>
        <v>1</v>
      </c>
      <c r="B59" s="158" t="s">
        <v>92</v>
      </c>
      <c r="C59" s="148" t="s">
        <v>34</v>
      </c>
      <c r="D59" s="198">
        <v>24</v>
      </c>
      <c r="E59" s="383">
        <f t="shared" si="4"/>
        <v>168</v>
      </c>
      <c r="F59" s="319">
        <v>46231</v>
      </c>
      <c r="G59" s="384">
        <f t="shared" ca="1" si="1"/>
        <v>77</v>
      </c>
      <c r="H59" s="385">
        <v>1</v>
      </c>
      <c r="I59" s="428">
        <v>-4.2821667000000003</v>
      </c>
      <c r="J59" s="428">
        <v>15.235324</v>
      </c>
      <c r="K59" s="385" t="s">
        <v>353</v>
      </c>
      <c r="L59" s="195">
        <v>0.5</v>
      </c>
      <c r="M59" s="196"/>
      <c r="N59" s="196">
        <v>0.25</v>
      </c>
      <c r="O59" s="196"/>
      <c r="P59" s="196"/>
      <c r="Q59" s="197">
        <v>0.25</v>
      </c>
      <c r="R59" s="386">
        <f t="shared" si="8"/>
        <v>84</v>
      </c>
      <c r="S59" s="387">
        <f t="shared" si="8"/>
        <v>0</v>
      </c>
      <c r="T59" s="387">
        <f t="shared" si="8"/>
        <v>42</v>
      </c>
      <c r="U59" s="387">
        <f t="shared" si="8"/>
        <v>0</v>
      </c>
      <c r="V59" s="387">
        <f t="shared" si="8"/>
        <v>0</v>
      </c>
      <c r="W59" s="388">
        <f t="shared" si="8"/>
        <v>42</v>
      </c>
      <c r="X59" s="389">
        <f t="shared" si="6"/>
        <v>168</v>
      </c>
      <c r="Y59" s="144"/>
      <c r="Z59" s="423">
        <f t="shared" si="9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0"/>
        <v>1</v>
      </c>
      <c r="B60" s="156" t="s">
        <v>93</v>
      </c>
      <c r="C60" s="148" t="s">
        <v>29</v>
      </c>
      <c r="D60" s="198">
        <v>40</v>
      </c>
      <c r="E60" s="383">
        <f t="shared" si="4"/>
        <v>280</v>
      </c>
      <c r="F60" s="319">
        <v>46234</v>
      </c>
      <c r="G60" s="384">
        <f t="shared" ca="1" si="1"/>
        <v>74</v>
      </c>
      <c r="H60" s="385">
        <v>2</v>
      </c>
      <c r="I60" s="428" t="s">
        <v>495</v>
      </c>
      <c r="J60" s="428" t="s">
        <v>496</v>
      </c>
      <c r="K60" s="385" t="s">
        <v>354</v>
      </c>
      <c r="L60" s="195">
        <v>0.25</v>
      </c>
      <c r="M60" s="196">
        <v>0.25</v>
      </c>
      <c r="N60" s="196"/>
      <c r="O60" s="196"/>
      <c r="P60" s="196"/>
      <c r="Q60" s="197">
        <v>0.5</v>
      </c>
      <c r="R60" s="386">
        <f t="shared" si="8"/>
        <v>70</v>
      </c>
      <c r="S60" s="387">
        <f t="shared" si="8"/>
        <v>70</v>
      </c>
      <c r="T60" s="387">
        <f t="shared" si="8"/>
        <v>0</v>
      </c>
      <c r="U60" s="387">
        <f t="shared" si="8"/>
        <v>0</v>
      </c>
      <c r="V60" s="387">
        <f t="shared" si="8"/>
        <v>0</v>
      </c>
      <c r="W60" s="388">
        <f t="shared" si="8"/>
        <v>140</v>
      </c>
      <c r="X60" s="389">
        <f t="shared" si="6"/>
        <v>280</v>
      </c>
      <c r="Y60" s="144"/>
      <c r="Z60" s="423">
        <f t="shared" si="9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0"/>
        <v>1</v>
      </c>
      <c r="B61" s="153" t="s">
        <v>94</v>
      </c>
      <c r="C61" s="148" t="s">
        <v>29</v>
      </c>
      <c r="D61" s="198">
        <v>28</v>
      </c>
      <c r="E61" s="383">
        <f t="shared" si="4"/>
        <v>196</v>
      </c>
      <c r="F61" s="319">
        <v>46231</v>
      </c>
      <c r="G61" s="384">
        <f t="shared" ca="1" si="1"/>
        <v>77</v>
      </c>
      <c r="H61" s="254">
        <v>1</v>
      </c>
      <c r="I61" s="429" t="s">
        <v>497</v>
      </c>
      <c r="J61" s="429" t="s">
        <v>498</v>
      </c>
      <c r="K61" s="385" t="s">
        <v>353</v>
      </c>
      <c r="L61" s="195">
        <v>0.5</v>
      </c>
      <c r="M61" s="196"/>
      <c r="N61" s="196"/>
      <c r="O61" s="196"/>
      <c r="P61" s="196"/>
      <c r="Q61" s="197">
        <v>0.5</v>
      </c>
      <c r="R61" s="386">
        <f t="shared" si="8"/>
        <v>98</v>
      </c>
      <c r="S61" s="387">
        <f t="shared" si="8"/>
        <v>0</v>
      </c>
      <c r="T61" s="387">
        <f t="shared" si="8"/>
        <v>0</v>
      </c>
      <c r="U61" s="387">
        <f t="shared" si="8"/>
        <v>0</v>
      </c>
      <c r="V61" s="387">
        <f t="shared" si="8"/>
        <v>0</v>
      </c>
      <c r="W61" s="388">
        <f t="shared" si="8"/>
        <v>98</v>
      </c>
      <c r="X61" s="389">
        <f t="shared" si="6"/>
        <v>196</v>
      </c>
      <c r="Y61" s="144"/>
      <c r="Z61" s="423">
        <f t="shared" si="9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0"/>
        <v>1</v>
      </c>
      <c r="B62" s="169" t="s">
        <v>95</v>
      </c>
      <c r="C62" s="159" t="s">
        <v>29</v>
      </c>
      <c r="D62" s="200">
        <v>24</v>
      </c>
      <c r="E62" s="383">
        <f t="shared" si="4"/>
        <v>168</v>
      </c>
      <c r="F62" s="319">
        <v>46230</v>
      </c>
      <c r="G62" s="384">
        <f t="shared" ca="1" si="1"/>
        <v>78</v>
      </c>
      <c r="H62" s="254">
        <v>1</v>
      </c>
      <c r="I62" s="429">
        <v>-4.2821742</v>
      </c>
      <c r="J62" s="429">
        <v>15.220715500000001</v>
      </c>
      <c r="K62" s="385" t="s">
        <v>353</v>
      </c>
      <c r="L62" s="195">
        <v>0.5</v>
      </c>
      <c r="M62" s="196"/>
      <c r="N62" s="196"/>
      <c r="O62" s="196"/>
      <c r="P62" s="196"/>
      <c r="Q62" s="197">
        <v>0.5</v>
      </c>
      <c r="R62" s="386">
        <f t="shared" si="8"/>
        <v>84</v>
      </c>
      <c r="S62" s="387">
        <f t="shared" si="8"/>
        <v>0</v>
      </c>
      <c r="T62" s="387">
        <f t="shared" si="8"/>
        <v>0</v>
      </c>
      <c r="U62" s="387">
        <f t="shared" si="8"/>
        <v>0</v>
      </c>
      <c r="V62" s="387">
        <f t="shared" si="8"/>
        <v>0</v>
      </c>
      <c r="W62" s="388">
        <f t="shared" si="8"/>
        <v>84</v>
      </c>
      <c r="X62" s="389">
        <f t="shared" si="6"/>
        <v>168</v>
      </c>
      <c r="Y62" s="144"/>
      <c r="Z62" s="423">
        <f t="shared" si="9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0"/>
        <v>1</v>
      </c>
      <c r="B63" s="142" t="s">
        <v>96</v>
      </c>
      <c r="C63" s="159" t="s">
        <v>29</v>
      </c>
      <c r="D63" s="198">
        <v>24</v>
      </c>
      <c r="E63" s="383">
        <f t="shared" si="4"/>
        <v>168</v>
      </c>
      <c r="F63" s="319">
        <v>46234</v>
      </c>
      <c r="G63" s="384">
        <f t="shared" ca="1" si="1"/>
        <v>74</v>
      </c>
      <c r="H63" s="254">
        <v>1</v>
      </c>
      <c r="I63" s="429">
        <v>-4.2682741999999996</v>
      </c>
      <c r="J63" s="429">
        <v>15.2245566</v>
      </c>
      <c r="K63" s="385" t="s">
        <v>353</v>
      </c>
      <c r="L63" s="195">
        <v>0.5</v>
      </c>
      <c r="M63" s="196"/>
      <c r="N63" s="196"/>
      <c r="O63" s="196"/>
      <c r="P63" s="196"/>
      <c r="Q63" s="197">
        <v>0.5</v>
      </c>
      <c r="R63" s="386">
        <f t="shared" si="8"/>
        <v>84</v>
      </c>
      <c r="S63" s="387">
        <f t="shared" si="8"/>
        <v>0</v>
      </c>
      <c r="T63" s="387">
        <f t="shared" si="8"/>
        <v>0</v>
      </c>
      <c r="U63" s="387">
        <f t="shared" si="8"/>
        <v>0</v>
      </c>
      <c r="V63" s="387">
        <f t="shared" si="8"/>
        <v>0</v>
      </c>
      <c r="W63" s="388">
        <f t="shared" si="8"/>
        <v>84</v>
      </c>
      <c r="X63" s="389">
        <f t="shared" si="6"/>
        <v>168</v>
      </c>
      <c r="Y63" s="144"/>
      <c r="Z63" s="423">
        <f t="shared" si="9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0"/>
        <v>1</v>
      </c>
      <c r="B64" s="150" t="s">
        <v>97</v>
      </c>
      <c r="C64" s="159" t="s">
        <v>29</v>
      </c>
      <c r="D64" s="200">
        <v>40</v>
      </c>
      <c r="E64" s="383">
        <f t="shared" si="4"/>
        <v>280</v>
      </c>
      <c r="F64" s="319">
        <v>46231</v>
      </c>
      <c r="G64" s="384">
        <f t="shared" ca="1" si="1"/>
        <v>77</v>
      </c>
      <c r="H64" s="385">
        <v>3</v>
      </c>
      <c r="I64" s="428" t="s">
        <v>499</v>
      </c>
      <c r="J64" s="428" t="s">
        <v>500</v>
      </c>
      <c r="K64" s="385" t="str">
        <f>VLOOKUP(H64,Secteurs!$A$4:$C$6,3)</f>
        <v>Arnaud ITOUA</v>
      </c>
      <c r="L64" s="195">
        <v>0.5</v>
      </c>
      <c r="M64" s="196"/>
      <c r="N64" s="196"/>
      <c r="O64" s="196"/>
      <c r="P64" s="196">
        <v>0.25</v>
      </c>
      <c r="Q64" s="197">
        <v>0.25</v>
      </c>
      <c r="R64" s="386">
        <f t="shared" si="8"/>
        <v>140</v>
      </c>
      <c r="S64" s="387">
        <f t="shared" si="8"/>
        <v>0</v>
      </c>
      <c r="T64" s="387">
        <f t="shared" si="8"/>
        <v>0</v>
      </c>
      <c r="U64" s="387">
        <f t="shared" si="8"/>
        <v>0</v>
      </c>
      <c r="V64" s="387">
        <f t="shared" si="8"/>
        <v>70</v>
      </c>
      <c r="W64" s="388">
        <f t="shared" si="8"/>
        <v>70</v>
      </c>
      <c r="X64" s="389">
        <f t="shared" si="6"/>
        <v>280</v>
      </c>
      <c r="Y64" s="144"/>
      <c r="Z64" s="423">
        <f t="shared" si="9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0"/>
        <v>1</v>
      </c>
      <c r="B65" s="169" t="s">
        <v>98</v>
      </c>
      <c r="C65" s="159" t="s">
        <v>29</v>
      </c>
      <c r="D65" s="200">
        <v>18</v>
      </c>
      <c r="E65" s="383">
        <f t="shared" si="4"/>
        <v>126</v>
      </c>
      <c r="F65" s="319">
        <v>46231</v>
      </c>
      <c r="G65" s="384">
        <f t="shared" ca="1" si="1"/>
        <v>77</v>
      </c>
      <c r="H65" s="254">
        <v>1</v>
      </c>
      <c r="I65" s="429" t="s">
        <v>501</v>
      </c>
      <c r="J65" s="429" t="s">
        <v>502</v>
      </c>
      <c r="K65" s="385" t="s">
        <v>353</v>
      </c>
      <c r="L65" s="195"/>
      <c r="M65" s="196">
        <v>0.5</v>
      </c>
      <c r="N65" s="196"/>
      <c r="O65" s="196">
        <v>0.5</v>
      </c>
      <c r="P65" s="196"/>
      <c r="Q65" s="197"/>
      <c r="R65" s="386">
        <f t="shared" si="8"/>
        <v>0</v>
      </c>
      <c r="S65" s="387">
        <f t="shared" si="8"/>
        <v>63</v>
      </c>
      <c r="T65" s="387">
        <f t="shared" si="8"/>
        <v>0</v>
      </c>
      <c r="U65" s="387">
        <f t="shared" si="8"/>
        <v>63</v>
      </c>
      <c r="V65" s="387">
        <f t="shared" si="8"/>
        <v>0</v>
      </c>
      <c r="W65" s="388">
        <f t="shared" si="8"/>
        <v>0</v>
      </c>
      <c r="X65" s="389">
        <f t="shared" si="6"/>
        <v>126</v>
      </c>
      <c r="Y65" s="144"/>
      <c r="Z65" s="423">
        <f t="shared" si="9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si="0"/>
        <v>1</v>
      </c>
      <c r="B66" s="169" t="s">
        <v>99</v>
      </c>
      <c r="C66" s="159" t="s">
        <v>29</v>
      </c>
      <c r="D66" s="200">
        <v>28</v>
      </c>
      <c r="E66" s="383">
        <f t="shared" si="4"/>
        <v>196</v>
      </c>
      <c r="F66" s="319">
        <v>46231</v>
      </c>
      <c r="G66" s="384">
        <f ca="1">+IF(A66=1,(+TODAY())-F66,"Sans objet")</f>
        <v>77</v>
      </c>
      <c r="H66" s="385">
        <v>1</v>
      </c>
      <c r="I66" s="428" t="s">
        <v>503</v>
      </c>
      <c r="J66" s="428" t="s">
        <v>504</v>
      </c>
      <c r="K66" s="385" t="s">
        <v>353</v>
      </c>
      <c r="L66" s="195">
        <v>0.5</v>
      </c>
      <c r="M66" s="196"/>
      <c r="N66" s="196"/>
      <c r="O66" s="196"/>
      <c r="P66" s="196"/>
      <c r="Q66" s="197">
        <v>0.5</v>
      </c>
      <c r="R66" s="386">
        <f t="shared" si="8"/>
        <v>98</v>
      </c>
      <c r="S66" s="387">
        <f t="shared" si="8"/>
        <v>0</v>
      </c>
      <c r="T66" s="387">
        <f t="shared" si="8"/>
        <v>0</v>
      </c>
      <c r="U66" s="387">
        <f t="shared" si="8"/>
        <v>0</v>
      </c>
      <c r="V66" s="387">
        <f t="shared" si="8"/>
        <v>0</v>
      </c>
      <c r="W66" s="388">
        <f t="shared" si="8"/>
        <v>98</v>
      </c>
      <c r="X66" s="389">
        <f t="shared" si="6"/>
        <v>196</v>
      </c>
      <c r="Y66" s="144"/>
      <c r="Z66" s="423">
        <f t="shared" si="9"/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ref="A67:A130" si="10">+IF(D67&gt;0,1,0)</f>
        <v>1</v>
      </c>
      <c r="B67" s="161" t="s">
        <v>100</v>
      </c>
      <c r="C67" s="160" t="s">
        <v>29</v>
      </c>
      <c r="D67" s="198">
        <v>20</v>
      </c>
      <c r="E67" s="383">
        <f>D67*7</f>
        <v>140</v>
      </c>
      <c r="F67" s="319">
        <v>46232</v>
      </c>
      <c r="G67" s="384">
        <f t="shared" ref="G67:G69" ca="1" si="11">+IF(A67=1,(+TODAY())-F67,"Sans objet")</f>
        <v>76</v>
      </c>
      <c r="H67" s="254">
        <v>1</v>
      </c>
      <c r="I67" s="429">
        <v>-4.2824644000000003</v>
      </c>
      <c r="J67" s="429">
        <v>15.226678700000001</v>
      </c>
      <c r="K67" s="385" t="s">
        <v>353</v>
      </c>
      <c r="L67" s="195"/>
      <c r="M67" s="196"/>
      <c r="N67" s="196"/>
      <c r="O67" s="196"/>
      <c r="P67" s="196">
        <v>0.5</v>
      </c>
      <c r="Q67" s="197">
        <v>0.5</v>
      </c>
      <c r="R67" s="386">
        <f t="shared" si="8"/>
        <v>0</v>
      </c>
      <c r="S67" s="387">
        <f t="shared" si="8"/>
        <v>0</v>
      </c>
      <c r="T67" s="387">
        <f t="shared" si="8"/>
        <v>0</v>
      </c>
      <c r="U67" s="387">
        <f t="shared" si="8"/>
        <v>0</v>
      </c>
      <c r="V67" s="387">
        <f t="shared" si="8"/>
        <v>70</v>
      </c>
      <c r="W67" s="388">
        <f t="shared" si="8"/>
        <v>70</v>
      </c>
      <c r="X67" s="389">
        <f t="shared" si="6"/>
        <v>140</v>
      </c>
      <c r="Y67" s="144"/>
      <c r="Z67" s="423">
        <f t="shared" si="9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10"/>
        <v>1</v>
      </c>
      <c r="B68" s="153" t="s">
        <v>101</v>
      </c>
      <c r="C68" s="148" t="s">
        <v>29</v>
      </c>
      <c r="D68" s="198">
        <v>48</v>
      </c>
      <c r="E68" s="383">
        <f t="shared" ref="E68:E131" si="12">D68*7</f>
        <v>336</v>
      </c>
      <c r="F68" s="319">
        <v>46206</v>
      </c>
      <c r="G68" s="384">
        <v>1</v>
      </c>
      <c r="H68" s="385">
        <v>2</v>
      </c>
      <c r="I68" s="428" t="s">
        <v>505</v>
      </c>
      <c r="J68" s="428" t="s">
        <v>506</v>
      </c>
      <c r="K68" s="385" t="s">
        <v>355</v>
      </c>
      <c r="L68" s="195"/>
      <c r="M68" s="196">
        <v>0.5</v>
      </c>
      <c r="N68" s="196"/>
      <c r="O68" s="196">
        <v>0.25</v>
      </c>
      <c r="P68" s="196"/>
      <c r="Q68" s="197">
        <v>0.25</v>
      </c>
      <c r="R68" s="386">
        <f t="shared" si="8"/>
        <v>0</v>
      </c>
      <c r="S68" s="387">
        <f t="shared" si="8"/>
        <v>168</v>
      </c>
      <c r="T68" s="387">
        <f t="shared" si="8"/>
        <v>0</v>
      </c>
      <c r="U68" s="387">
        <f t="shared" si="8"/>
        <v>84</v>
      </c>
      <c r="V68" s="387">
        <f t="shared" si="8"/>
        <v>0</v>
      </c>
      <c r="W68" s="388">
        <f t="shared" si="8"/>
        <v>84</v>
      </c>
      <c r="X68" s="389">
        <f t="shared" ref="X68:X131" si="13">SUM(R68:W68)</f>
        <v>336</v>
      </c>
      <c r="Y68" s="144"/>
      <c r="Z68" s="423">
        <f t="shared" si="9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10"/>
        <v>1</v>
      </c>
      <c r="B69" s="150" t="s">
        <v>103</v>
      </c>
      <c r="C69" s="288"/>
      <c r="D69" s="200">
        <v>20</v>
      </c>
      <c r="E69" s="383">
        <f t="shared" si="12"/>
        <v>140</v>
      </c>
      <c r="F69" s="319">
        <v>46232</v>
      </c>
      <c r="G69" s="384">
        <f t="shared" ca="1" si="11"/>
        <v>76</v>
      </c>
      <c r="H69" s="254">
        <v>2</v>
      </c>
      <c r="I69" s="429" t="s">
        <v>507</v>
      </c>
      <c r="J69" s="429" t="s">
        <v>508</v>
      </c>
      <c r="K69" s="385" t="s">
        <v>354</v>
      </c>
      <c r="L69" s="195"/>
      <c r="M69" s="196"/>
      <c r="N69" s="196"/>
      <c r="O69" s="196"/>
      <c r="P69" s="196"/>
      <c r="Q69" s="197">
        <v>1</v>
      </c>
      <c r="R69" s="386">
        <f t="shared" si="8"/>
        <v>0</v>
      </c>
      <c r="S69" s="387">
        <f t="shared" si="8"/>
        <v>0</v>
      </c>
      <c r="T69" s="387">
        <f t="shared" si="8"/>
        <v>0</v>
      </c>
      <c r="U69" s="387">
        <f t="shared" si="8"/>
        <v>0</v>
      </c>
      <c r="V69" s="387">
        <f t="shared" si="8"/>
        <v>0</v>
      </c>
      <c r="W69" s="388">
        <f t="shared" si="8"/>
        <v>140</v>
      </c>
      <c r="X69" s="389">
        <f t="shared" si="13"/>
        <v>140</v>
      </c>
      <c r="Y69" s="144"/>
      <c r="Z69" s="423">
        <f t="shared" si="9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8.75">
      <c r="A70" s="157">
        <f t="shared" si="10"/>
        <v>1</v>
      </c>
      <c r="B70" s="153" t="s">
        <v>105</v>
      </c>
      <c r="D70" s="198">
        <v>28</v>
      </c>
      <c r="E70" s="383">
        <f t="shared" si="12"/>
        <v>196</v>
      </c>
      <c r="F70" s="319">
        <v>46232</v>
      </c>
      <c r="G70" s="384">
        <f ca="1">+IF(A70=1,(+TODAY())-F70,"Sans objet")</f>
        <v>76</v>
      </c>
      <c r="H70" s="254">
        <v>1</v>
      </c>
      <c r="I70" s="429" t="s">
        <v>509</v>
      </c>
      <c r="J70" s="429" t="s">
        <v>510</v>
      </c>
      <c r="K70" s="385" t="s">
        <v>353</v>
      </c>
      <c r="L70" s="195">
        <v>0.5</v>
      </c>
      <c r="M70" s="196"/>
      <c r="N70" s="196"/>
      <c r="O70" s="196">
        <v>0.5</v>
      </c>
      <c r="P70" s="196"/>
      <c r="Q70" s="197"/>
      <c r="R70" s="386">
        <f t="shared" si="8"/>
        <v>98</v>
      </c>
      <c r="S70" s="387">
        <f t="shared" si="8"/>
        <v>0</v>
      </c>
      <c r="T70" s="387">
        <f t="shared" si="8"/>
        <v>0</v>
      </c>
      <c r="U70" s="387">
        <f t="shared" si="8"/>
        <v>98</v>
      </c>
      <c r="V70" s="387">
        <f t="shared" si="8"/>
        <v>0</v>
      </c>
      <c r="W70" s="388">
        <f t="shared" si="8"/>
        <v>0</v>
      </c>
      <c r="X70" s="389">
        <f t="shared" si="13"/>
        <v>196</v>
      </c>
      <c r="Y70" s="144"/>
      <c r="Z70" s="423">
        <f t="shared" si="9"/>
        <v>0</v>
      </c>
      <c r="AA70" s="423"/>
      <c r="AB70" s="2"/>
      <c r="AC70" s="2"/>
      <c r="AD70" s="2"/>
      <c r="AE70" s="2"/>
      <c r="AF70" s="2"/>
      <c r="AG70" s="2"/>
      <c r="AH70" s="2"/>
      <c r="AI70" s="2"/>
    </row>
    <row r="71" spans="1:35" ht="19.5" customHeight="1">
      <c r="A71" s="157">
        <f t="shared" si="10"/>
        <v>1</v>
      </c>
      <c r="B71" s="142" t="s">
        <v>106</v>
      </c>
      <c r="C71" s="142"/>
      <c r="D71" s="199">
        <v>12</v>
      </c>
      <c r="E71" s="383">
        <f t="shared" si="12"/>
        <v>84</v>
      </c>
      <c r="F71" s="319">
        <v>46231</v>
      </c>
      <c r="G71" s="384">
        <f t="shared" ref="G71:G132" ca="1" si="14">+IF(A71=1,(+TODAY())-F71,"Sans objet")</f>
        <v>77</v>
      </c>
      <c r="H71" s="254">
        <v>1</v>
      </c>
      <c r="I71" s="429" t="s">
        <v>511</v>
      </c>
      <c r="J71" s="429" t="s">
        <v>512</v>
      </c>
      <c r="K71" s="385" t="s">
        <v>353</v>
      </c>
      <c r="L71" s="195"/>
      <c r="M71" s="196">
        <v>0.5</v>
      </c>
      <c r="N71" s="196"/>
      <c r="O71" s="196"/>
      <c r="P71" s="196"/>
      <c r="Q71" s="197">
        <v>0.5</v>
      </c>
      <c r="R71" s="386">
        <f t="shared" si="8"/>
        <v>0</v>
      </c>
      <c r="S71" s="387">
        <f t="shared" si="8"/>
        <v>42</v>
      </c>
      <c r="T71" s="387">
        <f t="shared" si="8"/>
        <v>0</v>
      </c>
      <c r="U71" s="387">
        <f t="shared" si="8"/>
        <v>0</v>
      </c>
      <c r="V71" s="387">
        <f t="shared" si="8"/>
        <v>0</v>
      </c>
      <c r="W71" s="388">
        <f t="shared" si="8"/>
        <v>42</v>
      </c>
      <c r="X71" s="389">
        <f t="shared" si="13"/>
        <v>84</v>
      </c>
      <c r="Y71" s="144"/>
      <c r="Z71" s="423">
        <f t="shared" si="9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21">
      <c r="A72" s="157">
        <f t="shared" si="10"/>
        <v>1</v>
      </c>
      <c r="B72" s="142" t="s">
        <v>107</v>
      </c>
      <c r="C72" s="142"/>
      <c r="D72" s="198">
        <v>28</v>
      </c>
      <c r="E72" s="383">
        <f t="shared" si="12"/>
        <v>196</v>
      </c>
      <c r="F72" s="319">
        <v>46232</v>
      </c>
      <c r="G72" s="384">
        <f t="shared" ca="1" si="14"/>
        <v>76</v>
      </c>
      <c r="H72" s="385">
        <v>2</v>
      </c>
      <c r="I72" s="428" t="s">
        <v>513</v>
      </c>
      <c r="J72" s="428" t="s">
        <v>514</v>
      </c>
      <c r="K72" s="385" t="s">
        <v>354</v>
      </c>
      <c r="L72" s="195">
        <v>0.5</v>
      </c>
      <c r="M72" s="196"/>
      <c r="N72" s="196"/>
      <c r="O72" s="196"/>
      <c r="P72" s="196"/>
      <c r="Q72" s="197">
        <v>0.5</v>
      </c>
      <c r="R72" s="386">
        <f t="shared" si="8"/>
        <v>98</v>
      </c>
      <c r="S72" s="387">
        <f t="shared" si="8"/>
        <v>0</v>
      </c>
      <c r="T72" s="387">
        <f t="shared" si="8"/>
        <v>0</v>
      </c>
      <c r="U72" s="387">
        <f t="shared" si="8"/>
        <v>0</v>
      </c>
      <c r="V72" s="387">
        <f t="shared" si="8"/>
        <v>0</v>
      </c>
      <c r="W72" s="388">
        <f t="shared" si="8"/>
        <v>98</v>
      </c>
      <c r="X72" s="389">
        <f t="shared" si="13"/>
        <v>196</v>
      </c>
      <c r="Y72" s="144"/>
      <c r="Z72" s="423">
        <f t="shared" si="9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18.75" customHeight="1">
      <c r="A73" s="157">
        <f t="shared" si="10"/>
        <v>1</v>
      </c>
      <c r="B73" s="153" t="s">
        <v>392</v>
      </c>
      <c r="C73" s="149" t="s">
        <v>34</v>
      </c>
      <c r="D73" s="198">
        <v>30</v>
      </c>
      <c r="E73" s="383">
        <f t="shared" si="12"/>
        <v>210</v>
      </c>
      <c r="F73" s="352">
        <v>46231</v>
      </c>
      <c r="G73" s="384">
        <f t="shared" ca="1" si="14"/>
        <v>77</v>
      </c>
      <c r="H73" s="255">
        <v>1</v>
      </c>
      <c r="I73" s="430" t="s">
        <v>515</v>
      </c>
      <c r="J73" s="430" t="s">
        <v>516</v>
      </c>
      <c r="K73" s="255" t="s">
        <v>353</v>
      </c>
      <c r="L73" s="195">
        <v>0.5</v>
      </c>
      <c r="M73" s="196"/>
      <c r="N73" s="196"/>
      <c r="O73" s="196">
        <v>0.25</v>
      </c>
      <c r="P73" s="196"/>
      <c r="Q73" s="197">
        <v>0.25</v>
      </c>
      <c r="R73" s="386">
        <f t="shared" si="8"/>
        <v>105</v>
      </c>
      <c r="S73" s="387">
        <f t="shared" si="8"/>
        <v>0</v>
      </c>
      <c r="T73" s="387">
        <f t="shared" si="8"/>
        <v>0</v>
      </c>
      <c r="U73" s="387">
        <f t="shared" si="8"/>
        <v>52.5</v>
      </c>
      <c r="V73" s="387">
        <f t="shared" si="8"/>
        <v>0</v>
      </c>
      <c r="W73" s="388">
        <f t="shared" si="8"/>
        <v>52.5</v>
      </c>
      <c r="X73" s="389">
        <f t="shared" si="13"/>
        <v>210</v>
      </c>
      <c r="Y73" s="144"/>
      <c r="Z73" s="423">
        <f t="shared" si="9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21">
      <c r="A74" s="157">
        <f t="shared" si="10"/>
        <v>1</v>
      </c>
      <c r="B74" s="153" t="s">
        <v>393</v>
      </c>
      <c r="C74" s="153"/>
      <c r="D74" s="198">
        <v>26</v>
      </c>
      <c r="E74" s="383">
        <f t="shared" si="12"/>
        <v>182</v>
      </c>
      <c r="F74" s="319">
        <v>46231</v>
      </c>
      <c r="G74" s="384">
        <f t="shared" ca="1" si="14"/>
        <v>77</v>
      </c>
      <c r="H74" s="385">
        <v>1</v>
      </c>
      <c r="I74" s="428" t="s">
        <v>517</v>
      </c>
      <c r="J74" s="428" t="s">
        <v>518</v>
      </c>
      <c r="K74" s="385" t="s">
        <v>353</v>
      </c>
      <c r="L74" s="195">
        <v>0.5</v>
      </c>
      <c r="M74" s="196"/>
      <c r="N74" s="196"/>
      <c r="O74" s="196">
        <v>0.25</v>
      </c>
      <c r="P74" s="196"/>
      <c r="Q74" s="197">
        <v>0.25</v>
      </c>
      <c r="R74" s="386">
        <f t="shared" si="8"/>
        <v>91</v>
      </c>
      <c r="S74" s="387">
        <f t="shared" si="8"/>
        <v>0</v>
      </c>
      <c r="T74" s="387">
        <f t="shared" si="8"/>
        <v>0</v>
      </c>
      <c r="U74" s="387">
        <f t="shared" si="8"/>
        <v>45.5</v>
      </c>
      <c r="V74" s="387">
        <f t="shared" si="8"/>
        <v>0</v>
      </c>
      <c r="W74" s="388">
        <f t="shared" si="8"/>
        <v>45.5</v>
      </c>
      <c r="X74" s="389">
        <f t="shared" si="13"/>
        <v>182</v>
      </c>
      <c r="Y74" s="144"/>
      <c r="Z74" s="423">
        <f t="shared" si="9"/>
        <v>0</v>
      </c>
      <c r="AA74" s="423"/>
      <c r="AB74" s="36"/>
      <c r="AC74" s="36"/>
      <c r="AD74" s="36"/>
      <c r="AE74" s="36"/>
      <c r="AF74" s="36"/>
      <c r="AG74" s="36"/>
      <c r="AH74" s="2"/>
      <c r="AI74" s="2"/>
    </row>
    <row r="75" spans="1:35" ht="18.75">
      <c r="A75" s="157">
        <f t="shared" si="10"/>
        <v>1</v>
      </c>
      <c r="B75" s="142" t="s">
        <v>110</v>
      </c>
      <c r="C75" s="148" t="s">
        <v>29</v>
      </c>
      <c r="D75" s="198">
        <v>26</v>
      </c>
      <c r="E75" s="383">
        <f t="shared" si="12"/>
        <v>182</v>
      </c>
      <c r="F75" s="319">
        <v>46227</v>
      </c>
      <c r="G75" s="384">
        <f t="shared" ca="1" si="14"/>
        <v>81</v>
      </c>
      <c r="H75" s="385">
        <v>3</v>
      </c>
      <c r="I75" s="428">
        <v>-4.1654558000000002</v>
      </c>
      <c r="J75" s="428">
        <v>15.255113700000001</v>
      </c>
      <c r="K75" s="385" t="str">
        <f>VLOOKUP(H75,Secteurs!$A$4:$C$6,3)</f>
        <v>Arnaud ITOUA</v>
      </c>
      <c r="L75" s="195">
        <v>0.5</v>
      </c>
      <c r="M75" s="196"/>
      <c r="N75" s="196">
        <v>0.25</v>
      </c>
      <c r="O75" s="196"/>
      <c r="P75" s="196">
        <v>0.25</v>
      </c>
      <c r="Q75" s="197"/>
      <c r="R75" s="386">
        <f t="shared" si="8"/>
        <v>91</v>
      </c>
      <c r="S75" s="387">
        <f t="shared" si="8"/>
        <v>0</v>
      </c>
      <c r="T75" s="387">
        <f t="shared" si="8"/>
        <v>45.5</v>
      </c>
      <c r="U75" s="387">
        <f t="shared" si="8"/>
        <v>0</v>
      </c>
      <c r="V75" s="387">
        <f t="shared" si="8"/>
        <v>45.5</v>
      </c>
      <c r="W75" s="388">
        <f t="shared" si="8"/>
        <v>0</v>
      </c>
      <c r="X75" s="389">
        <f t="shared" si="13"/>
        <v>182</v>
      </c>
      <c r="Y75" s="144"/>
      <c r="Z75" s="423">
        <f t="shared" si="9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10"/>
        <v>1</v>
      </c>
      <c r="B76" s="142" t="s">
        <v>111</v>
      </c>
      <c r="C76" s="142"/>
      <c r="D76" s="198">
        <v>28</v>
      </c>
      <c r="E76" s="383">
        <f t="shared" si="12"/>
        <v>196</v>
      </c>
      <c r="F76" s="319">
        <v>46234</v>
      </c>
      <c r="G76" s="384">
        <f t="shared" ca="1" si="14"/>
        <v>74</v>
      </c>
      <c r="H76" s="385">
        <v>2</v>
      </c>
      <c r="I76" s="428" t="s">
        <v>519</v>
      </c>
      <c r="J76" s="428" t="s">
        <v>520</v>
      </c>
      <c r="K76" s="385" t="s">
        <v>354</v>
      </c>
      <c r="L76" s="195">
        <v>0.5</v>
      </c>
      <c r="M76" s="196"/>
      <c r="N76" s="196"/>
      <c r="O76" s="196"/>
      <c r="P76" s="196"/>
      <c r="Q76" s="197">
        <v>0.5</v>
      </c>
      <c r="R76" s="386">
        <f>+$E76*L76</f>
        <v>98</v>
      </c>
      <c r="S76" s="387">
        <f t="shared" si="8"/>
        <v>0</v>
      </c>
      <c r="T76" s="387">
        <f t="shared" si="8"/>
        <v>0</v>
      </c>
      <c r="U76" s="387">
        <f t="shared" si="8"/>
        <v>0</v>
      </c>
      <c r="V76" s="387">
        <f t="shared" si="8"/>
        <v>0</v>
      </c>
      <c r="W76" s="388">
        <f t="shared" si="8"/>
        <v>98</v>
      </c>
      <c r="X76" s="389">
        <f>SUM(R76:W76)</f>
        <v>196</v>
      </c>
      <c r="Y76" s="144"/>
      <c r="Z76" s="423">
        <f t="shared" si="9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10"/>
        <v>1</v>
      </c>
      <c r="B77" s="142" t="s">
        <v>112</v>
      </c>
      <c r="C77" s="148" t="s">
        <v>52</v>
      </c>
      <c r="D77" s="198">
        <v>38</v>
      </c>
      <c r="E77" s="383">
        <f t="shared" si="12"/>
        <v>266</v>
      </c>
      <c r="F77" s="319">
        <v>46234</v>
      </c>
      <c r="G77" s="384">
        <f t="shared" ca="1" si="14"/>
        <v>74</v>
      </c>
      <c r="H77" s="385">
        <v>3</v>
      </c>
      <c r="I77" s="428" t="s">
        <v>521</v>
      </c>
      <c r="J77" s="428" t="s">
        <v>522</v>
      </c>
      <c r="K77" s="385" t="str">
        <f>VLOOKUP(H77,Secteurs!$A$4:$C$6,3)</f>
        <v>Arnaud ITOUA</v>
      </c>
      <c r="L77" s="195">
        <v>0.5</v>
      </c>
      <c r="M77" s="196"/>
      <c r="N77" s="196">
        <v>0.5</v>
      </c>
      <c r="O77" s="196"/>
      <c r="P77" s="196"/>
      <c r="Q77" s="197"/>
      <c r="R77" s="386">
        <f t="shared" si="8"/>
        <v>133</v>
      </c>
      <c r="S77" s="387">
        <f t="shared" si="8"/>
        <v>0</v>
      </c>
      <c r="T77" s="387">
        <f t="shared" si="8"/>
        <v>133</v>
      </c>
      <c r="U77" s="387">
        <f t="shared" si="8"/>
        <v>0</v>
      </c>
      <c r="V77" s="387">
        <f t="shared" si="8"/>
        <v>0</v>
      </c>
      <c r="W77" s="388">
        <f t="shared" si="8"/>
        <v>0</v>
      </c>
      <c r="X77" s="389">
        <f t="shared" si="13"/>
        <v>266</v>
      </c>
      <c r="Y77" s="144"/>
      <c r="Z77" s="423">
        <f t="shared" si="9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10"/>
        <v>1</v>
      </c>
      <c r="B78" s="153" t="s">
        <v>327</v>
      </c>
      <c r="C78" s="149"/>
      <c r="D78" s="198">
        <v>25</v>
      </c>
      <c r="E78" s="383">
        <f t="shared" si="12"/>
        <v>175</v>
      </c>
      <c r="F78" s="319">
        <v>46227</v>
      </c>
      <c r="G78" s="384">
        <f ca="1">+IF(A78=1,(+TODAY())-F78,"Sans objet")</f>
        <v>81</v>
      </c>
      <c r="H78" s="254">
        <v>1</v>
      </c>
      <c r="I78" s="429" t="s">
        <v>523</v>
      </c>
      <c r="J78" s="429" t="s">
        <v>524</v>
      </c>
      <c r="K78" s="385" t="s">
        <v>353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8"/>
        <v>87.5</v>
      </c>
      <c r="S78" s="387">
        <f t="shared" si="8"/>
        <v>0</v>
      </c>
      <c r="T78" s="387">
        <f t="shared" si="8"/>
        <v>0</v>
      </c>
      <c r="U78" s="387">
        <f t="shared" si="8"/>
        <v>43.75</v>
      </c>
      <c r="V78" s="387">
        <f t="shared" si="8"/>
        <v>0</v>
      </c>
      <c r="W78" s="388">
        <f t="shared" si="8"/>
        <v>43.75</v>
      </c>
      <c r="X78" s="389">
        <f t="shared" si="13"/>
        <v>175</v>
      </c>
      <c r="Y78" s="144"/>
      <c r="Z78" s="423">
        <f t="shared" si="9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10"/>
        <v>1</v>
      </c>
      <c r="B79" s="142" t="s">
        <v>114</v>
      </c>
      <c r="C79" s="148" t="s">
        <v>29</v>
      </c>
      <c r="D79" s="198">
        <v>32</v>
      </c>
      <c r="E79" s="383">
        <f t="shared" si="12"/>
        <v>224</v>
      </c>
      <c r="F79" s="319">
        <v>46233</v>
      </c>
      <c r="G79" s="384">
        <f t="shared" ca="1" si="14"/>
        <v>75</v>
      </c>
      <c r="H79" s="385">
        <v>1</v>
      </c>
      <c r="I79" s="428" t="s">
        <v>525</v>
      </c>
      <c r="J79" s="428" t="s">
        <v>526</v>
      </c>
      <c r="K79" s="385" t="s">
        <v>354</v>
      </c>
      <c r="L79" s="195">
        <v>0.5</v>
      </c>
      <c r="M79" s="196"/>
      <c r="N79" s="196"/>
      <c r="O79" s="196">
        <v>0.25</v>
      </c>
      <c r="P79" s="196"/>
      <c r="Q79" s="197">
        <v>0.25</v>
      </c>
      <c r="R79" s="386">
        <f t="shared" si="8"/>
        <v>112</v>
      </c>
      <c r="S79" s="387">
        <f t="shared" si="8"/>
        <v>0</v>
      </c>
      <c r="T79" s="387">
        <f t="shared" si="8"/>
        <v>0</v>
      </c>
      <c r="U79" s="387">
        <f t="shared" si="8"/>
        <v>56</v>
      </c>
      <c r="V79" s="387">
        <f t="shared" si="8"/>
        <v>0</v>
      </c>
      <c r="W79" s="388">
        <f t="shared" si="8"/>
        <v>56</v>
      </c>
      <c r="X79" s="389">
        <f t="shared" si="13"/>
        <v>224</v>
      </c>
      <c r="Y79" s="144"/>
      <c r="Z79" s="423">
        <f t="shared" si="9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10"/>
        <v>1</v>
      </c>
      <c r="B80" s="161" t="s">
        <v>237</v>
      </c>
      <c r="C80" s="161"/>
      <c r="D80" s="198">
        <v>52</v>
      </c>
      <c r="E80" s="383">
        <f t="shared" si="12"/>
        <v>364</v>
      </c>
      <c r="F80" s="319">
        <v>46234</v>
      </c>
      <c r="G80" s="384">
        <f t="shared" ca="1" si="14"/>
        <v>74</v>
      </c>
      <c r="H80" s="385">
        <v>1</v>
      </c>
      <c r="I80" s="428">
        <v>-4.2859619999999996</v>
      </c>
      <c r="J80" s="428">
        <v>15.247093</v>
      </c>
      <c r="K80" s="385" t="s">
        <v>353</v>
      </c>
      <c r="L80" s="195">
        <v>0.75</v>
      </c>
      <c r="M80" s="196"/>
      <c r="N80" s="196"/>
      <c r="O80" s="196"/>
      <c r="P80" s="196"/>
      <c r="Q80" s="197">
        <v>0.25</v>
      </c>
      <c r="R80" s="386">
        <f t="shared" si="8"/>
        <v>273</v>
      </c>
      <c r="S80" s="387">
        <f t="shared" si="8"/>
        <v>0</v>
      </c>
      <c r="T80" s="387">
        <f t="shared" si="8"/>
        <v>0</v>
      </c>
      <c r="U80" s="387">
        <f t="shared" si="8"/>
        <v>0</v>
      </c>
      <c r="V80" s="387">
        <f t="shared" si="8"/>
        <v>0</v>
      </c>
      <c r="W80" s="388">
        <f t="shared" si="8"/>
        <v>91</v>
      </c>
      <c r="X80" s="389">
        <f t="shared" si="13"/>
        <v>364</v>
      </c>
      <c r="Y80" s="144"/>
      <c r="Z80" s="423">
        <f t="shared" si="9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10"/>
        <v>1</v>
      </c>
      <c r="B81" s="153" t="s">
        <v>377</v>
      </c>
      <c r="C81" s="149" t="s">
        <v>52</v>
      </c>
      <c r="D81" s="198">
        <v>32</v>
      </c>
      <c r="E81" s="383">
        <f t="shared" si="12"/>
        <v>224</v>
      </c>
      <c r="F81" s="319">
        <v>46234</v>
      </c>
      <c r="G81" s="384">
        <f t="shared" ca="1" si="14"/>
        <v>74</v>
      </c>
      <c r="H81" s="385">
        <v>1</v>
      </c>
      <c r="I81" s="428">
        <v>-4.2902719999999999</v>
      </c>
      <c r="J81" s="428">
        <v>15.249775</v>
      </c>
      <c r="K81" s="385" t="s">
        <v>353</v>
      </c>
      <c r="L81" s="195">
        <v>0.75</v>
      </c>
      <c r="M81" s="196"/>
      <c r="N81" s="196"/>
      <c r="O81" s="196"/>
      <c r="P81" s="196">
        <v>0.25</v>
      </c>
      <c r="Q81" s="197"/>
      <c r="R81" s="386">
        <f t="shared" si="8"/>
        <v>168</v>
      </c>
      <c r="S81" s="387">
        <f t="shared" si="8"/>
        <v>0</v>
      </c>
      <c r="T81" s="387">
        <f t="shared" si="8"/>
        <v>0</v>
      </c>
      <c r="U81" s="387">
        <f t="shared" si="8"/>
        <v>0</v>
      </c>
      <c r="V81" s="387">
        <f t="shared" si="8"/>
        <v>56</v>
      </c>
      <c r="W81" s="388">
        <f t="shared" si="8"/>
        <v>0</v>
      </c>
      <c r="X81" s="389">
        <f t="shared" si="13"/>
        <v>224</v>
      </c>
      <c r="Y81" s="144"/>
      <c r="Z81" s="423">
        <f t="shared" si="9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10"/>
        <v>1</v>
      </c>
      <c r="B82" s="142" t="s">
        <v>386</v>
      </c>
      <c r="C82" s="142"/>
      <c r="D82" s="198">
        <v>34</v>
      </c>
      <c r="E82" s="383">
        <f t="shared" si="12"/>
        <v>238</v>
      </c>
      <c r="F82" s="319">
        <v>46230</v>
      </c>
      <c r="G82" s="384">
        <f t="shared" ca="1" si="14"/>
        <v>78</v>
      </c>
      <c r="H82" s="254">
        <v>1</v>
      </c>
      <c r="I82" s="429" t="s">
        <v>527</v>
      </c>
      <c r="J82" s="429" t="s">
        <v>528</v>
      </c>
      <c r="K82" s="385" t="s">
        <v>353</v>
      </c>
      <c r="L82" s="195">
        <v>1</v>
      </c>
      <c r="M82" s="196"/>
      <c r="N82" s="196"/>
      <c r="O82" s="196"/>
      <c r="P82" s="196"/>
      <c r="Q82" s="197"/>
      <c r="R82" s="386">
        <f t="shared" si="8"/>
        <v>238</v>
      </c>
      <c r="S82" s="387">
        <f t="shared" si="8"/>
        <v>0</v>
      </c>
      <c r="T82" s="387">
        <f t="shared" si="8"/>
        <v>0</v>
      </c>
      <c r="U82" s="387">
        <f t="shared" si="8"/>
        <v>0</v>
      </c>
      <c r="V82" s="387">
        <f t="shared" si="8"/>
        <v>0</v>
      </c>
      <c r="W82" s="388">
        <f t="shared" si="8"/>
        <v>0</v>
      </c>
      <c r="X82" s="389">
        <f t="shared" si="13"/>
        <v>238</v>
      </c>
      <c r="Y82" s="144"/>
      <c r="Z82" s="423">
        <f t="shared" si="9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10"/>
        <v>1</v>
      </c>
      <c r="B83" s="142" t="s">
        <v>119</v>
      </c>
      <c r="C83" s="142"/>
      <c r="D83" s="198">
        <v>26</v>
      </c>
      <c r="E83" s="383">
        <f>D83*7</f>
        <v>182</v>
      </c>
      <c r="F83" s="319">
        <v>46234</v>
      </c>
      <c r="G83" s="384">
        <f t="shared" ca="1" si="14"/>
        <v>74</v>
      </c>
      <c r="H83" s="385">
        <v>3</v>
      </c>
      <c r="I83" s="428">
        <v>-4.2274099999999999</v>
      </c>
      <c r="J83" s="428">
        <v>15.277821599999999</v>
      </c>
      <c r="K83" s="385" t="str">
        <f>VLOOKUP(H83,Secteurs!$A$4:$C$6,3)</f>
        <v>Arnaud ITOUA</v>
      </c>
      <c r="L83" s="195">
        <v>0.5</v>
      </c>
      <c r="M83" s="196"/>
      <c r="N83" s="196"/>
      <c r="O83" s="196"/>
      <c r="P83" s="196">
        <v>0.25</v>
      </c>
      <c r="Q83" s="197">
        <v>0.25</v>
      </c>
      <c r="R83" s="386">
        <f t="shared" si="8"/>
        <v>91</v>
      </c>
      <c r="S83" s="387">
        <f t="shared" si="8"/>
        <v>0</v>
      </c>
      <c r="T83" s="387">
        <f t="shared" si="8"/>
        <v>0</v>
      </c>
      <c r="U83" s="387">
        <f t="shared" si="8"/>
        <v>0</v>
      </c>
      <c r="V83" s="387">
        <f t="shared" si="8"/>
        <v>45.5</v>
      </c>
      <c r="W83" s="388">
        <f t="shared" si="8"/>
        <v>45.5</v>
      </c>
      <c r="X83" s="389">
        <f t="shared" si="13"/>
        <v>182</v>
      </c>
      <c r="Y83" s="144"/>
      <c r="Z83" s="423">
        <f t="shared" si="9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10"/>
        <v>1</v>
      </c>
      <c r="B84" s="153" t="s">
        <v>378</v>
      </c>
      <c r="C84" s="153"/>
      <c r="D84" s="198">
        <v>28</v>
      </c>
      <c r="E84" s="383">
        <f t="shared" si="12"/>
        <v>196</v>
      </c>
      <c r="F84" s="319">
        <v>46226</v>
      </c>
      <c r="G84" s="384">
        <f t="shared" ca="1" si="14"/>
        <v>82</v>
      </c>
      <c r="H84" s="254">
        <v>1</v>
      </c>
      <c r="I84" s="429">
        <v>-4.2676074000000002</v>
      </c>
      <c r="J84" s="429">
        <v>15.2239234</v>
      </c>
      <c r="K84" s="385" t="s">
        <v>353</v>
      </c>
      <c r="L84" s="195">
        <v>0.5</v>
      </c>
      <c r="M84" s="196"/>
      <c r="N84" s="196">
        <v>0.25</v>
      </c>
      <c r="O84" s="196"/>
      <c r="P84" s="196"/>
      <c r="Q84" s="197">
        <v>0.25</v>
      </c>
      <c r="R84" s="386">
        <f t="shared" si="8"/>
        <v>98</v>
      </c>
      <c r="S84" s="387">
        <f t="shared" si="8"/>
        <v>0</v>
      </c>
      <c r="T84" s="387">
        <f t="shared" si="8"/>
        <v>49</v>
      </c>
      <c r="U84" s="387">
        <f t="shared" si="8"/>
        <v>0</v>
      </c>
      <c r="V84" s="387">
        <f t="shared" si="8"/>
        <v>0</v>
      </c>
      <c r="W84" s="388">
        <f t="shared" si="8"/>
        <v>49</v>
      </c>
      <c r="X84" s="389">
        <f t="shared" si="13"/>
        <v>196</v>
      </c>
      <c r="Y84" s="144"/>
      <c r="Z84" s="423">
        <f t="shared" si="9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10"/>
        <v>1</v>
      </c>
      <c r="B85" s="153" t="s">
        <v>379</v>
      </c>
      <c r="C85" s="153"/>
      <c r="D85" s="198">
        <v>30</v>
      </c>
      <c r="E85" s="383">
        <f t="shared" si="12"/>
        <v>210</v>
      </c>
      <c r="F85" s="319">
        <v>46234</v>
      </c>
      <c r="G85" s="384">
        <f t="shared" ca="1" si="14"/>
        <v>74</v>
      </c>
      <c r="H85" s="385">
        <v>1</v>
      </c>
      <c r="I85" s="428">
        <v>-4.290368</v>
      </c>
      <c r="J85" s="428">
        <v>15.2522</v>
      </c>
      <c r="K85" s="385" t="s">
        <v>353</v>
      </c>
      <c r="L85" s="195">
        <v>0.5</v>
      </c>
      <c r="M85" s="196"/>
      <c r="N85" s="196">
        <v>0.5</v>
      </c>
      <c r="O85" s="196"/>
      <c r="P85" s="196"/>
      <c r="Q85" s="197"/>
      <c r="R85" s="386">
        <f t="shared" si="8"/>
        <v>105</v>
      </c>
      <c r="S85" s="387">
        <f t="shared" si="8"/>
        <v>0</v>
      </c>
      <c r="T85" s="387">
        <f t="shared" si="8"/>
        <v>105</v>
      </c>
      <c r="U85" s="387">
        <f t="shared" si="8"/>
        <v>0</v>
      </c>
      <c r="V85" s="387">
        <f t="shared" si="8"/>
        <v>0</v>
      </c>
      <c r="W85" s="388">
        <f t="shared" si="8"/>
        <v>0</v>
      </c>
      <c r="X85" s="389">
        <f t="shared" si="13"/>
        <v>210</v>
      </c>
      <c r="Y85" s="144"/>
      <c r="Z85" s="423">
        <f t="shared" si="9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10"/>
        <v>1</v>
      </c>
      <c r="B86" s="153" t="s">
        <v>122</v>
      </c>
      <c r="C86" s="149" t="s">
        <v>52</v>
      </c>
      <c r="D86" s="198">
        <v>32</v>
      </c>
      <c r="E86" s="383">
        <f t="shared" si="12"/>
        <v>224</v>
      </c>
      <c r="F86" s="319">
        <v>46234</v>
      </c>
      <c r="G86" s="384">
        <f t="shared" ca="1" si="14"/>
        <v>74</v>
      </c>
      <c r="H86" s="385">
        <v>1</v>
      </c>
      <c r="I86" s="428">
        <v>-4.2897280000000002</v>
      </c>
      <c r="J86" s="428">
        <v>15.247835</v>
      </c>
      <c r="K86" s="385" t="s">
        <v>353</v>
      </c>
      <c r="L86" s="195">
        <v>0.5</v>
      </c>
      <c r="M86" s="196"/>
      <c r="N86" s="196">
        <v>0.25</v>
      </c>
      <c r="O86" s="196"/>
      <c r="P86" s="196"/>
      <c r="Q86" s="197">
        <v>0.25</v>
      </c>
      <c r="R86" s="386">
        <f t="shared" si="8"/>
        <v>112</v>
      </c>
      <c r="S86" s="387">
        <f t="shared" si="8"/>
        <v>0</v>
      </c>
      <c r="T86" s="387">
        <f t="shared" si="8"/>
        <v>56</v>
      </c>
      <c r="U86" s="387">
        <f t="shared" si="8"/>
        <v>0</v>
      </c>
      <c r="V86" s="387">
        <f t="shared" si="8"/>
        <v>0</v>
      </c>
      <c r="W86" s="388">
        <f t="shared" si="8"/>
        <v>56</v>
      </c>
      <c r="X86" s="389">
        <f t="shared" si="13"/>
        <v>224</v>
      </c>
      <c r="Y86" s="144"/>
      <c r="Z86" s="423">
        <f t="shared" si="9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10"/>
        <v>1</v>
      </c>
      <c r="B87" s="142" t="s">
        <v>123</v>
      </c>
      <c r="C87" s="148"/>
      <c r="D87" s="199">
        <v>34</v>
      </c>
      <c r="E87" s="383">
        <f t="shared" si="12"/>
        <v>238</v>
      </c>
      <c r="F87" s="319">
        <v>46230</v>
      </c>
      <c r="G87" s="384">
        <f t="shared" ca="1" si="14"/>
        <v>78</v>
      </c>
      <c r="H87" s="254">
        <v>1</v>
      </c>
      <c r="I87" s="429">
        <v>-4.2728093999999999</v>
      </c>
      <c r="J87" s="429">
        <v>15.2388636</v>
      </c>
      <c r="K87" s="385" t="s">
        <v>353</v>
      </c>
      <c r="L87" s="195">
        <v>0.75</v>
      </c>
      <c r="M87" s="196"/>
      <c r="N87" s="196"/>
      <c r="O87" s="196"/>
      <c r="P87" s="196"/>
      <c r="Q87" s="197">
        <v>0.25</v>
      </c>
      <c r="R87" s="386">
        <f t="shared" si="8"/>
        <v>178.5</v>
      </c>
      <c r="S87" s="387">
        <f t="shared" si="8"/>
        <v>0</v>
      </c>
      <c r="T87" s="387">
        <f t="shared" si="8"/>
        <v>0</v>
      </c>
      <c r="U87" s="387">
        <f t="shared" si="8"/>
        <v>0</v>
      </c>
      <c r="V87" s="387">
        <f t="shared" si="8"/>
        <v>0</v>
      </c>
      <c r="W87" s="388">
        <f t="shared" si="8"/>
        <v>59.5</v>
      </c>
      <c r="X87" s="389">
        <f t="shared" si="13"/>
        <v>238</v>
      </c>
      <c r="Y87" s="144"/>
      <c r="Z87" s="423">
        <f t="shared" si="9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10"/>
        <v>1</v>
      </c>
      <c r="B88" s="142" t="s">
        <v>124</v>
      </c>
      <c r="C88" s="142"/>
      <c r="D88" s="198">
        <v>24</v>
      </c>
      <c r="E88" s="383">
        <f t="shared" si="12"/>
        <v>168</v>
      </c>
      <c r="F88" s="319">
        <v>46232</v>
      </c>
      <c r="G88" s="384">
        <f t="shared" ca="1" si="14"/>
        <v>76</v>
      </c>
      <c r="H88" s="385">
        <v>2</v>
      </c>
      <c r="I88" s="428" t="s">
        <v>413</v>
      </c>
      <c r="J88" s="428" t="s">
        <v>414</v>
      </c>
      <c r="K88" s="385" t="s">
        <v>354</v>
      </c>
      <c r="L88" s="195">
        <v>0.5</v>
      </c>
      <c r="M88" s="196"/>
      <c r="N88" s="196"/>
      <c r="O88" s="196"/>
      <c r="P88" s="196"/>
      <c r="Q88" s="197">
        <v>0.5</v>
      </c>
      <c r="R88" s="386">
        <f t="shared" si="8"/>
        <v>84</v>
      </c>
      <c r="S88" s="387">
        <f t="shared" si="8"/>
        <v>0</v>
      </c>
      <c r="T88" s="387">
        <f t="shared" si="8"/>
        <v>0</v>
      </c>
      <c r="U88" s="387">
        <f t="shared" si="8"/>
        <v>0</v>
      </c>
      <c r="V88" s="387">
        <f t="shared" si="8"/>
        <v>0</v>
      </c>
      <c r="W88" s="388">
        <f t="shared" si="8"/>
        <v>84</v>
      </c>
      <c r="X88" s="389">
        <f t="shared" si="13"/>
        <v>168</v>
      </c>
      <c r="Y88" s="144"/>
      <c r="Z88" s="423">
        <f t="shared" si="9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10"/>
        <v>1</v>
      </c>
      <c r="B89" s="142" t="s">
        <v>380</v>
      </c>
      <c r="C89" s="142"/>
      <c r="D89" s="198">
        <v>30</v>
      </c>
      <c r="E89" s="383">
        <f t="shared" si="12"/>
        <v>210</v>
      </c>
      <c r="F89" s="319">
        <v>46230</v>
      </c>
      <c r="G89" s="384">
        <f t="shared" ca="1" si="14"/>
        <v>78</v>
      </c>
      <c r="H89" s="385">
        <v>1</v>
      </c>
      <c r="I89" s="428" t="s">
        <v>529</v>
      </c>
      <c r="J89" s="428" t="s">
        <v>530</v>
      </c>
      <c r="K89" s="385" t="s">
        <v>353</v>
      </c>
      <c r="L89" s="195">
        <v>0.5</v>
      </c>
      <c r="M89" s="196"/>
      <c r="N89" s="196"/>
      <c r="O89" s="196">
        <v>0.25</v>
      </c>
      <c r="P89" s="196">
        <v>0.25</v>
      </c>
      <c r="Q89" s="197"/>
      <c r="R89" s="386">
        <f t="shared" si="8"/>
        <v>105</v>
      </c>
      <c r="S89" s="387">
        <f t="shared" si="8"/>
        <v>0</v>
      </c>
      <c r="T89" s="387">
        <f t="shared" si="8"/>
        <v>0</v>
      </c>
      <c r="U89" s="387">
        <f t="shared" si="8"/>
        <v>52.5</v>
      </c>
      <c r="V89" s="387">
        <f t="shared" si="8"/>
        <v>52.5</v>
      </c>
      <c r="W89" s="388">
        <f t="shared" si="8"/>
        <v>0</v>
      </c>
      <c r="X89" s="389">
        <f t="shared" si="13"/>
        <v>210</v>
      </c>
      <c r="Y89" s="144"/>
      <c r="Z89" s="423">
        <f t="shared" si="9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10"/>
        <v>1</v>
      </c>
      <c r="B90" s="142" t="s">
        <v>126</v>
      </c>
      <c r="C90" s="148" t="s">
        <v>34</v>
      </c>
      <c r="D90" s="198">
        <v>36</v>
      </c>
      <c r="E90" s="383">
        <f t="shared" si="12"/>
        <v>252</v>
      </c>
      <c r="F90" s="319">
        <v>46226</v>
      </c>
      <c r="G90" s="384">
        <f t="shared" ca="1" si="14"/>
        <v>82</v>
      </c>
      <c r="H90" s="385">
        <v>3</v>
      </c>
      <c r="I90" s="428">
        <v>-4.1309367000000004</v>
      </c>
      <c r="J90" s="428">
        <v>15.350109700000001</v>
      </c>
      <c r="K90" s="385" t="str">
        <f>VLOOKUP(H90,Secteurs!$A$4:$C$6,3)</f>
        <v>Arnaud ITOUA</v>
      </c>
      <c r="L90" s="195">
        <v>0.5</v>
      </c>
      <c r="M90" s="196"/>
      <c r="N90" s="196"/>
      <c r="O90" s="196"/>
      <c r="P90" s="196"/>
      <c r="Q90" s="197">
        <v>0.5</v>
      </c>
      <c r="R90" s="386">
        <f t="shared" si="8"/>
        <v>126</v>
      </c>
      <c r="S90" s="387">
        <f t="shared" si="8"/>
        <v>0</v>
      </c>
      <c r="T90" s="387">
        <f t="shared" si="8"/>
        <v>0</v>
      </c>
      <c r="U90" s="387">
        <f t="shared" si="8"/>
        <v>0</v>
      </c>
      <c r="V90" s="387">
        <f t="shared" si="8"/>
        <v>0</v>
      </c>
      <c r="W90" s="388">
        <f t="shared" si="8"/>
        <v>126</v>
      </c>
      <c r="X90" s="389">
        <f t="shared" si="13"/>
        <v>252</v>
      </c>
      <c r="Y90" s="144"/>
      <c r="Z90" s="423">
        <f t="shared" ref="Z90:Z121" si="15">+X90-E90</f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10"/>
        <v>1</v>
      </c>
      <c r="B91" s="142" t="s">
        <v>127</v>
      </c>
      <c r="C91" s="142"/>
      <c r="D91" s="198">
        <v>30</v>
      </c>
      <c r="E91" s="383">
        <f t="shared" si="12"/>
        <v>210</v>
      </c>
      <c r="F91" s="319">
        <v>46232</v>
      </c>
      <c r="G91" s="384">
        <f t="shared" ca="1" si="14"/>
        <v>76</v>
      </c>
      <c r="H91" s="254">
        <v>2</v>
      </c>
      <c r="I91" s="429" t="s">
        <v>531</v>
      </c>
      <c r="J91" s="429" t="s">
        <v>532</v>
      </c>
      <c r="K91" s="385" t="s">
        <v>354</v>
      </c>
      <c r="L91" s="195">
        <v>0.5</v>
      </c>
      <c r="M91" s="196"/>
      <c r="N91" s="196"/>
      <c r="O91" s="196"/>
      <c r="P91" s="196"/>
      <c r="Q91" s="197">
        <v>0.5</v>
      </c>
      <c r="R91" s="386">
        <f t="shared" si="8"/>
        <v>105</v>
      </c>
      <c r="S91" s="387">
        <f t="shared" si="8"/>
        <v>0</v>
      </c>
      <c r="T91" s="387">
        <f t="shared" si="8"/>
        <v>0</v>
      </c>
      <c r="U91" s="387">
        <f t="shared" si="8"/>
        <v>0</v>
      </c>
      <c r="V91" s="387">
        <f t="shared" si="8"/>
        <v>0</v>
      </c>
      <c r="W91" s="388">
        <f t="shared" si="8"/>
        <v>105</v>
      </c>
      <c r="X91" s="389">
        <f t="shared" si="13"/>
        <v>210</v>
      </c>
      <c r="Y91" s="144"/>
      <c r="Z91" s="423">
        <f t="shared" si="15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10"/>
        <v>1</v>
      </c>
      <c r="B92" s="150" t="s">
        <v>128</v>
      </c>
      <c r="C92" s="150"/>
      <c r="D92" s="200">
        <v>16</v>
      </c>
      <c r="E92" s="383">
        <f t="shared" si="12"/>
        <v>112</v>
      </c>
      <c r="F92" s="319">
        <v>46232</v>
      </c>
      <c r="G92" s="384">
        <f t="shared" ca="1" si="14"/>
        <v>76</v>
      </c>
      <c r="H92" s="385">
        <v>2</v>
      </c>
      <c r="I92" s="428" t="s">
        <v>533</v>
      </c>
      <c r="J92" s="428" t="s">
        <v>534</v>
      </c>
      <c r="K92" s="385" t="s">
        <v>354</v>
      </c>
      <c r="L92" s="195">
        <v>0.5</v>
      </c>
      <c r="M92" s="196"/>
      <c r="N92" s="196"/>
      <c r="O92" s="196"/>
      <c r="P92" s="196">
        <v>0.25</v>
      </c>
      <c r="Q92" s="197">
        <v>0.25</v>
      </c>
      <c r="R92" s="386">
        <f t="shared" si="8"/>
        <v>56</v>
      </c>
      <c r="S92" s="387">
        <f t="shared" si="8"/>
        <v>0</v>
      </c>
      <c r="T92" s="387">
        <f t="shared" si="8"/>
        <v>0</v>
      </c>
      <c r="U92" s="387">
        <f t="shared" si="8"/>
        <v>0</v>
      </c>
      <c r="V92" s="387">
        <f t="shared" si="8"/>
        <v>28</v>
      </c>
      <c r="W92" s="388">
        <f t="shared" si="8"/>
        <v>28</v>
      </c>
      <c r="X92" s="389">
        <f t="shared" si="13"/>
        <v>112</v>
      </c>
      <c r="Y92" s="144"/>
      <c r="Z92" s="423">
        <f t="shared" si="15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10"/>
        <v>1</v>
      </c>
      <c r="B93" s="153" t="s">
        <v>331</v>
      </c>
      <c r="C93" s="149" t="s">
        <v>29</v>
      </c>
      <c r="D93" s="198">
        <v>20</v>
      </c>
      <c r="E93" s="383">
        <f t="shared" si="12"/>
        <v>140</v>
      </c>
      <c r="F93" s="319">
        <v>46234</v>
      </c>
      <c r="G93" s="384">
        <f t="shared" ca="1" si="14"/>
        <v>74</v>
      </c>
      <c r="H93" s="385">
        <v>1</v>
      </c>
      <c r="I93" s="428">
        <v>-4.2861969999999996</v>
      </c>
      <c r="J93" s="428">
        <v>15.248664</v>
      </c>
      <c r="K93" s="385" t="s">
        <v>353</v>
      </c>
      <c r="L93" s="195">
        <v>0.75</v>
      </c>
      <c r="M93" s="196"/>
      <c r="N93" s="196">
        <v>0.25</v>
      </c>
      <c r="O93" s="196"/>
      <c r="P93" s="196"/>
      <c r="Q93" s="197"/>
      <c r="R93" s="386">
        <f t="shared" si="8"/>
        <v>105</v>
      </c>
      <c r="S93" s="387">
        <f t="shared" si="8"/>
        <v>0</v>
      </c>
      <c r="T93" s="387">
        <f t="shared" si="8"/>
        <v>35</v>
      </c>
      <c r="U93" s="387">
        <f t="shared" si="8"/>
        <v>0</v>
      </c>
      <c r="V93" s="387">
        <f t="shared" si="8"/>
        <v>0</v>
      </c>
      <c r="W93" s="388">
        <f t="shared" si="8"/>
        <v>0</v>
      </c>
      <c r="X93" s="389">
        <f t="shared" si="13"/>
        <v>140</v>
      </c>
      <c r="Y93" s="144"/>
      <c r="Z93" s="423">
        <f t="shared" si="15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10"/>
        <v>1</v>
      </c>
      <c r="B94" s="142" t="s">
        <v>394</v>
      </c>
      <c r="C94" s="142"/>
      <c r="D94" s="198">
        <v>22</v>
      </c>
      <c r="E94" s="383">
        <f t="shared" si="12"/>
        <v>154</v>
      </c>
      <c r="F94" s="319">
        <v>46226</v>
      </c>
      <c r="G94" s="384">
        <f t="shared" ca="1" si="14"/>
        <v>82</v>
      </c>
      <c r="H94" s="385">
        <v>3</v>
      </c>
      <c r="I94" s="428">
        <v>-4.1550288999999996</v>
      </c>
      <c r="J94" s="428">
        <v>15.267965200000001</v>
      </c>
      <c r="K94" s="385" t="str">
        <f>VLOOKUP(H94,Secteurs!$A$4:$C$6,3)</f>
        <v>Arnaud ITOUA</v>
      </c>
      <c r="L94" s="195">
        <v>0.5</v>
      </c>
      <c r="M94" s="196"/>
      <c r="N94" s="196"/>
      <c r="O94" s="196"/>
      <c r="P94" s="196"/>
      <c r="Q94" s="197">
        <v>0.5</v>
      </c>
      <c r="R94" s="386">
        <f t="shared" si="8"/>
        <v>77</v>
      </c>
      <c r="S94" s="387">
        <f t="shared" si="8"/>
        <v>0</v>
      </c>
      <c r="T94" s="387">
        <f t="shared" si="8"/>
        <v>0</v>
      </c>
      <c r="U94" s="387">
        <f t="shared" si="8"/>
        <v>0</v>
      </c>
      <c r="V94" s="387">
        <f t="shared" si="8"/>
        <v>0</v>
      </c>
      <c r="W94" s="388">
        <f t="shared" si="8"/>
        <v>77</v>
      </c>
      <c r="X94" s="389">
        <f t="shared" si="13"/>
        <v>154</v>
      </c>
      <c r="Y94" s="144"/>
      <c r="Z94" s="423">
        <f t="shared" si="15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10"/>
        <v>1</v>
      </c>
      <c r="B95" s="142" t="s">
        <v>131</v>
      </c>
      <c r="C95" s="148" t="s">
        <v>34</v>
      </c>
      <c r="D95" s="198">
        <v>20</v>
      </c>
      <c r="E95" s="383">
        <f t="shared" si="12"/>
        <v>140</v>
      </c>
      <c r="F95" s="319">
        <v>46232</v>
      </c>
      <c r="G95" s="384">
        <f t="shared" ca="1" si="14"/>
        <v>76</v>
      </c>
      <c r="H95" s="385">
        <v>2</v>
      </c>
      <c r="I95" s="428" t="s">
        <v>535</v>
      </c>
      <c r="J95" s="428" t="s">
        <v>536</v>
      </c>
      <c r="K95" s="385" t="s">
        <v>354</v>
      </c>
      <c r="L95" s="195">
        <v>0.5</v>
      </c>
      <c r="M95" s="196"/>
      <c r="N95" s="196"/>
      <c r="O95" s="196"/>
      <c r="P95" s="196">
        <v>0.5</v>
      </c>
      <c r="Q95" s="197"/>
      <c r="R95" s="386">
        <f t="shared" si="8"/>
        <v>70</v>
      </c>
      <c r="S95" s="387">
        <f t="shared" si="8"/>
        <v>0</v>
      </c>
      <c r="T95" s="387">
        <f t="shared" si="8"/>
        <v>0</v>
      </c>
      <c r="U95" s="387">
        <f t="shared" si="8"/>
        <v>0</v>
      </c>
      <c r="V95" s="387">
        <f t="shared" si="8"/>
        <v>70</v>
      </c>
      <c r="W95" s="388">
        <f t="shared" si="8"/>
        <v>0</v>
      </c>
      <c r="X95" s="389">
        <f t="shared" si="13"/>
        <v>140</v>
      </c>
      <c r="Y95" s="144"/>
      <c r="Z95" s="423">
        <f t="shared" si="15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10"/>
        <v>1</v>
      </c>
      <c r="B96" s="150" t="s">
        <v>133</v>
      </c>
      <c r="C96" s="148" t="s">
        <v>52</v>
      </c>
      <c r="D96" s="198">
        <v>26</v>
      </c>
      <c r="E96" s="383">
        <f t="shared" si="12"/>
        <v>182</v>
      </c>
      <c r="F96" s="319">
        <v>46232</v>
      </c>
      <c r="G96" s="384">
        <f t="shared" ca="1" si="14"/>
        <v>76</v>
      </c>
      <c r="H96" s="385">
        <v>3</v>
      </c>
      <c r="I96" s="428" t="s">
        <v>537</v>
      </c>
      <c r="J96" s="428" t="s">
        <v>538</v>
      </c>
      <c r="K96" s="385" t="str">
        <f>VLOOKUP(H96,Secteurs!$A$4:$C$6,3)</f>
        <v>Arnaud ITOUA</v>
      </c>
      <c r="L96" s="195">
        <v>0.5</v>
      </c>
      <c r="M96" s="196"/>
      <c r="N96" s="196"/>
      <c r="O96" s="196"/>
      <c r="P96" s="196">
        <v>0.25</v>
      </c>
      <c r="Q96" s="197">
        <v>0.25</v>
      </c>
      <c r="R96" s="386">
        <f t="shared" si="8"/>
        <v>91</v>
      </c>
      <c r="S96" s="387">
        <f t="shared" si="8"/>
        <v>0</v>
      </c>
      <c r="T96" s="387">
        <f t="shared" si="8"/>
        <v>0</v>
      </c>
      <c r="U96" s="387">
        <f t="shared" si="8"/>
        <v>0</v>
      </c>
      <c r="V96" s="387">
        <f t="shared" si="8"/>
        <v>45.5</v>
      </c>
      <c r="W96" s="388">
        <f t="shared" si="8"/>
        <v>45.5</v>
      </c>
      <c r="X96" s="389">
        <f t="shared" si="13"/>
        <v>182</v>
      </c>
      <c r="Y96" s="144"/>
      <c r="Z96" s="423">
        <f t="shared" si="15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10"/>
        <v>1</v>
      </c>
      <c r="B97" s="142" t="s">
        <v>134</v>
      </c>
      <c r="C97" s="142"/>
      <c r="D97" s="198">
        <v>38</v>
      </c>
      <c r="E97" s="383">
        <f t="shared" si="12"/>
        <v>266</v>
      </c>
      <c r="F97" s="319">
        <v>46234</v>
      </c>
      <c r="G97" s="384">
        <f t="shared" ca="1" si="14"/>
        <v>74</v>
      </c>
      <c r="H97" s="385">
        <v>3</v>
      </c>
      <c r="I97" s="428">
        <v>-4.2289649999999996</v>
      </c>
      <c r="J97" s="428">
        <v>15.289871</v>
      </c>
      <c r="K97" s="385" t="str">
        <f>VLOOKUP(H97,Secteurs!$A$4:$C$6,3)</f>
        <v>Arnaud ITOUA</v>
      </c>
      <c r="L97" s="195">
        <v>0.5</v>
      </c>
      <c r="M97" s="196"/>
      <c r="N97" s="196"/>
      <c r="O97" s="196"/>
      <c r="P97" s="196"/>
      <c r="Q97" s="197">
        <v>0.5</v>
      </c>
      <c r="R97" s="386">
        <f t="shared" si="8"/>
        <v>133</v>
      </c>
      <c r="S97" s="387">
        <f t="shared" si="8"/>
        <v>0</v>
      </c>
      <c r="T97" s="387">
        <f t="shared" si="8"/>
        <v>0</v>
      </c>
      <c r="U97" s="387">
        <f t="shared" si="8"/>
        <v>0</v>
      </c>
      <c r="V97" s="387">
        <f t="shared" si="8"/>
        <v>0</v>
      </c>
      <c r="W97" s="388">
        <f t="shared" si="8"/>
        <v>133</v>
      </c>
      <c r="X97" s="389">
        <f t="shared" si="13"/>
        <v>266</v>
      </c>
      <c r="Y97" s="144"/>
      <c r="Z97" s="423">
        <f t="shared" si="15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si="10"/>
        <v>1</v>
      </c>
      <c r="B98" s="153" t="s">
        <v>135</v>
      </c>
      <c r="C98" s="153"/>
      <c r="D98" s="198">
        <v>36</v>
      </c>
      <c r="E98" s="383">
        <f t="shared" si="12"/>
        <v>252</v>
      </c>
      <c r="F98" s="319">
        <v>46226</v>
      </c>
      <c r="G98" s="384">
        <f t="shared" ca="1" si="14"/>
        <v>82</v>
      </c>
      <c r="H98" s="385">
        <v>1</v>
      </c>
      <c r="I98" s="428">
        <v>-4.2705473999999999</v>
      </c>
      <c r="J98" s="428">
        <v>15.222280599999999</v>
      </c>
      <c r="K98" s="385" t="s">
        <v>353</v>
      </c>
      <c r="L98" s="195">
        <v>0.5</v>
      </c>
      <c r="M98" s="196"/>
      <c r="N98" s="196">
        <v>0.25</v>
      </c>
      <c r="O98" s="196"/>
      <c r="P98" s="196"/>
      <c r="Q98" s="197">
        <v>0.25</v>
      </c>
      <c r="R98" s="386">
        <f t="shared" si="8"/>
        <v>126</v>
      </c>
      <c r="S98" s="387">
        <f t="shared" si="8"/>
        <v>0</v>
      </c>
      <c r="T98" s="387">
        <f t="shared" si="8"/>
        <v>63</v>
      </c>
      <c r="U98" s="387">
        <f t="shared" si="8"/>
        <v>0</v>
      </c>
      <c r="V98" s="387">
        <f t="shared" si="8"/>
        <v>0</v>
      </c>
      <c r="W98" s="388">
        <f t="shared" si="8"/>
        <v>63</v>
      </c>
      <c r="X98" s="389">
        <f t="shared" si="13"/>
        <v>252</v>
      </c>
      <c r="Y98" s="144"/>
      <c r="Z98" s="423">
        <f t="shared" si="15"/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10"/>
        <v>1</v>
      </c>
      <c r="B99" s="142" t="s">
        <v>370</v>
      </c>
      <c r="C99" s="148"/>
      <c r="D99" s="199">
        <v>8</v>
      </c>
      <c r="E99" s="383">
        <f t="shared" si="12"/>
        <v>56</v>
      </c>
      <c r="F99" s="319">
        <v>46227</v>
      </c>
      <c r="G99" s="384">
        <f t="shared" ca="1" si="14"/>
        <v>81</v>
      </c>
      <c r="H99" s="385">
        <v>3</v>
      </c>
      <c r="I99" s="428">
        <v>-4.1644255000000001</v>
      </c>
      <c r="J99" s="428">
        <v>15.252621899999999</v>
      </c>
      <c r="K99" s="385" t="str">
        <f>VLOOKUP(H99,Secteurs!$A$4:$C$6,3)</f>
        <v>Arnaud ITOUA</v>
      </c>
      <c r="L99" s="195">
        <v>0.5</v>
      </c>
      <c r="M99" s="196"/>
      <c r="N99" s="196"/>
      <c r="O99" s="196"/>
      <c r="P99" s="196"/>
      <c r="Q99" s="197">
        <v>0.5</v>
      </c>
      <c r="R99" s="386">
        <f t="shared" si="8"/>
        <v>28</v>
      </c>
      <c r="S99" s="387">
        <f t="shared" si="8"/>
        <v>0</v>
      </c>
      <c r="T99" s="387">
        <f t="shared" si="8"/>
        <v>0</v>
      </c>
      <c r="U99" s="387">
        <f t="shared" si="8"/>
        <v>0</v>
      </c>
      <c r="V99" s="387">
        <f t="shared" si="8"/>
        <v>0</v>
      </c>
      <c r="W99" s="388">
        <f t="shared" si="8"/>
        <v>28</v>
      </c>
      <c r="X99" s="389">
        <f t="shared" si="13"/>
        <v>56</v>
      </c>
      <c r="Y99" s="144"/>
      <c r="Z99" s="423">
        <f t="shared" si="15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10"/>
        <v>1</v>
      </c>
      <c r="B100" s="142" t="s">
        <v>137</v>
      </c>
      <c r="C100" s="142"/>
      <c r="D100" s="198">
        <v>38</v>
      </c>
      <c r="E100" s="383">
        <f>D100*7</f>
        <v>266</v>
      </c>
      <c r="F100" s="319">
        <v>46232</v>
      </c>
      <c r="G100" s="384">
        <f t="shared" ca="1" si="14"/>
        <v>76</v>
      </c>
      <c r="H100" s="385">
        <v>2</v>
      </c>
      <c r="I100" s="428" t="s">
        <v>539</v>
      </c>
      <c r="J100" s="428" t="s">
        <v>540</v>
      </c>
      <c r="K100" s="385" t="s">
        <v>354</v>
      </c>
      <c r="L100" s="195">
        <v>0.5</v>
      </c>
      <c r="M100" s="196"/>
      <c r="N100" s="196"/>
      <c r="O100" s="196"/>
      <c r="P100" s="196"/>
      <c r="Q100" s="197">
        <v>0.5</v>
      </c>
      <c r="R100" s="386">
        <f t="shared" si="8"/>
        <v>133</v>
      </c>
      <c r="S100" s="387">
        <f t="shared" si="8"/>
        <v>0</v>
      </c>
      <c r="T100" s="387">
        <f t="shared" si="8"/>
        <v>0</v>
      </c>
      <c r="U100" s="387">
        <f t="shared" si="8"/>
        <v>0</v>
      </c>
      <c r="V100" s="387">
        <f t="shared" ref="S100:W105" si="16">+$E100*P100</f>
        <v>0</v>
      </c>
      <c r="W100" s="388">
        <f t="shared" si="16"/>
        <v>133</v>
      </c>
      <c r="X100" s="389">
        <f t="shared" si="13"/>
        <v>266</v>
      </c>
      <c r="Y100" s="144"/>
      <c r="Z100" s="423">
        <f t="shared" si="15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10"/>
        <v>1</v>
      </c>
      <c r="B101" s="142" t="s">
        <v>338</v>
      </c>
      <c r="C101" s="142"/>
      <c r="D101" s="198">
        <v>16</v>
      </c>
      <c r="E101" s="383">
        <f t="shared" si="12"/>
        <v>112</v>
      </c>
      <c r="F101" s="319">
        <v>46232</v>
      </c>
      <c r="G101" s="384">
        <f t="shared" ca="1" si="14"/>
        <v>76</v>
      </c>
      <c r="H101" s="385">
        <v>2</v>
      </c>
      <c r="I101" s="428" t="s">
        <v>417</v>
      </c>
      <c r="J101" s="428" t="s">
        <v>418</v>
      </c>
      <c r="K101" s="385" t="s">
        <v>354</v>
      </c>
      <c r="L101" s="195">
        <v>0.75</v>
      </c>
      <c r="M101" s="196"/>
      <c r="N101" s="196">
        <v>0.25</v>
      </c>
      <c r="O101" s="196"/>
      <c r="P101" s="196"/>
      <c r="Q101" s="197"/>
      <c r="R101" s="386">
        <f t="shared" ref="R101:W147" si="17">+$E101*L101</f>
        <v>84</v>
      </c>
      <c r="S101" s="387">
        <f t="shared" si="16"/>
        <v>0</v>
      </c>
      <c r="T101" s="387">
        <f t="shared" si="16"/>
        <v>28</v>
      </c>
      <c r="U101" s="387">
        <f t="shared" si="16"/>
        <v>0</v>
      </c>
      <c r="V101" s="387">
        <f t="shared" si="16"/>
        <v>0</v>
      </c>
      <c r="W101" s="388">
        <f t="shared" si="16"/>
        <v>0</v>
      </c>
      <c r="X101" s="389">
        <f>SUM(R101:W101)</f>
        <v>112</v>
      </c>
      <c r="Y101" s="144"/>
      <c r="Z101" s="423">
        <f t="shared" si="15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10"/>
        <v>1</v>
      </c>
      <c r="B102" s="142" t="s">
        <v>140</v>
      </c>
      <c r="C102" s="142"/>
      <c r="D102" s="198">
        <v>24</v>
      </c>
      <c r="E102" s="383">
        <f t="shared" si="12"/>
        <v>168</v>
      </c>
      <c r="F102" s="319">
        <v>46218</v>
      </c>
      <c r="G102" s="384">
        <f t="shared" ca="1" si="14"/>
        <v>90</v>
      </c>
      <c r="H102" s="385">
        <v>3</v>
      </c>
      <c r="I102" s="428"/>
      <c r="J102" s="428"/>
      <c r="K102" s="385" t="str">
        <f>VLOOKUP(H102,Secteurs!$A$4:$C$6,3)</f>
        <v>Arnaud ITOUA</v>
      </c>
      <c r="L102" s="195">
        <v>0.5</v>
      </c>
      <c r="M102" s="196"/>
      <c r="N102" s="196"/>
      <c r="O102" s="196"/>
      <c r="P102" s="196"/>
      <c r="Q102" s="197">
        <v>0.5</v>
      </c>
      <c r="R102" s="386">
        <f t="shared" si="17"/>
        <v>84</v>
      </c>
      <c r="S102" s="387">
        <f t="shared" si="16"/>
        <v>0</v>
      </c>
      <c r="T102" s="387">
        <f t="shared" si="16"/>
        <v>0</v>
      </c>
      <c r="U102" s="387">
        <f t="shared" si="16"/>
        <v>0</v>
      </c>
      <c r="V102" s="387">
        <f t="shared" si="16"/>
        <v>0</v>
      </c>
      <c r="W102" s="388">
        <f t="shared" si="16"/>
        <v>84</v>
      </c>
      <c r="X102" s="389">
        <f t="shared" si="13"/>
        <v>168</v>
      </c>
      <c r="Y102" s="144"/>
      <c r="Z102" s="423">
        <f t="shared" si="15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10"/>
        <v>1</v>
      </c>
      <c r="B103" s="142" t="s">
        <v>333</v>
      </c>
      <c r="C103" s="142"/>
      <c r="D103" s="198">
        <v>22</v>
      </c>
      <c r="E103" s="383">
        <f t="shared" si="12"/>
        <v>154</v>
      </c>
      <c r="F103" s="319">
        <v>46227</v>
      </c>
      <c r="G103" s="384">
        <f t="shared" ca="1" si="14"/>
        <v>81</v>
      </c>
      <c r="H103" s="254">
        <v>1</v>
      </c>
      <c r="I103" s="429" t="s">
        <v>541</v>
      </c>
      <c r="J103" s="429" t="s">
        <v>542</v>
      </c>
      <c r="K103" s="385" t="s">
        <v>353</v>
      </c>
      <c r="L103" s="195"/>
      <c r="M103" s="196"/>
      <c r="N103" s="196">
        <v>0.5</v>
      </c>
      <c r="O103" s="196"/>
      <c r="P103" s="196">
        <v>0.5</v>
      </c>
      <c r="Q103" s="197"/>
      <c r="R103" s="386">
        <f t="shared" si="17"/>
        <v>0</v>
      </c>
      <c r="S103" s="387">
        <f t="shared" si="16"/>
        <v>0</v>
      </c>
      <c r="T103" s="387">
        <f t="shared" si="16"/>
        <v>77</v>
      </c>
      <c r="U103" s="387">
        <f t="shared" si="16"/>
        <v>0</v>
      </c>
      <c r="V103" s="387">
        <f t="shared" si="16"/>
        <v>77</v>
      </c>
      <c r="W103" s="388">
        <f t="shared" si="16"/>
        <v>0</v>
      </c>
      <c r="X103" s="389">
        <f t="shared" si="13"/>
        <v>154</v>
      </c>
      <c r="Y103" s="144"/>
      <c r="Z103" s="423">
        <f t="shared" si="15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10"/>
        <v>1</v>
      </c>
      <c r="B104" s="142" t="s">
        <v>142</v>
      </c>
      <c r="C104" s="142"/>
      <c r="D104" s="198">
        <v>26</v>
      </c>
      <c r="E104" s="383">
        <f>D104*7</f>
        <v>182</v>
      </c>
      <c r="F104" s="319">
        <v>46232</v>
      </c>
      <c r="G104" s="384">
        <f t="shared" ca="1" si="14"/>
        <v>76</v>
      </c>
      <c r="H104" s="385">
        <v>2</v>
      </c>
      <c r="I104" s="428" t="s">
        <v>543</v>
      </c>
      <c r="J104" s="428" t="s">
        <v>544</v>
      </c>
      <c r="K104" s="385" t="s">
        <v>354</v>
      </c>
      <c r="L104" s="195">
        <v>1</v>
      </c>
      <c r="M104" s="196"/>
      <c r="N104" s="196"/>
      <c r="O104" s="196"/>
      <c r="P104" s="196"/>
      <c r="Q104" s="197"/>
      <c r="R104" s="386">
        <f t="shared" si="17"/>
        <v>182</v>
      </c>
      <c r="S104" s="387">
        <f t="shared" si="16"/>
        <v>0</v>
      </c>
      <c r="T104" s="387">
        <f t="shared" si="16"/>
        <v>0</v>
      </c>
      <c r="U104" s="387">
        <f t="shared" si="16"/>
        <v>0</v>
      </c>
      <c r="V104" s="387">
        <f t="shared" si="16"/>
        <v>0</v>
      </c>
      <c r="W104" s="388">
        <f t="shared" si="16"/>
        <v>0</v>
      </c>
      <c r="X104" s="389">
        <f t="shared" si="13"/>
        <v>182</v>
      </c>
      <c r="Y104" s="144"/>
      <c r="Z104" s="423">
        <f t="shared" si="15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10"/>
        <v>1</v>
      </c>
      <c r="B105" s="142" t="s">
        <v>143</v>
      </c>
      <c r="C105" s="148" t="s">
        <v>34</v>
      </c>
      <c r="D105" s="198">
        <v>20</v>
      </c>
      <c r="E105" s="383">
        <f t="shared" si="12"/>
        <v>140</v>
      </c>
      <c r="F105" s="319">
        <v>46232</v>
      </c>
      <c r="G105" s="384">
        <f t="shared" ca="1" si="14"/>
        <v>76</v>
      </c>
      <c r="H105" s="385">
        <v>3</v>
      </c>
      <c r="I105" s="428" t="s">
        <v>545</v>
      </c>
      <c r="J105" s="428" t="s">
        <v>546</v>
      </c>
      <c r="K105" s="385" t="str">
        <f>VLOOKUP(H105,Secteurs!$A$4:$C$6,3)</f>
        <v>Arnaud ITOUA</v>
      </c>
      <c r="L105" s="195"/>
      <c r="M105" s="196"/>
      <c r="N105" s="196"/>
      <c r="O105" s="196">
        <v>0.5</v>
      </c>
      <c r="P105" s="196">
        <v>0.5</v>
      </c>
      <c r="Q105" s="197"/>
      <c r="R105" s="386">
        <f t="shared" si="17"/>
        <v>0</v>
      </c>
      <c r="S105" s="387">
        <f t="shared" si="16"/>
        <v>0</v>
      </c>
      <c r="T105" s="387">
        <f t="shared" si="16"/>
        <v>0</v>
      </c>
      <c r="U105" s="387">
        <f t="shared" si="16"/>
        <v>70</v>
      </c>
      <c r="V105" s="387">
        <f t="shared" si="16"/>
        <v>70</v>
      </c>
      <c r="W105" s="388">
        <f t="shared" si="16"/>
        <v>0</v>
      </c>
      <c r="X105" s="389">
        <f t="shared" si="13"/>
        <v>140</v>
      </c>
      <c r="Y105" s="144"/>
      <c r="Z105" s="423">
        <f t="shared" si="15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10"/>
        <v>1</v>
      </c>
      <c r="B106" s="142" t="s">
        <v>144</v>
      </c>
      <c r="C106" s="148" t="s">
        <v>29</v>
      </c>
      <c r="D106" s="198">
        <v>20</v>
      </c>
      <c r="E106" s="383">
        <f t="shared" si="12"/>
        <v>140</v>
      </c>
      <c r="F106" s="319">
        <v>46232</v>
      </c>
      <c r="G106" s="384">
        <f t="shared" ca="1" si="14"/>
        <v>76</v>
      </c>
      <c r="H106" s="385">
        <v>2</v>
      </c>
      <c r="I106" s="428" t="s">
        <v>547</v>
      </c>
      <c r="J106" s="428" t="s">
        <v>548</v>
      </c>
      <c r="K106" s="385" t="s">
        <v>354</v>
      </c>
      <c r="L106" s="353"/>
      <c r="M106" s="196"/>
      <c r="N106" s="196">
        <v>0.5</v>
      </c>
      <c r="O106" s="196">
        <v>0.25</v>
      </c>
      <c r="P106" s="196"/>
      <c r="Q106" s="197">
        <v>0.25</v>
      </c>
      <c r="R106" s="386">
        <f t="shared" si="17"/>
        <v>0</v>
      </c>
      <c r="S106" s="387">
        <f t="shared" si="17"/>
        <v>0</v>
      </c>
      <c r="T106" s="387">
        <f t="shared" si="17"/>
        <v>70</v>
      </c>
      <c r="U106" s="387">
        <f t="shared" si="17"/>
        <v>35</v>
      </c>
      <c r="V106" s="387">
        <f t="shared" si="17"/>
        <v>0</v>
      </c>
      <c r="W106" s="388">
        <f t="shared" si="17"/>
        <v>35</v>
      </c>
      <c r="X106" s="389">
        <f t="shared" si="13"/>
        <v>140</v>
      </c>
      <c r="Y106" s="144"/>
      <c r="Z106" s="423">
        <f t="shared" si="15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10"/>
        <v>1</v>
      </c>
      <c r="B107" s="142" t="s">
        <v>381</v>
      </c>
      <c r="C107" s="142"/>
      <c r="D107" s="198">
        <v>22</v>
      </c>
      <c r="E107" s="383">
        <f t="shared" si="12"/>
        <v>154</v>
      </c>
      <c r="F107" s="319">
        <v>46230</v>
      </c>
      <c r="G107" s="384">
        <f t="shared" ca="1" si="14"/>
        <v>78</v>
      </c>
      <c r="H107" s="385">
        <v>1</v>
      </c>
      <c r="I107" s="428" t="s">
        <v>549</v>
      </c>
      <c r="J107" s="428" t="s">
        <v>550</v>
      </c>
      <c r="K107" s="385" t="s">
        <v>353</v>
      </c>
      <c r="L107" s="195">
        <v>1</v>
      </c>
      <c r="M107" s="196"/>
      <c r="N107" s="196"/>
      <c r="O107" s="196"/>
      <c r="P107" s="196"/>
      <c r="Q107" s="197"/>
      <c r="R107" s="386">
        <f t="shared" si="17"/>
        <v>154</v>
      </c>
      <c r="S107" s="387">
        <f t="shared" si="17"/>
        <v>0</v>
      </c>
      <c r="T107" s="387">
        <f t="shared" si="17"/>
        <v>0</v>
      </c>
      <c r="U107" s="387">
        <f t="shared" si="17"/>
        <v>0</v>
      </c>
      <c r="V107" s="387">
        <f t="shared" si="17"/>
        <v>0</v>
      </c>
      <c r="W107" s="388">
        <f t="shared" si="17"/>
        <v>0</v>
      </c>
      <c r="X107" s="389">
        <f t="shared" si="13"/>
        <v>154</v>
      </c>
      <c r="Y107" s="144"/>
      <c r="Z107" s="423">
        <f t="shared" si="15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10"/>
        <v>1</v>
      </c>
      <c r="B108" s="142" t="s">
        <v>339</v>
      </c>
      <c r="C108" s="142"/>
      <c r="D108" s="199">
        <v>14</v>
      </c>
      <c r="E108" s="383">
        <f t="shared" si="12"/>
        <v>98</v>
      </c>
      <c r="F108" s="319">
        <v>46232</v>
      </c>
      <c r="G108" s="384">
        <f t="shared" ca="1" si="14"/>
        <v>76</v>
      </c>
      <c r="H108" s="385">
        <v>3</v>
      </c>
      <c r="I108" s="428">
        <v>-4.2050318999999998</v>
      </c>
      <c r="J108" s="428">
        <v>15.262702000000001</v>
      </c>
      <c r="K108" s="385" t="str">
        <f>VLOOKUP(H108,Secteurs!$A$4:$C$6,3)</f>
        <v>Arnaud ITOUA</v>
      </c>
      <c r="L108" s="195">
        <v>0.5</v>
      </c>
      <c r="M108" s="196"/>
      <c r="N108" s="196"/>
      <c r="O108" s="196"/>
      <c r="P108" s="196"/>
      <c r="Q108" s="197">
        <v>0.5</v>
      </c>
      <c r="R108" s="386">
        <f t="shared" si="17"/>
        <v>49</v>
      </c>
      <c r="S108" s="387">
        <f t="shared" si="17"/>
        <v>0</v>
      </c>
      <c r="T108" s="387">
        <f t="shared" si="17"/>
        <v>0</v>
      </c>
      <c r="U108" s="387">
        <f t="shared" si="17"/>
        <v>0</v>
      </c>
      <c r="V108" s="387">
        <f t="shared" si="17"/>
        <v>0</v>
      </c>
      <c r="W108" s="388">
        <f t="shared" si="17"/>
        <v>49</v>
      </c>
      <c r="X108" s="389">
        <f t="shared" si="13"/>
        <v>98</v>
      </c>
      <c r="Y108" s="144"/>
      <c r="Z108" s="423">
        <f t="shared" si="15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10"/>
        <v>1</v>
      </c>
      <c r="B109" s="142" t="s">
        <v>147</v>
      </c>
      <c r="C109" s="142"/>
      <c r="D109" s="198">
        <v>16</v>
      </c>
      <c r="E109" s="383">
        <f t="shared" si="12"/>
        <v>112</v>
      </c>
      <c r="F109" s="319">
        <v>46234</v>
      </c>
      <c r="G109" s="384">
        <f t="shared" ca="1" si="14"/>
        <v>74</v>
      </c>
      <c r="H109" s="385">
        <v>1</v>
      </c>
      <c r="I109" s="428">
        <v>-4.2831029999999997</v>
      </c>
      <c r="J109" s="428">
        <v>15.246445</v>
      </c>
      <c r="K109" s="385" t="s">
        <v>353</v>
      </c>
      <c r="L109" s="195"/>
      <c r="M109" s="196"/>
      <c r="N109" s="196"/>
      <c r="O109" s="196"/>
      <c r="P109" s="196">
        <v>0.5</v>
      </c>
      <c r="Q109" s="197">
        <v>0.5</v>
      </c>
      <c r="R109" s="386">
        <f t="shared" si="17"/>
        <v>0</v>
      </c>
      <c r="S109" s="387">
        <f t="shared" si="17"/>
        <v>0</v>
      </c>
      <c r="T109" s="387">
        <f t="shared" si="17"/>
        <v>0</v>
      </c>
      <c r="U109" s="387">
        <f t="shared" si="17"/>
        <v>0</v>
      </c>
      <c r="V109" s="387">
        <f t="shared" si="17"/>
        <v>56</v>
      </c>
      <c r="W109" s="388">
        <f t="shared" si="17"/>
        <v>56</v>
      </c>
      <c r="X109" s="389">
        <f t="shared" si="13"/>
        <v>112</v>
      </c>
      <c r="Y109" s="144"/>
      <c r="Z109" s="423">
        <f t="shared" si="15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10"/>
        <v>1</v>
      </c>
      <c r="B110" s="142" t="s">
        <v>551</v>
      </c>
      <c r="C110" s="142"/>
      <c r="D110" s="198">
        <v>12</v>
      </c>
      <c r="E110" s="383">
        <f t="shared" si="12"/>
        <v>84</v>
      </c>
      <c r="F110" s="319">
        <v>46226</v>
      </c>
      <c r="G110" s="384">
        <f t="shared" ca="1" si="14"/>
        <v>82</v>
      </c>
      <c r="H110" s="254">
        <v>1</v>
      </c>
      <c r="I110" s="429">
        <v>-4.2952130000000004</v>
      </c>
      <c r="J110" s="429">
        <v>15.211610800000001</v>
      </c>
      <c r="K110" s="385" t="s">
        <v>353</v>
      </c>
      <c r="L110" s="195"/>
      <c r="M110" s="196"/>
      <c r="N110" s="196"/>
      <c r="O110" s="196"/>
      <c r="P110" s="196">
        <v>0.5</v>
      </c>
      <c r="Q110" s="197">
        <v>0.5</v>
      </c>
      <c r="R110" s="386">
        <f t="shared" si="17"/>
        <v>0</v>
      </c>
      <c r="S110" s="387">
        <f t="shared" si="17"/>
        <v>0</v>
      </c>
      <c r="T110" s="387">
        <f t="shared" si="17"/>
        <v>0</v>
      </c>
      <c r="U110" s="387">
        <f t="shared" si="17"/>
        <v>0</v>
      </c>
      <c r="V110" s="387">
        <f t="shared" si="17"/>
        <v>42</v>
      </c>
      <c r="W110" s="388">
        <f t="shared" si="17"/>
        <v>42</v>
      </c>
      <c r="X110" s="389">
        <f t="shared" si="13"/>
        <v>84</v>
      </c>
      <c r="Y110" s="144"/>
      <c r="Z110" s="423">
        <f t="shared" si="15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10"/>
        <v>1</v>
      </c>
      <c r="B111" s="142" t="s">
        <v>149</v>
      </c>
      <c r="C111" s="142"/>
      <c r="D111" s="199">
        <v>22</v>
      </c>
      <c r="E111" s="383">
        <f>D111*7</f>
        <v>154</v>
      </c>
      <c r="F111" s="319">
        <v>46234</v>
      </c>
      <c r="G111" s="384">
        <f t="shared" ca="1" si="14"/>
        <v>74</v>
      </c>
      <c r="H111" s="385">
        <v>3</v>
      </c>
      <c r="I111" s="428">
        <v>-4.2012657000000004</v>
      </c>
      <c r="J111" s="428">
        <v>15.2598278</v>
      </c>
      <c r="K111" s="385" t="str">
        <f>VLOOKUP(H111,Secteurs!$A$4:$C$6,3)</f>
        <v>Arnaud ITOUA</v>
      </c>
      <c r="L111" s="195">
        <v>0.5</v>
      </c>
      <c r="M111" s="196"/>
      <c r="N111" s="196"/>
      <c r="O111" s="196">
        <v>0.25</v>
      </c>
      <c r="P111" s="196">
        <v>0.25</v>
      </c>
      <c r="Q111" s="197"/>
      <c r="R111" s="386">
        <f t="shared" si="17"/>
        <v>77</v>
      </c>
      <c r="S111" s="387">
        <f t="shared" si="17"/>
        <v>0</v>
      </c>
      <c r="T111" s="387">
        <f t="shared" si="17"/>
        <v>0</v>
      </c>
      <c r="U111" s="387">
        <f t="shared" si="17"/>
        <v>38.5</v>
      </c>
      <c r="V111" s="387">
        <f t="shared" si="17"/>
        <v>38.5</v>
      </c>
      <c r="W111" s="388">
        <f t="shared" si="17"/>
        <v>0</v>
      </c>
      <c r="X111" s="389">
        <f t="shared" si="13"/>
        <v>154</v>
      </c>
      <c r="Y111" s="144"/>
      <c r="Z111" s="423">
        <f t="shared" si="15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10"/>
        <v>1</v>
      </c>
      <c r="B112" s="142" t="s">
        <v>150</v>
      </c>
      <c r="C112" s="142"/>
      <c r="D112" s="198">
        <v>16</v>
      </c>
      <c r="E112" s="383">
        <f t="shared" si="12"/>
        <v>112</v>
      </c>
      <c r="F112" s="319">
        <v>46233</v>
      </c>
      <c r="G112" s="384">
        <f t="shared" ca="1" si="14"/>
        <v>75</v>
      </c>
      <c r="H112" s="385">
        <v>2</v>
      </c>
      <c r="I112" s="428" t="s">
        <v>552</v>
      </c>
      <c r="J112" s="428" t="s">
        <v>553</v>
      </c>
      <c r="K112" s="385" t="s">
        <v>354</v>
      </c>
      <c r="L112" s="195"/>
      <c r="M112" s="196"/>
      <c r="N112" s="196">
        <v>0.5</v>
      </c>
      <c r="O112" s="196"/>
      <c r="P112" s="196"/>
      <c r="Q112" s="197">
        <v>0.5</v>
      </c>
      <c r="R112" s="386">
        <f t="shared" si="17"/>
        <v>0</v>
      </c>
      <c r="S112" s="387">
        <f t="shared" si="17"/>
        <v>0</v>
      </c>
      <c r="T112" s="387">
        <f t="shared" si="17"/>
        <v>56</v>
      </c>
      <c r="U112" s="387">
        <f t="shared" si="17"/>
        <v>0</v>
      </c>
      <c r="V112" s="387">
        <f t="shared" si="17"/>
        <v>0</v>
      </c>
      <c r="W112" s="388">
        <f t="shared" si="17"/>
        <v>56</v>
      </c>
      <c r="X112" s="389">
        <f t="shared" si="13"/>
        <v>112</v>
      </c>
      <c r="Y112" s="144"/>
      <c r="Z112" s="423">
        <f t="shared" si="15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10"/>
        <v>1</v>
      </c>
      <c r="B113" s="153" t="s">
        <v>151</v>
      </c>
      <c r="C113" s="153"/>
      <c r="D113" s="198">
        <v>30</v>
      </c>
      <c r="E113" s="383">
        <f t="shared" si="12"/>
        <v>210</v>
      </c>
      <c r="F113" s="319">
        <v>46234</v>
      </c>
      <c r="G113" s="384">
        <f t="shared" ca="1" si="14"/>
        <v>74</v>
      </c>
      <c r="H113" s="385">
        <v>1</v>
      </c>
      <c r="I113" s="428">
        <v>-4.2806160999999996</v>
      </c>
      <c r="J113" s="428">
        <v>15.2473147</v>
      </c>
      <c r="K113" s="385" t="s">
        <v>353</v>
      </c>
      <c r="L113" s="195"/>
      <c r="M113" s="196"/>
      <c r="N113" s="196"/>
      <c r="O113" s="196">
        <v>0.5</v>
      </c>
      <c r="P113" s="196"/>
      <c r="Q113" s="197">
        <v>0.5</v>
      </c>
      <c r="R113" s="386">
        <f t="shared" si="17"/>
        <v>0</v>
      </c>
      <c r="S113" s="387">
        <f t="shared" si="17"/>
        <v>0</v>
      </c>
      <c r="T113" s="387">
        <f t="shared" si="17"/>
        <v>0</v>
      </c>
      <c r="U113" s="387">
        <f t="shared" si="17"/>
        <v>105</v>
      </c>
      <c r="V113" s="387">
        <f t="shared" si="17"/>
        <v>0</v>
      </c>
      <c r="W113" s="388">
        <f t="shared" si="17"/>
        <v>105</v>
      </c>
      <c r="X113" s="389">
        <f t="shared" si="13"/>
        <v>210</v>
      </c>
      <c r="Y113" s="144"/>
      <c r="Z113" s="423">
        <f t="shared" si="15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10"/>
        <v>1</v>
      </c>
      <c r="B114" s="150" t="s">
        <v>153</v>
      </c>
      <c r="C114" s="148" t="s">
        <v>29</v>
      </c>
      <c r="D114" s="200">
        <v>24</v>
      </c>
      <c r="E114" s="383">
        <f t="shared" si="12"/>
        <v>168</v>
      </c>
      <c r="F114" s="319">
        <v>46234</v>
      </c>
      <c r="G114" s="384">
        <f t="shared" ca="1" si="14"/>
        <v>74</v>
      </c>
      <c r="H114" s="385">
        <v>3</v>
      </c>
      <c r="I114" s="428">
        <v>-4.2322949999999997</v>
      </c>
      <c r="J114" s="428">
        <v>15.280253</v>
      </c>
      <c r="K114" s="385" t="str">
        <f>VLOOKUP(H114,Secteurs!$A$4:$C$6,3)</f>
        <v>Arnaud ITOUA</v>
      </c>
      <c r="L114" s="195"/>
      <c r="M114" s="196">
        <v>1</v>
      </c>
      <c r="N114" s="196"/>
      <c r="O114" s="196"/>
      <c r="P114" s="196"/>
      <c r="Q114" s="197"/>
      <c r="R114" s="386">
        <f t="shared" si="17"/>
        <v>0</v>
      </c>
      <c r="S114" s="387">
        <f t="shared" si="17"/>
        <v>168</v>
      </c>
      <c r="T114" s="387">
        <f t="shared" si="17"/>
        <v>0</v>
      </c>
      <c r="U114" s="387">
        <f t="shared" si="17"/>
        <v>0</v>
      </c>
      <c r="V114" s="387">
        <f t="shared" si="17"/>
        <v>0</v>
      </c>
      <c r="W114" s="388">
        <f t="shared" si="17"/>
        <v>0</v>
      </c>
      <c r="X114" s="389">
        <f t="shared" si="13"/>
        <v>168</v>
      </c>
      <c r="Y114" s="144"/>
      <c r="Z114" s="423">
        <f t="shared" si="15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10"/>
        <v>1</v>
      </c>
      <c r="B115" s="150" t="s">
        <v>154</v>
      </c>
      <c r="C115" s="150"/>
      <c r="D115" s="200">
        <v>18</v>
      </c>
      <c r="E115" s="383">
        <f t="shared" si="12"/>
        <v>126</v>
      </c>
      <c r="F115" s="319">
        <v>46232</v>
      </c>
      <c r="G115" s="384">
        <f t="shared" ca="1" si="14"/>
        <v>76</v>
      </c>
      <c r="H115" s="385">
        <v>3</v>
      </c>
      <c r="I115" s="428">
        <v>-4.2060531000000001</v>
      </c>
      <c r="J115" s="428">
        <v>15.262865700000001</v>
      </c>
      <c r="K115" s="385" t="str">
        <f>VLOOKUP(H115,Secteurs!$A$4:$C$6,3)</f>
        <v>Arnaud ITOUA</v>
      </c>
      <c r="L115" s="195">
        <v>0.5</v>
      </c>
      <c r="M115" s="196"/>
      <c r="N115" s="196"/>
      <c r="O115" s="196"/>
      <c r="P115" s="196"/>
      <c r="Q115" s="197">
        <v>0.5</v>
      </c>
      <c r="R115" s="386">
        <f t="shared" si="17"/>
        <v>63</v>
      </c>
      <c r="S115" s="387">
        <f t="shared" si="17"/>
        <v>0</v>
      </c>
      <c r="T115" s="387">
        <f t="shared" si="17"/>
        <v>0</v>
      </c>
      <c r="U115" s="387">
        <f t="shared" si="17"/>
        <v>0</v>
      </c>
      <c r="V115" s="387">
        <f t="shared" si="17"/>
        <v>0</v>
      </c>
      <c r="W115" s="388">
        <f t="shared" si="17"/>
        <v>63</v>
      </c>
      <c r="X115" s="389">
        <f t="shared" si="13"/>
        <v>126</v>
      </c>
      <c r="Y115" s="144"/>
      <c r="Z115" s="423">
        <f t="shared" si="15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10"/>
        <v>1</v>
      </c>
      <c r="B116" s="348" t="s">
        <v>328</v>
      </c>
      <c r="C116" s="142"/>
      <c r="D116" s="198">
        <v>16</v>
      </c>
      <c r="E116" s="383">
        <f t="shared" si="12"/>
        <v>112</v>
      </c>
      <c r="F116" s="319">
        <v>46232</v>
      </c>
      <c r="G116" s="384">
        <f t="shared" ca="1" si="14"/>
        <v>76</v>
      </c>
      <c r="H116" s="385">
        <v>2</v>
      </c>
      <c r="I116" s="428" t="s">
        <v>421</v>
      </c>
      <c r="J116" s="428" t="s">
        <v>422</v>
      </c>
      <c r="K116" s="385" t="s">
        <v>354</v>
      </c>
      <c r="L116" s="195"/>
      <c r="M116" s="196"/>
      <c r="N116" s="196"/>
      <c r="O116" s="196">
        <v>0.5</v>
      </c>
      <c r="P116" s="196">
        <v>0.5</v>
      </c>
      <c r="Q116" s="197"/>
      <c r="R116" s="386">
        <f t="shared" si="17"/>
        <v>0</v>
      </c>
      <c r="S116" s="387">
        <f t="shared" si="17"/>
        <v>0</v>
      </c>
      <c r="T116" s="387">
        <f t="shared" si="17"/>
        <v>0</v>
      </c>
      <c r="U116" s="387">
        <f t="shared" si="17"/>
        <v>56</v>
      </c>
      <c r="V116" s="387">
        <f t="shared" si="17"/>
        <v>56</v>
      </c>
      <c r="W116" s="388">
        <f t="shared" si="17"/>
        <v>0</v>
      </c>
      <c r="X116" s="389">
        <f t="shared" si="13"/>
        <v>112</v>
      </c>
      <c r="Y116" s="144"/>
      <c r="Z116" s="423">
        <f t="shared" si="15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10"/>
        <v>1</v>
      </c>
      <c r="B117" s="150" t="s">
        <v>156</v>
      </c>
      <c r="C117" s="150"/>
      <c r="D117" s="200">
        <v>14</v>
      </c>
      <c r="E117" s="383">
        <f t="shared" si="12"/>
        <v>98</v>
      </c>
      <c r="F117" s="320">
        <v>46231</v>
      </c>
      <c r="G117" s="384">
        <f t="shared" ca="1" si="14"/>
        <v>77</v>
      </c>
      <c r="H117" s="255">
        <v>3</v>
      </c>
      <c r="I117" s="430">
        <v>-4.2692519000000004</v>
      </c>
      <c r="J117" s="430">
        <v>15.2894527</v>
      </c>
      <c r="K117" s="152" t="str">
        <f>VLOOKUP(H117,Secteurs!$A$4:$C$6,3)</f>
        <v>Arnaud ITOUA</v>
      </c>
      <c r="L117" s="195"/>
      <c r="M117" s="196">
        <v>0.5</v>
      </c>
      <c r="N117" s="196"/>
      <c r="O117" s="196"/>
      <c r="P117" s="196">
        <v>0.5</v>
      </c>
      <c r="Q117" s="197"/>
      <c r="R117" s="386">
        <f t="shared" si="17"/>
        <v>0</v>
      </c>
      <c r="S117" s="387">
        <f t="shared" si="17"/>
        <v>49</v>
      </c>
      <c r="T117" s="387">
        <f t="shared" si="17"/>
        <v>0</v>
      </c>
      <c r="U117" s="387">
        <f t="shared" si="17"/>
        <v>0</v>
      </c>
      <c r="V117" s="387">
        <f t="shared" si="17"/>
        <v>49</v>
      </c>
      <c r="W117" s="388">
        <f t="shared" si="17"/>
        <v>0</v>
      </c>
      <c r="X117" s="389">
        <f t="shared" si="13"/>
        <v>98</v>
      </c>
      <c r="Y117" s="144"/>
      <c r="Z117" s="423">
        <f t="shared" si="15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10"/>
        <v>1</v>
      </c>
      <c r="B118" s="150" t="s">
        <v>157</v>
      </c>
      <c r="C118" s="148" t="s">
        <v>29</v>
      </c>
      <c r="D118" s="200">
        <v>22</v>
      </c>
      <c r="E118" s="383">
        <f t="shared" si="12"/>
        <v>154</v>
      </c>
      <c r="F118" s="319">
        <v>46232</v>
      </c>
      <c r="G118" s="384">
        <f t="shared" ca="1" si="14"/>
        <v>76</v>
      </c>
      <c r="H118" s="385">
        <v>2</v>
      </c>
      <c r="I118" s="428" t="s">
        <v>423</v>
      </c>
      <c r="J118" s="428" t="s">
        <v>424</v>
      </c>
      <c r="K118" s="385" t="s">
        <v>355</v>
      </c>
      <c r="L118" s="195"/>
      <c r="M118" s="196"/>
      <c r="N118" s="196"/>
      <c r="O118" s="196">
        <v>0.5</v>
      </c>
      <c r="P118" s="196"/>
      <c r="Q118" s="197">
        <v>0.5</v>
      </c>
      <c r="R118" s="386">
        <f t="shared" si="17"/>
        <v>0</v>
      </c>
      <c r="S118" s="387">
        <f t="shared" si="17"/>
        <v>0</v>
      </c>
      <c r="T118" s="387">
        <f t="shared" si="17"/>
        <v>0</v>
      </c>
      <c r="U118" s="387">
        <f t="shared" si="17"/>
        <v>77</v>
      </c>
      <c r="V118" s="387">
        <f t="shared" si="17"/>
        <v>0</v>
      </c>
      <c r="W118" s="388">
        <f t="shared" si="17"/>
        <v>77</v>
      </c>
      <c r="X118" s="389">
        <f t="shared" si="13"/>
        <v>154</v>
      </c>
      <c r="Y118" s="144"/>
      <c r="Z118" s="423">
        <f t="shared" si="15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10"/>
        <v>1</v>
      </c>
      <c r="B119" s="150" t="s">
        <v>158</v>
      </c>
      <c r="C119" s="150"/>
      <c r="D119" s="200">
        <v>40</v>
      </c>
      <c r="E119" s="383">
        <f t="shared" si="12"/>
        <v>280</v>
      </c>
      <c r="F119" s="319">
        <v>46233</v>
      </c>
      <c r="G119" s="384">
        <f t="shared" ca="1" si="14"/>
        <v>75</v>
      </c>
      <c r="H119" s="385">
        <v>2</v>
      </c>
      <c r="I119" s="428" t="s">
        <v>554</v>
      </c>
      <c r="J119" s="428" t="s">
        <v>555</v>
      </c>
      <c r="K119" s="385" t="s">
        <v>354</v>
      </c>
      <c r="L119" s="195">
        <v>1</v>
      </c>
      <c r="M119" s="196"/>
      <c r="N119" s="196"/>
      <c r="O119" s="196"/>
      <c r="P119" s="196"/>
      <c r="Q119" s="197"/>
      <c r="R119" s="386">
        <f t="shared" si="17"/>
        <v>280</v>
      </c>
      <c r="S119" s="387">
        <f t="shared" si="17"/>
        <v>0</v>
      </c>
      <c r="T119" s="387">
        <f t="shared" si="17"/>
        <v>0</v>
      </c>
      <c r="U119" s="387">
        <f t="shared" si="17"/>
        <v>0</v>
      </c>
      <c r="V119" s="387">
        <f t="shared" si="17"/>
        <v>0</v>
      </c>
      <c r="W119" s="388">
        <f t="shared" si="17"/>
        <v>0</v>
      </c>
      <c r="X119" s="389">
        <f t="shared" si="13"/>
        <v>280</v>
      </c>
      <c r="Y119" s="144"/>
      <c r="Z119" s="423">
        <f t="shared" si="15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10"/>
        <v>1</v>
      </c>
      <c r="B120" s="150" t="s">
        <v>159</v>
      </c>
      <c r="C120" s="154" t="s">
        <v>29</v>
      </c>
      <c r="D120" s="200">
        <v>16</v>
      </c>
      <c r="E120" s="383">
        <f t="shared" si="12"/>
        <v>112</v>
      </c>
      <c r="F120" s="319">
        <v>46232</v>
      </c>
      <c r="G120" s="384">
        <f t="shared" ca="1" si="14"/>
        <v>76</v>
      </c>
      <c r="H120" s="385">
        <v>2</v>
      </c>
      <c r="I120" s="428" t="s">
        <v>556</v>
      </c>
      <c r="J120" s="428" t="s">
        <v>557</v>
      </c>
      <c r="K120" s="385" t="s">
        <v>354</v>
      </c>
      <c r="L120" s="195">
        <v>1</v>
      </c>
      <c r="M120" s="196"/>
      <c r="N120" s="196"/>
      <c r="O120" s="196"/>
      <c r="P120" s="196"/>
      <c r="Q120" s="296"/>
      <c r="R120" s="386">
        <f t="shared" si="17"/>
        <v>112</v>
      </c>
      <c r="S120" s="387">
        <f t="shared" si="17"/>
        <v>0</v>
      </c>
      <c r="T120" s="387">
        <f t="shared" si="17"/>
        <v>0</v>
      </c>
      <c r="U120" s="387">
        <f t="shared" si="17"/>
        <v>0</v>
      </c>
      <c r="V120" s="387">
        <f t="shared" si="17"/>
        <v>0</v>
      </c>
      <c r="W120" s="388">
        <f t="shared" si="17"/>
        <v>0</v>
      </c>
      <c r="X120" s="389">
        <f t="shared" si="13"/>
        <v>112</v>
      </c>
      <c r="Y120" s="144"/>
      <c r="Z120" s="423">
        <f t="shared" si="15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10"/>
        <v>1</v>
      </c>
      <c r="B121" s="150" t="s">
        <v>324</v>
      </c>
      <c r="C121" s="150"/>
      <c r="D121" s="200">
        <v>12</v>
      </c>
      <c r="E121" s="383">
        <f t="shared" si="12"/>
        <v>84</v>
      </c>
      <c r="F121" s="319">
        <v>46231</v>
      </c>
      <c r="G121" s="384">
        <f t="shared" ca="1" si="14"/>
        <v>77</v>
      </c>
      <c r="H121" s="385">
        <v>3</v>
      </c>
      <c r="I121" s="428">
        <v>-4.2692519000000004</v>
      </c>
      <c r="J121" s="428">
        <v>15.2894527</v>
      </c>
      <c r="K121" s="385" t="str">
        <f>VLOOKUP(H121,Secteurs!$A$4:$C$6,3)</f>
        <v>Arnaud ITOUA</v>
      </c>
      <c r="L121" s="195">
        <v>0.5</v>
      </c>
      <c r="M121" s="196"/>
      <c r="N121" s="196"/>
      <c r="O121" s="196"/>
      <c r="P121" s="196"/>
      <c r="Q121" s="197">
        <v>0.5</v>
      </c>
      <c r="R121" s="386">
        <f t="shared" si="17"/>
        <v>42</v>
      </c>
      <c r="S121" s="387">
        <f t="shared" si="17"/>
        <v>0</v>
      </c>
      <c r="T121" s="387">
        <f t="shared" si="17"/>
        <v>0</v>
      </c>
      <c r="U121" s="387">
        <f t="shared" si="17"/>
        <v>0</v>
      </c>
      <c r="V121" s="387">
        <f t="shared" si="17"/>
        <v>0</v>
      </c>
      <c r="W121" s="388">
        <f t="shared" si="17"/>
        <v>42</v>
      </c>
      <c r="X121" s="389">
        <f t="shared" si="13"/>
        <v>84</v>
      </c>
      <c r="Y121" s="144"/>
      <c r="Z121" s="423">
        <f t="shared" si="15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10"/>
        <v>1</v>
      </c>
      <c r="B122" s="150" t="s">
        <v>292</v>
      </c>
      <c r="C122" s="321"/>
      <c r="D122" s="200">
        <v>16</v>
      </c>
      <c r="E122" s="383">
        <f t="shared" si="12"/>
        <v>112</v>
      </c>
      <c r="F122" s="319">
        <v>46232</v>
      </c>
      <c r="G122" s="384">
        <f t="shared" ca="1" si="14"/>
        <v>76</v>
      </c>
      <c r="H122" s="385">
        <v>2</v>
      </c>
      <c r="I122" s="428" t="s">
        <v>558</v>
      </c>
      <c r="J122" s="428" t="s">
        <v>559</v>
      </c>
      <c r="K122" s="385" t="s">
        <v>354</v>
      </c>
      <c r="L122" s="195">
        <v>0.5</v>
      </c>
      <c r="M122" s="196"/>
      <c r="N122" s="196"/>
      <c r="O122" s="196"/>
      <c r="P122" s="196"/>
      <c r="Q122" s="197">
        <v>0.5</v>
      </c>
      <c r="R122" s="386">
        <f t="shared" si="17"/>
        <v>56</v>
      </c>
      <c r="S122" s="387">
        <f t="shared" si="17"/>
        <v>0</v>
      </c>
      <c r="T122" s="387">
        <f t="shared" si="17"/>
        <v>0</v>
      </c>
      <c r="U122" s="387">
        <f t="shared" si="17"/>
        <v>0</v>
      </c>
      <c r="V122" s="387">
        <f t="shared" si="17"/>
        <v>0</v>
      </c>
      <c r="W122" s="388">
        <f t="shared" si="17"/>
        <v>56</v>
      </c>
      <c r="X122" s="389">
        <f t="shared" si="13"/>
        <v>112</v>
      </c>
      <c r="Y122" s="144"/>
      <c r="Z122" s="423">
        <f t="shared" ref="Z122:Z151" si="18">+X122-E122</f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10"/>
        <v>1</v>
      </c>
      <c r="B123" s="150" t="s">
        <v>161</v>
      </c>
      <c r="C123" s="150"/>
      <c r="D123" s="200">
        <v>20</v>
      </c>
      <c r="E123" s="383">
        <f t="shared" si="12"/>
        <v>140</v>
      </c>
      <c r="F123" s="319">
        <v>46233</v>
      </c>
      <c r="G123" s="384">
        <f t="shared" ca="1" si="14"/>
        <v>75</v>
      </c>
      <c r="H123" s="385">
        <v>2</v>
      </c>
      <c r="I123" s="428" t="s">
        <v>560</v>
      </c>
      <c r="J123" s="428" t="s">
        <v>561</v>
      </c>
      <c r="K123" s="385" t="s">
        <v>354</v>
      </c>
      <c r="L123" s="195">
        <v>0.5</v>
      </c>
      <c r="M123" s="196"/>
      <c r="N123" s="196"/>
      <c r="O123" s="196">
        <v>0.5</v>
      </c>
      <c r="P123" s="196"/>
      <c r="Q123" s="197"/>
      <c r="R123" s="386">
        <f t="shared" si="17"/>
        <v>70</v>
      </c>
      <c r="S123" s="387">
        <f t="shared" si="17"/>
        <v>0</v>
      </c>
      <c r="T123" s="387">
        <f t="shared" si="17"/>
        <v>0</v>
      </c>
      <c r="U123" s="387">
        <f t="shared" si="17"/>
        <v>70</v>
      </c>
      <c r="V123" s="387">
        <f t="shared" si="17"/>
        <v>0</v>
      </c>
      <c r="W123" s="388">
        <f t="shared" si="17"/>
        <v>0</v>
      </c>
      <c r="X123" s="389">
        <f t="shared" si="13"/>
        <v>140</v>
      </c>
      <c r="Y123" s="144"/>
      <c r="Z123" s="423">
        <f t="shared" si="18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10"/>
        <v>1</v>
      </c>
      <c r="B124" s="150" t="s">
        <v>162</v>
      </c>
      <c r="C124" s="150"/>
      <c r="D124" s="200">
        <v>42</v>
      </c>
      <c r="E124" s="383">
        <f t="shared" si="12"/>
        <v>294</v>
      </c>
      <c r="F124" s="319">
        <v>46233</v>
      </c>
      <c r="G124" s="384">
        <f t="shared" ca="1" si="14"/>
        <v>75</v>
      </c>
      <c r="H124" s="254">
        <v>2</v>
      </c>
      <c r="I124" s="429" t="s">
        <v>562</v>
      </c>
      <c r="J124" s="429" t="s">
        <v>563</v>
      </c>
      <c r="K124" s="385" t="s">
        <v>354</v>
      </c>
      <c r="L124" s="195">
        <v>0.5</v>
      </c>
      <c r="M124" s="196"/>
      <c r="N124" s="196"/>
      <c r="O124" s="196"/>
      <c r="P124" s="196"/>
      <c r="Q124" s="197">
        <v>0.5</v>
      </c>
      <c r="R124" s="386">
        <f t="shared" si="17"/>
        <v>147</v>
      </c>
      <c r="S124" s="387">
        <f t="shared" si="17"/>
        <v>0</v>
      </c>
      <c r="T124" s="387">
        <f t="shared" si="17"/>
        <v>0</v>
      </c>
      <c r="U124" s="387">
        <f t="shared" si="17"/>
        <v>0</v>
      </c>
      <c r="V124" s="387">
        <f t="shared" si="17"/>
        <v>0</v>
      </c>
      <c r="W124" s="388">
        <f t="shared" si="17"/>
        <v>147</v>
      </c>
      <c r="X124" s="389">
        <f t="shared" si="13"/>
        <v>294</v>
      </c>
      <c r="Y124" s="144"/>
      <c r="Z124" s="423">
        <f t="shared" si="18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10"/>
        <v>1</v>
      </c>
      <c r="B125" s="150" t="s">
        <v>387</v>
      </c>
      <c r="C125" s="154"/>
      <c r="D125" s="200">
        <v>2</v>
      </c>
      <c r="E125" s="383">
        <f>D125*7</f>
        <v>14</v>
      </c>
      <c r="F125" s="319">
        <v>46234</v>
      </c>
      <c r="G125" s="384">
        <f t="shared" ca="1" si="14"/>
        <v>74</v>
      </c>
      <c r="H125" s="254">
        <v>1</v>
      </c>
      <c r="I125" s="429">
        <v>-4.2928160000000002</v>
      </c>
      <c r="J125" s="429">
        <v>15.250064</v>
      </c>
      <c r="K125" s="385" t="s">
        <v>353</v>
      </c>
      <c r="L125" s="195"/>
      <c r="M125" s="196"/>
      <c r="N125" s="196"/>
      <c r="O125" s="196">
        <v>0.25</v>
      </c>
      <c r="P125" s="196"/>
      <c r="Q125" s="197">
        <v>0.75</v>
      </c>
      <c r="R125" s="386">
        <f t="shared" si="17"/>
        <v>0</v>
      </c>
      <c r="S125" s="387">
        <f t="shared" si="17"/>
        <v>0</v>
      </c>
      <c r="T125" s="387">
        <f t="shared" si="17"/>
        <v>0</v>
      </c>
      <c r="U125" s="387">
        <f t="shared" si="17"/>
        <v>3.5</v>
      </c>
      <c r="V125" s="387">
        <f t="shared" si="17"/>
        <v>0</v>
      </c>
      <c r="W125" s="388">
        <f t="shared" si="17"/>
        <v>10.5</v>
      </c>
      <c r="X125" s="389">
        <f t="shared" si="13"/>
        <v>14</v>
      </c>
      <c r="Y125" s="144"/>
      <c r="Z125" s="423">
        <f t="shared" si="18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10"/>
        <v>1</v>
      </c>
      <c r="B126" s="150" t="s">
        <v>164</v>
      </c>
      <c r="C126" s="154" t="s">
        <v>34</v>
      </c>
      <c r="D126" s="201">
        <v>16</v>
      </c>
      <c r="E126" s="383">
        <f t="shared" si="12"/>
        <v>112</v>
      </c>
      <c r="F126" s="319">
        <v>46234</v>
      </c>
      <c r="G126" s="384">
        <f t="shared" ca="1" si="14"/>
        <v>74</v>
      </c>
      <c r="H126" s="254">
        <v>1</v>
      </c>
      <c r="I126" s="429" t="s">
        <v>564</v>
      </c>
      <c r="J126" s="429" t="s">
        <v>565</v>
      </c>
      <c r="K126" s="385" t="s">
        <v>354</v>
      </c>
      <c r="L126" s="195"/>
      <c r="M126" s="196"/>
      <c r="N126" s="196"/>
      <c r="O126" s="196">
        <v>1</v>
      </c>
      <c r="P126" s="196"/>
      <c r="Q126" s="197"/>
      <c r="R126" s="386">
        <f t="shared" si="17"/>
        <v>0</v>
      </c>
      <c r="S126" s="387">
        <f t="shared" si="17"/>
        <v>0</v>
      </c>
      <c r="T126" s="387">
        <f t="shared" si="17"/>
        <v>0</v>
      </c>
      <c r="U126" s="387">
        <f t="shared" si="17"/>
        <v>112</v>
      </c>
      <c r="V126" s="387">
        <f t="shared" si="17"/>
        <v>0</v>
      </c>
      <c r="W126" s="388">
        <f t="shared" si="17"/>
        <v>0</v>
      </c>
      <c r="X126" s="389">
        <f t="shared" si="13"/>
        <v>112</v>
      </c>
      <c r="Y126" s="144"/>
      <c r="Z126" s="423">
        <f t="shared" si="18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10"/>
        <v>1</v>
      </c>
      <c r="B127" s="150" t="s">
        <v>390</v>
      </c>
      <c r="C127" s="154" t="s">
        <v>34</v>
      </c>
      <c r="D127" s="200">
        <v>8</v>
      </c>
      <c r="E127" s="383">
        <f t="shared" si="12"/>
        <v>56</v>
      </c>
      <c r="F127" s="319">
        <v>46234</v>
      </c>
      <c r="G127" s="384">
        <f t="shared" ca="1" si="14"/>
        <v>74</v>
      </c>
      <c r="H127" s="254">
        <v>2</v>
      </c>
      <c r="I127" s="429" t="s">
        <v>566</v>
      </c>
      <c r="J127" s="429" t="s">
        <v>567</v>
      </c>
      <c r="K127" s="385" t="s">
        <v>354</v>
      </c>
      <c r="L127" s="195">
        <v>1</v>
      </c>
      <c r="M127" s="196"/>
      <c r="N127" s="196"/>
      <c r="O127" s="196"/>
      <c r="P127" s="196"/>
      <c r="Q127" s="197"/>
      <c r="R127" s="386">
        <f t="shared" si="17"/>
        <v>56</v>
      </c>
      <c r="S127" s="387">
        <f t="shared" si="17"/>
        <v>0</v>
      </c>
      <c r="T127" s="387">
        <f t="shared" si="17"/>
        <v>0</v>
      </c>
      <c r="U127" s="387">
        <f t="shared" si="17"/>
        <v>0</v>
      </c>
      <c r="V127" s="387">
        <f t="shared" si="17"/>
        <v>0</v>
      </c>
      <c r="W127" s="388">
        <f t="shared" si="17"/>
        <v>0</v>
      </c>
      <c r="X127" s="389">
        <f t="shared" si="13"/>
        <v>56</v>
      </c>
      <c r="Y127" s="144"/>
      <c r="Z127" s="423">
        <f t="shared" si="18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10"/>
        <v>1</v>
      </c>
      <c r="B128" s="150" t="s">
        <v>167</v>
      </c>
      <c r="C128" s="148" t="s">
        <v>29</v>
      </c>
      <c r="D128" s="200">
        <v>24</v>
      </c>
      <c r="E128" s="383">
        <f t="shared" si="12"/>
        <v>168</v>
      </c>
      <c r="F128" s="319">
        <v>46232</v>
      </c>
      <c r="G128" s="384">
        <f t="shared" ca="1" si="14"/>
        <v>76</v>
      </c>
      <c r="H128" s="254">
        <v>2</v>
      </c>
      <c r="I128" s="429" t="s">
        <v>427</v>
      </c>
      <c r="J128" s="429" t="s">
        <v>428</v>
      </c>
      <c r="K128" s="385" t="s">
        <v>354</v>
      </c>
      <c r="L128" s="195">
        <v>0.75</v>
      </c>
      <c r="M128" s="196"/>
      <c r="N128" s="196"/>
      <c r="O128" s="196">
        <v>0.25</v>
      </c>
      <c r="P128" s="196"/>
      <c r="Q128" s="197"/>
      <c r="R128" s="386">
        <f t="shared" si="17"/>
        <v>126</v>
      </c>
      <c r="S128" s="387">
        <f t="shared" si="17"/>
        <v>0</v>
      </c>
      <c r="T128" s="387">
        <f t="shared" si="17"/>
        <v>0</v>
      </c>
      <c r="U128" s="387">
        <f t="shared" si="17"/>
        <v>42</v>
      </c>
      <c r="V128" s="387">
        <f t="shared" si="17"/>
        <v>0</v>
      </c>
      <c r="W128" s="388">
        <f t="shared" si="17"/>
        <v>0</v>
      </c>
      <c r="X128" s="389">
        <f t="shared" si="13"/>
        <v>168</v>
      </c>
      <c r="Y128" s="144"/>
      <c r="Z128" s="423">
        <f t="shared" si="18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10"/>
        <v>1</v>
      </c>
      <c r="B129" s="142" t="s">
        <v>350</v>
      </c>
      <c r="C129" s="209"/>
      <c r="D129" s="201">
        <v>12</v>
      </c>
      <c r="E129" s="383">
        <f t="shared" si="12"/>
        <v>84</v>
      </c>
      <c r="F129" s="319">
        <v>46226</v>
      </c>
      <c r="G129" s="384">
        <f t="shared" ca="1" si="14"/>
        <v>82</v>
      </c>
      <c r="H129" s="254">
        <v>1</v>
      </c>
      <c r="I129" s="429">
        <v>-4.2819675000000004</v>
      </c>
      <c r="J129" s="429">
        <v>15.2233386</v>
      </c>
      <c r="K129" s="385" t="s">
        <v>353</v>
      </c>
      <c r="L129" s="195">
        <v>1</v>
      </c>
      <c r="M129" s="196"/>
      <c r="N129" s="196"/>
      <c r="O129" s="196"/>
      <c r="P129" s="196"/>
      <c r="Q129" s="197"/>
      <c r="R129" s="386">
        <f t="shared" si="17"/>
        <v>84</v>
      </c>
      <c r="S129" s="387">
        <f t="shared" si="17"/>
        <v>0</v>
      </c>
      <c r="T129" s="387">
        <f t="shared" si="17"/>
        <v>0</v>
      </c>
      <c r="U129" s="387">
        <f t="shared" si="17"/>
        <v>0</v>
      </c>
      <c r="V129" s="387">
        <f t="shared" si="17"/>
        <v>0</v>
      </c>
      <c r="W129" s="388">
        <f t="shared" si="17"/>
        <v>0</v>
      </c>
      <c r="X129" s="389">
        <f t="shared" si="13"/>
        <v>84</v>
      </c>
      <c r="Y129" s="144"/>
      <c r="Z129" s="423">
        <f t="shared" si="18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si="10"/>
        <v>1</v>
      </c>
      <c r="B130" s="355" t="s">
        <v>307</v>
      </c>
      <c r="C130" s="154"/>
      <c r="D130" s="201">
        <v>9</v>
      </c>
      <c r="E130" s="383">
        <f t="shared" si="12"/>
        <v>63</v>
      </c>
      <c r="F130" s="319">
        <v>46233</v>
      </c>
      <c r="G130" s="384">
        <f t="shared" ca="1" si="14"/>
        <v>75</v>
      </c>
      <c r="H130" s="254">
        <v>2</v>
      </c>
      <c r="I130" s="429" t="s">
        <v>568</v>
      </c>
      <c r="J130" s="429" t="s">
        <v>569</v>
      </c>
      <c r="K130" s="385" t="s">
        <v>354</v>
      </c>
      <c r="L130" s="195"/>
      <c r="M130" s="196"/>
      <c r="N130" s="196"/>
      <c r="O130" s="196"/>
      <c r="P130" s="196"/>
      <c r="Q130" s="197">
        <v>1</v>
      </c>
      <c r="R130" s="386">
        <f t="shared" si="17"/>
        <v>0</v>
      </c>
      <c r="S130" s="387">
        <f t="shared" si="17"/>
        <v>0</v>
      </c>
      <c r="T130" s="387">
        <f t="shared" si="17"/>
        <v>0</v>
      </c>
      <c r="U130" s="387">
        <f t="shared" si="17"/>
        <v>0</v>
      </c>
      <c r="V130" s="387">
        <f t="shared" si="17"/>
        <v>0</v>
      </c>
      <c r="W130" s="388">
        <f t="shared" si="17"/>
        <v>63</v>
      </c>
      <c r="X130" s="389">
        <f t="shared" si="13"/>
        <v>63</v>
      </c>
      <c r="Y130" s="144"/>
      <c r="Z130" s="423">
        <f t="shared" si="18"/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ref="A131:A151" si="19">+IF(D131&gt;0,1,0)</f>
        <v>1</v>
      </c>
      <c r="B131" s="153" t="s">
        <v>170</v>
      </c>
      <c r="C131" s="149"/>
      <c r="D131" s="198">
        <v>10</v>
      </c>
      <c r="E131" s="383">
        <f t="shared" si="12"/>
        <v>70</v>
      </c>
      <c r="F131" s="319">
        <v>46234</v>
      </c>
      <c r="G131" s="384">
        <f t="shared" ca="1" si="14"/>
        <v>74</v>
      </c>
      <c r="H131" s="254">
        <v>1</v>
      </c>
      <c r="I131" s="429">
        <v>-4.2784845000000002</v>
      </c>
      <c r="J131" s="429">
        <v>15.2572142</v>
      </c>
      <c r="K131" s="385" t="s">
        <v>353</v>
      </c>
      <c r="L131" s="195"/>
      <c r="M131" s="196"/>
      <c r="N131" s="196"/>
      <c r="O131" s="196">
        <v>1</v>
      </c>
      <c r="P131" s="196"/>
      <c r="Q131" s="197"/>
      <c r="R131" s="386">
        <f t="shared" si="17"/>
        <v>0</v>
      </c>
      <c r="S131" s="387">
        <f t="shared" si="17"/>
        <v>0</v>
      </c>
      <c r="T131" s="387">
        <f t="shared" si="17"/>
        <v>0</v>
      </c>
      <c r="U131" s="387">
        <f t="shared" si="17"/>
        <v>70</v>
      </c>
      <c r="V131" s="387">
        <f t="shared" si="17"/>
        <v>0</v>
      </c>
      <c r="W131" s="388">
        <f t="shared" si="17"/>
        <v>0</v>
      </c>
      <c r="X131" s="389">
        <f t="shared" si="13"/>
        <v>70</v>
      </c>
      <c r="Y131" s="144"/>
      <c r="Z131" s="423">
        <f t="shared" si="18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19"/>
        <v>1</v>
      </c>
      <c r="B132" s="153" t="s">
        <v>172</v>
      </c>
      <c r="C132" s="149"/>
      <c r="D132" s="198">
        <v>20</v>
      </c>
      <c r="E132" s="383">
        <f t="shared" ref="E132:E152" si="20">D132*7</f>
        <v>140</v>
      </c>
      <c r="F132" s="319">
        <v>46231</v>
      </c>
      <c r="G132" s="384">
        <f t="shared" ca="1" si="14"/>
        <v>77</v>
      </c>
      <c r="H132" s="254">
        <v>1</v>
      </c>
      <c r="I132" s="429">
        <v>-4.2823054999999997</v>
      </c>
      <c r="J132" s="429">
        <v>15.2201345</v>
      </c>
      <c r="K132" s="385" t="s">
        <v>353</v>
      </c>
      <c r="L132" s="195">
        <v>1</v>
      </c>
      <c r="M132" s="196"/>
      <c r="N132" s="196"/>
      <c r="O132" s="196"/>
      <c r="P132" s="196"/>
      <c r="Q132" s="197"/>
      <c r="R132" s="386">
        <f t="shared" si="17"/>
        <v>140</v>
      </c>
      <c r="S132" s="387">
        <f t="shared" si="17"/>
        <v>0</v>
      </c>
      <c r="T132" s="387">
        <f t="shared" si="17"/>
        <v>0</v>
      </c>
      <c r="U132" s="387">
        <f t="shared" si="17"/>
        <v>0</v>
      </c>
      <c r="V132" s="387">
        <f t="shared" si="17"/>
        <v>0</v>
      </c>
      <c r="W132" s="388">
        <f t="shared" si="17"/>
        <v>0</v>
      </c>
      <c r="X132" s="389">
        <f t="shared" ref="X132:X152" si="21">SUM(R132:W132)</f>
        <v>140</v>
      </c>
      <c r="Y132" s="144"/>
      <c r="Z132" s="423">
        <f t="shared" si="18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19"/>
        <v>1</v>
      </c>
      <c r="B133" s="153" t="s">
        <v>173</v>
      </c>
      <c r="C133" s="149" t="s">
        <v>34</v>
      </c>
      <c r="D133" s="198">
        <v>10</v>
      </c>
      <c r="E133" s="383">
        <f t="shared" si="20"/>
        <v>70</v>
      </c>
      <c r="F133" s="319">
        <v>46226</v>
      </c>
      <c r="G133" s="384">
        <v>1</v>
      </c>
      <c r="H133" s="254">
        <v>1</v>
      </c>
      <c r="I133" s="429">
        <v>-4.2655903999999998</v>
      </c>
      <c r="J133" s="429">
        <v>15.2237782</v>
      </c>
      <c r="K133" s="385" t="s">
        <v>353</v>
      </c>
      <c r="L133" s="195">
        <v>0.5</v>
      </c>
      <c r="M133" s="196"/>
      <c r="N133" s="196"/>
      <c r="O133" s="196">
        <v>0.5</v>
      </c>
      <c r="P133" s="196"/>
      <c r="Q133" s="197"/>
      <c r="R133" s="386">
        <f t="shared" si="17"/>
        <v>35</v>
      </c>
      <c r="S133" s="387">
        <f t="shared" si="17"/>
        <v>0</v>
      </c>
      <c r="T133" s="387">
        <f t="shared" si="17"/>
        <v>0</v>
      </c>
      <c r="U133" s="387">
        <f t="shared" si="17"/>
        <v>35</v>
      </c>
      <c r="V133" s="387">
        <f t="shared" si="17"/>
        <v>0</v>
      </c>
      <c r="W133" s="388">
        <f t="shared" si="17"/>
        <v>0</v>
      </c>
      <c r="X133" s="389">
        <f t="shared" si="21"/>
        <v>70</v>
      </c>
      <c r="Y133" s="144"/>
      <c r="Z133" s="423">
        <f t="shared" si="18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19"/>
        <v>1</v>
      </c>
      <c r="B134" s="142" t="s">
        <v>174</v>
      </c>
      <c r="C134" s="148" t="s">
        <v>29</v>
      </c>
      <c r="D134" s="198">
        <v>9</v>
      </c>
      <c r="E134" s="383">
        <f t="shared" si="20"/>
        <v>63</v>
      </c>
      <c r="F134" s="319">
        <v>46233</v>
      </c>
      <c r="G134" s="384">
        <f t="shared" ref="G134:G151" ca="1" si="22">+IF(A134=1,(+TODAY())-F134,"Sans objet")</f>
        <v>75</v>
      </c>
      <c r="H134" s="385">
        <v>2</v>
      </c>
      <c r="I134" s="428" t="s">
        <v>570</v>
      </c>
      <c r="J134" s="428" t="s">
        <v>571</v>
      </c>
      <c r="K134" s="385" t="s">
        <v>354</v>
      </c>
      <c r="L134" s="195"/>
      <c r="M134" s="196"/>
      <c r="N134" s="196"/>
      <c r="O134" s="196">
        <v>0.5</v>
      </c>
      <c r="P134" s="196"/>
      <c r="Q134" s="197">
        <v>0.5</v>
      </c>
      <c r="R134" s="386">
        <f t="shared" si="17"/>
        <v>0</v>
      </c>
      <c r="S134" s="387">
        <f t="shared" si="17"/>
        <v>0</v>
      </c>
      <c r="T134" s="387">
        <f t="shared" si="17"/>
        <v>0</v>
      </c>
      <c r="U134" s="387">
        <f t="shared" si="17"/>
        <v>31.5</v>
      </c>
      <c r="V134" s="387">
        <f t="shared" si="17"/>
        <v>0</v>
      </c>
      <c r="W134" s="388">
        <f t="shared" si="17"/>
        <v>31.5</v>
      </c>
      <c r="X134" s="389">
        <f t="shared" si="21"/>
        <v>63</v>
      </c>
      <c r="Y134" s="144"/>
      <c r="Z134" s="423">
        <f t="shared" si="18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19"/>
        <v>1</v>
      </c>
      <c r="B135" s="142" t="s">
        <v>175</v>
      </c>
      <c r="C135" s="142"/>
      <c r="D135" s="198">
        <v>22</v>
      </c>
      <c r="E135" s="383">
        <f t="shared" si="20"/>
        <v>154</v>
      </c>
      <c r="F135" s="319">
        <v>46233</v>
      </c>
      <c r="G135" s="384">
        <f t="shared" ca="1" si="22"/>
        <v>75</v>
      </c>
      <c r="H135" s="385">
        <v>2</v>
      </c>
      <c r="I135" s="428" t="s">
        <v>572</v>
      </c>
      <c r="J135" s="428" t="s">
        <v>573</v>
      </c>
      <c r="K135" s="385" t="s">
        <v>354</v>
      </c>
      <c r="L135" s="195"/>
      <c r="M135" s="196"/>
      <c r="N135" s="196"/>
      <c r="O135" s="196"/>
      <c r="P135" s="196"/>
      <c r="Q135" s="197">
        <v>1</v>
      </c>
      <c r="R135" s="386">
        <f t="shared" si="17"/>
        <v>0</v>
      </c>
      <c r="S135" s="387">
        <f t="shared" si="17"/>
        <v>0</v>
      </c>
      <c r="T135" s="387">
        <f t="shared" si="17"/>
        <v>0</v>
      </c>
      <c r="U135" s="387">
        <f t="shared" si="17"/>
        <v>0</v>
      </c>
      <c r="V135" s="387">
        <f t="shared" si="17"/>
        <v>0</v>
      </c>
      <c r="W135" s="388">
        <f t="shared" si="17"/>
        <v>154</v>
      </c>
      <c r="X135" s="389">
        <f t="shared" si="21"/>
        <v>154</v>
      </c>
      <c r="Y135" s="144"/>
      <c r="Z135" s="423">
        <f t="shared" si="18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57">
        <f t="shared" si="19"/>
        <v>1</v>
      </c>
      <c r="B136" s="350" t="s">
        <v>176</v>
      </c>
      <c r="C136" s="210"/>
      <c r="D136" s="198">
        <v>8</v>
      </c>
      <c r="E136" s="383">
        <f t="shared" si="20"/>
        <v>56</v>
      </c>
      <c r="F136" s="319">
        <v>46232</v>
      </c>
      <c r="G136" s="384">
        <f t="shared" ca="1" si="22"/>
        <v>76</v>
      </c>
      <c r="H136" s="398">
        <v>2</v>
      </c>
      <c r="I136" s="431"/>
      <c r="J136" s="431"/>
      <c r="K136" s="398" t="s">
        <v>354</v>
      </c>
      <c r="L136" s="195"/>
      <c r="M136" s="196"/>
      <c r="N136" s="196"/>
      <c r="O136" s="196"/>
      <c r="P136" s="196">
        <v>0.5</v>
      </c>
      <c r="Q136" s="197">
        <v>0.5</v>
      </c>
      <c r="R136" s="386">
        <f t="shared" si="17"/>
        <v>0</v>
      </c>
      <c r="S136" s="387">
        <f t="shared" si="17"/>
        <v>0</v>
      </c>
      <c r="T136" s="387">
        <f t="shared" si="17"/>
        <v>0</v>
      </c>
      <c r="U136" s="387">
        <f t="shared" si="17"/>
        <v>0</v>
      </c>
      <c r="V136" s="387">
        <f t="shared" si="17"/>
        <v>28</v>
      </c>
      <c r="W136" s="388">
        <f t="shared" si="17"/>
        <v>28</v>
      </c>
      <c r="X136" s="389">
        <f t="shared" si="21"/>
        <v>56</v>
      </c>
      <c r="Y136" s="144"/>
      <c r="Z136" s="423">
        <f t="shared" si="18"/>
        <v>0</v>
      </c>
      <c r="AA136" s="423"/>
      <c r="AB136" s="2"/>
      <c r="AC136" s="2"/>
      <c r="AD136" s="2"/>
      <c r="AE136" s="2"/>
      <c r="AF136" s="2"/>
      <c r="AG136" s="2"/>
      <c r="AH136" s="2"/>
      <c r="AI136" s="2"/>
    </row>
    <row r="137" spans="1:35" ht="18.75">
      <c r="A137" s="157">
        <f t="shared" si="19"/>
        <v>1</v>
      </c>
      <c r="B137" s="161" t="s">
        <v>177</v>
      </c>
      <c r="C137" s="161"/>
      <c r="D137" s="198">
        <v>16</v>
      </c>
      <c r="E137" s="383">
        <f t="shared" si="20"/>
        <v>112</v>
      </c>
      <c r="F137" s="319">
        <v>46226</v>
      </c>
      <c r="G137" s="384">
        <f t="shared" ca="1" si="22"/>
        <v>82</v>
      </c>
      <c r="H137" s="385">
        <v>3</v>
      </c>
      <c r="I137" s="428">
        <v>-3.979123</v>
      </c>
      <c r="J137" s="428">
        <v>15.382116</v>
      </c>
      <c r="K137" s="385" t="str">
        <f>VLOOKUP(H137,Secteurs!$A$4:$C$6,3)</f>
        <v>Arnaud ITOUA</v>
      </c>
      <c r="L137" s="195"/>
      <c r="M137" s="196"/>
      <c r="N137" s="196"/>
      <c r="O137" s="196">
        <v>0.5</v>
      </c>
      <c r="P137" s="196"/>
      <c r="Q137" s="197">
        <v>0.5</v>
      </c>
      <c r="R137" s="386">
        <f t="shared" si="17"/>
        <v>0</v>
      </c>
      <c r="S137" s="387">
        <f t="shared" si="17"/>
        <v>0</v>
      </c>
      <c r="T137" s="387">
        <f t="shared" si="17"/>
        <v>0</v>
      </c>
      <c r="U137" s="387">
        <f t="shared" si="17"/>
        <v>56</v>
      </c>
      <c r="V137" s="387">
        <f t="shared" si="17"/>
        <v>0</v>
      </c>
      <c r="W137" s="388">
        <f t="shared" si="17"/>
        <v>56</v>
      </c>
      <c r="X137" s="389">
        <f t="shared" si="21"/>
        <v>112</v>
      </c>
      <c r="Y137" s="144"/>
      <c r="Z137" s="423">
        <f t="shared" si="18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>
      <c r="A138" s="157">
        <f t="shared" si="19"/>
        <v>1</v>
      </c>
      <c r="B138" s="142" t="s">
        <v>178</v>
      </c>
      <c r="C138" s="162"/>
      <c r="D138" s="199">
        <v>2</v>
      </c>
      <c r="E138" s="383">
        <f t="shared" si="20"/>
        <v>14</v>
      </c>
      <c r="F138" s="319">
        <v>46230</v>
      </c>
      <c r="G138" s="384">
        <f t="shared" ca="1" si="22"/>
        <v>78</v>
      </c>
      <c r="H138" s="385">
        <v>1</v>
      </c>
      <c r="I138" s="428" t="s">
        <v>574</v>
      </c>
      <c r="J138" s="428" t="s">
        <v>575</v>
      </c>
      <c r="K138" s="385" t="s">
        <v>353</v>
      </c>
      <c r="L138" s="195"/>
      <c r="M138" s="196"/>
      <c r="N138" s="196"/>
      <c r="O138" s="196"/>
      <c r="P138" s="196"/>
      <c r="Q138" s="197">
        <v>1</v>
      </c>
      <c r="R138" s="386">
        <f t="shared" si="17"/>
        <v>0</v>
      </c>
      <c r="S138" s="387">
        <f t="shared" si="17"/>
        <v>0</v>
      </c>
      <c r="T138" s="387">
        <f t="shared" si="17"/>
        <v>0</v>
      </c>
      <c r="U138" s="387">
        <f t="shared" si="17"/>
        <v>0</v>
      </c>
      <c r="V138" s="387">
        <f t="shared" si="17"/>
        <v>0</v>
      </c>
      <c r="W138" s="388">
        <f t="shared" si="17"/>
        <v>14</v>
      </c>
      <c r="X138" s="389">
        <f t="shared" si="21"/>
        <v>14</v>
      </c>
      <c r="Y138" s="144"/>
      <c r="Z138" s="423">
        <f t="shared" si="18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18.75" customHeight="1">
      <c r="A139" s="157">
        <f t="shared" si="19"/>
        <v>1</v>
      </c>
      <c r="B139" s="142" t="s">
        <v>267</v>
      </c>
      <c r="C139" s="162" t="s">
        <v>29</v>
      </c>
      <c r="D139" s="199">
        <v>8</v>
      </c>
      <c r="E139" s="383">
        <f t="shared" si="20"/>
        <v>56</v>
      </c>
      <c r="F139" s="319">
        <v>46231</v>
      </c>
      <c r="G139" s="384">
        <f t="shared" ca="1" si="22"/>
        <v>77</v>
      </c>
      <c r="H139" s="385">
        <v>1</v>
      </c>
      <c r="I139" s="428" t="s">
        <v>576</v>
      </c>
      <c r="J139" s="428" t="s">
        <v>577</v>
      </c>
      <c r="K139" s="385" t="s">
        <v>353</v>
      </c>
      <c r="L139" s="195">
        <v>0.75</v>
      </c>
      <c r="M139" s="196"/>
      <c r="N139" s="196"/>
      <c r="O139" s="196"/>
      <c r="P139" s="196">
        <v>0.25</v>
      </c>
      <c r="Q139" s="197"/>
      <c r="R139" s="386">
        <f t="shared" si="17"/>
        <v>42</v>
      </c>
      <c r="S139" s="387">
        <f t="shared" si="17"/>
        <v>0</v>
      </c>
      <c r="T139" s="387">
        <f t="shared" si="17"/>
        <v>0</v>
      </c>
      <c r="U139" s="387">
        <f t="shared" si="17"/>
        <v>0</v>
      </c>
      <c r="V139" s="387">
        <f t="shared" si="17"/>
        <v>14</v>
      </c>
      <c r="W139" s="388">
        <f t="shared" si="17"/>
        <v>0</v>
      </c>
      <c r="X139" s="389">
        <f t="shared" si="21"/>
        <v>56</v>
      </c>
      <c r="Y139" s="144"/>
      <c r="Z139" s="423">
        <f t="shared" si="18"/>
        <v>0</v>
      </c>
      <c r="AA139" s="423"/>
      <c r="AB139" s="524"/>
      <c r="AC139" s="524"/>
      <c r="AD139" s="2"/>
      <c r="AE139" s="2"/>
      <c r="AF139" s="2"/>
      <c r="AG139" s="2"/>
      <c r="AH139" s="2"/>
      <c r="AI139" s="2"/>
    </row>
    <row r="140" spans="1:35" ht="21">
      <c r="A140" s="157">
        <f t="shared" si="19"/>
        <v>1</v>
      </c>
      <c r="B140" s="142" t="s">
        <v>296</v>
      </c>
      <c r="C140" s="155"/>
      <c r="D140" s="198">
        <v>60</v>
      </c>
      <c r="E140" s="383">
        <f t="shared" si="20"/>
        <v>420</v>
      </c>
      <c r="F140" s="319">
        <v>46234</v>
      </c>
      <c r="G140" s="384">
        <f t="shared" ca="1" si="22"/>
        <v>74</v>
      </c>
      <c r="H140" s="385">
        <v>2</v>
      </c>
      <c r="I140" s="428" t="s">
        <v>578</v>
      </c>
      <c r="J140" s="428" t="s">
        <v>579</v>
      </c>
      <c r="K140" s="385" t="s">
        <v>354</v>
      </c>
      <c r="L140" s="195">
        <v>0.5</v>
      </c>
      <c r="M140" s="196"/>
      <c r="N140" s="196"/>
      <c r="O140" s="196">
        <v>0.25</v>
      </c>
      <c r="P140" s="196">
        <v>0.25</v>
      </c>
      <c r="Q140" s="197"/>
      <c r="R140" s="386">
        <f t="shared" si="17"/>
        <v>210</v>
      </c>
      <c r="S140" s="387">
        <f t="shared" si="17"/>
        <v>0</v>
      </c>
      <c r="T140" s="387">
        <f t="shared" si="17"/>
        <v>0</v>
      </c>
      <c r="U140" s="387">
        <f t="shared" si="17"/>
        <v>105</v>
      </c>
      <c r="V140" s="387">
        <f t="shared" si="17"/>
        <v>105</v>
      </c>
      <c r="W140" s="388">
        <f t="shared" si="17"/>
        <v>0</v>
      </c>
      <c r="X140" s="389">
        <f t="shared" si="21"/>
        <v>420</v>
      </c>
      <c r="Y140" s="144"/>
      <c r="Z140" s="423">
        <f t="shared" si="18"/>
        <v>0</v>
      </c>
      <c r="AA140" s="423"/>
      <c r="AB140" s="165"/>
      <c r="AC140" s="165"/>
      <c r="AD140" s="2"/>
      <c r="AE140" s="2"/>
      <c r="AF140" s="2"/>
      <c r="AG140" s="2"/>
      <c r="AH140" s="2"/>
      <c r="AI140" s="2"/>
    </row>
    <row r="141" spans="1:35" ht="18.75">
      <c r="A141" s="157">
        <f t="shared" si="19"/>
        <v>1</v>
      </c>
      <c r="B141" s="142" t="s">
        <v>180</v>
      </c>
      <c r="C141" s="163"/>
      <c r="D141" s="198">
        <v>24</v>
      </c>
      <c r="E141" s="383">
        <f t="shared" si="20"/>
        <v>168</v>
      </c>
      <c r="F141" s="319">
        <v>46231</v>
      </c>
      <c r="G141" s="384">
        <f t="shared" ca="1" si="22"/>
        <v>77</v>
      </c>
      <c r="H141" s="385">
        <v>1</v>
      </c>
      <c r="I141" s="428" t="s">
        <v>580</v>
      </c>
      <c r="J141" s="428" t="s">
        <v>581</v>
      </c>
      <c r="K141" s="385" t="s">
        <v>353</v>
      </c>
      <c r="L141" s="195"/>
      <c r="M141" s="196"/>
      <c r="N141" s="196">
        <v>0.25</v>
      </c>
      <c r="O141" s="196"/>
      <c r="P141" s="196"/>
      <c r="Q141" s="197">
        <v>0.75</v>
      </c>
      <c r="R141" s="386">
        <f t="shared" si="17"/>
        <v>0</v>
      </c>
      <c r="S141" s="387">
        <f t="shared" si="17"/>
        <v>0</v>
      </c>
      <c r="T141" s="387">
        <f t="shared" si="17"/>
        <v>42</v>
      </c>
      <c r="U141" s="387">
        <f t="shared" si="17"/>
        <v>0</v>
      </c>
      <c r="V141" s="387">
        <f t="shared" si="17"/>
        <v>0</v>
      </c>
      <c r="W141" s="388">
        <f t="shared" si="17"/>
        <v>126</v>
      </c>
      <c r="X141" s="389">
        <f t="shared" si="21"/>
        <v>168</v>
      </c>
      <c r="Y141" s="144"/>
      <c r="Z141" s="423">
        <f t="shared" si="18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19"/>
        <v>1</v>
      </c>
      <c r="B142" s="142" t="s">
        <v>181</v>
      </c>
      <c r="C142" s="148"/>
      <c r="D142" s="198">
        <v>42</v>
      </c>
      <c r="E142" s="383">
        <f t="shared" si="20"/>
        <v>294</v>
      </c>
      <c r="F142" s="319">
        <v>46226</v>
      </c>
      <c r="G142" s="384">
        <f t="shared" ca="1" si="22"/>
        <v>82</v>
      </c>
      <c r="H142" s="385">
        <v>2</v>
      </c>
      <c r="I142" s="428">
        <v>-4.1312477000000003</v>
      </c>
      <c r="J142" s="428">
        <v>15.3083755</v>
      </c>
      <c r="K142" s="385" t="s">
        <v>280</v>
      </c>
      <c r="L142" s="195">
        <v>0.5</v>
      </c>
      <c r="M142" s="196"/>
      <c r="N142" s="196">
        <v>0.25</v>
      </c>
      <c r="O142" s="196"/>
      <c r="P142" s="196">
        <v>0.25</v>
      </c>
      <c r="Q142" s="197"/>
      <c r="R142" s="386">
        <f t="shared" si="17"/>
        <v>147</v>
      </c>
      <c r="S142" s="387">
        <f t="shared" si="17"/>
        <v>0</v>
      </c>
      <c r="T142" s="387">
        <f t="shared" si="17"/>
        <v>73.5</v>
      </c>
      <c r="U142" s="387">
        <f t="shared" si="17"/>
        <v>0</v>
      </c>
      <c r="V142" s="387">
        <f t="shared" si="17"/>
        <v>73.5</v>
      </c>
      <c r="W142" s="388">
        <f t="shared" si="17"/>
        <v>0</v>
      </c>
      <c r="X142" s="389">
        <f t="shared" si="21"/>
        <v>294</v>
      </c>
      <c r="Y142" s="144"/>
      <c r="Z142" s="423">
        <f t="shared" si="18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19"/>
        <v>1</v>
      </c>
      <c r="B143" s="142" t="s">
        <v>182</v>
      </c>
      <c r="C143" s="142"/>
      <c r="D143" s="198">
        <v>16</v>
      </c>
      <c r="E143" s="383">
        <f t="shared" si="20"/>
        <v>112</v>
      </c>
      <c r="F143" s="319">
        <v>46226</v>
      </c>
      <c r="G143" s="384">
        <f t="shared" ca="1" si="22"/>
        <v>82</v>
      </c>
      <c r="H143" s="385">
        <v>2</v>
      </c>
      <c r="I143" s="428">
        <v>-4.1591972000000004</v>
      </c>
      <c r="J143" s="428">
        <v>15.3231723</v>
      </c>
      <c r="K143" s="385" t="s">
        <v>280</v>
      </c>
      <c r="L143" s="195"/>
      <c r="M143" s="196"/>
      <c r="N143" s="196"/>
      <c r="O143" s="196"/>
      <c r="P143" s="196">
        <v>0.5</v>
      </c>
      <c r="Q143" s="197">
        <v>0.5</v>
      </c>
      <c r="R143" s="386">
        <f t="shared" si="17"/>
        <v>0</v>
      </c>
      <c r="S143" s="387">
        <f t="shared" si="17"/>
        <v>0</v>
      </c>
      <c r="T143" s="387">
        <f t="shared" si="17"/>
        <v>0</v>
      </c>
      <c r="U143" s="387">
        <f t="shared" si="17"/>
        <v>0</v>
      </c>
      <c r="V143" s="387">
        <f t="shared" si="17"/>
        <v>56</v>
      </c>
      <c r="W143" s="388">
        <f t="shared" si="17"/>
        <v>56</v>
      </c>
      <c r="X143" s="389">
        <f t="shared" si="21"/>
        <v>112</v>
      </c>
      <c r="Y143" s="144"/>
      <c r="Z143" s="423">
        <f t="shared" si="18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19"/>
        <v>1</v>
      </c>
      <c r="B144" s="142" t="s">
        <v>351</v>
      </c>
      <c r="C144" s="142"/>
      <c r="D144" s="198">
        <v>22</v>
      </c>
      <c r="E144" s="383">
        <f t="shared" si="20"/>
        <v>154</v>
      </c>
      <c r="F144" s="319">
        <v>46227</v>
      </c>
      <c r="G144" s="384">
        <f t="shared" ca="1" si="22"/>
        <v>81</v>
      </c>
      <c r="H144" s="254">
        <v>1</v>
      </c>
      <c r="I144" s="429" t="s">
        <v>582</v>
      </c>
      <c r="J144" s="429" t="s">
        <v>583</v>
      </c>
      <c r="K144" s="385" t="s">
        <v>353</v>
      </c>
      <c r="L144" s="195">
        <v>0.5</v>
      </c>
      <c r="M144" s="196"/>
      <c r="N144" s="196"/>
      <c r="O144" s="196"/>
      <c r="P144" s="196"/>
      <c r="Q144" s="197">
        <v>0.5</v>
      </c>
      <c r="R144" s="386">
        <f t="shared" si="17"/>
        <v>77</v>
      </c>
      <c r="S144" s="387">
        <f t="shared" si="17"/>
        <v>0</v>
      </c>
      <c r="T144" s="387">
        <f t="shared" si="17"/>
        <v>0</v>
      </c>
      <c r="U144" s="387">
        <f t="shared" si="17"/>
        <v>0</v>
      </c>
      <c r="V144" s="387">
        <f t="shared" si="17"/>
        <v>0</v>
      </c>
      <c r="W144" s="388">
        <f t="shared" si="17"/>
        <v>77</v>
      </c>
      <c r="X144" s="389">
        <f t="shared" si="21"/>
        <v>154</v>
      </c>
      <c r="Y144" s="144"/>
      <c r="Z144" s="423">
        <f t="shared" si="18"/>
        <v>0</v>
      </c>
      <c r="AA144" s="423"/>
      <c r="AB144" s="2"/>
      <c r="AC144" s="2"/>
      <c r="AD144" s="2"/>
      <c r="AE144" s="2"/>
      <c r="AF144" s="2"/>
      <c r="AG144" s="2"/>
      <c r="AH144" s="2"/>
      <c r="AI144" s="2"/>
    </row>
    <row r="145" spans="1:36" ht="18.75">
      <c r="A145" s="157">
        <f t="shared" si="19"/>
        <v>1</v>
      </c>
      <c r="B145" s="142" t="s">
        <v>335</v>
      </c>
      <c r="C145" s="163"/>
      <c r="D145" s="198">
        <v>14</v>
      </c>
      <c r="E145" s="383">
        <f t="shared" si="20"/>
        <v>98</v>
      </c>
      <c r="F145" s="319">
        <v>46227</v>
      </c>
      <c r="G145" s="384">
        <f t="shared" ca="1" si="22"/>
        <v>81</v>
      </c>
      <c r="H145" s="385">
        <v>3</v>
      </c>
      <c r="I145" s="428">
        <v>-4.1678280000000001</v>
      </c>
      <c r="J145" s="428">
        <v>15.268304799999999</v>
      </c>
      <c r="K145" s="385" t="str">
        <f>VLOOKUP(H145,Secteurs!$A$4:$C$6,3)</f>
        <v>Arnaud ITOUA</v>
      </c>
      <c r="L145" s="195">
        <v>0.5</v>
      </c>
      <c r="M145" s="196"/>
      <c r="N145" s="196"/>
      <c r="O145" s="196"/>
      <c r="P145" s="196"/>
      <c r="Q145" s="197">
        <v>0.5</v>
      </c>
      <c r="R145" s="386">
        <f t="shared" si="17"/>
        <v>49</v>
      </c>
      <c r="S145" s="387">
        <f t="shared" si="17"/>
        <v>0</v>
      </c>
      <c r="T145" s="387">
        <f t="shared" si="17"/>
        <v>0</v>
      </c>
      <c r="U145" s="387">
        <f t="shared" si="17"/>
        <v>0</v>
      </c>
      <c r="V145" s="387">
        <f t="shared" si="17"/>
        <v>0</v>
      </c>
      <c r="W145" s="388">
        <f t="shared" si="17"/>
        <v>49</v>
      </c>
      <c r="X145" s="389">
        <f t="shared" si="21"/>
        <v>98</v>
      </c>
      <c r="Y145" s="144"/>
      <c r="Z145" s="423">
        <f t="shared" si="18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6" ht="18.75">
      <c r="A146" s="157">
        <f t="shared" si="19"/>
        <v>1</v>
      </c>
      <c r="B146" s="142" t="s">
        <v>304</v>
      </c>
      <c r="C146" s="148"/>
      <c r="D146" s="198">
        <v>8</v>
      </c>
      <c r="E146" s="383">
        <f t="shared" si="20"/>
        <v>56</v>
      </c>
      <c r="F146" s="319">
        <v>46226</v>
      </c>
      <c r="G146" s="384">
        <f t="shared" ca="1" si="22"/>
        <v>82</v>
      </c>
      <c r="H146" s="385">
        <v>2</v>
      </c>
      <c r="I146" s="428">
        <v>-4.1312462999999999</v>
      </c>
      <c r="J146" s="428">
        <v>15.3083791</v>
      </c>
      <c r="K146" s="385" t="s">
        <v>280</v>
      </c>
      <c r="L146" s="195">
        <v>1</v>
      </c>
      <c r="M146" s="196"/>
      <c r="N146" s="196"/>
      <c r="O146" s="196"/>
      <c r="P146" s="196"/>
      <c r="Q146" s="197"/>
      <c r="R146" s="386">
        <f t="shared" si="17"/>
        <v>56</v>
      </c>
      <c r="S146" s="387">
        <f t="shared" si="17"/>
        <v>0</v>
      </c>
      <c r="T146" s="387">
        <f t="shared" si="17"/>
        <v>0</v>
      </c>
      <c r="U146" s="387">
        <f t="shared" si="17"/>
        <v>0</v>
      </c>
      <c r="V146" s="387">
        <f t="shared" si="17"/>
        <v>0</v>
      </c>
      <c r="W146" s="388">
        <f t="shared" si="17"/>
        <v>0</v>
      </c>
      <c r="X146" s="389">
        <f t="shared" si="21"/>
        <v>56</v>
      </c>
      <c r="Y146" s="144"/>
      <c r="Z146" s="423">
        <f t="shared" si="18"/>
        <v>0</v>
      </c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6" ht="18.75">
      <c r="A147" s="157">
        <f t="shared" si="19"/>
        <v>1</v>
      </c>
      <c r="B147" s="142" t="s">
        <v>306</v>
      </c>
      <c r="C147" s="148"/>
      <c r="D147" s="198">
        <v>7</v>
      </c>
      <c r="E147" s="383">
        <f t="shared" si="20"/>
        <v>49</v>
      </c>
      <c r="F147" s="319">
        <v>46230</v>
      </c>
      <c r="G147" s="384">
        <f t="shared" ca="1" si="22"/>
        <v>78</v>
      </c>
      <c r="H147" s="385">
        <v>1</v>
      </c>
      <c r="I147" s="428" t="s">
        <v>584</v>
      </c>
      <c r="J147" s="428" t="s">
        <v>585</v>
      </c>
      <c r="K147" s="385" t="s">
        <v>353</v>
      </c>
      <c r="L147" s="195">
        <v>1</v>
      </c>
      <c r="M147" s="196"/>
      <c r="N147" s="196"/>
      <c r="O147" s="196"/>
      <c r="P147" s="196"/>
      <c r="Q147" s="197"/>
      <c r="R147" s="386">
        <f t="shared" si="17"/>
        <v>49</v>
      </c>
      <c r="S147" s="387">
        <f t="shared" si="17"/>
        <v>0</v>
      </c>
      <c r="T147" s="387">
        <f t="shared" si="17"/>
        <v>0</v>
      </c>
      <c r="U147" s="387">
        <f t="shared" si="17"/>
        <v>0</v>
      </c>
      <c r="V147" s="387">
        <f t="shared" ref="R147:W151" si="23">+$E147*P147</f>
        <v>0</v>
      </c>
      <c r="W147" s="388">
        <f t="shared" si="23"/>
        <v>0</v>
      </c>
      <c r="X147" s="389">
        <f t="shared" si="21"/>
        <v>49</v>
      </c>
      <c r="Y147" s="144"/>
      <c r="Z147" s="423">
        <f t="shared" si="18"/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6" ht="18.75">
      <c r="A148" s="157">
        <f t="shared" si="19"/>
        <v>1</v>
      </c>
      <c r="B148" s="142" t="s">
        <v>336</v>
      </c>
      <c r="C148" s="148"/>
      <c r="D148" s="198">
        <v>14</v>
      </c>
      <c r="E148" s="383">
        <f t="shared" si="20"/>
        <v>98</v>
      </c>
      <c r="F148" s="319">
        <v>46232</v>
      </c>
      <c r="G148" s="384">
        <f t="shared" ca="1" si="22"/>
        <v>76</v>
      </c>
      <c r="H148" s="385">
        <v>2</v>
      </c>
      <c r="I148" s="428" t="s">
        <v>586</v>
      </c>
      <c r="J148" s="428" t="s">
        <v>587</v>
      </c>
      <c r="K148" s="385" t="s">
        <v>354</v>
      </c>
      <c r="L148" s="195"/>
      <c r="M148" s="196"/>
      <c r="N148" s="196"/>
      <c r="O148" s="196">
        <v>1</v>
      </c>
      <c r="P148" s="196"/>
      <c r="Q148" s="197"/>
      <c r="R148" s="386">
        <f t="shared" si="23"/>
        <v>0</v>
      </c>
      <c r="S148" s="387">
        <f t="shared" si="23"/>
        <v>0</v>
      </c>
      <c r="T148" s="387">
        <f t="shared" si="23"/>
        <v>0</v>
      </c>
      <c r="U148" s="387">
        <f t="shared" si="23"/>
        <v>98</v>
      </c>
      <c r="V148" s="387">
        <f t="shared" si="23"/>
        <v>0</v>
      </c>
      <c r="W148" s="388">
        <f t="shared" si="23"/>
        <v>0</v>
      </c>
      <c r="X148" s="389">
        <f t="shared" si="21"/>
        <v>98</v>
      </c>
      <c r="Y148" s="144"/>
      <c r="Z148" s="423">
        <f t="shared" si="18"/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6" ht="18.75">
      <c r="A149" s="157">
        <f t="shared" si="19"/>
        <v>1</v>
      </c>
      <c r="B149" s="142" t="s">
        <v>340</v>
      </c>
      <c r="C149" s="142"/>
      <c r="D149" s="198">
        <v>18</v>
      </c>
      <c r="E149" s="383">
        <f t="shared" si="20"/>
        <v>126</v>
      </c>
      <c r="F149" s="319">
        <v>46232</v>
      </c>
      <c r="G149" s="384">
        <f t="shared" ca="1" si="22"/>
        <v>76</v>
      </c>
      <c r="H149" s="385"/>
      <c r="I149" s="428" t="s">
        <v>588</v>
      </c>
      <c r="J149" s="428" t="s">
        <v>589</v>
      </c>
      <c r="K149" s="385" t="s">
        <v>354</v>
      </c>
      <c r="L149" s="195"/>
      <c r="M149" s="196"/>
      <c r="N149" s="196"/>
      <c r="O149" s="196">
        <v>0.5</v>
      </c>
      <c r="P149" s="196"/>
      <c r="Q149" s="197">
        <v>0.5</v>
      </c>
      <c r="R149" s="386">
        <f t="shared" si="23"/>
        <v>0</v>
      </c>
      <c r="S149" s="387">
        <f t="shared" si="23"/>
        <v>0</v>
      </c>
      <c r="T149" s="387">
        <f t="shared" si="23"/>
        <v>0</v>
      </c>
      <c r="U149" s="387">
        <f t="shared" si="23"/>
        <v>63</v>
      </c>
      <c r="V149" s="387">
        <f t="shared" si="23"/>
        <v>0</v>
      </c>
      <c r="W149" s="388">
        <f t="shared" si="23"/>
        <v>63</v>
      </c>
      <c r="X149" s="389">
        <f t="shared" si="21"/>
        <v>126</v>
      </c>
      <c r="Y149" s="144"/>
      <c r="Z149" s="423">
        <f t="shared" si="18"/>
        <v>0</v>
      </c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6" ht="18.75">
      <c r="A150" s="157">
        <f t="shared" si="19"/>
        <v>1</v>
      </c>
      <c r="B150" s="348" t="s">
        <v>352</v>
      </c>
      <c r="C150" s="163"/>
      <c r="D150" s="198">
        <v>12</v>
      </c>
      <c r="E150" s="383">
        <f t="shared" si="20"/>
        <v>84</v>
      </c>
      <c r="F150" s="319">
        <v>46231</v>
      </c>
      <c r="G150" s="384">
        <f t="shared" ca="1" si="22"/>
        <v>77</v>
      </c>
      <c r="H150" s="385">
        <v>1</v>
      </c>
      <c r="I150" s="428">
        <v>-4.2692519000000004</v>
      </c>
      <c r="J150" s="428">
        <v>15.2894527</v>
      </c>
      <c r="K150" s="385" t="s">
        <v>280</v>
      </c>
      <c r="L150" s="195">
        <v>0.5</v>
      </c>
      <c r="M150" s="196"/>
      <c r="N150" s="196"/>
      <c r="O150" s="196"/>
      <c r="P150" s="196">
        <v>0.5</v>
      </c>
      <c r="Q150" s="197"/>
      <c r="R150" s="386">
        <f t="shared" si="23"/>
        <v>42</v>
      </c>
      <c r="S150" s="387">
        <f t="shared" si="23"/>
        <v>0</v>
      </c>
      <c r="T150" s="387">
        <f t="shared" si="23"/>
        <v>0</v>
      </c>
      <c r="U150" s="387">
        <f t="shared" si="23"/>
        <v>0</v>
      </c>
      <c r="V150" s="387">
        <f t="shared" si="23"/>
        <v>42</v>
      </c>
      <c r="W150" s="388">
        <f t="shared" si="23"/>
        <v>0</v>
      </c>
      <c r="X150" s="389">
        <f t="shared" si="21"/>
        <v>84</v>
      </c>
      <c r="Y150" s="144"/>
      <c r="Z150" s="423">
        <f t="shared" si="18"/>
        <v>0</v>
      </c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6" ht="18.75">
      <c r="A151" s="157">
        <f t="shared" si="19"/>
        <v>1</v>
      </c>
      <c r="B151" s="348" t="s">
        <v>315</v>
      </c>
      <c r="C151" s="163"/>
      <c r="D151" s="198">
        <v>12</v>
      </c>
      <c r="E151" s="383">
        <f t="shared" si="20"/>
        <v>84</v>
      </c>
      <c r="F151" s="319">
        <v>46226</v>
      </c>
      <c r="G151" s="384">
        <f t="shared" ca="1" si="22"/>
        <v>82</v>
      </c>
      <c r="H151" s="385">
        <v>1</v>
      </c>
      <c r="I151" s="428">
        <v>-4.2771866999999997</v>
      </c>
      <c r="J151" s="428">
        <v>15.222096799999999</v>
      </c>
      <c r="K151" s="385" t="s">
        <v>353</v>
      </c>
      <c r="L151" s="195"/>
      <c r="M151" s="196"/>
      <c r="N151" s="196"/>
      <c r="O151" s="196"/>
      <c r="P151" s="196">
        <v>1</v>
      </c>
      <c r="Q151" s="197"/>
      <c r="R151" s="386">
        <f t="shared" si="23"/>
        <v>0</v>
      </c>
      <c r="S151" s="387">
        <f t="shared" si="23"/>
        <v>0</v>
      </c>
      <c r="T151" s="387">
        <f t="shared" si="23"/>
        <v>0</v>
      </c>
      <c r="U151" s="387">
        <f t="shared" si="23"/>
        <v>0</v>
      </c>
      <c r="V151" s="387">
        <f t="shared" si="23"/>
        <v>84</v>
      </c>
      <c r="W151" s="388">
        <f t="shared" si="23"/>
        <v>0</v>
      </c>
      <c r="X151" s="389">
        <f t="shared" si="21"/>
        <v>84</v>
      </c>
      <c r="Y151" s="144"/>
      <c r="Z151" s="423">
        <f t="shared" si="18"/>
        <v>0</v>
      </c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6" ht="18.75">
      <c r="A152" s="258"/>
      <c r="B152" s="259"/>
      <c r="C152" s="260"/>
      <c r="D152" s="261"/>
      <c r="E152" s="262">
        <f t="shared" si="20"/>
        <v>0</v>
      </c>
      <c r="F152" s="263"/>
      <c r="G152" s="263"/>
      <c r="H152" s="264"/>
      <c r="I152" s="432"/>
      <c r="J152" s="432"/>
      <c r="K152" s="264"/>
      <c r="L152" s="265"/>
      <c r="M152" s="266"/>
      <c r="N152" s="266"/>
      <c r="O152" s="266"/>
      <c r="P152" s="266"/>
      <c r="Q152" s="267"/>
      <c r="R152" s="268"/>
      <c r="S152" s="269"/>
      <c r="T152" s="269"/>
      <c r="U152" s="269"/>
      <c r="V152" s="269"/>
      <c r="W152" s="270"/>
      <c r="X152" s="271">
        <f t="shared" si="21"/>
        <v>0</v>
      </c>
      <c r="Y152" s="272"/>
      <c r="Z152" s="423"/>
      <c r="AA152" s="423"/>
      <c r="AB152" s="10"/>
      <c r="AC152" s="2"/>
      <c r="AD152" s="2"/>
      <c r="AE152" s="2"/>
      <c r="AF152" s="2"/>
      <c r="AG152" s="2"/>
      <c r="AH152" s="2"/>
      <c r="AI152" s="2"/>
    </row>
    <row r="153" spans="1:36" ht="18.75">
      <c r="A153" s="181">
        <f>SUBTOTAL(9,A2:A152)</f>
        <v>148</v>
      </c>
      <c r="B153" s="181"/>
      <c r="C153" s="326">
        <f>+D153/A153</f>
        <v>28.121621621621621</v>
      </c>
      <c r="D153" s="182">
        <f>SUBTOTAL(9,D2:D152)</f>
        <v>4162</v>
      </c>
      <c r="E153" s="182">
        <f>SUBTOTAL(9,E2:E152)</f>
        <v>29134</v>
      </c>
      <c r="F153" s="327">
        <f>+E153/A153</f>
        <v>196.85135135135135</v>
      </c>
      <c r="G153" s="384">
        <f ca="1">(SUBTOTAL(9,G2:G152))/A153</f>
        <v>73.5</v>
      </c>
      <c r="H153" s="256"/>
      <c r="I153" s="256"/>
      <c r="J153" s="256"/>
      <c r="K153" s="256"/>
      <c r="L153" s="273">
        <f>(SUBTOTAL(9,L2:L152))/Q$162</f>
        <v>0.58980582524271841</v>
      </c>
      <c r="M153" s="274">
        <f>(SUBTOTAL(9,M2:M152))/R$162</f>
        <v>0.61111111111111116</v>
      </c>
      <c r="N153" s="274">
        <f>(SUBTOTAL(9,N2:N152))/T$162</f>
        <v>0.34523809523809523</v>
      </c>
      <c r="O153" s="274">
        <f>(SUBTOTAL(9,O2:O152))/U$162</f>
        <v>0.44374999999999998</v>
      </c>
      <c r="P153" s="274">
        <f>(SUBTOTAL(9,P2:P152))/V$162</f>
        <v>0.40625</v>
      </c>
      <c r="Q153" s="275">
        <f>(SUBTOTAL(9,Q2:Q152))/W$162</f>
        <v>0.47554347826086957</v>
      </c>
      <c r="R153" s="184">
        <f t="shared" ref="R153:X153" si="24">SUBTOTAL(9,R2:R152)</f>
        <v>12383</v>
      </c>
      <c r="S153" s="184">
        <f t="shared" si="24"/>
        <v>1179.5</v>
      </c>
      <c r="T153" s="184">
        <f t="shared" si="24"/>
        <v>1632.75</v>
      </c>
      <c r="U153" s="184">
        <f t="shared" si="24"/>
        <v>3508.75</v>
      </c>
      <c r="V153" s="184">
        <f t="shared" si="24"/>
        <v>2215.5</v>
      </c>
      <c r="W153" s="184">
        <f t="shared" si="24"/>
        <v>8214.5</v>
      </c>
      <c r="X153" s="184">
        <f t="shared" si="24"/>
        <v>29134</v>
      </c>
      <c r="Y153" s="182"/>
      <c r="Z153" s="371"/>
      <c r="AA153" s="371"/>
      <c r="AB153" s="10"/>
      <c r="AC153" s="2"/>
      <c r="AD153" s="2"/>
      <c r="AE153" s="2"/>
      <c r="AF153" s="2"/>
      <c r="AG153" s="2"/>
      <c r="AH153" s="2"/>
      <c r="AI153" s="2"/>
    </row>
    <row r="154" spans="1:36" ht="23.25">
      <c r="A154" s="2"/>
      <c r="B154" s="42"/>
      <c r="C154" s="42"/>
      <c r="D154" s="2"/>
      <c r="E154" s="2"/>
      <c r="F154" s="2"/>
      <c r="G154" s="2"/>
      <c r="H154" s="2"/>
      <c r="I154" s="2"/>
      <c r="J154" s="2"/>
      <c r="K154" s="2"/>
      <c r="L154" s="41"/>
      <c r="M154" s="41"/>
      <c r="N154" s="41"/>
      <c r="O154" s="41"/>
      <c r="Q154" s="41"/>
      <c r="R154" s="41"/>
      <c r="S154" s="41"/>
      <c r="T154" s="41"/>
      <c r="U154" s="41"/>
      <c r="V154" s="41"/>
      <c r="W154" s="41"/>
      <c r="X154" s="41"/>
      <c r="Y154" s="41"/>
      <c r="Z154" s="48"/>
      <c r="AA154" s="48"/>
      <c r="AB154" s="10"/>
      <c r="AC154" s="2"/>
      <c r="AD154" s="2"/>
      <c r="AE154" s="2"/>
      <c r="AF154" s="2"/>
      <c r="AG154" s="2"/>
      <c r="AH154" s="2"/>
      <c r="AI154" s="2"/>
    </row>
    <row r="155" spans="1:36" ht="21">
      <c r="A155" s="1" t="s">
        <v>185</v>
      </c>
      <c r="B155" s="173" t="s">
        <v>186</v>
      </c>
      <c r="C155" s="173"/>
      <c r="D155" s="173" t="s">
        <v>383</v>
      </c>
      <c r="E155" s="24"/>
      <c r="F155" s="24"/>
      <c r="G155" s="24"/>
      <c r="H155" s="24"/>
      <c r="I155" s="24"/>
      <c r="J155" s="24"/>
      <c r="K155" s="24"/>
      <c r="P155" s="453" t="s">
        <v>188</v>
      </c>
      <c r="Q155" s="454" t="s">
        <v>289</v>
      </c>
      <c r="R155" s="455" t="s">
        <v>192</v>
      </c>
      <c r="S155" s="87" t="s">
        <v>2</v>
      </c>
      <c r="T155" s="87" t="s">
        <v>3</v>
      </c>
      <c r="U155" s="87" t="s">
        <v>4</v>
      </c>
      <c r="V155" s="456" t="s">
        <v>6</v>
      </c>
      <c r="W155" s="456" t="s">
        <v>5</v>
      </c>
      <c r="Z155" s="41"/>
      <c r="AA155" s="41"/>
      <c r="AB155" s="10"/>
      <c r="AC155" s="2"/>
      <c r="AD155" s="2"/>
      <c r="AE155" s="2"/>
      <c r="AF155" s="2"/>
      <c r="AG155" s="2"/>
      <c r="AH155" s="2"/>
      <c r="AI155" s="2"/>
    </row>
    <row r="156" spans="1:36" ht="21">
      <c r="A156" s="141" t="s">
        <v>287</v>
      </c>
      <c r="B156" s="311">
        <f>R153</f>
        <v>12383</v>
      </c>
      <c r="C156" s="213"/>
      <c r="D156" s="425">
        <v>0.43</v>
      </c>
      <c r="E156" s="2"/>
      <c r="F156" s="2"/>
      <c r="G156" s="2"/>
      <c r="H156" s="2"/>
      <c r="I156" s="2"/>
      <c r="J156" s="2"/>
      <c r="K156" s="2"/>
      <c r="P156" s="457">
        <v>0.25</v>
      </c>
      <c r="Q156" s="458">
        <f t="shared" ref="Q156:R159" si="25">+SUMIF(L$2:L$152,$P156,$A$2:$A$152)</f>
        <v>3</v>
      </c>
      <c r="R156" s="459">
        <f t="shared" si="25"/>
        <v>2</v>
      </c>
      <c r="S156" s="460">
        <f>+Q156+R156</f>
        <v>5</v>
      </c>
      <c r="T156" s="460">
        <f t="shared" ref="T156:W159" si="26">+SUMIF(N$2:N$152,$P156,$A$2:$A$152)</f>
        <v>13</v>
      </c>
      <c r="U156" s="460">
        <f t="shared" si="26"/>
        <v>15</v>
      </c>
      <c r="V156" s="460">
        <f t="shared" si="26"/>
        <v>14</v>
      </c>
      <c r="W156" s="460">
        <f t="shared" si="26"/>
        <v>23</v>
      </c>
      <c r="X156" s="461"/>
      <c r="Z156" s="402"/>
      <c r="AA156" s="402"/>
      <c r="AB156" s="10"/>
      <c r="AC156" s="2"/>
      <c r="AD156" s="2"/>
      <c r="AE156" s="2"/>
      <c r="AF156" s="2"/>
      <c r="AG156" s="2"/>
      <c r="AH156" s="2"/>
      <c r="AI156" s="2"/>
    </row>
    <row r="157" spans="1:36" ht="18.75">
      <c r="A157" s="215" t="s">
        <v>192</v>
      </c>
      <c r="B157" s="312">
        <f>S153</f>
        <v>1179.5</v>
      </c>
      <c r="C157" s="217"/>
      <c r="D157" s="426">
        <v>0.04</v>
      </c>
      <c r="E157" s="2"/>
      <c r="F157" s="2"/>
      <c r="G157" s="2"/>
      <c r="H157" s="2"/>
      <c r="I157" s="2"/>
      <c r="J157" s="2"/>
      <c r="K157" s="2"/>
      <c r="P157" s="457">
        <v>0.5</v>
      </c>
      <c r="Q157" s="458">
        <f t="shared" si="25"/>
        <v>76</v>
      </c>
      <c r="R157" s="459">
        <f t="shared" si="25"/>
        <v>4</v>
      </c>
      <c r="S157" s="460">
        <f>+Q157+R157</f>
        <v>80</v>
      </c>
      <c r="T157" s="460">
        <f t="shared" si="26"/>
        <v>8</v>
      </c>
      <c r="U157" s="460">
        <f t="shared" si="26"/>
        <v>22</v>
      </c>
      <c r="V157" s="460">
        <f t="shared" si="26"/>
        <v>17</v>
      </c>
      <c r="W157" s="460">
        <f t="shared" si="26"/>
        <v>61</v>
      </c>
      <c r="X157" s="461"/>
      <c r="Z157" s="404"/>
      <c r="AA157" s="404"/>
      <c r="AB157" s="24"/>
      <c r="AC157" s="24"/>
      <c r="AD157" s="24"/>
      <c r="AE157" s="24"/>
      <c r="AF157" s="24"/>
      <c r="AG157" s="24"/>
      <c r="AH157" s="24"/>
      <c r="AI157" s="24"/>
    </row>
    <row r="158" spans="1:36" ht="18.75">
      <c r="A158" s="363" t="s">
        <v>2</v>
      </c>
      <c r="B158" s="420">
        <f>B156+B157</f>
        <v>13562.5</v>
      </c>
      <c r="C158" s="421"/>
      <c r="D158" s="366">
        <v>0.47</v>
      </c>
      <c r="E158" s="316">
        <f>+D158-S163</f>
        <v>2.2364864864864886E-2</v>
      </c>
      <c r="F158" s="225"/>
      <c r="G158" s="225"/>
      <c r="H158" s="257"/>
      <c r="I158" s="257"/>
      <c r="J158" s="257"/>
      <c r="K158" s="257"/>
      <c r="P158" s="457">
        <v>0.75</v>
      </c>
      <c r="Q158" s="458">
        <f t="shared" si="25"/>
        <v>8</v>
      </c>
      <c r="R158" s="459">
        <f t="shared" si="25"/>
        <v>0</v>
      </c>
      <c r="S158" s="460">
        <f>+Q158+R158</f>
        <v>8</v>
      </c>
      <c r="T158" s="460">
        <f t="shared" si="26"/>
        <v>0</v>
      </c>
      <c r="U158" s="460">
        <f t="shared" si="26"/>
        <v>0</v>
      </c>
      <c r="V158" s="460">
        <f t="shared" si="26"/>
        <v>0</v>
      </c>
      <c r="W158" s="460">
        <f t="shared" si="26"/>
        <v>2</v>
      </c>
      <c r="X158" s="461"/>
      <c r="Z158" s="405"/>
      <c r="AA158" s="405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>
      <c r="A159" s="7" t="s">
        <v>3</v>
      </c>
      <c r="B159" s="422">
        <f>+T153</f>
        <v>1632.75</v>
      </c>
      <c r="C159" s="48"/>
      <c r="D159" s="286">
        <v>0.05</v>
      </c>
      <c r="E159" s="316">
        <f>+D159-T163</f>
        <v>1.013513513513517E-3</v>
      </c>
      <c r="F159" s="225"/>
      <c r="G159" s="225"/>
      <c r="H159" s="257"/>
      <c r="I159" s="257"/>
      <c r="J159" s="257"/>
      <c r="K159" s="257"/>
      <c r="P159" s="457">
        <v>1</v>
      </c>
      <c r="Q159" s="458">
        <f t="shared" si="25"/>
        <v>16</v>
      </c>
      <c r="R159" s="459">
        <f t="shared" si="25"/>
        <v>3</v>
      </c>
      <c r="S159" s="460">
        <f>+Q159+R159</f>
        <v>19</v>
      </c>
      <c r="T159" s="460">
        <f t="shared" si="26"/>
        <v>0</v>
      </c>
      <c r="U159" s="460">
        <f t="shared" si="26"/>
        <v>3</v>
      </c>
      <c r="V159" s="460">
        <f t="shared" si="26"/>
        <v>1</v>
      </c>
      <c r="W159" s="460">
        <f t="shared" si="26"/>
        <v>6</v>
      </c>
      <c r="X159" s="461"/>
      <c r="Z159" s="404"/>
      <c r="AA159" s="404"/>
      <c r="AB159" s="2"/>
      <c r="AC159" s="82"/>
      <c r="AD159" s="2"/>
      <c r="AE159" s="2"/>
      <c r="AF159" s="2"/>
      <c r="AG159" s="2"/>
      <c r="AH159" s="2"/>
      <c r="AI159" s="82"/>
      <c r="AJ159" s="2"/>
    </row>
    <row r="160" spans="1:36" ht="18.75">
      <c r="A160" s="7" t="s">
        <v>4</v>
      </c>
      <c r="B160" s="422">
        <f>+U153</f>
        <v>3508.75</v>
      </c>
      <c r="C160" s="48" t="s">
        <v>397</v>
      </c>
      <c r="D160" s="286">
        <v>0.12</v>
      </c>
      <c r="E160" s="316">
        <f>+D160-U163</f>
        <v>6.7567567567566877E-5</v>
      </c>
      <c r="F160" s="225"/>
      <c r="G160" s="225"/>
      <c r="H160" s="257"/>
      <c r="I160" s="257"/>
      <c r="J160" s="257"/>
      <c r="K160" s="257"/>
      <c r="P160" s="462" t="s">
        <v>294</v>
      </c>
      <c r="Q160" s="463">
        <f t="shared" ref="Q160:W160" si="27">+SUMPRODUCT($P$156:$P$159,Q156:Q159)/Q162</f>
        <v>0.58980582524271841</v>
      </c>
      <c r="R160" s="464">
        <f t="shared" si="27"/>
        <v>0.61111111111111116</v>
      </c>
      <c r="S160" s="465">
        <f>+SUMPRODUCT($P$156:$P$159,S156:S159)/S162</f>
        <v>0.5915178571428571</v>
      </c>
      <c r="T160" s="465">
        <f t="shared" si="27"/>
        <v>0.34523809523809523</v>
      </c>
      <c r="U160" s="465">
        <f t="shared" si="27"/>
        <v>0.44374999999999998</v>
      </c>
      <c r="V160" s="465">
        <f t="shared" si="27"/>
        <v>0.40625</v>
      </c>
      <c r="W160" s="465">
        <f t="shared" si="27"/>
        <v>0.47554347826086957</v>
      </c>
      <c r="X160" s="186"/>
      <c r="Z160" s="164"/>
      <c r="AA160" s="164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7" t="s">
        <v>6</v>
      </c>
      <c r="B161" s="422">
        <f>+V153</f>
        <v>2215.5</v>
      </c>
      <c r="C161" s="48"/>
      <c r="D161" s="286">
        <v>0.08</v>
      </c>
      <c r="E161" s="316">
        <f>+D161-V163</f>
        <v>-7.837837837837841E-3</v>
      </c>
      <c r="F161" s="225"/>
      <c r="G161" s="225"/>
      <c r="H161" s="257"/>
      <c r="I161" s="257"/>
      <c r="J161" s="257"/>
      <c r="K161" s="257"/>
      <c r="P161" s="462"/>
      <c r="Q161" s="466">
        <f>+L153</f>
        <v>0.58980582524271841</v>
      </c>
      <c r="R161" s="467">
        <f>+M153</f>
        <v>0.61111111111111116</v>
      </c>
      <c r="S161" s="468">
        <f>+(Q161*Q162+R161*R162)/S162</f>
        <v>0.5915178571428571</v>
      </c>
      <c r="T161" s="468">
        <f>+N153</f>
        <v>0.34523809523809523</v>
      </c>
      <c r="U161" s="468">
        <f>+O153</f>
        <v>0.44374999999999998</v>
      </c>
      <c r="V161" s="468">
        <f>+P153</f>
        <v>0.40625</v>
      </c>
      <c r="W161" s="468">
        <f>+Q153</f>
        <v>0.47554347826086957</v>
      </c>
      <c r="Z161" s="164"/>
      <c r="AA161" s="164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5</v>
      </c>
      <c r="B162" s="422">
        <f>+W153</f>
        <v>8214.5</v>
      </c>
      <c r="C162" s="48"/>
      <c r="D162" s="286">
        <v>0.28000000000000003</v>
      </c>
      <c r="E162" s="316">
        <f>+D162-W163</f>
        <v>-1.5608108108108087E-2</v>
      </c>
      <c r="F162" s="225"/>
      <c r="G162" s="225"/>
      <c r="H162" s="257"/>
      <c r="I162" s="257"/>
      <c r="J162" s="257"/>
      <c r="K162" s="257"/>
      <c r="O162" s="469">
        <f>+A153</f>
        <v>148</v>
      </c>
      <c r="P162" s="470" t="s">
        <v>191</v>
      </c>
      <c r="Q162" s="471">
        <f t="shared" ref="Q162:W162" si="28">SUM(Q156:Q159)</f>
        <v>103</v>
      </c>
      <c r="R162" s="471">
        <f t="shared" si="28"/>
        <v>9</v>
      </c>
      <c r="S162" s="472">
        <f t="shared" si="28"/>
        <v>112</v>
      </c>
      <c r="T162" s="471">
        <f t="shared" si="28"/>
        <v>21</v>
      </c>
      <c r="U162" s="471">
        <f t="shared" si="28"/>
        <v>40</v>
      </c>
      <c r="V162" s="471">
        <f t="shared" si="28"/>
        <v>32</v>
      </c>
      <c r="W162" s="471">
        <f t="shared" si="28"/>
        <v>92</v>
      </c>
      <c r="X162" s="473"/>
      <c r="Z162" s="164"/>
      <c r="AA162" s="164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A163" s="62" t="s">
        <v>16</v>
      </c>
      <c r="B163" s="314">
        <f>B158+B159+B160+B161+B162</f>
        <v>29134</v>
      </c>
      <c r="C163" s="192"/>
      <c r="D163" s="315">
        <f>SUM(D158:D162)</f>
        <v>1</v>
      </c>
      <c r="E163" s="2"/>
      <c r="F163" s="2"/>
      <c r="G163" s="2"/>
      <c r="H163" s="2"/>
      <c r="I163" s="2"/>
      <c r="J163" s="2"/>
      <c r="K163" s="2"/>
      <c r="O163" s="282"/>
      <c r="P163" s="474" t="s">
        <v>272</v>
      </c>
      <c r="Q163" s="284">
        <f>+(Q161*Q162)/$O$162</f>
        <v>0.41047297297297292</v>
      </c>
      <c r="R163" s="285">
        <f>+(R161*R162)/$O$162</f>
        <v>3.7162162162162164E-2</v>
      </c>
      <c r="S163" s="475">
        <f>+R163+Q163</f>
        <v>0.44763513513513509</v>
      </c>
      <c r="T163" s="475">
        <f>+(T161*T162)/$O$162</f>
        <v>4.8986486486486486E-2</v>
      </c>
      <c r="U163" s="475">
        <f>+(U161*U162)/$O$162</f>
        <v>0.11993243243243243</v>
      </c>
      <c r="V163" s="475">
        <f>+(V161*V162)/$O$162</f>
        <v>8.7837837837837843E-2</v>
      </c>
      <c r="W163" s="475">
        <f>+(W161*W162)/$O$162</f>
        <v>0.29560810810810811</v>
      </c>
      <c r="X163" s="476">
        <f>SUBTOTAL(9,S163:W163)</f>
        <v>1</v>
      </c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227"/>
      <c r="D164" s="2"/>
      <c r="E164" s="2"/>
      <c r="F164" s="2"/>
      <c r="G164" s="2"/>
      <c r="H164" s="2"/>
      <c r="I164" s="2"/>
      <c r="J164" s="2"/>
      <c r="K164" s="2"/>
      <c r="P164" s="419" t="s">
        <v>384</v>
      </c>
      <c r="S164" s="418">
        <f>+S162/$O$162</f>
        <v>0.7567567567567568</v>
      </c>
      <c r="T164" s="418">
        <f t="shared" ref="T164:W164" si="29">+T162/$O$162</f>
        <v>0.14189189189189189</v>
      </c>
      <c r="U164" s="418">
        <f t="shared" si="29"/>
        <v>0.27027027027027029</v>
      </c>
      <c r="V164" s="418">
        <f t="shared" si="29"/>
        <v>0.21621621621621623</v>
      </c>
      <c r="W164" s="418">
        <f t="shared" si="29"/>
        <v>0.6216216216216216</v>
      </c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T165" s="2"/>
      <c r="U165" s="2"/>
      <c r="V165" s="2"/>
      <c r="W165" s="2"/>
      <c r="Z165" s="164"/>
      <c r="AA165" s="164"/>
      <c r="AB165" s="2"/>
      <c r="AC165" s="2"/>
      <c r="AD165" s="2"/>
      <c r="AE165" s="2"/>
      <c r="AF165" s="2"/>
      <c r="AG165" s="2"/>
      <c r="AH165" s="2"/>
      <c r="AI165" s="2"/>
      <c r="AJ165" s="7"/>
    </row>
    <row r="166" spans="1:36" ht="18.75">
      <c r="A166" s="43"/>
      <c r="B166" s="43"/>
      <c r="C166" s="2"/>
      <c r="D166" s="2"/>
      <c r="N166" s="2"/>
      <c r="AB166" s="7"/>
      <c r="AC166" s="7"/>
      <c r="AD166" s="7"/>
      <c r="AE166" s="7"/>
      <c r="AF166" s="7"/>
      <c r="AG166" s="7"/>
      <c r="AH166" s="7"/>
      <c r="AI166" s="7"/>
      <c r="AJ166" s="2"/>
    </row>
    <row r="167" spans="1:36" ht="18.75">
      <c r="N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N168" s="2"/>
      <c r="AB168" s="2"/>
      <c r="AC168" s="2"/>
      <c r="AD168" s="2"/>
      <c r="AE168" s="2"/>
      <c r="AF168" s="2"/>
      <c r="AG168" s="2"/>
      <c r="AH168" s="2"/>
      <c r="AI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  <row r="173" spans="1:36" ht="18.75">
      <c r="N173" s="2"/>
    </row>
  </sheetData>
  <autoFilter ref="A1:Y152" xr:uid="{869CAAC0-E905-4B0C-BDD4-CFCF71037FC4}"/>
  <mergeCells count="5">
    <mergeCell ref="AC31:AJ31"/>
    <mergeCell ref="AC57:AD57"/>
    <mergeCell ref="AB137:AC137"/>
    <mergeCell ref="AB138:AC138"/>
    <mergeCell ref="AB139:AC139"/>
  </mergeCells>
  <conditionalFormatting sqref="G2:G151">
    <cfRule type="cellIs" dxfId="87" priority="6" operator="lessThan">
      <formula>7</formula>
    </cfRule>
    <cfRule type="cellIs" dxfId="86" priority="7" operator="between">
      <formula>14</formula>
      <formula>7</formula>
    </cfRule>
    <cfRule type="cellIs" dxfId="85" priority="8" operator="greaterThan">
      <formula>14</formula>
    </cfRule>
  </conditionalFormatting>
  <conditionalFormatting sqref="G153">
    <cfRule type="cellIs" dxfId="84" priority="3" operator="lessThan">
      <formula>7</formula>
    </cfRule>
    <cfRule type="cellIs" dxfId="83" priority="4" operator="between">
      <formula>14</formula>
      <formula>7</formula>
    </cfRule>
    <cfRule type="cellIs" dxfId="82" priority="5" operator="greaterThan">
      <formula>14</formula>
    </cfRule>
  </conditionalFormatting>
  <conditionalFormatting sqref="AE6:AI6">
    <cfRule type="cellIs" dxfId="81" priority="1" operator="greaterThan">
      <formula>0</formula>
    </cfRule>
    <cfRule type="cellIs" dxfId="80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BCB53-9876-8942-B7EE-0A93C062214E}">
  <dimension ref="A1:AR172"/>
  <sheetViews>
    <sheetView zoomScale="96" zoomScaleNormal="96" workbookViewId="0">
      <pane xSplit="6" ySplit="1" topLeftCell="G125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 thickTop="1">
      <c r="A2" s="157">
        <f t="shared" ref="A2:A65" si="0">+IF(D2&gt;0,1,0)</f>
        <v>1</v>
      </c>
      <c r="B2" s="156" t="s">
        <v>19</v>
      </c>
      <c r="C2" s="156"/>
      <c r="D2" s="202">
        <v>40</v>
      </c>
      <c r="E2" s="383">
        <f>D2*7</f>
        <v>280</v>
      </c>
      <c r="F2" s="319">
        <v>46239</v>
      </c>
      <c r="G2" s="384">
        <f t="shared" ref="G2:G64" ca="1" si="1">+IF(A2=1,(+TODAY())-F2,"Sans objet")</f>
        <v>69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0.75</v>
      </c>
      <c r="M2" s="204"/>
      <c r="N2" s="204"/>
      <c r="O2" s="204"/>
      <c r="P2" s="204"/>
      <c r="Q2" s="205">
        <v>0.25</v>
      </c>
      <c r="R2" s="386">
        <f>+$E2*L2</f>
        <v>210</v>
      </c>
      <c r="S2" s="387">
        <f t="shared" ref="S2:W16" si="2">+$E2*M2</f>
        <v>0</v>
      </c>
      <c r="T2" s="387">
        <f t="shared" si="2"/>
        <v>0</v>
      </c>
      <c r="U2" s="387">
        <f t="shared" si="2"/>
        <v>0</v>
      </c>
      <c r="V2" s="387">
        <f t="shared" si="2"/>
        <v>0</v>
      </c>
      <c r="W2" s="388">
        <f t="shared" si="2"/>
        <v>70</v>
      </c>
      <c r="X2" s="389">
        <f>SUM(R2:W2)</f>
        <v>280</v>
      </c>
      <c r="Y2" s="383"/>
      <c r="Z2" s="423">
        <f t="shared" ref="Z2:Z33" si="3">+X2-E2</f>
        <v>0</v>
      </c>
      <c r="AA2" s="423"/>
      <c r="AB2" s="445">
        <v>29</v>
      </c>
      <c r="AC2" s="446">
        <v>0.39500000000000002</v>
      </c>
      <c r="AD2" s="446">
        <v>3.6999999999999998E-2</v>
      </c>
      <c r="AE2" s="323">
        <v>0.43240000000000001</v>
      </c>
      <c r="AF2" s="323">
        <v>5.57E-2</v>
      </c>
      <c r="AG2" s="323">
        <v>0.1216</v>
      </c>
      <c r="AH2" s="323">
        <v>7.5999999999999998E-2</v>
      </c>
      <c r="AI2" s="323">
        <v>0.31419999999999998</v>
      </c>
      <c r="AJ2" s="447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ref="E3:E65" si="4">D3*7</f>
        <v>336</v>
      </c>
      <c r="F3" s="319">
        <v>46248</v>
      </c>
      <c r="G3" s="384">
        <f t="shared" ca="1" si="1"/>
        <v>60</v>
      </c>
      <c r="H3" s="385">
        <v>2</v>
      </c>
      <c r="I3" s="428" t="s">
        <v>432</v>
      </c>
      <c r="J3" s="428" t="s">
        <v>433</v>
      </c>
      <c r="K3" s="385" t="s">
        <v>354</v>
      </c>
      <c r="L3" s="195">
        <v>0.5</v>
      </c>
      <c r="M3" s="196"/>
      <c r="N3" s="196"/>
      <c r="O3" s="196">
        <v>0.5</v>
      </c>
      <c r="P3" s="196"/>
      <c r="Q3" s="197"/>
      <c r="R3" s="386">
        <f t="shared" ref="R3:W56" si="5">+$E3*L3</f>
        <v>168</v>
      </c>
      <c r="S3" s="387">
        <f t="shared" si="2"/>
        <v>0</v>
      </c>
      <c r="T3" s="387">
        <f t="shared" si="2"/>
        <v>0</v>
      </c>
      <c r="U3" s="387">
        <f t="shared" si="2"/>
        <v>168</v>
      </c>
      <c r="V3" s="387">
        <f t="shared" si="2"/>
        <v>0</v>
      </c>
      <c r="W3" s="388">
        <f t="shared" si="2"/>
        <v>0</v>
      </c>
      <c r="X3" s="389">
        <f t="shared" ref="X3:X66" si="6">SUM(R3:W3)</f>
        <v>336</v>
      </c>
      <c r="Y3" s="144"/>
      <c r="Z3" s="423">
        <f t="shared" si="3"/>
        <v>0</v>
      </c>
      <c r="AA3" s="423"/>
      <c r="AB3" s="445">
        <v>30</v>
      </c>
      <c r="AC3" s="448">
        <v>0.43</v>
      </c>
      <c r="AD3" s="448">
        <v>0.04</v>
      </c>
      <c r="AE3" s="323">
        <v>0.47</v>
      </c>
      <c r="AF3" s="323">
        <v>0.05</v>
      </c>
      <c r="AG3" s="323">
        <v>0.11</v>
      </c>
      <c r="AH3" s="323">
        <v>0.09</v>
      </c>
      <c r="AI3" s="323">
        <v>0.28000000000000003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4"/>
        <v>315</v>
      </c>
      <c r="F4" s="319">
        <v>46240</v>
      </c>
      <c r="G4" s="384">
        <f t="shared" ca="1" si="1"/>
        <v>68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5"/>
        <v>315</v>
      </c>
      <c r="S4" s="387">
        <f t="shared" si="2"/>
        <v>0</v>
      </c>
      <c r="T4" s="387">
        <f t="shared" si="2"/>
        <v>0</v>
      </c>
      <c r="U4" s="387">
        <f t="shared" si="2"/>
        <v>0</v>
      </c>
      <c r="V4" s="387">
        <f t="shared" si="2"/>
        <v>0</v>
      </c>
      <c r="W4" s="388">
        <f t="shared" si="2"/>
        <v>0</v>
      </c>
      <c r="X4" s="389">
        <f t="shared" si="6"/>
        <v>315</v>
      </c>
      <c r="Y4" s="144"/>
      <c r="Z4" s="423">
        <f t="shared" si="3"/>
        <v>0</v>
      </c>
      <c r="AA4" s="423"/>
      <c r="AB4" s="445">
        <v>31</v>
      </c>
      <c r="AC4" s="448">
        <v>0.43</v>
      </c>
      <c r="AD4" s="448">
        <v>0.04</v>
      </c>
      <c r="AE4" s="323">
        <v>0.47</v>
      </c>
      <c r="AF4" s="323">
        <v>0.05</v>
      </c>
      <c r="AG4" s="323">
        <v>0.12</v>
      </c>
      <c r="AH4" s="323">
        <v>0.08</v>
      </c>
      <c r="AI4" s="323">
        <v>0.28000000000000003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50</v>
      </c>
      <c r="E5" s="383">
        <f t="shared" si="4"/>
        <v>350</v>
      </c>
      <c r="F5" s="319">
        <v>46241</v>
      </c>
      <c r="G5" s="384">
        <f t="shared" ca="1" si="1"/>
        <v>67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/>
      <c r="M5" s="196"/>
      <c r="N5" s="196">
        <v>0.25</v>
      </c>
      <c r="O5" s="196">
        <v>0.25</v>
      </c>
      <c r="P5" s="196">
        <v>0.5</v>
      </c>
      <c r="Q5" s="197"/>
      <c r="R5" s="386">
        <f t="shared" si="5"/>
        <v>0</v>
      </c>
      <c r="S5" s="387">
        <f t="shared" si="2"/>
        <v>0</v>
      </c>
      <c r="T5" s="387">
        <f t="shared" si="2"/>
        <v>87.5</v>
      </c>
      <c r="U5" s="387">
        <f t="shared" si="2"/>
        <v>87.5</v>
      </c>
      <c r="V5" s="387">
        <f t="shared" si="2"/>
        <v>175</v>
      </c>
      <c r="W5" s="388">
        <f t="shared" si="2"/>
        <v>0</v>
      </c>
      <c r="X5" s="389">
        <f t="shared" si="6"/>
        <v>350</v>
      </c>
      <c r="Y5" s="144"/>
      <c r="Z5" s="423">
        <f t="shared" si="3"/>
        <v>0</v>
      </c>
      <c r="AA5" s="423"/>
      <c r="AB5" s="445">
        <v>32</v>
      </c>
      <c r="AC5" s="448">
        <v>0.41</v>
      </c>
      <c r="AD5" s="448">
        <v>0.04</v>
      </c>
      <c r="AE5" s="323">
        <v>0.45</v>
      </c>
      <c r="AF5" s="323">
        <v>0.05</v>
      </c>
      <c r="AG5" s="323">
        <v>0.1</v>
      </c>
      <c r="AH5" s="323">
        <v>0.11</v>
      </c>
      <c r="AI5" s="323">
        <v>0.28999999999999998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4"/>
        <v>336</v>
      </c>
      <c r="F6" s="319">
        <v>46246</v>
      </c>
      <c r="G6" s="384">
        <f t="shared" ca="1" si="1"/>
        <v>62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5"/>
        <v>0</v>
      </c>
      <c r="S6" s="387">
        <f t="shared" si="2"/>
        <v>336</v>
      </c>
      <c r="T6" s="387">
        <f t="shared" si="2"/>
        <v>0</v>
      </c>
      <c r="U6" s="387">
        <f t="shared" si="2"/>
        <v>0</v>
      </c>
      <c r="V6" s="387">
        <f t="shared" si="2"/>
        <v>0</v>
      </c>
      <c r="W6" s="388">
        <f t="shared" si="2"/>
        <v>0</v>
      </c>
      <c r="X6" s="389">
        <f t="shared" si="6"/>
        <v>336</v>
      </c>
      <c r="Y6" s="144"/>
      <c r="Z6" s="423">
        <f t="shared" si="3"/>
        <v>0</v>
      </c>
      <c r="AA6" s="423"/>
      <c r="AB6" s="449" t="s">
        <v>298</v>
      </c>
      <c r="AC6" s="450"/>
      <c r="AD6" s="451"/>
      <c r="AE6" s="452">
        <f>+AE5-AE4</f>
        <v>-1.9999999999999962E-2</v>
      </c>
      <c r="AF6" s="452">
        <f>+AF5-AF4</f>
        <v>0</v>
      </c>
      <c r="AG6" s="452">
        <f>+AG5-AG4</f>
        <v>-1.999999999999999E-2</v>
      </c>
      <c r="AH6" s="452">
        <f>+AH5-AH4</f>
        <v>0.03</v>
      </c>
      <c r="AI6" s="452">
        <f>+AI5-AI4</f>
        <v>9.9999999999999534E-3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4"/>
        <v>392</v>
      </c>
      <c r="F7" s="319">
        <v>46240</v>
      </c>
      <c r="G7" s="384">
        <f t="shared" ca="1" si="1"/>
        <v>68</v>
      </c>
      <c r="H7" s="385">
        <v>1</v>
      </c>
      <c r="I7" s="428" t="s">
        <v>398</v>
      </c>
      <c r="J7" s="428" t="s">
        <v>399</v>
      </c>
      <c r="K7" s="385" t="s">
        <v>353</v>
      </c>
      <c r="L7" s="195"/>
      <c r="M7" s="196"/>
      <c r="N7" s="196">
        <v>0.25</v>
      </c>
      <c r="O7" s="196">
        <v>0.25</v>
      </c>
      <c r="P7" s="196"/>
      <c r="Q7" s="197">
        <v>0.5</v>
      </c>
      <c r="R7" s="386">
        <f t="shared" si="5"/>
        <v>0</v>
      </c>
      <c r="S7" s="387">
        <f t="shared" si="2"/>
        <v>0</v>
      </c>
      <c r="T7" s="387">
        <f t="shared" si="2"/>
        <v>98</v>
      </c>
      <c r="U7" s="387">
        <f t="shared" si="2"/>
        <v>98</v>
      </c>
      <c r="V7" s="387">
        <f t="shared" si="2"/>
        <v>0</v>
      </c>
      <c r="W7" s="388">
        <f t="shared" si="2"/>
        <v>196</v>
      </c>
      <c r="X7" s="389">
        <f t="shared" si="6"/>
        <v>392</v>
      </c>
      <c r="Y7" s="144"/>
      <c r="Z7" s="423">
        <f t="shared" si="3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4"/>
        <v>210</v>
      </c>
      <c r="F8" s="319">
        <v>46246</v>
      </c>
      <c r="G8" s="384">
        <f t="shared" ca="1" si="1"/>
        <v>62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5"/>
        <v>0</v>
      </c>
      <c r="S8" s="387">
        <f t="shared" si="2"/>
        <v>210</v>
      </c>
      <c r="T8" s="387">
        <f t="shared" si="2"/>
        <v>0</v>
      </c>
      <c r="U8" s="387">
        <f t="shared" si="2"/>
        <v>0</v>
      </c>
      <c r="V8" s="387">
        <f t="shared" si="2"/>
        <v>0</v>
      </c>
      <c r="W8" s="388">
        <f t="shared" si="2"/>
        <v>0</v>
      </c>
      <c r="X8" s="389">
        <f t="shared" si="6"/>
        <v>210</v>
      </c>
      <c r="Y8" s="144"/>
      <c r="Z8" s="423">
        <f t="shared" si="3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>D9*7</f>
        <v>140</v>
      </c>
      <c r="F9" s="319">
        <v>46240</v>
      </c>
      <c r="G9" s="384">
        <f t="shared" ca="1" si="1"/>
        <v>68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/>
      <c r="P9" s="196"/>
      <c r="Q9" s="197">
        <v>0.5</v>
      </c>
      <c r="R9" s="386">
        <f t="shared" si="5"/>
        <v>70</v>
      </c>
      <c r="S9" s="387">
        <f t="shared" si="2"/>
        <v>0</v>
      </c>
      <c r="T9" s="387">
        <f t="shared" si="2"/>
        <v>0</v>
      </c>
      <c r="U9" s="387">
        <f t="shared" si="2"/>
        <v>0</v>
      </c>
      <c r="V9" s="387">
        <f t="shared" si="2"/>
        <v>0</v>
      </c>
      <c r="W9" s="388">
        <f t="shared" si="2"/>
        <v>70</v>
      </c>
      <c r="X9" s="389">
        <f t="shared" si="6"/>
        <v>140</v>
      </c>
      <c r="Y9" s="144"/>
      <c r="Z9" s="423">
        <f t="shared" si="3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36</v>
      </c>
      <c r="E10" s="383">
        <f t="shared" si="4"/>
        <v>252</v>
      </c>
      <c r="F10" s="319">
        <v>46241</v>
      </c>
      <c r="G10" s="384">
        <f t="shared" ca="1" si="1"/>
        <v>67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5"/>
        <v>126</v>
      </c>
      <c r="S10" s="387">
        <f t="shared" si="2"/>
        <v>0</v>
      </c>
      <c r="T10" s="387">
        <f t="shared" si="2"/>
        <v>0</v>
      </c>
      <c r="U10" s="387">
        <f t="shared" si="2"/>
        <v>0</v>
      </c>
      <c r="V10" s="387">
        <f t="shared" si="2"/>
        <v>0</v>
      </c>
      <c r="W10" s="388">
        <f t="shared" si="2"/>
        <v>126</v>
      </c>
      <c r="X10" s="389">
        <f t="shared" si="6"/>
        <v>252</v>
      </c>
      <c r="Y10" s="144"/>
      <c r="Z10" s="423">
        <f t="shared" si="3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4"/>
        <v>210</v>
      </c>
      <c r="F11" s="319">
        <v>46239</v>
      </c>
      <c r="G11" s="384">
        <f ca="1">+IF(A11=1,(+TODAY())-F11,"Sans objet")</f>
        <v>69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>
        <v>0.75</v>
      </c>
      <c r="M11" s="196"/>
      <c r="N11" s="196"/>
      <c r="O11" s="196"/>
      <c r="P11" s="196"/>
      <c r="Q11" s="197">
        <v>0.25</v>
      </c>
      <c r="R11" s="386">
        <f t="shared" si="5"/>
        <v>157.5</v>
      </c>
      <c r="S11" s="387">
        <f t="shared" si="2"/>
        <v>0</v>
      </c>
      <c r="T11" s="387">
        <f t="shared" si="2"/>
        <v>0</v>
      </c>
      <c r="U11" s="387">
        <f t="shared" si="2"/>
        <v>0</v>
      </c>
      <c r="V11" s="387">
        <f t="shared" si="2"/>
        <v>0</v>
      </c>
      <c r="W11" s="388">
        <f t="shared" si="2"/>
        <v>52.5</v>
      </c>
      <c r="X11" s="389">
        <f t="shared" si="6"/>
        <v>210</v>
      </c>
      <c r="Y11" s="144"/>
      <c r="Z11" s="423">
        <f t="shared" si="3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4"/>
        <v>294</v>
      </c>
      <c r="F12" s="319">
        <v>46246</v>
      </c>
      <c r="G12" s="384">
        <f t="shared" ca="1" si="1"/>
        <v>62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/>
      <c r="P12" s="196"/>
      <c r="Q12" s="197">
        <v>0.5</v>
      </c>
      <c r="R12" s="386">
        <f t="shared" si="5"/>
        <v>147</v>
      </c>
      <c r="S12" s="387">
        <f t="shared" si="2"/>
        <v>0</v>
      </c>
      <c r="T12" s="387">
        <f t="shared" si="2"/>
        <v>0</v>
      </c>
      <c r="U12" s="387">
        <f t="shared" si="2"/>
        <v>0</v>
      </c>
      <c r="V12" s="387">
        <f t="shared" si="2"/>
        <v>0</v>
      </c>
      <c r="W12" s="388">
        <f t="shared" si="2"/>
        <v>147</v>
      </c>
      <c r="X12" s="389">
        <f t="shared" si="6"/>
        <v>294</v>
      </c>
      <c r="Y12" s="144"/>
      <c r="Z12" s="423">
        <f t="shared" si="3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48</v>
      </c>
      <c r="E13" s="383">
        <f t="shared" si="4"/>
        <v>336</v>
      </c>
      <c r="F13" s="319">
        <v>46241</v>
      </c>
      <c r="G13" s="384">
        <f t="shared" ca="1" si="1"/>
        <v>67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5"/>
        <v>0</v>
      </c>
      <c r="S13" s="387">
        <f t="shared" si="2"/>
        <v>0</v>
      </c>
      <c r="T13" s="387">
        <f t="shared" si="2"/>
        <v>0</v>
      </c>
      <c r="U13" s="387">
        <f t="shared" si="2"/>
        <v>168</v>
      </c>
      <c r="V13" s="387">
        <f t="shared" si="2"/>
        <v>168</v>
      </c>
      <c r="W13" s="388">
        <f t="shared" si="2"/>
        <v>0</v>
      </c>
      <c r="X13" s="389">
        <f t="shared" si="6"/>
        <v>336</v>
      </c>
      <c r="Y13" s="144"/>
      <c r="Z13" s="423">
        <f t="shared" si="3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4"/>
        <v>420</v>
      </c>
      <c r="F14" s="319">
        <v>46248</v>
      </c>
      <c r="G14" s="384">
        <f t="shared" ca="1" si="1"/>
        <v>60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0.25</v>
      </c>
      <c r="M14" s="196"/>
      <c r="N14" s="196"/>
      <c r="O14" s="196">
        <v>0.5</v>
      </c>
      <c r="P14" s="196"/>
      <c r="Q14" s="197">
        <v>0.25</v>
      </c>
      <c r="R14" s="386">
        <f t="shared" si="5"/>
        <v>105</v>
      </c>
      <c r="S14" s="387">
        <f t="shared" si="2"/>
        <v>0</v>
      </c>
      <c r="T14" s="387">
        <f t="shared" si="2"/>
        <v>0</v>
      </c>
      <c r="U14" s="387">
        <f t="shared" si="2"/>
        <v>210</v>
      </c>
      <c r="V14" s="387">
        <f t="shared" si="2"/>
        <v>0</v>
      </c>
      <c r="W14" s="388">
        <f t="shared" si="2"/>
        <v>105</v>
      </c>
      <c r="X14" s="389">
        <f t="shared" si="6"/>
        <v>420</v>
      </c>
      <c r="Y14" s="144"/>
      <c r="Z14" s="423">
        <f t="shared" si="3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36</v>
      </c>
      <c r="E15" s="383">
        <f t="shared" si="4"/>
        <v>252</v>
      </c>
      <c r="F15" s="319">
        <v>46234</v>
      </c>
      <c r="G15" s="384">
        <f t="shared" ca="1" si="1"/>
        <v>74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>
        <v>0.5</v>
      </c>
      <c r="M15" s="196"/>
      <c r="N15" s="196"/>
      <c r="O15" s="196"/>
      <c r="P15" s="196"/>
      <c r="Q15" s="197">
        <v>0.5</v>
      </c>
      <c r="R15" s="386">
        <f t="shared" si="5"/>
        <v>126</v>
      </c>
      <c r="S15" s="387">
        <f t="shared" si="2"/>
        <v>0</v>
      </c>
      <c r="T15" s="387">
        <f t="shared" si="2"/>
        <v>0</v>
      </c>
      <c r="U15" s="387">
        <f t="shared" si="2"/>
        <v>0</v>
      </c>
      <c r="V15" s="387">
        <f t="shared" si="2"/>
        <v>0</v>
      </c>
      <c r="W15" s="388">
        <f t="shared" si="2"/>
        <v>126</v>
      </c>
      <c r="X15" s="389">
        <f t="shared" si="6"/>
        <v>252</v>
      </c>
      <c r="Y15" s="144"/>
      <c r="Z15" s="423">
        <f t="shared" si="3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4"/>
        <v>350</v>
      </c>
      <c r="F16" s="319">
        <v>46238</v>
      </c>
      <c r="G16" s="384">
        <f t="shared" ca="1" si="1"/>
        <v>70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/>
      <c r="O16" s="196">
        <v>0.5</v>
      </c>
      <c r="P16" s="196">
        <v>0.5</v>
      </c>
      <c r="Q16" s="197"/>
      <c r="R16" s="386">
        <f t="shared" si="5"/>
        <v>0</v>
      </c>
      <c r="S16" s="387">
        <f t="shared" si="2"/>
        <v>0</v>
      </c>
      <c r="T16" s="387">
        <f t="shared" si="2"/>
        <v>0</v>
      </c>
      <c r="U16" s="387">
        <f t="shared" si="2"/>
        <v>175</v>
      </c>
      <c r="V16" s="387">
        <f t="shared" si="2"/>
        <v>175</v>
      </c>
      <c r="W16" s="388">
        <f t="shared" si="2"/>
        <v>0</v>
      </c>
      <c r="X16" s="389">
        <f t="shared" si="6"/>
        <v>350</v>
      </c>
      <c r="Y16" s="144"/>
      <c r="Z16" s="423">
        <f t="shared" si="3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4"/>
        <v>252</v>
      </c>
      <c r="F17" s="319">
        <v>46241</v>
      </c>
      <c r="G17" s="384">
        <f t="shared" ca="1" si="1"/>
        <v>67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5"/>
        <v>126</v>
      </c>
      <c r="S17" s="387">
        <f t="shared" si="5"/>
        <v>0</v>
      </c>
      <c r="T17" s="387">
        <f t="shared" si="5"/>
        <v>0</v>
      </c>
      <c r="U17" s="387">
        <f t="shared" si="5"/>
        <v>0</v>
      </c>
      <c r="V17" s="387">
        <f t="shared" si="5"/>
        <v>0</v>
      </c>
      <c r="W17" s="388">
        <f t="shared" si="5"/>
        <v>126</v>
      </c>
      <c r="X17" s="389">
        <f t="shared" si="6"/>
        <v>252</v>
      </c>
      <c r="Y17" s="144"/>
      <c r="Z17" s="423">
        <f t="shared" si="3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4"/>
        <v>182</v>
      </c>
      <c r="F18" s="319">
        <v>46240</v>
      </c>
      <c r="G18" s="384">
        <f t="shared" ca="1" si="1"/>
        <v>68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5"/>
        <v>182</v>
      </c>
      <c r="S18" s="387">
        <f t="shared" si="5"/>
        <v>0</v>
      </c>
      <c r="T18" s="387">
        <f t="shared" si="5"/>
        <v>0</v>
      </c>
      <c r="U18" s="387">
        <f t="shared" si="5"/>
        <v>0</v>
      </c>
      <c r="V18" s="387">
        <f t="shared" si="5"/>
        <v>0</v>
      </c>
      <c r="W18" s="388">
        <f t="shared" si="5"/>
        <v>0</v>
      </c>
      <c r="X18" s="389">
        <f t="shared" si="6"/>
        <v>182</v>
      </c>
      <c r="Y18" s="144"/>
      <c r="Z18" s="423">
        <f t="shared" si="3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40</v>
      </c>
      <c r="E19" s="383">
        <f t="shared" si="4"/>
        <v>280</v>
      </c>
      <c r="F19" s="319">
        <v>46239</v>
      </c>
      <c r="G19" s="384">
        <f t="shared" ca="1" si="1"/>
        <v>69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5"/>
        <v>140</v>
      </c>
      <c r="S19" s="387">
        <f t="shared" si="5"/>
        <v>0</v>
      </c>
      <c r="T19" s="387">
        <f t="shared" si="5"/>
        <v>0</v>
      </c>
      <c r="U19" s="387">
        <f t="shared" si="5"/>
        <v>0</v>
      </c>
      <c r="V19" s="387">
        <f t="shared" si="5"/>
        <v>140</v>
      </c>
      <c r="W19" s="388">
        <f t="shared" si="5"/>
        <v>0</v>
      </c>
      <c r="X19" s="389">
        <f t="shared" si="6"/>
        <v>280</v>
      </c>
      <c r="Y19" s="144"/>
      <c r="Z19" s="423">
        <f t="shared" si="3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42</v>
      </c>
      <c r="E20" s="383">
        <f t="shared" si="4"/>
        <v>294</v>
      </c>
      <c r="F20" s="319">
        <v>46234</v>
      </c>
      <c r="G20" s="384">
        <f t="shared" ca="1" si="1"/>
        <v>74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/>
      <c r="Q20" s="197">
        <v>0.5</v>
      </c>
      <c r="R20" s="386">
        <f t="shared" si="5"/>
        <v>147</v>
      </c>
      <c r="S20" s="387">
        <f t="shared" si="5"/>
        <v>0</v>
      </c>
      <c r="T20" s="387">
        <f t="shared" si="5"/>
        <v>0</v>
      </c>
      <c r="U20" s="387">
        <f t="shared" si="5"/>
        <v>0</v>
      </c>
      <c r="V20" s="387">
        <f t="shared" si="5"/>
        <v>0</v>
      </c>
      <c r="W20" s="388">
        <f t="shared" si="5"/>
        <v>147</v>
      </c>
      <c r="X20" s="389">
        <f t="shared" si="6"/>
        <v>294</v>
      </c>
      <c r="Y20" s="144"/>
      <c r="Z20" s="423">
        <f t="shared" si="3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4"/>
        <v>385</v>
      </c>
      <c r="F21" s="319">
        <v>46237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>
        <v>0.25</v>
      </c>
      <c r="O21" s="196"/>
      <c r="P21" s="196"/>
      <c r="Q21" s="197">
        <v>0.25</v>
      </c>
      <c r="R21" s="386">
        <f t="shared" si="5"/>
        <v>192.5</v>
      </c>
      <c r="S21" s="387">
        <f t="shared" si="5"/>
        <v>0</v>
      </c>
      <c r="T21" s="387">
        <f t="shared" si="5"/>
        <v>96.25</v>
      </c>
      <c r="U21" s="387">
        <f t="shared" si="5"/>
        <v>0</v>
      </c>
      <c r="V21" s="387">
        <f t="shared" si="5"/>
        <v>0</v>
      </c>
      <c r="W21" s="388">
        <f t="shared" si="5"/>
        <v>96.25</v>
      </c>
      <c r="X21" s="389">
        <f t="shared" si="6"/>
        <v>385</v>
      </c>
      <c r="Y21" s="144"/>
      <c r="Z21" s="423">
        <f t="shared" si="3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4"/>
        <v>336</v>
      </c>
      <c r="F22" s="319">
        <v>46248</v>
      </c>
      <c r="G22" s="384">
        <f t="shared" ca="1" si="1"/>
        <v>60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/>
      <c r="O22" s="196">
        <v>0.25</v>
      </c>
      <c r="P22" s="196"/>
      <c r="Q22" s="197">
        <v>0.5</v>
      </c>
      <c r="R22" s="386">
        <f t="shared" si="5"/>
        <v>84</v>
      </c>
      <c r="S22" s="387">
        <f t="shared" si="5"/>
        <v>0</v>
      </c>
      <c r="T22" s="387">
        <f t="shared" si="5"/>
        <v>0</v>
      </c>
      <c r="U22" s="387">
        <f t="shared" si="5"/>
        <v>84</v>
      </c>
      <c r="V22" s="387">
        <f t="shared" si="5"/>
        <v>0</v>
      </c>
      <c r="W22" s="388">
        <f t="shared" si="5"/>
        <v>168</v>
      </c>
      <c r="X22" s="389">
        <f t="shared" si="6"/>
        <v>336</v>
      </c>
      <c r="Y22" s="144"/>
      <c r="Z22" s="423">
        <f t="shared" si="3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4"/>
        <v>294</v>
      </c>
      <c r="F23" s="319">
        <v>46248</v>
      </c>
      <c r="G23" s="384">
        <f t="shared" ca="1" si="1"/>
        <v>60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/>
      <c r="Q23" s="197">
        <v>0.5</v>
      </c>
      <c r="R23" s="386">
        <f t="shared" si="5"/>
        <v>0</v>
      </c>
      <c r="S23" s="387">
        <f t="shared" si="5"/>
        <v>0</v>
      </c>
      <c r="T23" s="387">
        <f t="shared" si="5"/>
        <v>147</v>
      </c>
      <c r="U23" s="387">
        <f t="shared" si="5"/>
        <v>0</v>
      </c>
      <c r="V23" s="387">
        <f t="shared" si="5"/>
        <v>0</v>
      </c>
      <c r="W23" s="388">
        <f t="shared" si="5"/>
        <v>147</v>
      </c>
      <c r="X23" s="389">
        <f t="shared" si="6"/>
        <v>294</v>
      </c>
      <c r="Y23" s="144"/>
      <c r="Z23" s="423">
        <f t="shared" si="3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4"/>
        <v>280</v>
      </c>
      <c r="F24" s="319">
        <v>46237</v>
      </c>
      <c r="G24" s="384">
        <f t="shared" ca="1" si="1"/>
        <v>71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>
        <v>0.5</v>
      </c>
      <c r="M24" s="196"/>
      <c r="N24" s="196">
        <v>0.25</v>
      </c>
      <c r="O24" s="196"/>
      <c r="P24" s="196"/>
      <c r="Q24" s="197">
        <v>0.25</v>
      </c>
      <c r="R24" s="386">
        <f t="shared" si="5"/>
        <v>140</v>
      </c>
      <c r="S24" s="387">
        <f t="shared" si="5"/>
        <v>0</v>
      </c>
      <c r="T24" s="387">
        <f t="shared" si="5"/>
        <v>70</v>
      </c>
      <c r="U24" s="387">
        <f t="shared" si="5"/>
        <v>0</v>
      </c>
      <c r="V24" s="387">
        <f t="shared" si="5"/>
        <v>0</v>
      </c>
      <c r="W24" s="388">
        <f t="shared" si="5"/>
        <v>70</v>
      </c>
      <c r="X24" s="389">
        <f t="shared" si="6"/>
        <v>280</v>
      </c>
      <c r="Y24" s="144"/>
      <c r="Z24" s="423">
        <f t="shared" si="3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4"/>
        <v>280</v>
      </c>
      <c r="F25" s="319">
        <v>46248</v>
      </c>
      <c r="G25" s="384">
        <f t="shared" ca="1" si="1"/>
        <v>60</v>
      </c>
      <c r="H25" s="254">
        <v>2</v>
      </c>
      <c r="I25" s="429" t="s">
        <v>459</v>
      </c>
      <c r="J25" s="429" t="s">
        <v>460</v>
      </c>
      <c r="K25" s="385" t="s">
        <v>354</v>
      </c>
      <c r="L25" s="195">
        <v>0.5</v>
      </c>
      <c r="M25" s="196"/>
      <c r="N25" s="196"/>
      <c r="O25" s="196"/>
      <c r="P25" s="196"/>
      <c r="Q25" s="197">
        <v>0.5</v>
      </c>
      <c r="R25" s="386">
        <f t="shared" si="5"/>
        <v>140</v>
      </c>
      <c r="S25" s="387">
        <f t="shared" si="5"/>
        <v>0</v>
      </c>
      <c r="T25" s="387">
        <f t="shared" si="5"/>
        <v>0</v>
      </c>
      <c r="U25" s="387">
        <f t="shared" si="5"/>
        <v>0</v>
      </c>
      <c r="V25" s="387">
        <f t="shared" si="5"/>
        <v>0</v>
      </c>
      <c r="W25" s="388">
        <f t="shared" si="5"/>
        <v>140</v>
      </c>
      <c r="X25" s="389">
        <f t="shared" si="6"/>
        <v>280</v>
      </c>
      <c r="Y25" s="144"/>
      <c r="Z25" s="423">
        <f t="shared" si="3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4"/>
        <v>210</v>
      </c>
      <c r="F26" s="319">
        <v>46239</v>
      </c>
      <c r="G26" s="384">
        <f t="shared" ca="1" si="1"/>
        <v>69</v>
      </c>
      <c r="H26" s="385">
        <v>1</v>
      </c>
      <c r="I26" s="428" t="s">
        <v>461</v>
      </c>
      <c r="J26" s="428" t="s">
        <v>462</v>
      </c>
      <c r="K26" s="385" t="s">
        <v>353</v>
      </c>
      <c r="L26" s="195">
        <v>0.25</v>
      </c>
      <c r="M26" s="196"/>
      <c r="N26" s="196"/>
      <c r="O26" s="196"/>
      <c r="P26" s="196">
        <v>0.25</v>
      </c>
      <c r="Q26" s="197">
        <v>0.5</v>
      </c>
      <c r="R26" s="386">
        <f t="shared" si="5"/>
        <v>52.5</v>
      </c>
      <c r="S26" s="387">
        <f t="shared" si="5"/>
        <v>0</v>
      </c>
      <c r="T26" s="387">
        <f t="shared" si="5"/>
        <v>0</v>
      </c>
      <c r="U26" s="387">
        <f t="shared" si="5"/>
        <v>0</v>
      </c>
      <c r="V26" s="387">
        <f t="shared" si="5"/>
        <v>52.5</v>
      </c>
      <c r="W26" s="388">
        <f t="shared" si="5"/>
        <v>105</v>
      </c>
      <c r="X26" s="389">
        <f t="shared" si="6"/>
        <v>210</v>
      </c>
      <c r="Y26" s="144"/>
      <c r="Z26" s="423">
        <f t="shared" si="3"/>
        <v>0</v>
      </c>
      <c r="AA26" s="423"/>
      <c r="AB26" s="107"/>
      <c r="AC26" s="107"/>
      <c r="AD26" s="439" t="s">
        <v>311</v>
      </c>
      <c r="AE26" s="440">
        <v>19050</v>
      </c>
      <c r="AF26" s="441">
        <v>18000</v>
      </c>
      <c r="AG26" s="441">
        <v>18500</v>
      </c>
      <c r="AH26" s="441">
        <v>18250</v>
      </c>
      <c r="AI26" s="441">
        <v>18500</v>
      </c>
      <c r="AJ26" s="442">
        <v>18250</v>
      </c>
    </row>
    <row r="27" spans="1:44" ht="18.75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4"/>
        <v>266</v>
      </c>
      <c r="F27" s="319">
        <v>46239</v>
      </c>
      <c r="G27" s="384">
        <f t="shared" ca="1" si="1"/>
        <v>69</v>
      </c>
      <c r="H27" s="385">
        <v>3</v>
      </c>
      <c r="I27" s="428">
        <v>-4.2190289999999999</v>
      </c>
      <c r="J27" s="428">
        <v>15.290808</v>
      </c>
      <c r="K27" s="385" t="str">
        <f>VLOOKUP(H27,Secteurs!$A$4:$C$6,3)</f>
        <v>Arnaud ITOUA</v>
      </c>
      <c r="L27" s="195"/>
      <c r="M27" s="196"/>
      <c r="N27" s="196"/>
      <c r="O27" s="196"/>
      <c r="P27" s="196">
        <v>0.5</v>
      </c>
      <c r="Q27" s="197">
        <v>0.5</v>
      </c>
      <c r="R27" s="386">
        <f t="shared" si="5"/>
        <v>0</v>
      </c>
      <c r="S27" s="387">
        <f t="shared" si="5"/>
        <v>0</v>
      </c>
      <c r="T27" s="387">
        <f t="shared" si="5"/>
        <v>0</v>
      </c>
      <c r="U27" s="387">
        <f t="shared" si="5"/>
        <v>0</v>
      </c>
      <c r="V27" s="387">
        <f t="shared" si="5"/>
        <v>133</v>
      </c>
      <c r="W27" s="388">
        <f t="shared" si="5"/>
        <v>133</v>
      </c>
      <c r="X27" s="389">
        <f t="shared" si="6"/>
        <v>266</v>
      </c>
      <c r="Y27" s="144"/>
      <c r="Z27" s="423">
        <f t="shared" si="3"/>
        <v>0</v>
      </c>
      <c r="AA27" s="423"/>
      <c r="AB27" s="107"/>
      <c r="AC27" s="107"/>
      <c r="AD27" s="439" t="s">
        <v>312</v>
      </c>
      <c r="AE27" s="440">
        <v>18369</v>
      </c>
      <c r="AF27" s="441">
        <v>17750</v>
      </c>
      <c r="AG27" s="441">
        <v>18130</v>
      </c>
      <c r="AH27" s="441">
        <v>18000</v>
      </c>
      <c r="AI27" s="441">
        <v>17945</v>
      </c>
      <c r="AJ27" s="442"/>
    </row>
    <row r="28" spans="1:44" ht="18.75" customHeight="1">
      <c r="A28" s="157">
        <f t="shared" si="0"/>
        <v>0</v>
      </c>
      <c r="B28" s="163" t="s">
        <v>321</v>
      </c>
      <c r="C28" s="142"/>
      <c r="D28" s="199"/>
      <c r="E28" s="383">
        <f>D28*7</f>
        <v>0</v>
      </c>
      <c r="F28" s="319"/>
      <c r="G28" s="384" t="str">
        <f t="shared" ca="1" si="1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5"/>
        <v>0</v>
      </c>
      <c r="S28" s="387">
        <f t="shared" si="5"/>
        <v>0</v>
      </c>
      <c r="T28" s="387">
        <f t="shared" si="5"/>
        <v>0</v>
      </c>
      <c r="U28" s="387">
        <f t="shared" si="5"/>
        <v>0</v>
      </c>
      <c r="V28" s="387">
        <f t="shared" si="5"/>
        <v>0</v>
      </c>
      <c r="W28" s="388">
        <f t="shared" si="5"/>
        <v>0</v>
      </c>
      <c r="X28" s="389">
        <f t="shared" si="6"/>
        <v>0</v>
      </c>
      <c r="Y28" s="144"/>
      <c r="Z28" s="423">
        <f t="shared" si="3"/>
        <v>0</v>
      </c>
      <c r="AA28" s="423"/>
      <c r="AB28" s="107"/>
      <c r="AC28" s="107"/>
      <c r="AD28" s="439" t="s">
        <v>313</v>
      </c>
      <c r="AE28" s="440"/>
      <c r="AF28" s="443"/>
      <c r="AG28" s="443"/>
      <c r="AH28" s="443"/>
      <c r="AI28" s="443"/>
      <c r="AJ28" s="288"/>
    </row>
    <row r="29" spans="1:44" s="295" customFormat="1" ht="18.75" customHeight="1">
      <c r="A29" s="157">
        <f t="shared" si="0"/>
        <v>1</v>
      </c>
      <c r="B29" s="151" t="s">
        <v>63</v>
      </c>
      <c r="C29" s="151"/>
      <c r="D29" s="198">
        <v>36</v>
      </c>
      <c r="E29" s="383">
        <f t="shared" si="4"/>
        <v>252</v>
      </c>
      <c r="F29" s="319">
        <v>46241</v>
      </c>
      <c r="G29" s="291">
        <f t="shared" ca="1" si="1"/>
        <v>67</v>
      </c>
      <c r="H29" s="254">
        <v>3</v>
      </c>
      <c r="I29" s="429">
        <v>-4.2692519000000004</v>
      </c>
      <c r="J29" s="429">
        <v>15.2894527</v>
      </c>
      <c r="K29" s="254" t="str">
        <f>VLOOKUP(H29,Secteurs!$A$4:$C$6,3)</f>
        <v>Arnaud ITOUA</v>
      </c>
      <c r="L29" s="195">
        <v>0.5</v>
      </c>
      <c r="M29" s="196"/>
      <c r="N29" s="196"/>
      <c r="O29" s="196"/>
      <c r="P29" s="196">
        <v>0.25</v>
      </c>
      <c r="Q29" s="197">
        <v>0.25</v>
      </c>
      <c r="R29" s="386">
        <f>+$E29*L29</f>
        <v>126</v>
      </c>
      <c r="S29" s="387">
        <f t="shared" si="5"/>
        <v>0</v>
      </c>
      <c r="T29" s="387">
        <f t="shared" si="5"/>
        <v>0</v>
      </c>
      <c r="U29" s="387">
        <f t="shared" si="5"/>
        <v>0</v>
      </c>
      <c r="V29" s="387">
        <f t="shared" si="5"/>
        <v>63</v>
      </c>
      <c r="W29" s="388">
        <f t="shared" si="5"/>
        <v>63</v>
      </c>
      <c r="X29" s="389">
        <f t="shared" si="6"/>
        <v>252</v>
      </c>
      <c r="Y29" s="146"/>
      <c r="Z29" s="423">
        <f t="shared" si="3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4"/>
        <v>182</v>
      </c>
      <c r="F30" s="319">
        <v>46240</v>
      </c>
      <c r="G30" s="384">
        <f t="shared" ca="1" si="1"/>
        <v>68</v>
      </c>
      <c r="H30" s="385">
        <v>3</v>
      </c>
      <c r="I30" s="428" t="s">
        <v>463</v>
      </c>
      <c r="J30" s="428" t="s">
        <v>464</v>
      </c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/>
      <c r="Q30" s="197">
        <v>0.5</v>
      </c>
      <c r="R30" s="386">
        <f t="shared" si="5"/>
        <v>91</v>
      </c>
      <c r="S30" s="387">
        <f t="shared" si="5"/>
        <v>0</v>
      </c>
      <c r="T30" s="387">
        <f t="shared" si="5"/>
        <v>0</v>
      </c>
      <c r="U30" s="387">
        <f t="shared" si="5"/>
        <v>0</v>
      </c>
      <c r="V30" s="387">
        <f t="shared" si="5"/>
        <v>0</v>
      </c>
      <c r="W30" s="388">
        <f t="shared" si="5"/>
        <v>91</v>
      </c>
      <c r="X30" s="389">
        <f t="shared" si="6"/>
        <v>182</v>
      </c>
      <c r="Y30" s="144"/>
      <c r="Z30" s="423">
        <f t="shared" si="3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4"/>
        <v>182</v>
      </c>
      <c r="F31" s="319">
        <v>46241</v>
      </c>
      <c r="G31" s="384">
        <f t="shared" ca="1" si="1"/>
        <v>67</v>
      </c>
      <c r="H31" s="385">
        <v>3</v>
      </c>
      <c r="I31" s="428">
        <v>-4.1916270000000004</v>
      </c>
      <c r="J31" s="428">
        <v>15.253387200000001</v>
      </c>
      <c r="K31" s="385" t="str">
        <f>VLOOKUP(H31,Secteurs!$A$4:$C$6,3)</f>
        <v>Arnaud ITOUA</v>
      </c>
      <c r="L31" s="195">
        <v>0.5</v>
      </c>
      <c r="M31" s="196"/>
      <c r="N31" s="196"/>
      <c r="O31" s="196"/>
      <c r="P31" s="196"/>
      <c r="Q31" s="197">
        <v>0.5</v>
      </c>
      <c r="R31" s="386">
        <f t="shared" si="5"/>
        <v>91</v>
      </c>
      <c r="S31" s="387">
        <f t="shared" si="5"/>
        <v>0</v>
      </c>
      <c r="T31" s="387">
        <f t="shared" si="5"/>
        <v>0</v>
      </c>
      <c r="U31" s="387">
        <f t="shared" si="5"/>
        <v>0</v>
      </c>
      <c r="V31" s="387">
        <f t="shared" si="5"/>
        <v>0</v>
      </c>
      <c r="W31" s="388">
        <f t="shared" si="5"/>
        <v>91</v>
      </c>
      <c r="X31" s="389">
        <f t="shared" si="6"/>
        <v>182</v>
      </c>
      <c r="Y31" s="144"/>
      <c r="Z31" s="423">
        <f t="shared" si="3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417" t="s">
        <v>374</v>
      </c>
      <c r="AJ31" s="373" t="s">
        <v>364</v>
      </c>
    </row>
    <row r="32" spans="1:44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4"/>
        <v>294</v>
      </c>
      <c r="F32" s="319">
        <v>46239</v>
      </c>
      <c r="G32" s="384">
        <f t="shared" ca="1" si="1"/>
        <v>69</v>
      </c>
      <c r="H32" s="385">
        <v>3</v>
      </c>
      <c r="I32" s="428" t="s">
        <v>465</v>
      </c>
      <c r="J32" s="428" t="s">
        <v>466</v>
      </c>
      <c r="K32" s="385" t="str">
        <f>VLOOKUP(H32,Secteurs!$A$4:$C$6,3)</f>
        <v>Arnaud ITOUA</v>
      </c>
      <c r="L32" s="195">
        <v>0.25</v>
      </c>
      <c r="M32" s="196"/>
      <c r="N32" s="196"/>
      <c r="O32" s="196">
        <v>0.25</v>
      </c>
      <c r="P32" s="196">
        <v>0.25</v>
      </c>
      <c r="Q32" s="197">
        <v>0.25</v>
      </c>
      <c r="R32" s="386">
        <f t="shared" si="5"/>
        <v>73.5</v>
      </c>
      <c r="S32" s="387">
        <f t="shared" si="5"/>
        <v>0</v>
      </c>
      <c r="T32" s="387">
        <f t="shared" si="5"/>
        <v>0</v>
      </c>
      <c r="U32" s="387">
        <f t="shared" si="5"/>
        <v>73.5</v>
      </c>
      <c r="V32" s="387">
        <f t="shared" si="5"/>
        <v>73.5</v>
      </c>
      <c r="W32" s="388">
        <f t="shared" si="5"/>
        <v>73.5</v>
      </c>
      <c r="X32" s="389">
        <f t="shared" si="6"/>
        <v>294</v>
      </c>
      <c r="Y32" s="144"/>
      <c r="Z32" s="423">
        <f t="shared" si="3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4"/>
        <v>378</v>
      </c>
      <c r="F33" s="319">
        <v>46239</v>
      </c>
      <c r="G33" s="384">
        <f t="shared" ca="1" si="1"/>
        <v>69</v>
      </c>
      <c r="H33" s="385">
        <v>1</v>
      </c>
      <c r="I33" s="428" t="s">
        <v>467</v>
      </c>
      <c r="J33" s="428" t="s">
        <v>468</v>
      </c>
      <c r="K33" s="385" t="s">
        <v>353</v>
      </c>
      <c r="L33" s="195">
        <v>0.5</v>
      </c>
      <c r="M33" s="196"/>
      <c r="N33" s="196"/>
      <c r="O33" s="196"/>
      <c r="P33" s="196">
        <v>0.5</v>
      </c>
      <c r="Q33" s="197"/>
      <c r="R33" s="386">
        <f t="shared" si="5"/>
        <v>189</v>
      </c>
      <c r="S33" s="387">
        <f t="shared" si="5"/>
        <v>0</v>
      </c>
      <c r="T33" s="387">
        <f t="shared" si="5"/>
        <v>0</v>
      </c>
      <c r="U33" s="387">
        <f t="shared" si="5"/>
        <v>0</v>
      </c>
      <c r="V33" s="387">
        <f t="shared" si="5"/>
        <v>189</v>
      </c>
      <c r="W33" s="388">
        <f t="shared" si="5"/>
        <v>0</v>
      </c>
      <c r="X33" s="389">
        <f t="shared" si="6"/>
        <v>378</v>
      </c>
      <c r="Y33" s="144"/>
      <c r="Z33" s="423">
        <f t="shared" si="3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>
      <c r="A34" s="157">
        <f t="shared" si="0"/>
        <v>1</v>
      </c>
      <c r="B34" s="142" t="s">
        <v>68</v>
      </c>
      <c r="C34" s="148" t="s">
        <v>29</v>
      </c>
      <c r="D34" s="198">
        <v>42</v>
      </c>
      <c r="E34" s="383">
        <f t="shared" si="4"/>
        <v>294</v>
      </c>
      <c r="F34" s="319">
        <v>46248</v>
      </c>
      <c r="G34" s="384">
        <f t="shared" ca="1" si="1"/>
        <v>60</v>
      </c>
      <c r="H34" s="385">
        <v>2</v>
      </c>
      <c r="I34" s="428" t="s">
        <v>469</v>
      </c>
      <c r="J34" s="428" t="s">
        <v>470</v>
      </c>
      <c r="K34" s="385" t="s">
        <v>354</v>
      </c>
      <c r="L34" s="195">
        <v>0.5</v>
      </c>
      <c r="M34" s="196">
        <v>0.25</v>
      </c>
      <c r="N34" s="196"/>
      <c r="O34" s="196"/>
      <c r="P34" s="196"/>
      <c r="Q34" s="197">
        <v>0.25</v>
      </c>
      <c r="R34" s="386">
        <f t="shared" si="5"/>
        <v>147</v>
      </c>
      <c r="S34" s="387">
        <f t="shared" si="5"/>
        <v>73.5</v>
      </c>
      <c r="T34" s="387">
        <f t="shared" si="5"/>
        <v>0</v>
      </c>
      <c r="U34" s="387">
        <f t="shared" si="5"/>
        <v>0</v>
      </c>
      <c r="V34" s="387">
        <f t="shared" si="5"/>
        <v>0</v>
      </c>
      <c r="W34" s="388">
        <f t="shared" si="5"/>
        <v>73.5</v>
      </c>
      <c r="X34" s="389">
        <f t="shared" si="6"/>
        <v>294</v>
      </c>
      <c r="Y34" s="144"/>
      <c r="Z34" s="423">
        <f t="shared" ref="Z34:Z65" si="7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57">
        <f t="shared" si="0"/>
        <v>1</v>
      </c>
      <c r="B35" s="142" t="s">
        <v>69</v>
      </c>
      <c r="C35" s="142"/>
      <c r="D35" s="198">
        <v>26</v>
      </c>
      <c r="E35" s="383">
        <f t="shared" si="4"/>
        <v>182</v>
      </c>
      <c r="F35" s="319">
        <v>46239</v>
      </c>
      <c r="G35" s="384">
        <f t="shared" ca="1" si="1"/>
        <v>69</v>
      </c>
      <c r="H35" s="385">
        <v>3</v>
      </c>
      <c r="I35" s="428" t="s">
        <v>471</v>
      </c>
      <c r="J35" s="428" t="s">
        <v>472</v>
      </c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5"/>
        <v>91</v>
      </c>
      <c r="S35" s="387">
        <f t="shared" si="5"/>
        <v>0</v>
      </c>
      <c r="T35" s="387">
        <f t="shared" si="5"/>
        <v>0</v>
      </c>
      <c r="U35" s="387">
        <f t="shared" si="5"/>
        <v>0</v>
      </c>
      <c r="V35" s="387">
        <f t="shared" si="5"/>
        <v>0</v>
      </c>
      <c r="W35" s="388">
        <f t="shared" si="5"/>
        <v>91</v>
      </c>
      <c r="X35" s="389">
        <f t="shared" si="6"/>
        <v>182</v>
      </c>
      <c r="Y35" s="144"/>
      <c r="Z35" s="423">
        <f t="shared" si="7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57">
        <f t="shared" si="0"/>
        <v>1</v>
      </c>
      <c r="B36" s="142" t="s">
        <v>299</v>
      </c>
      <c r="C36" s="142"/>
      <c r="D36" s="198">
        <v>30</v>
      </c>
      <c r="E36" s="383">
        <f t="shared" si="4"/>
        <v>210</v>
      </c>
      <c r="F36" s="319">
        <v>46240</v>
      </c>
      <c r="G36" s="384">
        <f t="shared" ca="1" si="1"/>
        <v>68</v>
      </c>
      <c r="H36" s="385">
        <v>3</v>
      </c>
      <c r="I36" s="428">
        <v>-4.1155827</v>
      </c>
      <c r="J36" s="428">
        <v>15.3594078</v>
      </c>
      <c r="K36" s="385" t="str">
        <f>VLOOKUP(H36,Secteurs!$A$4:$C$6,3)</f>
        <v>Arnaud ITOUA</v>
      </c>
      <c r="L36" s="195"/>
      <c r="M36" s="196"/>
      <c r="N36" s="196"/>
      <c r="O36" s="196"/>
      <c r="P36" s="196"/>
      <c r="Q36" s="197">
        <v>1</v>
      </c>
      <c r="R36" s="386">
        <f t="shared" si="5"/>
        <v>0</v>
      </c>
      <c r="S36" s="387">
        <f t="shared" si="5"/>
        <v>0</v>
      </c>
      <c r="T36" s="387">
        <f t="shared" si="5"/>
        <v>0</v>
      </c>
      <c r="U36" s="387">
        <f t="shared" si="5"/>
        <v>0</v>
      </c>
      <c r="V36" s="387">
        <f t="shared" si="5"/>
        <v>0</v>
      </c>
      <c r="W36" s="388">
        <f t="shared" si="5"/>
        <v>210</v>
      </c>
      <c r="X36" s="389">
        <f t="shared" si="6"/>
        <v>210</v>
      </c>
      <c r="Y36" s="144"/>
      <c r="Z36" s="423">
        <f t="shared" si="7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>
      <c r="A37" s="157">
        <f t="shared" si="0"/>
        <v>1</v>
      </c>
      <c r="B37" s="150" t="s">
        <v>72</v>
      </c>
      <c r="C37" s="150"/>
      <c r="D37" s="201">
        <v>28</v>
      </c>
      <c r="E37" s="383">
        <f t="shared" si="4"/>
        <v>196</v>
      </c>
      <c r="F37" s="319">
        <v>46248</v>
      </c>
      <c r="G37" s="384">
        <f t="shared" ca="1" si="1"/>
        <v>60</v>
      </c>
      <c r="H37" s="385">
        <v>2</v>
      </c>
      <c r="I37" s="428" t="s">
        <v>473</v>
      </c>
      <c r="J37" s="428" t="s">
        <v>474</v>
      </c>
      <c r="K37" s="385" t="s">
        <v>354</v>
      </c>
      <c r="L37" s="195">
        <v>0.5</v>
      </c>
      <c r="M37" s="196"/>
      <c r="N37" s="196"/>
      <c r="O37" s="196"/>
      <c r="P37" s="196"/>
      <c r="Q37" s="197">
        <v>0.5</v>
      </c>
      <c r="R37" s="386">
        <f t="shared" si="5"/>
        <v>98</v>
      </c>
      <c r="S37" s="387">
        <f t="shared" si="5"/>
        <v>0</v>
      </c>
      <c r="T37" s="387">
        <f t="shared" si="5"/>
        <v>0</v>
      </c>
      <c r="U37" s="387">
        <f t="shared" si="5"/>
        <v>0</v>
      </c>
      <c r="V37" s="387">
        <f t="shared" si="5"/>
        <v>0</v>
      </c>
      <c r="W37" s="388">
        <f t="shared" si="5"/>
        <v>98</v>
      </c>
      <c r="X37" s="389">
        <f t="shared" si="6"/>
        <v>196</v>
      </c>
      <c r="Y37" s="144"/>
      <c r="Z37" s="423">
        <f t="shared" si="7"/>
        <v>0</v>
      </c>
      <c r="AA37" s="423"/>
      <c r="AB37" s="107"/>
      <c r="AC37" s="107"/>
      <c r="AD37" s="439" t="s">
        <v>590</v>
      </c>
      <c r="AE37" s="440">
        <v>9450</v>
      </c>
      <c r="AF37" s="441">
        <v>8850</v>
      </c>
      <c r="AG37" s="441">
        <v>9000</v>
      </c>
      <c r="AH37" s="441">
        <v>9000</v>
      </c>
      <c r="AI37" s="441">
        <v>9000</v>
      </c>
      <c r="AJ37" s="442">
        <v>9250</v>
      </c>
      <c r="AL37" s="107"/>
      <c r="AM37" s="107"/>
      <c r="AN37" s="439"/>
    </row>
    <row r="38" spans="1:40" ht="18.75">
      <c r="A38" s="157">
        <f t="shared" si="0"/>
        <v>1</v>
      </c>
      <c r="B38" s="150" t="s">
        <v>73</v>
      </c>
      <c r="C38" s="150"/>
      <c r="D38" s="200">
        <v>40</v>
      </c>
      <c r="E38" s="383">
        <f t="shared" si="4"/>
        <v>280</v>
      </c>
      <c r="F38" s="319">
        <v>46246</v>
      </c>
      <c r="G38" s="384">
        <f t="shared" ca="1" si="1"/>
        <v>62</v>
      </c>
      <c r="H38" s="385">
        <v>1</v>
      </c>
      <c r="I38" s="428" t="s">
        <v>475</v>
      </c>
      <c r="J38" s="428" t="s">
        <v>476</v>
      </c>
      <c r="K38" s="385" t="s">
        <v>354</v>
      </c>
      <c r="L38" s="195">
        <v>0.5</v>
      </c>
      <c r="M38" s="196"/>
      <c r="N38" s="196"/>
      <c r="O38" s="196"/>
      <c r="P38" s="196"/>
      <c r="Q38" s="197">
        <v>0.5</v>
      </c>
      <c r="R38" s="386">
        <f t="shared" si="5"/>
        <v>140</v>
      </c>
      <c r="S38" s="387">
        <f t="shared" si="5"/>
        <v>0</v>
      </c>
      <c r="T38" s="387">
        <f t="shared" si="5"/>
        <v>0</v>
      </c>
      <c r="U38" s="387">
        <f t="shared" si="5"/>
        <v>0</v>
      </c>
      <c r="V38" s="387">
        <f t="shared" si="5"/>
        <v>0</v>
      </c>
      <c r="W38" s="388">
        <f t="shared" si="5"/>
        <v>140</v>
      </c>
      <c r="X38" s="389">
        <f t="shared" si="6"/>
        <v>280</v>
      </c>
      <c r="Y38" s="144"/>
      <c r="Z38" s="423">
        <f t="shared" si="7"/>
        <v>0</v>
      </c>
      <c r="AA38" s="423"/>
      <c r="AB38" s="107"/>
      <c r="AC38" s="107"/>
      <c r="AD38" s="439" t="s">
        <v>591</v>
      </c>
      <c r="AE38" s="440"/>
      <c r="AF38" s="443"/>
      <c r="AG38" s="443"/>
      <c r="AH38" s="443"/>
      <c r="AI38" s="443"/>
      <c r="AJ38" s="288"/>
      <c r="AL38" s="107"/>
      <c r="AM38" s="107"/>
      <c r="AN38" s="439"/>
    </row>
    <row r="39" spans="1:40" ht="18.75">
      <c r="A39" s="157">
        <f>+IF(D39&gt;0,1,0)</f>
        <v>1</v>
      </c>
      <c r="B39" s="142" t="s">
        <v>71</v>
      </c>
      <c r="C39" s="142"/>
      <c r="D39" s="198">
        <v>26</v>
      </c>
      <c r="E39" s="383">
        <f>D39*7</f>
        <v>182</v>
      </c>
      <c r="F39" s="319">
        <v>46240</v>
      </c>
      <c r="G39" s="384">
        <f ca="1">+IF(A39=1,(+TODAY())-F39,"Sans objet")</f>
        <v>68</v>
      </c>
      <c r="H39" s="385">
        <v>3</v>
      </c>
      <c r="I39" s="428">
        <v>-4.1209197</v>
      </c>
      <c r="J39" s="428">
        <v>15.360647200000001</v>
      </c>
      <c r="K39" s="385" t="str">
        <f>VLOOKUP(H39,Secteurs!$A$4:$C$6,3)</f>
        <v>Arnaud ITOUA</v>
      </c>
      <c r="L39" s="195"/>
      <c r="M39" s="196"/>
      <c r="N39" s="196"/>
      <c r="O39" s="196"/>
      <c r="P39" s="196">
        <v>0.5</v>
      </c>
      <c r="Q39" s="197">
        <v>0.5</v>
      </c>
      <c r="R39" s="386">
        <f t="shared" ref="R39:W39" si="8">+$E39*L39</f>
        <v>0</v>
      </c>
      <c r="S39" s="387">
        <f t="shared" si="8"/>
        <v>0</v>
      </c>
      <c r="T39" s="387">
        <f t="shared" si="8"/>
        <v>0</v>
      </c>
      <c r="U39" s="387">
        <f t="shared" si="8"/>
        <v>0</v>
      </c>
      <c r="V39" s="387">
        <f t="shared" si="8"/>
        <v>91</v>
      </c>
      <c r="W39" s="388">
        <f t="shared" si="8"/>
        <v>91</v>
      </c>
      <c r="X39" s="389">
        <f>SUM(R39:W39)</f>
        <v>182</v>
      </c>
      <c r="Y39" s="144"/>
      <c r="Z39" s="423">
        <f t="shared" si="7"/>
        <v>0</v>
      </c>
      <c r="AA39" s="423"/>
      <c r="AB39" s="107"/>
      <c r="AC39" s="107"/>
      <c r="AD39" s="439" t="s">
        <v>592</v>
      </c>
      <c r="AE39" s="440"/>
      <c r="AF39" s="441"/>
      <c r="AG39" s="441"/>
      <c r="AH39" s="441"/>
      <c r="AI39" s="441"/>
      <c r="AJ39" s="442"/>
    </row>
    <row r="40" spans="1:40" ht="18.75">
      <c r="A40" s="157">
        <f t="shared" si="0"/>
        <v>1</v>
      </c>
      <c r="B40" s="142" t="s">
        <v>74</v>
      </c>
      <c r="C40" s="148" t="s">
        <v>29</v>
      </c>
      <c r="D40" s="198">
        <v>26</v>
      </c>
      <c r="E40" s="383">
        <f t="shared" si="4"/>
        <v>182</v>
      </c>
      <c r="F40" s="319">
        <v>46239</v>
      </c>
      <c r="G40" s="384">
        <f t="shared" ca="1" si="1"/>
        <v>69</v>
      </c>
      <c r="H40" s="385">
        <v>3</v>
      </c>
      <c r="I40" s="428">
        <v>-4.2118339999999996</v>
      </c>
      <c r="J40" s="428">
        <v>15.267199099999999</v>
      </c>
      <c r="K40" s="385" t="str">
        <f>VLOOKUP(H40,Secteurs!$A$4:$C$6,3)</f>
        <v>Arnaud ITOUA</v>
      </c>
      <c r="L40" s="195"/>
      <c r="M40" s="196"/>
      <c r="N40" s="196">
        <v>0.5</v>
      </c>
      <c r="O40" s="196"/>
      <c r="P40" s="196">
        <v>0.5</v>
      </c>
      <c r="Q40" s="197"/>
      <c r="R40" s="386">
        <f t="shared" si="5"/>
        <v>0</v>
      </c>
      <c r="S40" s="387">
        <f t="shared" si="5"/>
        <v>0</v>
      </c>
      <c r="T40" s="387">
        <f t="shared" si="5"/>
        <v>91</v>
      </c>
      <c r="U40" s="387">
        <f t="shared" si="5"/>
        <v>0</v>
      </c>
      <c r="V40" s="387">
        <f t="shared" si="5"/>
        <v>91</v>
      </c>
      <c r="W40" s="388">
        <f t="shared" si="5"/>
        <v>0</v>
      </c>
      <c r="X40" s="389">
        <f t="shared" si="6"/>
        <v>182</v>
      </c>
      <c r="Y40" s="144"/>
      <c r="Z40" s="423">
        <f t="shared" si="7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0"/>
        <v>1</v>
      </c>
      <c r="B41" s="142" t="s">
        <v>75</v>
      </c>
      <c r="C41" s="148" t="s">
        <v>29</v>
      </c>
      <c r="D41" s="198">
        <v>32</v>
      </c>
      <c r="E41" s="383">
        <f t="shared" si="4"/>
        <v>224</v>
      </c>
      <c r="F41" s="319">
        <v>46239</v>
      </c>
      <c r="G41" s="384">
        <f t="shared" ca="1" si="1"/>
        <v>69</v>
      </c>
      <c r="H41" s="385">
        <v>1</v>
      </c>
      <c r="I41" s="428">
        <v>-4.2914669999999999</v>
      </c>
      <c r="J41" s="428">
        <v>15.24741</v>
      </c>
      <c r="K41" s="385" t="s">
        <v>353</v>
      </c>
      <c r="L41" s="195">
        <v>0.75</v>
      </c>
      <c r="M41" s="196"/>
      <c r="N41" s="196"/>
      <c r="O41" s="196"/>
      <c r="P41" s="196"/>
      <c r="Q41" s="197">
        <v>0.25</v>
      </c>
      <c r="R41" s="386">
        <f t="shared" si="5"/>
        <v>168</v>
      </c>
      <c r="S41" s="387">
        <f t="shared" si="5"/>
        <v>0</v>
      </c>
      <c r="T41" s="387">
        <f t="shared" si="5"/>
        <v>0</v>
      </c>
      <c r="U41" s="387">
        <f t="shared" si="5"/>
        <v>0</v>
      </c>
      <c r="V41" s="387">
        <f t="shared" si="5"/>
        <v>0</v>
      </c>
      <c r="W41" s="388">
        <f t="shared" si="5"/>
        <v>56</v>
      </c>
      <c r="X41" s="389">
        <f t="shared" si="6"/>
        <v>224</v>
      </c>
      <c r="Y41" s="144"/>
      <c r="Z41" s="423">
        <f t="shared" si="7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57">
        <f t="shared" si="0"/>
        <v>1</v>
      </c>
      <c r="B42" s="142" t="s">
        <v>216</v>
      </c>
      <c r="C42" s="148" t="s">
        <v>29</v>
      </c>
      <c r="D42" s="198">
        <v>36</v>
      </c>
      <c r="E42" s="383">
        <f t="shared" si="4"/>
        <v>252</v>
      </c>
      <c r="F42" s="319">
        <v>46241</v>
      </c>
      <c r="G42" s="384">
        <f t="shared" ca="1" si="1"/>
        <v>67</v>
      </c>
      <c r="H42" s="385">
        <v>3</v>
      </c>
      <c r="I42" s="428">
        <v>-4.1955397999999997</v>
      </c>
      <c r="J42" s="428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/>
      <c r="P42" s="196"/>
      <c r="Q42" s="197">
        <v>0.5</v>
      </c>
      <c r="R42" s="386">
        <f t="shared" si="5"/>
        <v>126</v>
      </c>
      <c r="S42" s="387">
        <f t="shared" si="5"/>
        <v>0</v>
      </c>
      <c r="T42" s="387">
        <f t="shared" si="5"/>
        <v>0</v>
      </c>
      <c r="U42" s="387">
        <f t="shared" si="5"/>
        <v>0</v>
      </c>
      <c r="V42" s="387">
        <f t="shared" si="5"/>
        <v>0</v>
      </c>
      <c r="W42" s="388">
        <f t="shared" si="5"/>
        <v>126</v>
      </c>
      <c r="X42" s="389">
        <f t="shared" si="6"/>
        <v>252</v>
      </c>
      <c r="Y42" s="144"/>
      <c r="Z42" s="423">
        <f t="shared" si="7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57">
        <f t="shared" si="0"/>
        <v>1</v>
      </c>
      <c r="B43" s="150" t="s">
        <v>77</v>
      </c>
      <c r="C43" s="148" t="s">
        <v>29</v>
      </c>
      <c r="D43" s="200">
        <v>46</v>
      </c>
      <c r="E43" s="383">
        <f t="shared" si="4"/>
        <v>322</v>
      </c>
      <c r="F43" s="319">
        <v>46248</v>
      </c>
      <c r="G43" s="384">
        <f t="shared" ca="1" si="1"/>
        <v>60</v>
      </c>
      <c r="H43" s="385">
        <v>2</v>
      </c>
      <c r="I43" s="428" t="s">
        <v>477</v>
      </c>
      <c r="J43" s="428" t="s">
        <v>478</v>
      </c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5"/>
        <v>161</v>
      </c>
      <c r="S43" s="387">
        <f t="shared" si="5"/>
        <v>0</v>
      </c>
      <c r="T43" s="387">
        <f t="shared" si="5"/>
        <v>0</v>
      </c>
      <c r="U43" s="387">
        <f t="shared" si="5"/>
        <v>161</v>
      </c>
      <c r="V43" s="387">
        <f t="shared" si="5"/>
        <v>0</v>
      </c>
      <c r="W43" s="388">
        <f t="shared" si="5"/>
        <v>0</v>
      </c>
      <c r="X43" s="389">
        <f t="shared" si="6"/>
        <v>322</v>
      </c>
      <c r="Y43" s="144"/>
      <c r="Z43" s="423">
        <f t="shared" si="7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0"/>
        <v>1</v>
      </c>
      <c r="B44" s="142" t="s">
        <v>78</v>
      </c>
      <c r="C44" s="142"/>
      <c r="D44" s="198">
        <v>42</v>
      </c>
      <c r="E44" s="383">
        <f t="shared" si="4"/>
        <v>294</v>
      </c>
      <c r="F44" s="319">
        <v>46239</v>
      </c>
      <c r="G44" s="384">
        <v>1</v>
      </c>
      <c r="H44" s="385">
        <v>1</v>
      </c>
      <c r="I44" s="428" t="s">
        <v>479</v>
      </c>
      <c r="J44" s="428" t="s">
        <v>480</v>
      </c>
      <c r="K44" s="385" t="s">
        <v>353</v>
      </c>
      <c r="L44" s="195">
        <v>0.5</v>
      </c>
      <c r="M44" s="196"/>
      <c r="N44" s="196"/>
      <c r="O44" s="196"/>
      <c r="P44" s="196"/>
      <c r="Q44" s="197">
        <v>0.5</v>
      </c>
      <c r="R44" s="386">
        <f t="shared" si="5"/>
        <v>147</v>
      </c>
      <c r="S44" s="387">
        <f t="shared" si="5"/>
        <v>0</v>
      </c>
      <c r="T44" s="387">
        <f t="shared" si="5"/>
        <v>0</v>
      </c>
      <c r="U44" s="387">
        <f t="shared" si="5"/>
        <v>0</v>
      </c>
      <c r="V44" s="387">
        <f t="shared" si="5"/>
        <v>0</v>
      </c>
      <c r="W44" s="388">
        <f t="shared" si="5"/>
        <v>147</v>
      </c>
      <c r="X44" s="389">
        <f>SUM(R44:W44)</f>
        <v>294</v>
      </c>
      <c r="Y44" s="144"/>
      <c r="Z44" s="423">
        <f t="shared" si="7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0"/>
        <v>1</v>
      </c>
      <c r="B45" s="142" t="s">
        <v>79</v>
      </c>
      <c r="C45" s="142"/>
      <c r="D45" s="198">
        <v>30</v>
      </c>
      <c r="E45" s="383">
        <f t="shared" si="4"/>
        <v>210</v>
      </c>
      <c r="F45" s="319">
        <v>46239</v>
      </c>
      <c r="G45" s="384">
        <v>1</v>
      </c>
      <c r="H45" s="385">
        <v>1</v>
      </c>
      <c r="I45" s="428" t="s">
        <v>481</v>
      </c>
      <c r="J45" s="428" t="s">
        <v>482</v>
      </c>
      <c r="K45" s="385" t="s">
        <v>353</v>
      </c>
      <c r="L45" s="195">
        <v>0.75</v>
      </c>
      <c r="M45" s="196"/>
      <c r="N45" s="196"/>
      <c r="O45" s="196"/>
      <c r="P45" s="196"/>
      <c r="Q45" s="197">
        <v>0.25</v>
      </c>
      <c r="R45" s="386">
        <f t="shared" si="5"/>
        <v>157.5</v>
      </c>
      <c r="S45" s="387">
        <f t="shared" si="5"/>
        <v>0</v>
      </c>
      <c r="T45" s="387">
        <f t="shared" si="5"/>
        <v>0</v>
      </c>
      <c r="U45" s="387">
        <f t="shared" si="5"/>
        <v>0</v>
      </c>
      <c r="V45" s="387">
        <f t="shared" si="5"/>
        <v>0</v>
      </c>
      <c r="W45" s="388">
        <f t="shared" si="5"/>
        <v>52.5</v>
      </c>
      <c r="X45" s="389">
        <f t="shared" si="6"/>
        <v>210</v>
      </c>
      <c r="Y45" s="144"/>
      <c r="Z45" s="423">
        <f t="shared" si="7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0"/>
        <v>1</v>
      </c>
      <c r="B46" s="153" t="s">
        <v>80</v>
      </c>
      <c r="C46" s="148" t="s">
        <v>29</v>
      </c>
      <c r="D46" s="198">
        <v>34</v>
      </c>
      <c r="E46" s="383">
        <f t="shared" si="4"/>
        <v>238</v>
      </c>
      <c r="F46" s="319">
        <v>46237</v>
      </c>
      <c r="G46" s="384">
        <v>1</v>
      </c>
      <c r="H46" s="254">
        <v>1</v>
      </c>
      <c r="I46" s="429" t="s">
        <v>483</v>
      </c>
      <c r="J46" s="429" t="s">
        <v>484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5"/>
        <v>119</v>
      </c>
      <c r="S46" s="387">
        <f t="shared" si="5"/>
        <v>0</v>
      </c>
      <c r="T46" s="387">
        <f t="shared" si="5"/>
        <v>0</v>
      </c>
      <c r="U46" s="387">
        <f t="shared" si="5"/>
        <v>0</v>
      </c>
      <c r="V46" s="387">
        <f t="shared" si="5"/>
        <v>0</v>
      </c>
      <c r="W46" s="388">
        <f t="shared" si="5"/>
        <v>119</v>
      </c>
      <c r="X46" s="389">
        <f t="shared" si="6"/>
        <v>238</v>
      </c>
      <c r="Y46" s="144"/>
      <c r="Z46" s="423">
        <f t="shared" si="7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57">
        <f t="shared" si="0"/>
        <v>1</v>
      </c>
      <c r="B47" s="142" t="s">
        <v>391</v>
      </c>
      <c r="C47" s="148" t="s">
        <v>29</v>
      </c>
      <c r="D47" s="198">
        <v>24</v>
      </c>
      <c r="E47" s="383">
        <f t="shared" si="4"/>
        <v>168</v>
      </c>
      <c r="F47" s="319">
        <v>46240</v>
      </c>
      <c r="G47" s="384">
        <v>1</v>
      </c>
      <c r="H47" s="385">
        <v>3</v>
      </c>
      <c r="I47" s="428">
        <v>-4.1118284000000003</v>
      </c>
      <c r="J47" s="428">
        <v>15.3616036</v>
      </c>
      <c r="K47" s="385" t="str">
        <f>VLOOKUP(H47,Secteurs!$A$4:$C$6,3)</f>
        <v>Arnaud ITOUA</v>
      </c>
      <c r="L47" s="195">
        <v>0.5</v>
      </c>
      <c r="M47" s="196"/>
      <c r="N47" s="196">
        <v>0.5</v>
      </c>
      <c r="O47" s="196"/>
      <c r="P47" s="196"/>
      <c r="Q47" s="197"/>
      <c r="R47" s="386">
        <f t="shared" si="5"/>
        <v>84</v>
      </c>
      <c r="S47" s="387">
        <f t="shared" si="5"/>
        <v>0</v>
      </c>
      <c r="T47" s="387">
        <f t="shared" si="5"/>
        <v>84</v>
      </c>
      <c r="U47" s="387">
        <f t="shared" si="5"/>
        <v>0</v>
      </c>
      <c r="V47" s="387">
        <f t="shared" si="5"/>
        <v>0</v>
      </c>
      <c r="W47" s="388">
        <f t="shared" si="5"/>
        <v>0</v>
      </c>
      <c r="X47" s="389">
        <f t="shared" si="6"/>
        <v>168</v>
      </c>
      <c r="Y47" s="144"/>
      <c r="Z47" s="423">
        <f t="shared" si="7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57">
        <f t="shared" si="0"/>
        <v>1</v>
      </c>
      <c r="B48" s="142" t="s">
        <v>82</v>
      </c>
      <c r="C48" s="148" t="s">
        <v>29</v>
      </c>
      <c r="D48" s="198">
        <v>50</v>
      </c>
      <c r="E48" s="383">
        <f t="shared" si="4"/>
        <v>350</v>
      </c>
      <c r="F48" s="319">
        <v>46241</v>
      </c>
      <c r="G48" s="384">
        <f t="shared" ca="1" si="1"/>
        <v>67</v>
      </c>
      <c r="H48" s="385">
        <v>2</v>
      </c>
      <c r="I48" s="428" t="s">
        <v>485</v>
      </c>
      <c r="J48" s="428" t="s">
        <v>486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5"/>
        <v>175</v>
      </c>
      <c r="S48" s="387">
        <f t="shared" si="5"/>
        <v>0</v>
      </c>
      <c r="T48" s="387">
        <f t="shared" si="5"/>
        <v>0</v>
      </c>
      <c r="U48" s="387">
        <f t="shared" si="5"/>
        <v>175</v>
      </c>
      <c r="V48" s="387">
        <f t="shared" si="5"/>
        <v>0</v>
      </c>
      <c r="W48" s="388">
        <f t="shared" si="5"/>
        <v>0</v>
      </c>
      <c r="X48" s="389">
        <f t="shared" si="6"/>
        <v>350</v>
      </c>
      <c r="Y48" s="144"/>
      <c r="Z48" s="423">
        <f t="shared" si="7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0"/>
        <v>1</v>
      </c>
      <c r="B49" s="156" t="s">
        <v>83</v>
      </c>
      <c r="C49" s="148" t="s">
        <v>29</v>
      </c>
      <c r="D49" s="202">
        <v>32</v>
      </c>
      <c r="E49" s="383">
        <f t="shared" si="4"/>
        <v>224</v>
      </c>
      <c r="F49" s="319">
        <v>46240</v>
      </c>
      <c r="G49" s="384">
        <f t="shared" ca="1" si="1"/>
        <v>68</v>
      </c>
      <c r="H49" s="385">
        <v>3</v>
      </c>
      <c r="I49" s="428">
        <v>-4.1425764000000003</v>
      </c>
      <c r="J49" s="428">
        <v>15.290800900000001</v>
      </c>
      <c r="K49" s="385" t="str">
        <f>VLOOKUP(H49,Secteurs!$A$4:$C$6,3)</f>
        <v>Arnaud ITOUA</v>
      </c>
      <c r="L49" s="195"/>
      <c r="M49" s="196"/>
      <c r="N49" s="196"/>
      <c r="O49" s="196"/>
      <c r="P49" s="196">
        <v>0.5</v>
      </c>
      <c r="Q49" s="197">
        <v>0.5</v>
      </c>
      <c r="R49" s="386">
        <f t="shared" si="5"/>
        <v>0</v>
      </c>
      <c r="S49" s="387">
        <f t="shared" si="5"/>
        <v>0</v>
      </c>
      <c r="T49" s="387">
        <f t="shared" si="5"/>
        <v>0</v>
      </c>
      <c r="U49" s="387">
        <f t="shared" si="5"/>
        <v>0</v>
      </c>
      <c r="V49" s="387">
        <f t="shared" si="5"/>
        <v>112</v>
      </c>
      <c r="W49" s="388">
        <f t="shared" si="5"/>
        <v>112</v>
      </c>
      <c r="X49" s="389">
        <f t="shared" si="6"/>
        <v>224</v>
      </c>
      <c r="Y49" s="144"/>
      <c r="Z49" s="423">
        <f t="shared" si="7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0"/>
        <v>1</v>
      </c>
      <c r="B50" s="142" t="s">
        <v>297</v>
      </c>
      <c r="C50" s="142"/>
      <c r="D50" s="198">
        <v>40</v>
      </c>
      <c r="E50" s="383">
        <f t="shared" si="4"/>
        <v>280</v>
      </c>
      <c r="F50" s="319">
        <v>46246</v>
      </c>
      <c r="G50" s="384">
        <f t="shared" ca="1" si="1"/>
        <v>62</v>
      </c>
      <c r="H50" s="385">
        <v>2</v>
      </c>
      <c r="I50" s="428" t="s">
        <v>487</v>
      </c>
      <c r="J50" s="428" t="s">
        <v>488</v>
      </c>
      <c r="K50" s="385" t="s">
        <v>354</v>
      </c>
      <c r="L50" s="195">
        <v>0.5</v>
      </c>
      <c r="M50" s="196"/>
      <c r="N50" s="196"/>
      <c r="O50" s="196"/>
      <c r="P50" s="196"/>
      <c r="Q50" s="197">
        <v>0.5</v>
      </c>
      <c r="R50" s="386">
        <f t="shared" si="5"/>
        <v>140</v>
      </c>
      <c r="S50" s="387">
        <f t="shared" si="5"/>
        <v>0</v>
      </c>
      <c r="T50" s="387">
        <f t="shared" si="5"/>
        <v>0</v>
      </c>
      <c r="U50" s="387">
        <f t="shared" si="5"/>
        <v>0</v>
      </c>
      <c r="V50" s="387">
        <f t="shared" si="5"/>
        <v>0</v>
      </c>
      <c r="W50" s="388">
        <f t="shared" si="5"/>
        <v>140</v>
      </c>
      <c r="X50" s="389">
        <f t="shared" si="6"/>
        <v>280</v>
      </c>
      <c r="Y50" s="144"/>
      <c r="Z50" s="423">
        <f t="shared" si="7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57">
        <f t="shared" si="0"/>
        <v>1</v>
      </c>
      <c r="B51" s="142" t="s">
        <v>85</v>
      </c>
      <c r="C51" s="154" t="s">
        <v>29</v>
      </c>
      <c r="D51" s="200">
        <v>28</v>
      </c>
      <c r="E51" s="383">
        <f t="shared" si="4"/>
        <v>196</v>
      </c>
      <c r="F51" s="319">
        <v>46241</v>
      </c>
      <c r="G51" s="384">
        <f t="shared" ca="1" si="1"/>
        <v>67</v>
      </c>
      <c r="H51" s="385">
        <v>3</v>
      </c>
      <c r="I51" s="428">
        <v>-4.2692519000000004</v>
      </c>
      <c r="J51" s="428">
        <v>15.2894527</v>
      </c>
      <c r="K51" s="385" t="str">
        <f>VLOOKUP(H51,Secteurs!$A$4:$C$6,3)</f>
        <v>Arnaud ITOUA</v>
      </c>
      <c r="L51" s="195"/>
      <c r="M51" s="196"/>
      <c r="N51" s="196"/>
      <c r="O51" s="196"/>
      <c r="P51" s="196">
        <v>0.5</v>
      </c>
      <c r="Q51" s="197">
        <v>0.5</v>
      </c>
      <c r="R51" s="386">
        <f t="shared" si="5"/>
        <v>0</v>
      </c>
      <c r="S51" s="387">
        <f t="shared" si="5"/>
        <v>0</v>
      </c>
      <c r="T51" s="387">
        <f t="shared" si="5"/>
        <v>0</v>
      </c>
      <c r="U51" s="387">
        <f t="shared" si="5"/>
        <v>0</v>
      </c>
      <c r="V51" s="387">
        <f t="shared" si="5"/>
        <v>98</v>
      </c>
      <c r="W51" s="388">
        <f t="shared" si="5"/>
        <v>98</v>
      </c>
      <c r="X51" s="389">
        <f t="shared" si="6"/>
        <v>196</v>
      </c>
      <c r="Y51" s="144"/>
      <c r="Z51" s="423">
        <f t="shared" si="7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57">
        <f t="shared" si="0"/>
        <v>1</v>
      </c>
      <c r="B52" s="150" t="s">
        <v>86</v>
      </c>
      <c r="C52" s="148" t="s">
        <v>29</v>
      </c>
      <c r="D52" s="200">
        <v>22</v>
      </c>
      <c r="E52" s="383">
        <f t="shared" si="4"/>
        <v>154</v>
      </c>
      <c r="F52" s="319">
        <v>46241</v>
      </c>
      <c r="G52" s="384">
        <f t="shared" ca="1" si="1"/>
        <v>67</v>
      </c>
      <c r="H52" s="385">
        <v>3</v>
      </c>
      <c r="I52" s="428">
        <v>-4.1917201000000004</v>
      </c>
      <c r="J52" s="428">
        <v>15.2475126</v>
      </c>
      <c r="K52" s="385" t="str">
        <f>VLOOKUP(H52,Secteurs!$A$4:$C$6,3)</f>
        <v>Arnaud ITOUA</v>
      </c>
      <c r="L52" s="195">
        <v>1</v>
      </c>
      <c r="M52" s="196"/>
      <c r="N52" s="196"/>
      <c r="O52" s="196"/>
      <c r="P52" s="196"/>
      <c r="Q52" s="197"/>
      <c r="R52" s="386">
        <f t="shared" si="5"/>
        <v>154</v>
      </c>
      <c r="S52" s="387">
        <f t="shared" si="5"/>
        <v>0</v>
      </c>
      <c r="T52" s="387">
        <f t="shared" si="5"/>
        <v>0</v>
      </c>
      <c r="U52" s="387">
        <f t="shared" si="5"/>
        <v>0</v>
      </c>
      <c r="V52" s="387">
        <f t="shared" si="5"/>
        <v>0</v>
      </c>
      <c r="W52" s="388">
        <f t="shared" si="5"/>
        <v>0</v>
      </c>
      <c r="X52" s="389">
        <f t="shared" si="6"/>
        <v>154</v>
      </c>
      <c r="Y52" s="144"/>
      <c r="Z52" s="423">
        <f t="shared" si="7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57">
        <f t="shared" si="0"/>
        <v>1</v>
      </c>
      <c r="B53" s="142" t="s">
        <v>337</v>
      </c>
      <c r="D53" s="198">
        <v>28</v>
      </c>
      <c r="E53" s="383">
        <f t="shared" si="4"/>
        <v>196</v>
      </c>
      <c r="F53" s="319">
        <v>46240</v>
      </c>
      <c r="G53" s="384">
        <f t="shared" ca="1" si="1"/>
        <v>68</v>
      </c>
      <c r="H53" s="385">
        <v>3</v>
      </c>
      <c r="I53" s="428">
        <v>-4.1304055000000002</v>
      </c>
      <c r="J53" s="428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/>
      <c r="P53" s="196">
        <v>0.5</v>
      </c>
      <c r="Q53" s="197"/>
      <c r="R53" s="386">
        <f t="shared" si="5"/>
        <v>98</v>
      </c>
      <c r="S53" s="387">
        <f t="shared" si="5"/>
        <v>0</v>
      </c>
      <c r="T53" s="387">
        <f t="shared" si="5"/>
        <v>0</v>
      </c>
      <c r="U53" s="387">
        <f t="shared" si="5"/>
        <v>0</v>
      </c>
      <c r="V53" s="387">
        <f t="shared" si="5"/>
        <v>98</v>
      </c>
      <c r="W53" s="388">
        <f t="shared" si="5"/>
        <v>0</v>
      </c>
      <c r="X53" s="389">
        <f t="shared" si="6"/>
        <v>196</v>
      </c>
      <c r="Y53" s="144"/>
      <c r="Z53" s="423">
        <f t="shared" si="7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57">
        <f t="shared" si="0"/>
        <v>1</v>
      </c>
      <c r="B54" s="142" t="s">
        <v>88</v>
      </c>
      <c r="C54" s="148" t="s">
        <v>29</v>
      </c>
      <c r="D54" s="198">
        <v>32</v>
      </c>
      <c r="E54" s="383">
        <f t="shared" si="4"/>
        <v>224</v>
      </c>
      <c r="F54" s="319">
        <v>46246</v>
      </c>
      <c r="G54" s="384">
        <f t="shared" ca="1" si="1"/>
        <v>62</v>
      </c>
      <c r="H54" s="385">
        <v>2</v>
      </c>
      <c r="I54" s="428" t="s">
        <v>489</v>
      </c>
      <c r="J54" s="428" t="s">
        <v>490</v>
      </c>
      <c r="K54" s="385" t="s">
        <v>354</v>
      </c>
      <c r="L54" s="195">
        <v>0.75</v>
      </c>
      <c r="M54" s="196"/>
      <c r="N54" s="196"/>
      <c r="O54" s="196"/>
      <c r="P54" s="196"/>
      <c r="Q54" s="197">
        <v>0.25</v>
      </c>
      <c r="R54" s="386">
        <f t="shared" si="5"/>
        <v>168</v>
      </c>
      <c r="S54" s="387">
        <f t="shared" si="5"/>
        <v>0</v>
      </c>
      <c r="T54" s="387">
        <f t="shared" si="5"/>
        <v>0</v>
      </c>
      <c r="U54" s="387">
        <f t="shared" si="5"/>
        <v>0</v>
      </c>
      <c r="V54" s="387">
        <f t="shared" si="5"/>
        <v>0</v>
      </c>
      <c r="W54" s="388">
        <f t="shared" si="5"/>
        <v>56</v>
      </c>
      <c r="X54" s="389">
        <f t="shared" si="6"/>
        <v>224</v>
      </c>
      <c r="Y54" s="144"/>
      <c r="Z54" s="423">
        <f t="shared" si="7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57">
        <f t="shared" si="0"/>
        <v>1</v>
      </c>
      <c r="B55" s="156" t="s">
        <v>89</v>
      </c>
      <c r="C55" s="148" t="s">
        <v>34</v>
      </c>
      <c r="D55" s="198">
        <v>25</v>
      </c>
      <c r="E55" s="383">
        <f t="shared" si="4"/>
        <v>175</v>
      </c>
      <c r="F55" s="319">
        <v>46239</v>
      </c>
      <c r="G55" s="384">
        <f t="shared" ca="1" si="1"/>
        <v>69</v>
      </c>
      <c r="H55" s="385">
        <v>3</v>
      </c>
      <c r="I55" s="428" t="s">
        <v>491</v>
      </c>
      <c r="J55" s="428" t="s">
        <v>492</v>
      </c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/>
      <c r="Q55" s="197">
        <v>0.5</v>
      </c>
      <c r="R55" s="386">
        <f t="shared" si="5"/>
        <v>87.5</v>
      </c>
      <c r="S55" s="387">
        <f t="shared" si="5"/>
        <v>0</v>
      </c>
      <c r="T55" s="387">
        <f t="shared" si="5"/>
        <v>0</v>
      </c>
      <c r="U55" s="387">
        <f t="shared" si="5"/>
        <v>0</v>
      </c>
      <c r="V55" s="387">
        <f t="shared" si="5"/>
        <v>0</v>
      </c>
      <c r="W55" s="388">
        <f t="shared" si="5"/>
        <v>87.5</v>
      </c>
      <c r="X55" s="389">
        <f t="shared" si="6"/>
        <v>175</v>
      </c>
      <c r="Y55" s="144"/>
      <c r="Z55" s="423">
        <f t="shared" si="7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0"/>
        <v>1</v>
      </c>
      <c r="B56" s="348" t="s">
        <v>322</v>
      </c>
      <c r="C56" s="168" t="s">
        <v>29</v>
      </c>
      <c r="D56" s="198">
        <v>36</v>
      </c>
      <c r="E56" s="383">
        <f t="shared" si="4"/>
        <v>252</v>
      </c>
      <c r="F56" s="319">
        <v>46246</v>
      </c>
      <c r="G56" s="384">
        <f t="shared" ca="1" si="1"/>
        <v>62</v>
      </c>
      <c r="H56" s="385">
        <v>2</v>
      </c>
      <c r="I56" s="428" t="s">
        <v>493</v>
      </c>
      <c r="J56" s="428" t="s">
        <v>494</v>
      </c>
      <c r="K56" s="385" t="s">
        <v>354</v>
      </c>
      <c r="L56" s="195"/>
      <c r="M56" s="196"/>
      <c r="N56" s="196"/>
      <c r="O56" s="196">
        <v>0.25</v>
      </c>
      <c r="P56" s="196">
        <v>0.25</v>
      </c>
      <c r="Q56" s="197">
        <v>0.5</v>
      </c>
      <c r="R56" s="386">
        <f t="shared" si="5"/>
        <v>0</v>
      </c>
      <c r="S56" s="387">
        <f t="shared" si="5"/>
        <v>0</v>
      </c>
      <c r="T56" s="387">
        <f t="shared" si="5"/>
        <v>0</v>
      </c>
      <c r="U56" s="387">
        <f t="shared" si="5"/>
        <v>63</v>
      </c>
      <c r="V56" s="387">
        <f t="shared" si="5"/>
        <v>63</v>
      </c>
      <c r="W56" s="388">
        <f t="shared" si="5"/>
        <v>126</v>
      </c>
      <c r="X56" s="389">
        <f t="shared" si="6"/>
        <v>252</v>
      </c>
      <c r="Y56" s="144"/>
      <c r="Z56" s="423">
        <f t="shared" si="7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>
      <c r="A57" s="157">
        <f t="shared" si="0"/>
        <v>1</v>
      </c>
      <c r="B57" s="156" t="s">
        <v>91</v>
      </c>
      <c r="C57" s="156"/>
      <c r="D57" s="198">
        <v>26</v>
      </c>
      <c r="E57" s="383">
        <f t="shared" si="4"/>
        <v>182</v>
      </c>
      <c r="F57" s="319">
        <v>46240</v>
      </c>
      <c r="G57" s="384">
        <f t="shared" ca="1" si="1"/>
        <v>68</v>
      </c>
      <c r="H57" s="385">
        <v>3</v>
      </c>
      <c r="I57" s="428">
        <v>-4.1325567000000003</v>
      </c>
      <c r="J57" s="428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ref="R57:W99" si="9">+$E57*L57</f>
        <v>91</v>
      </c>
      <c r="S57" s="387">
        <f t="shared" si="9"/>
        <v>0</v>
      </c>
      <c r="T57" s="387">
        <f t="shared" si="9"/>
        <v>0</v>
      </c>
      <c r="U57" s="387">
        <f t="shared" si="9"/>
        <v>0</v>
      </c>
      <c r="V57" s="387">
        <f t="shared" si="9"/>
        <v>0</v>
      </c>
      <c r="W57" s="388">
        <f t="shared" si="9"/>
        <v>91</v>
      </c>
      <c r="X57" s="389">
        <f t="shared" si="6"/>
        <v>182</v>
      </c>
      <c r="Y57" s="144"/>
      <c r="Z57" s="423">
        <f t="shared" si="7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0"/>
        <v>1</v>
      </c>
      <c r="B58" s="158" t="s">
        <v>92</v>
      </c>
      <c r="C58" s="148" t="s">
        <v>34</v>
      </c>
      <c r="D58" s="198">
        <v>24</v>
      </c>
      <c r="E58" s="383">
        <f t="shared" si="4"/>
        <v>168</v>
      </c>
      <c r="F58" s="319">
        <v>46238</v>
      </c>
      <c r="G58" s="384">
        <f t="shared" ca="1" si="1"/>
        <v>70</v>
      </c>
      <c r="H58" s="385">
        <v>1</v>
      </c>
      <c r="I58" s="428">
        <v>-4.2821667000000003</v>
      </c>
      <c r="J58" s="428">
        <v>15.235324</v>
      </c>
      <c r="K58" s="385" t="s">
        <v>353</v>
      </c>
      <c r="L58" s="195">
        <v>0.5</v>
      </c>
      <c r="M58" s="196"/>
      <c r="N58" s="196">
        <v>0.25</v>
      </c>
      <c r="O58" s="196"/>
      <c r="P58" s="196"/>
      <c r="Q58" s="197">
        <v>0.25</v>
      </c>
      <c r="R58" s="386">
        <f t="shared" si="9"/>
        <v>84</v>
      </c>
      <c r="S58" s="387">
        <f t="shared" si="9"/>
        <v>0</v>
      </c>
      <c r="T58" s="387">
        <f t="shared" si="9"/>
        <v>42</v>
      </c>
      <c r="U58" s="387">
        <f t="shared" si="9"/>
        <v>0</v>
      </c>
      <c r="V58" s="387">
        <f t="shared" si="9"/>
        <v>0</v>
      </c>
      <c r="W58" s="388">
        <f t="shared" si="9"/>
        <v>42</v>
      </c>
      <c r="X58" s="389">
        <f t="shared" si="6"/>
        <v>168</v>
      </c>
      <c r="Y58" s="144"/>
      <c r="Z58" s="423">
        <f t="shared" si="7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57">
        <f t="shared" si="0"/>
        <v>1</v>
      </c>
      <c r="B59" s="156" t="s">
        <v>93</v>
      </c>
      <c r="C59" s="148" t="s">
        <v>29</v>
      </c>
      <c r="D59" s="198">
        <v>40</v>
      </c>
      <c r="E59" s="383">
        <f t="shared" si="4"/>
        <v>280</v>
      </c>
      <c r="F59" s="319">
        <v>46248</v>
      </c>
      <c r="G59" s="384">
        <f t="shared" ca="1" si="1"/>
        <v>60</v>
      </c>
      <c r="H59" s="385">
        <v>2</v>
      </c>
      <c r="I59" s="428" t="s">
        <v>495</v>
      </c>
      <c r="J59" s="428" t="s">
        <v>496</v>
      </c>
      <c r="K59" s="385" t="s">
        <v>354</v>
      </c>
      <c r="L59" s="195">
        <v>0.25</v>
      </c>
      <c r="M59" s="196">
        <v>0.25</v>
      </c>
      <c r="N59" s="196"/>
      <c r="O59" s="196"/>
      <c r="P59" s="196"/>
      <c r="Q59" s="197">
        <v>0.5</v>
      </c>
      <c r="R59" s="386">
        <f t="shared" si="9"/>
        <v>70</v>
      </c>
      <c r="S59" s="387">
        <f t="shared" si="9"/>
        <v>70</v>
      </c>
      <c r="T59" s="387">
        <f t="shared" si="9"/>
        <v>0</v>
      </c>
      <c r="U59" s="387">
        <f t="shared" si="9"/>
        <v>0</v>
      </c>
      <c r="V59" s="387">
        <f t="shared" si="9"/>
        <v>0</v>
      </c>
      <c r="W59" s="388">
        <f t="shared" si="9"/>
        <v>140</v>
      </c>
      <c r="X59" s="389">
        <f t="shared" si="6"/>
        <v>280</v>
      </c>
      <c r="Y59" s="144"/>
      <c r="Z59" s="423">
        <f t="shared" si="7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0"/>
        <v>1</v>
      </c>
      <c r="B60" s="153" t="s">
        <v>94</v>
      </c>
      <c r="C60" s="148" t="s">
        <v>29</v>
      </c>
      <c r="D60" s="198">
        <v>28</v>
      </c>
      <c r="E60" s="383">
        <f t="shared" si="4"/>
        <v>196</v>
      </c>
      <c r="F60" s="319">
        <v>46238</v>
      </c>
      <c r="G60" s="384">
        <f t="shared" ca="1" si="1"/>
        <v>70</v>
      </c>
      <c r="H60" s="254">
        <v>1</v>
      </c>
      <c r="I60" s="429" t="s">
        <v>497</v>
      </c>
      <c r="J60" s="429" t="s">
        <v>498</v>
      </c>
      <c r="K60" s="385" t="s">
        <v>353</v>
      </c>
      <c r="L60" s="195">
        <v>0.25</v>
      </c>
      <c r="M60" s="196"/>
      <c r="N60" s="196">
        <v>0.25</v>
      </c>
      <c r="O60" s="196"/>
      <c r="P60" s="196"/>
      <c r="Q60" s="197">
        <v>0.5</v>
      </c>
      <c r="R60" s="386">
        <f t="shared" si="9"/>
        <v>49</v>
      </c>
      <c r="S60" s="387">
        <f t="shared" si="9"/>
        <v>0</v>
      </c>
      <c r="T60" s="387">
        <f t="shared" si="9"/>
        <v>49</v>
      </c>
      <c r="U60" s="387">
        <f t="shared" si="9"/>
        <v>0</v>
      </c>
      <c r="V60" s="387">
        <f t="shared" si="9"/>
        <v>0</v>
      </c>
      <c r="W60" s="388">
        <f t="shared" si="9"/>
        <v>98</v>
      </c>
      <c r="X60" s="389">
        <f t="shared" si="6"/>
        <v>196</v>
      </c>
      <c r="Y60" s="144"/>
      <c r="Z60" s="423">
        <f t="shared" si="7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0"/>
        <v>1</v>
      </c>
      <c r="B61" s="169" t="s">
        <v>95</v>
      </c>
      <c r="C61" s="159" t="s">
        <v>29</v>
      </c>
      <c r="D61" s="200">
        <v>24</v>
      </c>
      <c r="E61" s="383">
        <f t="shared" si="4"/>
        <v>168</v>
      </c>
      <c r="F61" s="319">
        <v>46241</v>
      </c>
      <c r="G61" s="384">
        <f t="shared" ca="1" si="1"/>
        <v>67</v>
      </c>
      <c r="H61" s="254">
        <v>1</v>
      </c>
      <c r="I61" s="429">
        <v>-4.2821742</v>
      </c>
      <c r="J61" s="429">
        <v>15.220715500000001</v>
      </c>
      <c r="K61" s="385" t="s">
        <v>353</v>
      </c>
      <c r="L61" s="195">
        <v>0.25</v>
      </c>
      <c r="M61" s="196"/>
      <c r="N61" s="196">
        <v>0.25</v>
      </c>
      <c r="O61" s="196"/>
      <c r="P61" s="196"/>
      <c r="Q61" s="197">
        <v>0.5</v>
      </c>
      <c r="R61" s="386">
        <f t="shared" si="9"/>
        <v>42</v>
      </c>
      <c r="S61" s="387">
        <f t="shared" si="9"/>
        <v>0</v>
      </c>
      <c r="T61" s="387">
        <f t="shared" si="9"/>
        <v>42</v>
      </c>
      <c r="U61" s="387">
        <f t="shared" si="9"/>
        <v>0</v>
      </c>
      <c r="V61" s="387">
        <f t="shared" si="9"/>
        <v>0</v>
      </c>
      <c r="W61" s="388">
        <f t="shared" si="9"/>
        <v>84</v>
      </c>
      <c r="X61" s="389">
        <f t="shared" si="6"/>
        <v>168</v>
      </c>
      <c r="Y61" s="144"/>
      <c r="Z61" s="423">
        <f t="shared" si="7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0"/>
        <v>1</v>
      </c>
      <c r="B62" s="142" t="s">
        <v>96</v>
      </c>
      <c r="C62" s="159" t="s">
        <v>29</v>
      </c>
      <c r="D62" s="198">
        <v>24</v>
      </c>
      <c r="E62" s="383">
        <f t="shared" si="4"/>
        <v>168</v>
      </c>
      <c r="F62" s="319">
        <v>46241</v>
      </c>
      <c r="G62" s="384">
        <f t="shared" ca="1" si="1"/>
        <v>67</v>
      </c>
      <c r="H62" s="254">
        <v>1</v>
      </c>
      <c r="I62" s="429">
        <v>-4.2682741999999996</v>
      </c>
      <c r="J62" s="429">
        <v>15.2245566</v>
      </c>
      <c r="K62" s="385" t="s">
        <v>353</v>
      </c>
      <c r="L62" s="195">
        <v>0.25</v>
      </c>
      <c r="M62" s="196"/>
      <c r="N62" s="196">
        <v>0.25</v>
      </c>
      <c r="O62" s="196"/>
      <c r="P62" s="196"/>
      <c r="Q62" s="197">
        <v>0.5</v>
      </c>
      <c r="R62" s="386">
        <f t="shared" si="9"/>
        <v>42</v>
      </c>
      <c r="S62" s="387">
        <f t="shared" si="9"/>
        <v>0</v>
      </c>
      <c r="T62" s="387">
        <f t="shared" si="9"/>
        <v>42</v>
      </c>
      <c r="U62" s="387">
        <f t="shared" si="9"/>
        <v>0</v>
      </c>
      <c r="V62" s="387">
        <f t="shared" si="9"/>
        <v>0</v>
      </c>
      <c r="W62" s="388">
        <f t="shared" si="9"/>
        <v>84</v>
      </c>
      <c r="X62" s="389">
        <f t="shared" si="6"/>
        <v>168</v>
      </c>
      <c r="Y62" s="144"/>
      <c r="Z62" s="423">
        <f t="shared" si="7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0"/>
        <v>1</v>
      </c>
      <c r="B63" s="150" t="s">
        <v>97</v>
      </c>
      <c r="C63" s="159" t="s">
        <v>29</v>
      </c>
      <c r="D63" s="200">
        <v>42</v>
      </c>
      <c r="E63" s="383">
        <f t="shared" si="4"/>
        <v>294</v>
      </c>
      <c r="F63" s="319">
        <v>46239</v>
      </c>
      <c r="G63" s="384">
        <f t="shared" ca="1" si="1"/>
        <v>69</v>
      </c>
      <c r="H63" s="385">
        <v>3</v>
      </c>
      <c r="I63" s="428" t="s">
        <v>499</v>
      </c>
      <c r="J63" s="428" t="s">
        <v>500</v>
      </c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9"/>
        <v>147</v>
      </c>
      <c r="S63" s="387">
        <f t="shared" si="9"/>
        <v>0</v>
      </c>
      <c r="T63" s="387">
        <f t="shared" si="9"/>
        <v>0</v>
      </c>
      <c r="U63" s="387">
        <f t="shared" si="9"/>
        <v>0</v>
      </c>
      <c r="V63" s="387">
        <f t="shared" si="9"/>
        <v>147</v>
      </c>
      <c r="W63" s="388">
        <f t="shared" si="9"/>
        <v>0</v>
      </c>
      <c r="X63" s="389">
        <f t="shared" si="6"/>
        <v>294</v>
      </c>
      <c r="Y63" s="144"/>
      <c r="Z63" s="423">
        <f t="shared" si="7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0"/>
        <v>1</v>
      </c>
      <c r="B64" s="169" t="s">
        <v>98</v>
      </c>
      <c r="C64" s="159" t="s">
        <v>29</v>
      </c>
      <c r="D64" s="200">
        <v>18</v>
      </c>
      <c r="E64" s="383">
        <f t="shared" si="4"/>
        <v>126</v>
      </c>
      <c r="F64" s="319">
        <v>46241</v>
      </c>
      <c r="G64" s="384">
        <f t="shared" ca="1" si="1"/>
        <v>67</v>
      </c>
      <c r="H64" s="254">
        <v>1</v>
      </c>
      <c r="I64" s="429" t="s">
        <v>501</v>
      </c>
      <c r="J64" s="429" t="s">
        <v>502</v>
      </c>
      <c r="K64" s="385" t="s">
        <v>353</v>
      </c>
      <c r="L64" s="195"/>
      <c r="M64" s="196">
        <v>0.5</v>
      </c>
      <c r="N64" s="196"/>
      <c r="O64" s="196"/>
      <c r="P64" s="196"/>
      <c r="Q64" s="197">
        <v>0.5</v>
      </c>
      <c r="R64" s="386">
        <f t="shared" si="9"/>
        <v>0</v>
      </c>
      <c r="S64" s="387">
        <f t="shared" si="9"/>
        <v>63</v>
      </c>
      <c r="T64" s="387">
        <f t="shared" si="9"/>
        <v>0</v>
      </c>
      <c r="U64" s="387">
        <f t="shared" si="9"/>
        <v>0</v>
      </c>
      <c r="V64" s="387">
        <f t="shared" si="9"/>
        <v>0</v>
      </c>
      <c r="W64" s="388">
        <f t="shared" si="9"/>
        <v>63</v>
      </c>
      <c r="X64" s="389">
        <f t="shared" si="6"/>
        <v>126</v>
      </c>
      <c r="Y64" s="144"/>
      <c r="Z64" s="423">
        <f t="shared" si="7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0"/>
        <v>1</v>
      </c>
      <c r="B65" s="169" t="s">
        <v>99</v>
      </c>
      <c r="C65" s="159" t="s">
        <v>29</v>
      </c>
      <c r="D65" s="200">
        <v>28</v>
      </c>
      <c r="E65" s="383">
        <f t="shared" si="4"/>
        <v>196</v>
      </c>
      <c r="F65" s="319">
        <v>46241</v>
      </c>
      <c r="G65" s="384">
        <f ca="1">+IF(A65=1,(+TODAY())-F65,"Sans objet")</f>
        <v>67</v>
      </c>
      <c r="H65" s="385">
        <v>1</v>
      </c>
      <c r="I65" s="428" t="s">
        <v>503</v>
      </c>
      <c r="J65" s="428" t="s">
        <v>504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9"/>
        <v>98</v>
      </c>
      <c r="S65" s="387">
        <f t="shared" si="9"/>
        <v>0</v>
      </c>
      <c r="T65" s="387">
        <f t="shared" si="9"/>
        <v>0</v>
      </c>
      <c r="U65" s="387">
        <f t="shared" si="9"/>
        <v>0</v>
      </c>
      <c r="V65" s="387">
        <f t="shared" si="9"/>
        <v>0</v>
      </c>
      <c r="W65" s="388">
        <f t="shared" si="9"/>
        <v>98</v>
      </c>
      <c r="X65" s="389">
        <f t="shared" si="6"/>
        <v>196</v>
      </c>
      <c r="Y65" s="144"/>
      <c r="Z65" s="423">
        <f t="shared" si="7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129" si="10">+IF(D66&gt;0,1,0)</f>
        <v>1</v>
      </c>
      <c r="B66" s="161" t="s">
        <v>100</v>
      </c>
      <c r="C66" s="160" t="s">
        <v>29</v>
      </c>
      <c r="D66" s="198">
        <v>20</v>
      </c>
      <c r="E66" s="383">
        <f>D66*7</f>
        <v>140</v>
      </c>
      <c r="F66" s="319">
        <v>46241</v>
      </c>
      <c r="G66" s="384">
        <f t="shared" ref="G66:G68" ca="1" si="11">+IF(A66=1,(+TODAY())-F66,"Sans objet")</f>
        <v>67</v>
      </c>
      <c r="H66" s="254">
        <v>1</v>
      </c>
      <c r="I66" s="429">
        <v>-4.2824644000000003</v>
      </c>
      <c r="J66" s="429">
        <v>15.226678700000001</v>
      </c>
      <c r="K66" s="385" t="s">
        <v>353</v>
      </c>
      <c r="L66" s="195"/>
      <c r="M66" s="196"/>
      <c r="N66" s="196"/>
      <c r="O66" s="196"/>
      <c r="P66" s="196">
        <v>0.5</v>
      </c>
      <c r="Q66" s="197">
        <v>0.5</v>
      </c>
      <c r="R66" s="386">
        <f t="shared" si="9"/>
        <v>0</v>
      </c>
      <c r="S66" s="387">
        <f t="shared" si="9"/>
        <v>0</v>
      </c>
      <c r="T66" s="387">
        <f t="shared" si="9"/>
        <v>0</v>
      </c>
      <c r="U66" s="387">
        <f t="shared" si="9"/>
        <v>0</v>
      </c>
      <c r="V66" s="387">
        <f t="shared" si="9"/>
        <v>70</v>
      </c>
      <c r="W66" s="388">
        <f t="shared" si="9"/>
        <v>70</v>
      </c>
      <c r="X66" s="389">
        <f t="shared" si="6"/>
        <v>140</v>
      </c>
      <c r="Y66" s="144"/>
      <c r="Z66" s="423">
        <f t="shared" ref="Z66:Z97" si="1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si="10"/>
        <v>1</v>
      </c>
      <c r="B67" s="153" t="s">
        <v>101</v>
      </c>
      <c r="C67" s="148" t="s">
        <v>29</v>
      </c>
      <c r="D67" s="198">
        <v>48</v>
      </c>
      <c r="E67" s="383">
        <f t="shared" ref="E67:E130" si="13">D67*7</f>
        <v>336</v>
      </c>
      <c r="F67" s="319">
        <v>46206</v>
      </c>
      <c r="G67" s="384">
        <v>1</v>
      </c>
      <c r="H67" s="385">
        <v>2</v>
      </c>
      <c r="I67" s="428" t="s">
        <v>505</v>
      </c>
      <c r="J67" s="428" t="s">
        <v>506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9"/>
        <v>0</v>
      </c>
      <c r="S67" s="387">
        <f t="shared" si="9"/>
        <v>168</v>
      </c>
      <c r="T67" s="387">
        <f t="shared" si="9"/>
        <v>0</v>
      </c>
      <c r="U67" s="387">
        <f t="shared" si="9"/>
        <v>84</v>
      </c>
      <c r="V67" s="387">
        <f t="shared" si="9"/>
        <v>0</v>
      </c>
      <c r="W67" s="388">
        <f t="shared" si="9"/>
        <v>84</v>
      </c>
      <c r="X67" s="389">
        <f t="shared" ref="X67:X130" si="14">SUM(R67:W67)</f>
        <v>336</v>
      </c>
      <c r="Y67" s="144"/>
      <c r="Z67" s="423">
        <f t="shared" si="1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10"/>
        <v>1</v>
      </c>
      <c r="B68" s="150" t="s">
        <v>103</v>
      </c>
      <c r="C68" s="288"/>
      <c r="D68" s="200">
        <v>20</v>
      </c>
      <c r="E68" s="383">
        <f t="shared" si="13"/>
        <v>140</v>
      </c>
      <c r="F68" s="319">
        <v>46247</v>
      </c>
      <c r="G68" s="384">
        <f t="shared" ca="1" si="11"/>
        <v>61</v>
      </c>
      <c r="H68" s="254">
        <v>2</v>
      </c>
      <c r="I68" s="429" t="s">
        <v>507</v>
      </c>
      <c r="J68" s="429" t="s">
        <v>508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9"/>
        <v>0</v>
      </c>
      <c r="S68" s="387">
        <f t="shared" si="9"/>
        <v>0</v>
      </c>
      <c r="T68" s="387">
        <f t="shared" si="9"/>
        <v>0</v>
      </c>
      <c r="U68" s="387">
        <f t="shared" si="9"/>
        <v>0</v>
      </c>
      <c r="V68" s="387">
        <f t="shared" si="9"/>
        <v>0</v>
      </c>
      <c r="W68" s="388">
        <f t="shared" si="9"/>
        <v>140</v>
      </c>
      <c r="X68" s="389">
        <f t="shared" si="14"/>
        <v>140</v>
      </c>
      <c r="Y68" s="144"/>
      <c r="Z68" s="423">
        <f t="shared" si="1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10"/>
        <v>1</v>
      </c>
      <c r="B69" s="153" t="s">
        <v>105</v>
      </c>
      <c r="D69" s="198">
        <v>28</v>
      </c>
      <c r="E69" s="383">
        <f t="shared" si="13"/>
        <v>196</v>
      </c>
      <c r="F69" s="319">
        <v>46237</v>
      </c>
      <c r="G69" s="384">
        <f ca="1">+IF(A69=1,(+TODAY())-F69,"Sans objet")</f>
        <v>71</v>
      </c>
      <c r="H69" s="254">
        <v>1</v>
      </c>
      <c r="I69" s="429" t="s">
        <v>509</v>
      </c>
      <c r="J69" s="429" t="s">
        <v>510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9"/>
        <v>98</v>
      </c>
      <c r="S69" s="387">
        <f t="shared" si="9"/>
        <v>0</v>
      </c>
      <c r="T69" s="387">
        <f t="shared" si="9"/>
        <v>0</v>
      </c>
      <c r="U69" s="387">
        <f t="shared" si="9"/>
        <v>98</v>
      </c>
      <c r="V69" s="387">
        <f t="shared" si="9"/>
        <v>0</v>
      </c>
      <c r="W69" s="388">
        <f t="shared" si="9"/>
        <v>0</v>
      </c>
      <c r="X69" s="389">
        <f t="shared" si="14"/>
        <v>196</v>
      </c>
      <c r="Y69" s="144"/>
      <c r="Z69" s="423">
        <f t="shared" si="1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10"/>
        <v>1</v>
      </c>
      <c r="B70" s="142" t="s">
        <v>106</v>
      </c>
      <c r="C70" s="142"/>
      <c r="D70" s="199">
        <v>12</v>
      </c>
      <c r="E70" s="383">
        <f t="shared" si="13"/>
        <v>84</v>
      </c>
      <c r="F70" s="319">
        <v>46238</v>
      </c>
      <c r="G70" s="384">
        <f t="shared" ref="G70:G131" ca="1" si="15">+IF(A70=1,(+TODAY())-F70,"Sans objet")</f>
        <v>70</v>
      </c>
      <c r="H70" s="254">
        <v>1</v>
      </c>
      <c r="I70" s="429" t="s">
        <v>511</v>
      </c>
      <c r="J70" s="429" t="s">
        <v>512</v>
      </c>
      <c r="K70" s="385" t="s">
        <v>353</v>
      </c>
      <c r="L70" s="195"/>
      <c r="M70" s="196">
        <v>0.5</v>
      </c>
      <c r="N70" s="196"/>
      <c r="O70" s="196"/>
      <c r="P70" s="196"/>
      <c r="Q70" s="197">
        <v>0.5</v>
      </c>
      <c r="R70" s="386">
        <f t="shared" si="9"/>
        <v>0</v>
      </c>
      <c r="S70" s="387">
        <f t="shared" si="9"/>
        <v>42</v>
      </c>
      <c r="T70" s="387">
        <f t="shared" si="9"/>
        <v>0</v>
      </c>
      <c r="U70" s="387">
        <f t="shared" si="9"/>
        <v>0</v>
      </c>
      <c r="V70" s="387">
        <f t="shared" si="9"/>
        <v>0</v>
      </c>
      <c r="W70" s="388">
        <f t="shared" si="9"/>
        <v>42</v>
      </c>
      <c r="X70" s="389">
        <f t="shared" si="14"/>
        <v>84</v>
      </c>
      <c r="Y70" s="144"/>
      <c r="Z70" s="423">
        <f t="shared" si="1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10"/>
        <v>1</v>
      </c>
      <c r="B71" s="142" t="s">
        <v>107</v>
      </c>
      <c r="C71" s="142"/>
      <c r="D71" s="198">
        <v>28</v>
      </c>
      <c r="E71" s="383">
        <f t="shared" si="13"/>
        <v>196</v>
      </c>
      <c r="F71" s="319">
        <v>46248</v>
      </c>
      <c r="G71" s="384">
        <f t="shared" ca="1" si="15"/>
        <v>60</v>
      </c>
      <c r="H71" s="385">
        <v>2</v>
      </c>
      <c r="I71" s="428" t="s">
        <v>513</v>
      </c>
      <c r="J71" s="428" t="s">
        <v>514</v>
      </c>
      <c r="K71" s="385" t="s">
        <v>354</v>
      </c>
      <c r="L71" s="195">
        <v>0.5</v>
      </c>
      <c r="M71" s="196"/>
      <c r="N71" s="196"/>
      <c r="O71" s="196"/>
      <c r="P71" s="196"/>
      <c r="Q71" s="197">
        <v>0.5</v>
      </c>
      <c r="R71" s="386">
        <f t="shared" si="9"/>
        <v>98</v>
      </c>
      <c r="S71" s="387">
        <f t="shared" si="9"/>
        <v>0</v>
      </c>
      <c r="T71" s="387">
        <f t="shared" si="9"/>
        <v>0</v>
      </c>
      <c r="U71" s="387">
        <f t="shared" si="9"/>
        <v>0</v>
      </c>
      <c r="V71" s="387">
        <f t="shared" si="9"/>
        <v>0</v>
      </c>
      <c r="W71" s="388">
        <f t="shared" si="9"/>
        <v>98</v>
      </c>
      <c r="X71" s="389">
        <f t="shared" si="14"/>
        <v>196</v>
      </c>
      <c r="Y71" s="144"/>
      <c r="Z71" s="423">
        <f t="shared" si="1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10"/>
        <v>1</v>
      </c>
      <c r="B72" s="153" t="s">
        <v>392</v>
      </c>
      <c r="C72" s="149" t="s">
        <v>34</v>
      </c>
      <c r="D72" s="198">
        <v>30</v>
      </c>
      <c r="E72" s="383">
        <f t="shared" si="13"/>
        <v>210</v>
      </c>
      <c r="F72" s="352">
        <v>46239</v>
      </c>
      <c r="G72" s="384">
        <f t="shared" ca="1" si="15"/>
        <v>69</v>
      </c>
      <c r="H72" s="255">
        <v>1</v>
      </c>
      <c r="I72" s="430" t="s">
        <v>515</v>
      </c>
      <c r="J72" s="430" t="s">
        <v>516</v>
      </c>
      <c r="K72" s="255" t="s">
        <v>353</v>
      </c>
      <c r="L72" s="195">
        <v>0.5</v>
      </c>
      <c r="M72" s="196"/>
      <c r="N72" s="196"/>
      <c r="O72" s="196">
        <v>0.5</v>
      </c>
      <c r="P72" s="196"/>
      <c r="Q72" s="197"/>
      <c r="R72" s="386">
        <f t="shared" si="9"/>
        <v>105</v>
      </c>
      <c r="S72" s="387">
        <f t="shared" si="9"/>
        <v>0</v>
      </c>
      <c r="T72" s="387">
        <f t="shared" si="9"/>
        <v>0</v>
      </c>
      <c r="U72" s="387">
        <f t="shared" si="9"/>
        <v>105</v>
      </c>
      <c r="V72" s="387">
        <f t="shared" si="9"/>
        <v>0</v>
      </c>
      <c r="W72" s="388">
        <f t="shared" si="9"/>
        <v>0</v>
      </c>
      <c r="X72" s="389">
        <f t="shared" si="14"/>
        <v>210</v>
      </c>
      <c r="Y72" s="144"/>
      <c r="Z72" s="423">
        <f t="shared" si="1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10"/>
        <v>1</v>
      </c>
      <c r="B73" s="153" t="s">
        <v>393</v>
      </c>
      <c r="C73" s="153"/>
      <c r="D73" s="198">
        <v>26</v>
      </c>
      <c r="E73" s="383">
        <f t="shared" si="13"/>
        <v>182</v>
      </c>
      <c r="F73" s="319">
        <v>46239</v>
      </c>
      <c r="G73" s="384">
        <f t="shared" ca="1" si="15"/>
        <v>69</v>
      </c>
      <c r="H73" s="385">
        <v>1</v>
      </c>
      <c r="I73" s="428" t="s">
        <v>517</v>
      </c>
      <c r="J73" s="428" t="s">
        <v>518</v>
      </c>
      <c r="K73" s="385" t="s">
        <v>353</v>
      </c>
      <c r="L73" s="195">
        <v>0.5</v>
      </c>
      <c r="M73" s="196"/>
      <c r="N73" s="196"/>
      <c r="O73" s="196">
        <v>0.5</v>
      </c>
      <c r="P73" s="196"/>
      <c r="Q73" s="197"/>
      <c r="R73" s="386">
        <f t="shared" si="9"/>
        <v>91</v>
      </c>
      <c r="S73" s="387">
        <f t="shared" si="9"/>
        <v>0</v>
      </c>
      <c r="T73" s="387">
        <f t="shared" si="9"/>
        <v>0</v>
      </c>
      <c r="U73" s="387">
        <f t="shared" si="9"/>
        <v>91</v>
      </c>
      <c r="V73" s="387">
        <f t="shared" si="9"/>
        <v>0</v>
      </c>
      <c r="W73" s="388">
        <f t="shared" si="9"/>
        <v>0</v>
      </c>
      <c r="X73" s="389">
        <f t="shared" si="14"/>
        <v>182</v>
      </c>
      <c r="Y73" s="144"/>
      <c r="Z73" s="423">
        <f t="shared" si="1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57">
        <f t="shared" si="10"/>
        <v>1</v>
      </c>
      <c r="B74" s="142" t="s">
        <v>110</v>
      </c>
      <c r="C74" s="148" t="s">
        <v>29</v>
      </c>
      <c r="D74" s="198">
        <v>26</v>
      </c>
      <c r="E74" s="383">
        <f t="shared" si="13"/>
        <v>182</v>
      </c>
      <c r="F74" s="319">
        <v>46240</v>
      </c>
      <c r="G74" s="384">
        <f t="shared" ca="1" si="15"/>
        <v>68</v>
      </c>
      <c r="H74" s="385">
        <v>3</v>
      </c>
      <c r="I74" s="428">
        <v>-4.1654558000000002</v>
      </c>
      <c r="J74" s="428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9"/>
        <v>91</v>
      </c>
      <c r="S74" s="387">
        <f t="shared" si="9"/>
        <v>0</v>
      </c>
      <c r="T74" s="387">
        <f t="shared" si="9"/>
        <v>45.5</v>
      </c>
      <c r="U74" s="387">
        <f t="shared" si="9"/>
        <v>0</v>
      </c>
      <c r="V74" s="387">
        <f t="shared" si="9"/>
        <v>45.5</v>
      </c>
      <c r="W74" s="388">
        <f t="shared" si="9"/>
        <v>0</v>
      </c>
      <c r="X74" s="389">
        <f t="shared" si="14"/>
        <v>182</v>
      </c>
      <c r="Y74" s="144"/>
      <c r="Z74" s="423">
        <f t="shared" si="1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10"/>
        <v>1</v>
      </c>
      <c r="B75" s="142" t="s">
        <v>111</v>
      </c>
      <c r="C75" s="142"/>
      <c r="D75" s="198">
        <v>28</v>
      </c>
      <c r="E75" s="383">
        <f t="shared" si="13"/>
        <v>196</v>
      </c>
      <c r="F75" s="319">
        <v>46246</v>
      </c>
      <c r="G75" s="384">
        <f t="shared" ca="1" si="15"/>
        <v>62</v>
      </c>
      <c r="H75" s="385">
        <v>2</v>
      </c>
      <c r="I75" s="428" t="s">
        <v>519</v>
      </c>
      <c r="J75" s="428" t="s">
        <v>520</v>
      </c>
      <c r="K75" s="385" t="s">
        <v>354</v>
      </c>
      <c r="L75" s="195">
        <v>0.5</v>
      </c>
      <c r="M75" s="196"/>
      <c r="N75" s="196"/>
      <c r="O75" s="196"/>
      <c r="P75" s="196"/>
      <c r="Q75" s="197">
        <v>0.5</v>
      </c>
      <c r="R75" s="386">
        <f>+$E75*L75</f>
        <v>98</v>
      </c>
      <c r="S75" s="387">
        <f t="shared" si="9"/>
        <v>0</v>
      </c>
      <c r="T75" s="387">
        <f t="shared" si="9"/>
        <v>0</v>
      </c>
      <c r="U75" s="387">
        <f t="shared" si="9"/>
        <v>0</v>
      </c>
      <c r="V75" s="387">
        <f t="shared" si="9"/>
        <v>0</v>
      </c>
      <c r="W75" s="388">
        <f t="shared" si="9"/>
        <v>98</v>
      </c>
      <c r="X75" s="389">
        <f>SUM(R75:W75)</f>
        <v>196</v>
      </c>
      <c r="Y75" s="144"/>
      <c r="Z75" s="423">
        <f t="shared" si="1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10"/>
        <v>1</v>
      </c>
      <c r="B76" s="142" t="s">
        <v>112</v>
      </c>
      <c r="C76" s="148" t="s">
        <v>52</v>
      </c>
      <c r="D76" s="198">
        <v>38</v>
      </c>
      <c r="E76" s="383">
        <f t="shared" si="13"/>
        <v>266</v>
      </c>
      <c r="F76" s="319">
        <v>46239</v>
      </c>
      <c r="G76" s="384">
        <f t="shared" ca="1" si="15"/>
        <v>69</v>
      </c>
      <c r="H76" s="385">
        <v>3</v>
      </c>
      <c r="I76" s="428" t="s">
        <v>521</v>
      </c>
      <c r="J76" s="428" t="s">
        <v>522</v>
      </c>
      <c r="K76" s="385" t="str">
        <f>VLOOKUP(H76,Secteurs!$A$4:$C$6,3)</f>
        <v>Arnaud ITOUA</v>
      </c>
      <c r="L76" s="195">
        <v>0.5</v>
      </c>
      <c r="M76" s="196"/>
      <c r="N76" s="196">
        <v>0.5</v>
      </c>
      <c r="O76" s="196"/>
      <c r="P76" s="196"/>
      <c r="Q76" s="197"/>
      <c r="R76" s="386">
        <f t="shared" si="9"/>
        <v>133</v>
      </c>
      <c r="S76" s="387">
        <f t="shared" si="9"/>
        <v>0</v>
      </c>
      <c r="T76" s="387">
        <f t="shared" si="9"/>
        <v>133</v>
      </c>
      <c r="U76" s="387">
        <f t="shared" si="9"/>
        <v>0</v>
      </c>
      <c r="V76" s="387">
        <f t="shared" si="9"/>
        <v>0</v>
      </c>
      <c r="W76" s="388">
        <f t="shared" si="9"/>
        <v>0</v>
      </c>
      <c r="X76" s="389">
        <f t="shared" si="14"/>
        <v>266</v>
      </c>
      <c r="Y76" s="144"/>
      <c r="Z76" s="423">
        <f t="shared" si="1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10"/>
        <v>1</v>
      </c>
      <c r="B77" s="153" t="s">
        <v>327</v>
      </c>
      <c r="C77" s="149"/>
      <c r="D77" s="198">
        <v>25</v>
      </c>
      <c r="E77" s="383">
        <f t="shared" si="13"/>
        <v>175</v>
      </c>
      <c r="F77" s="319">
        <v>46239</v>
      </c>
      <c r="G77" s="384">
        <f ca="1">+IF(A77=1,(+TODAY())-F77,"Sans objet")</f>
        <v>69</v>
      </c>
      <c r="H77" s="254">
        <v>1</v>
      </c>
      <c r="I77" s="429" t="s">
        <v>523</v>
      </c>
      <c r="J77" s="429" t="s">
        <v>524</v>
      </c>
      <c r="K77" s="385" t="s">
        <v>353</v>
      </c>
      <c r="L77" s="195">
        <v>0.5</v>
      </c>
      <c r="M77" s="196"/>
      <c r="N77" s="196"/>
      <c r="O77" s="196">
        <v>0.25</v>
      </c>
      <c r="P77" s="196"/>
      <c r="Q77" s="197">
        <v>0.25</v>
      </c>
      <c r="R77" s="386">
        <f t="shared" si="9"/>
        <v>87.5</v>
      </c>
      <c r="S77" s="387">
        <f t="shared" si="9"/>
        <v>0</v>
      </c>
      <c r="T77" s="387">
        <f t="shared" si="9"/>
        <v>0</v>
      </c>
      <c r="U77" s="387">
        <f t="shared" si="9"/>
        <v>43.75</v>
      </c>
      <c r="V77" s="387">
        <f t="shared" si="9"/>
        <v>0</v>
      </c>
      <c r="W77" s="388">
        <f t="shared" si="9"/>
        <v>43.75</v>
      </c>
      <c r="X77" s="389">
        <f t="shared" si="14"/>
        <v>175</v>
      </c>
      <c r="Y77" s="144"/>
      <c r="Z77" s="423">
        <f t="shared" si="1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10"/>
        <v>1</v>
      </c>
      <c r="B78" s="142" t="s">
        <v>114</v>
      </c>
      <c r="C78" s="148" t="s">
        <v>29</v>
      </c>
      <c r="D78" s="198">
        <v>32</v>
      </c>
      <c r="E78" s="383">
        <f t="shared" si="13"/>
        <v>224</v>
      </c>
      <c r="F78" s="319">
        <v>46246</v>
      </c>
      <c r="G78" s="384">
        <f t="shared" ca="1" si="15"/>
        <v>62</v>
      </c>
      <c r="H78" s="385">
        <v>1</v>
      </c>
      <c r="I78" s="428" t="s">
        <v>525</v>
      </c>
      <c r="J78" s="428" t="s">
        <v>526</v>
      </c>
      <c r="K78" s="385" t="s">
        <v>354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9"/>
        <v>112</v>
      </c>
      <c r="S78" s="387">
        <f t="shared" si="9"/>
        <v>0</v>
      </c>
      <c r="T78" s="387">
        <f t="shared" si="9"/>
        <v>0</v>
      </c>
      <c r="U78" s="387">
        <f t="shared" si="9"/>
        <v>56</v>
      </c>
      <c r="V78" s="387">
        <f t="shared" si="9"/>
        <v>0</v>
      </c>
      <c r="W78" s="388">
        <f t="shared" si="9"/>
        <v>56</v>
      </c>
      <c r="X78" s="389">
        <f t="shared" si="14"/>
        <v>224</v>
      </c>
      <c r="Y78" s="144"/>
      <c r="Z78" s="423">
        <f t="shared" si="1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10"/>
        <v>1</v>
      </c>
      <c r="B79" s="161" t="s">
        <v>237</v>
      </c>
      <c r="C79" s="161"/>
      <c r="D79" s="198">
        <v>52</v>
      </c>
      <c r="E79" s="383">
        <f t="shared" si="13"/>
        <v>364</v>
      </c>
      <c r="F79" s="319">
        <v>46241</v>
      </c>
      <c r="G79" s="384">
        <f t="shared" ca="1" si="15"/>
        <v>67</v>
      </c>
      <c r="H79" s="385">
        <v>1</v>
      </c>
      <c r="I79" s="428">
        <v>-4.2859619999999996</v>
      </c>
      <c r="J79" s="428">
        <v>15.247093</v>
      </c>
      <c r="K79" s="385" t="s">
        <v>353</v>
      </c>
      <c r="L79" s="195">
        <v>0.75</v>
      </c>
      <c r="M79" s="196"/>
      <c r="N79" s="196"/>
      <c r="O79" s="196"/>
      <c r="P79" s="196"/>
      <c r="Q79" s="197">
        <v>0.25</v>
      </c>
      <c r="R79" s="386">
        <f t="shared" si="9"/>
        <v>273</v>
      </c>
      <c r="S79" s="387">
        <f t="shared" si="9"/>
        <v>0</v>
      </c>
      <c r="T79" s="387">
        <f t="shared" si="9"/>
        <v>0</v>
      </c>
      <c r="U79" s="387">
        <f t="shared" si="9"/>
        <v>0</v>
      </c>
      <c r="V79" s="387">
        <f t="shared" si="9"/>
        <v>0</v>
      </c>
      <c r="W79" s="388">
        <f t="shared" si="9"/>
        <v>91</v>
      </c>
      <c r="X79" s="389">
        <f t="shared" si="14"/>
        <v>364</v>
      </c>
      <c r="Y79" s="144"/>
      <c r="Z79" s="423">
        <f t="shared" si="1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10"/>
        <v>1</v>
      </c>
      <c r="B80" s="153" t="s">
        <v>377</v>
      </c>
      <c r="C80" s="149" t="s">
        <v>52</v>
      </c>
      <c r="D80" s="198">
        <v>32</v>
      </c>
      <c r="E80" s="383">
        <f t="shared" si="13"/>
        <v>224</v>
      </c>
      <c r="F80" s="319">
        <v>46241</v>
      </c>
      <c r="G80" s="384">
        <f t="shared" ca="1" si="15"/>
        <v>67</v>
      </c>
      <c r="H80" s="385">
        <v>1</v>
      </c>
      <c r="I80" s="428">
        <v>-4.2902719999999999</v>
      </c>
      <c r="J80" s="428">
        <v>15.249775</v>
      </c>
      <c r="K80" s="385" t="s">
        <v>353</v>
      </c>
      <c r="L80" s="195">
        <v>0.5</v>
      </c>
      <c r="M80" s="196"/>
      <c r="N80" s="196"/>
      <c r="O80" s="196">
        <v>0.25</v>
      </c>
      <c r="P80" s="196">
        <v>0.25</v>
      </c>
      <c r="Q80" s="197"/>
      <c r="R80" s="386">
        <f t="shared" si="9"/>
        <v>112</v>
      </c>
      <c r="S80" s="387">
        <f t="shared" si="9"/>
        <v>0</v>
      </c>
      <c r="T80" s="387">
        <f t="shared" si="9"/>
        <v>0</v>
      </c>
      <c r="U80" s="387">
        <f t="shared" si="9"/>
        <v>56</v>
      </c>
      <c r="V80" s="387">
        <f t="shared" si="9"/>
        <v>56</v>
      </c>
      <c r="W80" s="388">
        <f t="shared" si="9"/>
        <v>0</v>
      </c>
      <c r="X80" s="389">
        <f t="shared" si="14"/>
        <v>224</v>
      </c>
      <c r="Y80" s="144"/>
      <c r="Z80" s="423">
        <f t="shared" si="1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10"/>
        <v>1</v>
      </c>
      <c r="B81" s="142" t="s">
        <v>386</v>
      </c>
      <c r="C81" s="142"/>
      <c r="D81" s="198">
        <v>34</v>
      </c>
      <c r="E81" s="383">
        <f t="shared" si="13"/>
        <v>238</v>
      </c>
      <c r="F81" s="319">
        <v>46239</v>
      </c>
      <c r="G81" s="384">
        <f t="shared" ca="1" si="15"/>
        <v>69</v>
      </c>
      <c r="H81" s="254">
        <v>1</v>
      </c>
      <c r="I81" s="429" t="s">
        <v>527</v>
      </c>
      <c r="J81" s="429" t="s">
        <v>528</v>
      </c>
      <c r="K81" s="385" t="s">
        <v>353</v>
      </c>
      <c r="L81" s="195">
        <v>1</v>
      </c>
      <c r="M81" s="196"/>
      <c r="N81" s="196"/>
      <c r="O81" s="196"/>
      <c r="P81" s="196"/>
      <c r="Q81" s="197"/>
      <c r="R81" s="386">
        <f t="shared" si="9"/>
        <v>238</v>
      </c>
      <c r="S81" s="387">
        <f t="shared" si="9"/>
        <v>0</v>
      </c>
      <c r="T81" s="387">
        <f t="shared" si="9"/>
        <v>0</v>
      </c>
      <c r="U81" s="387">
        <f t="shared" si="9"/>
        <v>0</v>
      </c>
      <c r="V81" s="387">
        <f t="shared" si="9"/>
        <v>0</v>
      </c>
      <c r="W81" s="388">
        <f t="shared" si="9"/>
        <v>0</v>
      </c>
      <c r="X81" s="389">
        <f t="shared" si="14"/>
        <v>238</v>
      </c>
      <c r="Y81" s="144"/>
      <c r="Z81" s="423">
        <f t="shared" si="1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10"/>
        <v>1</v>
      </c>
      <c r="B82" s="142" t="s">
        <v>119</v>
      </c>
      <c r="C82" s="142"/>
      <c r="D82" s="198">
        <v>26</v>
      </c>
      <c r="E82" s="383">
        <f>D82*7</f>
        <v>182</v>
      </c>
      <c r="F82" s="319">
        <v>46234</v>
      </c>
      <c r="G82" s="384">
        <f t="shared" ca="1" si="15"/>
        <v>74</v>
      </c>
      <c r="H82" s="385">
        <v>3</v>
      </c>
      <c r="I82" s="428">
        <v>-4.2274099999999999</v>
      </c>
      <c r="J82" s="428">
        <v>15.277821599999999</v>
      </c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>
        <v>0.25</v>
      </c>
      <c r="Q82" s="197">
        <v>0.25</v>
      </c>
      <c r="R82" s="386">
        <f t="shared" si="9"/>
        <v>91</v>
      </c>
      <c r="S82" s="387">
        <f t="shared" si="9"/>
        <v>0</v>
      </c>
      <c r="T82" s="387">
        <f t="shared" si="9"/>
        <v>0</v>
      </c>
      <c r="U82" s="387">
        <f t="shared" si="9"/>
        <v>0</v>
      </c>
      <c r="V82" s="387">
        <f t="shared" si="9"/>
        <v>45.5</v>
      </c>
      <c r="W82" s="388">
        <f t="shared" si="9"/>
        <v>45.5</v>
      </c>
      <c r="X82" s="389">
        <f t="shared" si="14"/>
        <v>182</v>
      </c>
      <c r="Y82" s="144"/>
      <c r="Z82" s="423">
        <f t="shared" si="1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10"/>
        <v>1</v>
      </c>
      <c r="B83" s="153" t="s">
        <v>378</v>
      </c>
      <c r="C83" s="153"/>
      <c r="D83" s="198">
        <v>28</v>
      </c>
      <c r="E83" s="383">
        <f t="shared" si="13"/>
        <v>196</v>
      </c>
      <c r="F83" s="319">
        <v>46240</v>
      </c>
      <c r="G83" s="384">
        <f t="shared" ca="1" si="15"/>
        <v>68</v>
      </c>
      <c r="H83" s="254">
        <v>1</v>
      </c>
      <c r="I83" s="429">
        <v>-4.2676074000000002</v>
      </c>
      <c r="J83" s="429">
        <v>15.2239234</v>
      </c>
      <c r="K83" s="385" t="s">
        <v>353</v>
      </c>
      <c r="L83" s="195">
        <v>0.5</v>
      </c>
      <c r="M83" s="196"/>
      <c r="N83" s="196">
        <v>0.25</v>
      </c>
      <c r="O83" s="196"/>
      <c r="P83" s="196"/>
      <c r="Q83" s="197">
        <v>0.25</v>
      </c>
      <c r="R83" s="386">
        <f t="shared" si="9"/>
        <v>98</v>
      </c>
      <c r="S83" s="387">
        <f t="shared" si="9"/>
        <v>0</v>
      </c>
      <c r="T83" s="387">
        <f t="shared" si="9"/>
        <v>49</v>
      </c>
      <c r="U83" s="387">
        <f t="shared" si="9"/>
        <v>0</v>
      </c>
      <c r="V83" s="387">
        <f t="shared" si="9"/>
        <v>0</v>
      </c>
      <c r="W83" s="388">
        <f t="shared" si="9"/>
        <v>49</v>
      </c>
      <c r="X83" s="389">
        <f t="shared" si="14"/>
        <v>196</v>
      </c>
      <c r="Y83" s="144"/>
      <c r="Z83" s="423">
        <f t="shared" si="1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10"/>
        <v>1</v>
      </c>
      <c r="B84" s="153" t="s">
        <v>379</v>
      </c>
      <c r="C84" s="153"/>
      <c r="D84" s="198">
        <v>30</v>
      </c>
      <c r="E84" s="383">
        <f t="shared" si="13"/>
        <v>210</v>
      </c>
      <c r="F84" s="319">
        <v>46241</v>
      </c>
      <c r="G84" s="384">
        <f t="shared" ca="1" si="15"/>
        <v>67</v>
      </c>
      <c r="H84" s="385">
        <v>1</v>
      </c>
      <c r="I84" s="428">
        <v>-4.290368</v>
      </c>
      <c r="J84" s="428">
        <v>15.2522</v>
      </c>
      <c r="K84" s="385" t="s">
        <v>353</v>
      </c>
      <c r="L84" s="195">
        <v>0.5</v>
      </c>
      <c r="M84" s="196"/>
      <c r="N84" s="196">
        <v>0.25</v>
      </c>
      <c r="O84" s="196"/>
      <c r="P84" s="196"/>
      <c r="Q84" s="197">
        <v>0.25</v>
      </c>
      <c r="R84" s="386">
        <f t="shared" si="9"/>
        <v>105</v>
      </c>
      <c r="S84" s="387">
        <f t="shared" si="9"/>
        <v>0</v>
      </c>
      <c r="T84" s="387">
        <f t="shared" si="9"/>
        <v>52.5</v>
      </c>
      <c r="U84" s="387">
        <f t="shared" si="9"/>
        <v>0</v>
      </c>
      <c r="V84" s="387">
        <f t="shared" si="9"/>
        <v>0</v>
      </c>
      <c r="W84" s="388">
        <f t="shared" si="9"/>
        <v>52.5</v>
      </c>
      <c r="X84" s="389">
        <f t="shared" si="14"/>
        <v>210</v>
      </c>
      <c r="Y84" s="144"/>
      <c r="Z84" s="423">
        <f t="shared" si="1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10"/>
        <v>1</v>
      </c>
      <c r="B85" s="153" t="s">
        <v>122</v>
      </c>
      <c r="C85" s="149" t="s">
        <v>52</v>
      </c>
      <c r="D85" s="198">
        <v>32</v>
      </c>
      <c r="E85" s="383">
        <f t="shared" si="13"/>
        <v>224</v>
      </c>
      <c r="F85" s="319">
        <v>46241</v>
      </c>
      <c r="G85" s="384">
        <f t="shared" ca="1" si="15"/>
        <v>67</v>
      </c>
      <c r="H85" s="385">
        <v>1</v>
      </c>
      <c r="I85" s="428">
        <v>-4.2897280000000002</v>
      </c>
      <c r="J85" s="428">
        <v>15.247835</v>
      </c>
      <c r="K85" s="385" t="s">
        <v>353</v>
      </c>
      <c r="L85" s="195">
        <v>0.5</v>
      </c>
      <c r="M85" s="196"/>
      <c r="N85" s="196"/>
      <c r="O85" s="196"/>
      <c r="P85" s="196">
        <v>0.25</v>
      </c>
      <c r="Q85" s="197">
        <v>0.25</v>
      </c>
      <c r="R85" s="386">
        <f t="shared" si="9"/>
        <v>112</v>
      </c>
      <c r="S85" s="387">
        <f t="shared" si="9"/>
        <v>0</v>
      </c>
      <c r="T85" s="387">
        <f t="shared" si="9"/>
        <v>0</v>
      </c>
      <c r="U85" s="387">
        <f t="shared" si="9"/>
        <v>0</v>
      </c>
      <c r="V85" s="387">
        <f t="shared" si="9"/>
        <v>56</v>
      </c>
      <c r="W85" s="388">
        <f t="shared" si="9"/>
        <v>56</v>
      </c>
      <c r="X85" s="389">
        <f t="shared" si="14"/>
        <v>224</v>
      </c>
      <c r="Y85" s="144"/>
      <c r="Z85" s="423">
        <f t="shared" si="1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10"/>
        <v>1</v>
      </c>
      <c r="B86" s="142" t="s">
        <v>123</v>
      </c>
      <c r="C86" s="148"/>
      <c r="D86" s="199">
        <v>34</v>
      </c>
      <c r="E86" s="383">
        <f t="shared" si="13"/>
        <v>238</v>
      </c>
      <c r="F86" s="319">
        <v>46240</v>
      </c>
      <c r="G86" s="384">
        <f t="shared" ca="1" si="15"/>
        <v>68</v>
      </c>
      <c r="H86" s="254">
        <v>1</v>
      </c>
      <c r="I86" s="429">
        <v>-4.2728093999999999</v>
      </c>
      <c r="J86" s="429">
        <v>15.2388636</v>
      </c>
      <c r="K86" s="385" t="s">
        <v>353</v>
      </c>
      <c r="L86" s="195">
        <v>0.75</v>
      </c>
      <c r="M86" s="196"/>
      <c r="N86" s="196"/>
      <c r="O86" s="196"/>
      <c r="P86" s="196"/>
      <c r="Q86" s="197">
        <v>0.25</v>
      </c>
      <c r="R86" s="386">
        <f t="shared" si="9"/>
        <v>178.5</v>
      </c>
      <c r="S86" s="387">
        <f t="shared" si="9"/>
        <v>0</v>
      </c>
      <c r="T86" s="387">
        <f t="shared" si="9"/>
        <v>0</v>
      </c>
      <c r="U86" s="387">
        <f t="shared" si="9"/>
        <v>0</v>
      </c>
      <c r="V86" s="387">
        <f t="shared" si="9"/>
        <v>0</v>
      </c>
      <c r="W86" s="388">
        <f t="shared" si="9"/>
        <v>59.5</v>
      </c>
      <c r="X86" s="389">
        <f t="shared" si="14"/>
        <v>238</v>
      </c>
      <c r="Y86" s="144"/>
      <c r="Z86" s="423">
        <f t="shared" si="1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10"/>
        <v>1</v>
      </c>
      <c r="B87" s="142" t="s">
        <v>124</v>
      </c>
      <c r="C87" s="142"/>
      <c r="D87" s="198">
        <v>24</v>
      </c>
      <c r="E87" s="383">
        <f t="shared" si="13"/>
        <v>168</v>
      </c>
      <c r="F87" s="319">
        <v>46246</v>
      </c>
      <c r="G87" s="384">
        <f t="shared" ca="1" si="15"/>
        <v>62</v>
      </c>
      <c r="H87" s="385">
        <v>2</v>
      </c>
      <c r="I87" s="428" t="s">
        <v>413</v>
      </c>
      <c r="J87" s="428" t="s">
        <v>414</v>
      </c>
      <c r="K87" s="385" t="s">
        <v>354</v>
      </c>
      <c r="L87" s="195">
        <v>0.5</v>
      </c>
      <c r="M87" s="196"/>
      <c r="N87" s="196"/>
      <c r="O87" s="196"/>
      <c r="P87" s="196"/>
      <c r="Q87" s="197">
        <v>0.5</v>
      </c>
      <c r="R87" s="386">
        <f t="shared" si="9"/>
        <v>84</v>
      </c>
      <c r="S87" s="387">
        <f t="shared" si="9"/>
        <v>0</v>
      </c>
      <c r="T87" s="387">
        <f t="shared" si="9"/>
        <v>0</v>
      </c>
      <c r="U87" s="387">
        <f t="shared" si="9"/>
        <v>0</v>
      </c>
      <c r="V87" s="387">
        <f t="shared" si="9"/>
        <v>0</v>
      </c>
      <c r="W87" s="388">
        <f t="shared" si="9"/>
        <v>84</v>
      </c>
      <c r="X87" s="389">
        <f t="shared" si="14"/>
        <v>168</v>
      </c>
      <c r="Y87" s="144"/>
      <c r="Z87" s="423">
        <f t="shared" si="1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10"/>
        <v>1</v>
      </c>
      <c r="B88" s="142" t="s">
        <v>380</v>
      </c>
      <c r="C88" s="142"/>
      <c r="D88" s="198">
        <v>30</v>
      </c>
      <c r="E88" s="383">
        <f t="shared" si="13"/>
        <v>210</v>
      </c>
      <c r="F88" s="319">
        <v>46239</v>
      </c>
      <c r="G88" s="384">
        <f t="shared" ca="1" si="15"/>
        <v>69</v>
      </c>
      <c r="H88" s="385">
        <v>1</v>
      </c>
      <c r="I88" s="428" t="s">
        <v>529</v>
      </c>
      <c r="J88" s="428" t="s">
        <v>530</v>
      </c>
      <c r="K88" s="385" t="s">
        <v>353</v>
      </c>
      <c r="L88" s="195">
        <v>0.5</v>
      </c>
      <c r="M88" s="196"/>
      <c r="N88" s="196"/>
      <c r="O88" s="196">
        <v>0.25</v>
      </c>
      <c r="P88" s="196">
        <v>0.25</v>
      </c>
      <c r="Q88" s="197"/>
      <c r="R88" s="386">
        <f t="shared" si="9"/>
        <v>105</v>
      </c>
      <c r="S88" s="387">
        <f t="shared" si="9"/>
        <v>0</v>
      </c>
      <c r="T88" s="387">
        <f t="shared" si="9"/>
        <v>0</v>
      </c>
      <c r="U88" s="387">
        <f t="shared" si="9"/>
        <v>52.5</v>
      </c>
      <c r="V88" s="387">
        <f t="shared" si="9"/>
        <v>52.5</v>
      </c>
      <c r="W88" s="388">
        <f t="shared" si="9"/>
        <v>0</v>
      </c>
      <c r="X88" s="389">
        <f t="shared" si="14"/>
        <v>210</v>
      </c>
      <c r="Y88" s="144"/>
      <c r="Z88" s="423">
        <f t="shared" si="1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10"/>
        <v>1</v>
      </c>
      <c r="B89" s="142" t="s">
        <v>126</v>
      </c>
      <c r="C89" s="148" t="s">
        <v>34</v>
      </c>
      <c r="D89" s="198">
        <v>34</v>
      </c>
      <c r="E89" s="383">
        <f t="shared" si="13"/>
        <v>238</v>
      </c>
      <c r="F89" s="319">
        <v>46240</v>
      </c>
      <c r="G89" s="384">
        <f t="shared" ca="1" si="15"/>
        <v>68</v>
      </c>
      <c r="H89" s="385">
        <v>3</v>
      </c>
      <c r="I89" s="428">
        <v>-4.1309367000000004</v>
      </c>
      <c r="J89" s="428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/>
      <c r="P89" s="196"/>
      <c r="Q89" s="197">
        <v>0.5</v>
      </c>
      <c r="R89" s="386">
        <f t="shared" si="9"/>
        <v>119</v>
      </c>
      <c r="S89" s="387">
        <f t="shared" si="9"/>
        <v>0</v>
      </c>
      <c r="T89" s="387">
        <f t="shared" si="9"/>
        <v>0</v>
      </c>
      <c r="U89" s="387">
        <f t="shared" si="9"/>
        <v>0</v>
      </c>
      <c r="V89" s="387">
        <f t="shared" si="9"/>
        <v>0</v>
      </c>
      <c r="W89" s="388">
        <f t="shared" si="9"/>
        <v>119</v>
      </c>
      <c r="X89" s="389">
        <f t="shared" si="14"/>
        <v>238</v>
      </c>
      <c r="Y89" s="144"/>
      <c r="Z89" s="423">
        <f t="shared" si="1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10"/>
        <v>1</v>
      </c>
      <c r="B90" s="142" t="s">
        <v>127</v>
      </c>
      <c r="C90" s="142"/>
      <c r="D90" s="198">
        <v>30</v>
      </c>
      <c r="E90" s="383">
        <f t="shared" si="13"/>
        <v>210</v>
      </c>
      <c r="F90" s="319">
        <v>46247</v>
      </c>
      <c r="G90" s="384">
        <f t="shared" ca="1" si="15"/>
        <v>61</v>
      </c>
      <c r="H90" s="254">
        <v>2</v>
      </c>
      <c r="I90" s="429" t="s">
        <v>531</v>
      </c>
      <c r="J90" s="429" t="s">
        <v>532</v>
      </c>
      <c r="K90" s="385" t="s">
        <v>354</v>
      </c>
      <c r="L90" s="195">
        <v>0.5</v>
      </c>
      <c r="M90" s="196"/>
      <c r="N90" s="196"/>
      <c r="O90" s="196"/>
      <c r="P90" s="196"/>
      <c r="Q90" s="197">
        <v>0.5</v>
      </c>
      <c r="R90" s="386">
        <f t="shared" si="9"/>
        <v>105</v>
      </c>
      <c r="S90" s="387">
        <f t="shared" si="9"/>
        <v>0</v>
      </c>
      <c r="T90" s="387">
        <f t="shared" si="9"/>
        <v>0</v>
      </c>
      <c r="U90" s="387">
        <f t="shared" si="9"/>
        <v>0</v>
      </c>
      <c r="V90" s="387">
        <f t="shared" si="9"/>
        <v>0</v>
      </c>
      <c r="W90" s="388">
        <f t="shared" si="9"/>
        <v>105</v>
      </c>
      <c r="X90" s="389">
        <f t="shared" si="14"/>
        <v>210</v>
      </c>
      <c r="Y90" s="144"/>
      <c r="Z90" s="423">
        <f t="shared" si="1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10"/>
        <v>1</v>
      </c>
      <c r="B91" s="150" t="s">
        <v>128</v>
      </c>
      <c r="C91" s="150"/>
      <c r="D91" s="200">
        <v>16</v>
      </c>
      <c r="E91" s="383">
        <f t="shared" si="13"/>
        <v>112</v>
      </c>
      <c r="F91" s="319">
        <v>46246</v>
      </c>
      <c r="G91" s="384">
        <f t="shared" ca="1" si="15"/>
        <v>62</v>
      </c>
      <c r="H91" s="385">
        <v>2</v>
      </c>
      <c r="I91" s="428" t="s">
        <v>533</v>
      </c>
      <c r="J91" s="428" t="s">
        <v>534</v>
      </c>
      <c r="K91" s="385" t="s">
        <v>354</v>
      </c>
      <c r="L91" s="195">
        <v>0.5</v>
      </c>
      <c r="M91" s="196"/>
      <c r="N91" s="196"/>
      <c r="O91" s="196"/>
      <c r="P91" s="196">
        <v>0.25</v>
      </c>
      <c r="Q91" s="197">
        <v>0.25</v>
      </c>
      <c r="R91" s="386">
        <f t="shared" si="9"/>
        <v>56</v>
      </c>
      <c r="S91" s="387">
        <f t="shared" si="9"/>
        <v>0</v>
      </c>
      <c r="T91" s="387">
        <f t="shared" si="9"/>
        <v>0</v>
      </c>
      <c r="U91" s="387">
        <f t="shared" si="9"/>
        <v>0</v>
      </c>
      <c r="V91" s="387">
        <f t="shared" si="9"/>
        <v>28</v>
      </c>
      <c r="W91" s="388">
        <f t="shared" si="9"/>
        <v>28</v>
      </c>
      <c r="X91" s="389">
        <f t="shared" si="14"/>
        <v>112</v>
      </c>
      <c r="Y91" s="144"/>
      <c r="Z91" s="423">
        <f t="shared" si="1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10"/>
        <v>1</v>
      </c>
      <c r="B92" s="153" t="s">
        <v>331</v>
      </c>
      <c r="C92" s="149" t="s">
        <v>29</v>
      </c>
      <c r="D92" s="198">
        <v>20</v>
      </c>
      <c r="E92" s="383">
        <f t="shared" si="13"/>
        <v>140</v>
      </c>
      <c r="F92" s="319">
        <v>46241</v>
      </c>
      <c r="G92" s="384">
        <f t="shared" ca="1" si="15"/>
        <v>67</v>
      </c>
      <c r="H92" s="385">
        <v>1</v>
      </c>
      <c r="I92" s="428">
        <v>-4.2861969999999996</v>
      </c>
      <c r="J92" s="428">
        <v>15.248664</v>
      </c>
      <c r="K92" s="385" t="s">
        <v>353</v>
      </c>
      <c r="L92" s="195">
        <v>1</v>
      </c>
      <c r="M92" s="196"/>
      <c r="N92" s="196"/>
      <c r="O92" s="196"/>
      <c r="P92" s="196"/>
      <c r="Q92" s="197"/>
      <c r="R92" s="386">
        <f t="shared" si="9"/>
        <v>140</v>
      </c>
      <c r="S92" s="387">
        <f t="shared" si="9"/>
        <v>0</v>
      </c>
      <c r="T92" s="387">
        <f t="shared" si="9"/>
        <v>0</v>
      </c>
      <c r="U92" s="387">
        <f t="shared" si="9"/>
        <v>0</v>
      </c>
      <c r="V92" s="387">
        <f t="shared" si="9"/>
        <v>0</v>
      </c>
      <c r="W92" s="388">
        <f t="shared" si="9"/>
        <v>0</v>
      </c>
      <c r="X92" s="389">
        <f t="shared" si="14"/>
        <v>140</v>
      </c>
      <c r="Y92" s="144"/>
      <c r="Z92" s="423">
        <f t="shared" si="1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10"/>
        <v>1</v>
      </c>
      <c r="B93" s="142" t="s">
        <v>394</v>
      </c>
      <c r="C93" s="142"/>
      <c r="D93" s="198">
        <v>20</v>
      </c>
      <c r="E93" s="383">
        <f t="shared" si="13"/>
        <v>140</v>
      </c>
      <c r="F93" s="319">
        <v>46240</v>
      </c>
      <c r="G93" s="384">
        <f t="shared" ca="1" si="15"/>
        <v>68</v>
      </c>
      <c r="H93" s="385">
        <v>3</v>
      </c>
      <c r="I93" s="428">
        <v>-4.1550288999999996</v>
      </c>
      <c r="J93" s="428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9"/>
        <v>70</v>
      </c>
      <c r="S93" s="387">
        <f t="shared" si="9"/>
        <v>0</v>
      </c>
      <c r="T93" s="387">
        <f t="shared" si="9"/>
        <v>0</v>
      </c>
      <c r="U93" s="387">
        <f t="shared" si="9"/>
        <v>0</v>
      </c>
      <c r="V93" s="387">
        <f t="shared" si="9"/>
        <v>0</v>
      </c>
      <c r="W93" s="388">
        <f t="shared" si="9"/>
        <v>70</v>
      </c>
      <c r="X93" s="389">
        <f t="shared" si="14"/>
        <v>140</v>
      </c>
      <c r="Y93" s="144"/>
      <c r="Z93" s="423">
        <f t="shared" si="1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10"/>
        <v>1</v>
      </c>
      <c r="B94" s="142" t="s">
        <v>131</v>
      </c>
      <c r="C94" s="148" t="s">
        <v>34</v>
      </c>
      <c r="D94" s="198">
        <v>20</v>
      </c>
      <c r="E94" s="383">
        <f t="shared" si="13"/>
        <v>140</v>
      </c>
      <c r="F94" s="319">
        <v>46247</v>
      </c>
      <c r="G94" s="384">
        <f t="shared" ca="1" si="15"/>
        <v>61</v>
      </c>
      <c r="H94" s="385">
        <v>2</v>
      </c>
      <c r="I94" s="428" t="s">
        <v>535</v>
      </c>
      <c r="J94" s="428" t="s">
        <v>536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9"/>
        <v>70</v>
      </c>
      <c r="S94" s="387">
        <f t="shared" si="9"/>
        <v>0</v>
      </c>
      <c r="T94" s="387">
        <f t="shared" si="9"/>
        <v>0</v>
      </c>
      <c r="U94" s="387">
        <f t="shared" si="9"/>
        <v>0</v>
      </c>
      <c r="V94" s="387">
        <f t="shared" si="9"/>
        <v>70</v>
      </c>
      <c r="W94" s="388">
        <f t="shared" si="9"/>
        <v>0</v>
      </c>
      <c r="X94" s="389">
        <f t="shared" si="14"/>
        <v>140</v>
      </c>
      <c r="Y94" s="144"/>
      <c r="Z94" s="423">
        <f t="shared" si="1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10"/>
        <v>1</v>
      </c>
      <c r="B95" s="150" t="s">
        <v>133</v>
      </c>
      <c r="C95" s="148" t="s">
        <v>52</v>
      </c>
      <c r="D95" s="198">
        <v>26</v>
      </c>
      <c r="E95" s="383">
        <f t="shared" si="13"/>
        <v>182</v>
      </c>
      <c r="F95" s="319">
        <v>46239</v>
      </c>
      <c r="G95" s="384">
        <f t="shared" ca="1" si="15"/>
        <v>69</v>
      </c>
      <c r="H95" s="385">
        <v>3</v>
      </c>
      <c r="I95" s="428" t="s">
        <v>537</v>
      </c>
      <c r="J95" s="428" t="s">
        <v>538</v>
      </c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/>
      <c r="Q95" s="197">
        <v>0.5</v>
      </c>
      <c r="R95" s="386">
        <f t="shared" si="9"/>
        <v>91</v>
      </c>
      <c r="S95" s="387">
        <f t="shared" si="9"/>
        <v>0</v>
      </c>
      <c r="T95" s="387">
        <f t="shared" si="9"/>
        <v>0</v>
      </c>
      <c r="U95" s="387">
        <f t="shared" si="9"/>
        <v>0</v>
      </c>
      <c r="V95" s="387">
        <f t="shared" si="9"/>
        <v>0</v>
      </c>
      <c r="W95" s="388">
        <f t="shared" si="9"/>
        <v>91</v>
      </c>
      <c r="X95" s="389">
        <f t="shared" si="14"/>
        <v>182</v>
      </c>
      <c r="Y95" s="144"/>
      <c r="Z95" s="423">
        <f t="shared" si="1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10"/>
        <v>1</v>
      </c>
      <c r="B96" s="142" t="s">
        <v>134</v>
      </c>
      <c r="C96" s="142"/>
      <c r="D96" s="198">
        <v>38</v>
      </c>
      <c r="E96" s="383">
        <f t="shared" si="13"/>
        <v>266</v>
      </c>
      <c r="F96" s="319">
        <v>46234</v>
      </c>
      <c r="G96" s="384">
        <f t="shared" ca="1" si="15"/>
        <v>74</v>
      </c>
      <c r="H96" s="385">
        <v>3</v>
      </c>
      <c r="I96" s="428">
        <v>-4.2289649999999996</v>
      </c>
      <c r="J96" s="428">
        <v>15.289871</v>
      </c>
      <c r="K96" s="385" t="str">
        <f>VLOOKUP(H96,Secteurs!$A$4:$C$6,3)</f>
        <v>Arnaud ITOUA</v>
      </c>
      <c r="L96" s="195">
        <v>0.5</v>
      </c>
      <c r="M96" s="196"/>
      <c r="N96" s="196"/>
      <c r="O96" s="196"/>
      <c r="P96" s="196"/>
      <c r="Q96" s="197">
        <v>0.5</v>
      </c>
      <c r="R96" s="386">
        <f t="shared" si="9"/>
        <v>133</v>
      </c>
      <c r="S96" s="387">
        <f t="shared" si="9"/>
        <v>0</v>
      </c>
      <c r="T96" s="387">
        <f t="shared" si="9"/>
        <v>0</v>
      </c>
      <c r="U96" s="387">
        <f t="shared" si="9"/>
        <v>0</v>
      </c>
      <c r="V96" s="387">
        <f t="shared" si="9"/>
        <v>0</v>
      </c>
      <c r="W96" s="388">
        <f t="shared" si="9"/>
        <v>133</v>
      </c>
      <c r="X96" s="389">
        <f t="shared" si="14"/>
        <v>266</v>
      </c>
      <c r="Y96" s="144"/>
      <c r="Z96" s="423">
        <f t="shared" si="1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10"/>
        <v>1</v>
      </c>
      <c r="B97" s="153" t="s">
        <v>135</v>
      </c>
      <c r="C97" s="153"/>
      <c r="D97" s="198">
        <v>36</v>
      </c>
      <c r="E97" s="383">
        <f t="shared" si="13"/>
        <v>252</v>
      </c>
      <c r="F97" s="319">
        <v>46238</v>
      </c>
      <c r="G97" s="384">
        <f t="shared" ca="1" si="15"/>
        <v>70</v>
      </c>
      <c r="H97" s="385">
        <v>1</v>
      </c>
      <c r="I97" s="428">
        <v>-4.2705473999999999</v>
      </c>
      <c r="J97" s="428">
        <v>15.222280599999999</v>
      </c>
      <c r="K97" s="385" t="s">
        <v>353</v>
      </c>
      <c r="L97" s="195">
        <v>0.5</v>
      </c>
      <c r="M97" s="196"/>
      <c r="N97" s="196">
        <v>0.25</v>
      </c>
      <c r="O97" s="196"/>
      <c r="P97" s="196"/>
      <c r="Q97" s="197">
        <v>0.25</v>
      </c>
      <c r="R97" s="386">
        <f t="shared" si="9"/>
        <v>126</v>
      </c>
      <c r="S97" s="387">
        <f t="shared" si="9"/>
        <v>0</v>
      </c>
      <c r="T97" s="387">
        <f t="shared" si="9"/>
        <v>63</v>
      </c>
      <c r="U97" s="387">
        <f t="shared" si="9"/>
        <v>0</v>
      </c>
      <c r="V97" s="387">
        <f t="shared" si="9"/>
        <v>0</v>
      </c>
      <c r="W97" s="388">
        <f t="shared" si="9"/>
        <v>63</v>
      </c>
      <c r="X97" s="389">
        <f t="shared" si="14"/>
        <v>252</v>
      </c>
      <c r="Y97" s="144"/>
      <c r="Z97" s="423">
        <f t="shared" si="1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si="10"/>
        <v>1</v>
      </c>
      <c r="B98" s="142" t="s">
        <v>370</v>
      </c>
      <c r="C98" s="148"/>
      <c r="D98" s="199">
        <v>8</v>
      </c>
      <c r="E98" s="383">
        <f t="shared" si="13"/>
        <v>56</v>
      </c>
      <c r="F98" s="319">
        <v>46240</v>
      </c>
      <c r="G98" s="384">
        <f t="shared" ca="1" si="15"/>
        <v>68</v>
      </c>
      <c r="H98" s="385">
        <v>3</v>
      </c>
      <c r="I98" s="428">
        <v>-4.1644255000000001</v>
      </c>
      <c r="J98" s="428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/>
      <c r="Q98" s="197">
        <v>0.5</v>
      </c>
      <c r="R98" s="386">
        <f t="shared" si="9"/>
        <v>28</v>
      </c>
      <c r="S98" s="387">
        <f t="shared" si="9"/>
        <v>0</v>
      </c>
      <c r="T98" s="387">
        <f t="shared" si="9"/>
        <v>0</v>
      </c>
      <c r="U98" s="387">
        <f t="shared" si="9"/>
        <v>0</v>
      </c>
      <c r="V98" s="387">
        <f t="shared" si="9"/>
        <v>0</v>
      </c>
      <c r="W98" s="388">
        <f t="shared" si="9"/>
        <v>28</v>
      </c>
      <c r="X98" s="389">
        <f t="shared" si="14"/>
        <v>56</v>
      </c>
      <c r="Y98" s="144"/>
      <c r="Z98" s="423">
        <f t="shared" ref="Z98:Z129" si="16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10"/>
        <v>1</v>
      </c>
      <c r="B99" s="142" t="s">
        <v>137</v>
      </c>
      <c r="C99" s="142"/>
      <c r="D99" s="198">
        <v>38</v>
      </c>
      <c r="E99" s="383">
        <f>D99*7</f>
        <v>266</v>
      </c>
      <c r="F99" s="319">
        <v>46247</v>
      </c>
      <c r="G99" s="384">
        <f t="shared" ca="1" si="15"/>
        <v>61</v>
      </c>
      <c r="H99" s="385">
        <v>2</v>
      </c>
      <c r="I99" s="428" t="s">
        <v>539</v>
      </c>
      <c r="J99" s="428" t="s">
        <v>540</v>
      </c>
      <c r="K99" s="385" t="s">
        <v>354</v>
      </c>
      <c r="L99" s="195">
        <v>0.5</v>
      </c>
      <c r="M99" s="196"/>
      <c r="N99" s="196"/>
      <c r="O99" s="196"/>
      <c r="P99" s="196"/>
      <c r="Q99" s="197">
        <v>0.5</v>
      </c>
      <c r="R99" s="386">
        <f t="shared" si="9"/>
        <v>133</v>
      </c>
      <c r="S99" s="387">
        <f t="shared" si="9"/>
        <v>0</v>
      </c>
      <c r="T99" s="387">
        <f t="shared" si="9"/>
        <v>0</v>
      </c>
      <c r="U99" s="387">
        <f t="shared" si="9"/>
        <v>0</v>
      </c>
      <c r="V99" s="387">
        <f t="shared" ref="S99:W104" si="17">+$E99*P99</f>
        <v>0</v>
      </c>
      <c r="W99" s="388">
        <f t="shared" si="17"/>
        <v>133</v>
      </c>
      <c r="X99" s="389">
        <f t="shared" si="14"/>
        <v>266</v>
      </c>
      <c r="Y99" s="144"/>
      <c r="Z99" s="423">
        <f t="shared" si="16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10"/>
        <v>1</v>
      </c>
      <c r="B100" s="142" t="s">
        <v>338</v>
      </c>
      <c r="C100" s="142"/>
      <c r="D100" s="198">
        <v>16</v>
      </c>
      <c r="E100" s="383">
        <f t="shared" si="13"/>
        <v>112</v>
      </c>
      <c r="F100" s="319">
        <v>46248</v>
      </c>
      <c r="G100" s="384">
        <f t="shared" ca="1" si="15"/>
        <v>60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ref="R100:W146" si="18">+$E100*L100</f>
        <v>84</v>
      </c>
      <c r="S100" s="387">
        <f t="shared" si="17"/>
        <v>0</v>
      </c>
      <c r="T100" s="387">
        <f t="shared" si="17"/>
        <v>28</v>
      </c>
      <c r="U100" s="387">
        <f t="shared" si="17"/>
        <v>0</v>
      </c>
      <c r="V100" s="387">
        <f t="shared" si="17"/>
        <v>0</v>
      </c>
      <c r="W100" s="388">
        <f t="shared" si="17"/>
        <v>0</v>
      </c>
      <c r="X100" s="389">
        <f>SUM(R100:W100)</f>
        <v>112</v>
      </c>
      <c r="Y100" s="144"/>
      <c r="Z100" s="423">
        <f t="shared" si="16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10"/>
        <v>1</v>
      </c>
      <c r="B101" s="142" t="s">
        <v>140</v>
      </c>
      <c r="C101" s="142"/>
      <c r="D101" s="198">
        <v>24</v>
      </c>
      <c r="E101" s="383">
        <f t="shared" si="13"/>
        <v>168</v>
      </c>
      <c r="F101" s="319">
        <v>46241</v>
      </c>
      <c r="G101" s="384">
        <f t="shared" ca="1" si="15"/>
        <v>67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18"/>
        <v>84</v>
      </c>
      <c r="S101" s="387">
        <f t="shared" si="17"/>
        <v>0</v>
      </c>
      <c r="T101" s="387">
        <f t="shared" si="17"/>
        <v>0</v>
      </c>
      <c r="U101" s="387">
        <f t="shared" si="17"/>
        <v>0</v>
      </c>
      <c r="V101" s="387">
        <f t="shared" si="17"/>
        <v>0</v>
      </c>
      <c r="W101" s="388">
        <f t="shared" si="17"/>
        <v>84</v>
      </c>
      <c r="X101" s="389">
        <f t="shared" si="14"/>
        <v>168</v>
      </c>
      <c r="Y101" s="144"/>
      <c r="Z101" s="423">
        <f t="shared" si="16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10"/>
        <v>1</v>
      </c>
      <c r="B102" s="142" t="s">
        <v>333</v>
      </c>
      <c r="C102" s="142"/>
      <c r="D102" s="198">
        <v>22</v>
      </c>
      <c r="E102" s="383">
        <f t="shared" si="13"/>
        <v>154</v>
      </c>
      <c r="F102" s="319">
        <v>46239</v>
      </c>
      <c r="G102" s="384">
        <f t="shared" ca="1" si="15"/>
        <v>69</v>
      </c>
      <c r="H102" s="254">
        <v>1</v>
      </c>
      <c r="I102" s="429" t="s">
        <v>541</v>
      </c>
      <c r="J102" s="429" t="s">
        <v>542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18"/>
        <v>0</v>
      </c>
      <c r="S102" s="387">
        <f t="shared" si="17"/>
        <v>0</v>
      </c>
      <c r="T102" s="387">
        <f t="shared" si="17"/>
        <v>77</v>
      </c>
      <c r="U102" s="387">
        <f t="shared" si="17"/>
        <v>0</v>
      </c>
      <c r="V102" s="387">
        <f t="shared" si="17"/>
        <v>77</v>
      </c>
      <c r="W102" s="388">
        <f t="shared" si="17"/>
        <v>0</v>
      </c>
      <c r="X102" s="389">
        <f t="shared" si="14"/>
        <v>154</v>
      </c>
      <c r="Y102" s="144"/>
      <c r="Z102" s="423">
        <f t="shared" si="16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10"/>
        <v>1</v>
      </c>
      <c r="B103" s="142" t="s">
        <v>142</v>
      </c>
      <c r="C103" s="142"/>
      <c r="D103" s="198">
        <v>26</v>
      </c>
      <c r="E103" s="383">
        <f>D103*7</f>
        <v>182</v>
      </c>
      <c r="F103" s="319">
        <v>46246</v>
      </c>
      <c r="G103" s="384">
        <f t="shared" ca="1" si="15"/>
        <v>62</v>
      </c>
      <c r="H103" s="385">
        <v>2</v>
      </c>
      <c r="I103" s="428" t="s">
        <v>543</v>
      </c>
      <c r="J103" s="428" t="s">
        <v>544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18"/>
        <v>182</v>
      </c>
      <c r="S103" s="387">
        <f t="shared" si="17"/>
        <v>0</v>
      </c>
      <c r="T103" s="387">
        <f t="shared" si="17"/>
        <v>0</v>
      </c>
      <c r="U103" s="387">
        <f t="shared" si="17"/>
        <v>0</v>
      </c>
      <c r="V103" s="387">
        <f t="shared" si="17"/>
        <v>0</v>
      </c>
      <c r="W103" s="388">
        <f t="shared" si="17"/>
        <v>0</v>
      </c>
      <c r="X103" s="389">
        <f t="shared" si="14"/>
        <v>182</v>
      </c>
      <c r="Y103" s="144"/>
      <c r="Z103" s="423">
        <f t="shared" si="16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10"/>
        <v>1</v>
      </c>
      <c r="B104" s="142" t="s">
        <v>143</v>
      </c>
      <c r="C104" s="148" t="s">
        <v>34</v>
      </c>
      <c r="D104" s="198">
        <v>20</v>
      </c>
      <c r="E104" s="383">
        <f t="shared" si="13"/>
        <v>140</v>
      </c>
      <c r="F104" s="319">
        <v>46239</v>
      </c>
      <c r="G104" s="384">
        <f t="shared" ca="1" si="15"/>
        <v>69</v>
      </c>
      <c r="H104" s="385">
        <v>3</v>
      </c>
      <c r="I104" s="428" t="s">
        <v>545</v>
      </c>
      <c r="J104" s="428" t="s">
        <v>546</v>
      </c>
      <c r="K104" s="385" t="str">
        <f>VLOOKUP(H104,Secteurs!$A$4:$C$6,3)</f>
        <v>Arnaud ITOUA</v>
      </c>
      <c r="L104" s="195"/>
      <c r="M104" s="196">
        <v>0.5</v>
      </c>
      <c r="N104" s="196"/>
      <c r="O104" s="196"/>
      <c r="P104" s="196">
        <v>0.5</v>
      </c>
      <c r="Q104" s="197"/>
      <c r="R104" s="386">
        <f t="shared" si="18"/>
        <v>0</v>
      </c>
      <c r="S104" s="387">
        <f t="shared" si="17"/>
        <v>70</v>
      </c>
      <c r="T104" s="387">
        <f t="shared" si="17"/>
        <v>0</v>
      </c>
      <c r="U104" s="387">
        <f t="shared" si="17"/>
        <v>0</v>
      </c>
      <c r="V104" s="387">
        <f t="shared" si="17"/>
        <v>70</v>
      </c>
      <c r="W104" s="388">
        <f t="shared" si="17"/>
        <v>0</v>
      </c>
      <c r="X104" s="389">
        <f t="shared" si="14"/>
        <v>140</v>
      </c>
      <c r="Y104" s="144"/>
      <c r="Z104" s="423">
        <f t="shared" si="16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10"/>
        <v>1</v>
      </c>
      <c r="B105" s="142" t="s">
        <v>144</v>
      </c>
      <c r="C105" s="148" t="s">
        <v>29</v>
      </c>
      <c r="D105" s="198">
        <v>20</v>
      </c>
      <c r="E105" s="383">
        <f t="shared" si="13"/>
        <v>140</v>
      </c>
      <c r="F105" s="319">
        <v>46246</v>
      </c>
      <c r="G105" s="384">
        <f t="shared" ca="1" si="15"/>
        <v>62</v>
      </c>
      <c r="H105" s="385">
        <v>2</v>
      </c>
      <c r="I105" s="428" t="s">
        <v>547</v>
      </c>
      <c r="J105" s="428" t="s">
        <v>548</v>
      </c>
      <c r="K105" s="385" t="s">
        <v>354</v>
      </c>
      <c r="L105" s="353"/>
      <c r="M105" s="196"/>
      <c r="N105" s="196">
        <v>0.5</v>
      </c>
      <c r="O105" s="196">
        <v>0.25</v>
      </c>
      <c r="P105" s="196"/>
      <c r="Q105" s="197">
        <v>0.25</v>
      </c>
      <c r="R105" s="386">
        <f t="shared" si="18"/>
        <v>0</v>
      </c>
      <c r="S105" s="387">
        <f t="shared" si="18"/>
        <v>0</v>
      </c>
      <c r="T105" s="387">
        <f t="shared" si="18"/>
        <v>70</v>
      </c>
      <c r="U105" s="387">
        <f t="shared" si="18"/>
        <v>35</v>
      </c>
      <c r="V105" s="387">
        <f t="shared" si="18"/>
        <v>0</v>
      </c>
      <c r="W105" s="388">
        <f t="shared" si="18"/>
        <v>35</v>
      </c>
      <c r="X105" s="389">
        <f t="shared" si="14"/>
        <v>140</v>
      </c>
      <c r="Y105" s="144"/>
      <c r="Z105" s="423">
        <f t="shared" si="16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10"/>
        <v>1</v>
      </c>
      <c r="B106" s="142" t="s">
        <v>381</v>
      </c>
      <c r="C106" s="142"/>
      <c r="D106" s="198">
        <v>22</v>
      </c>
      <c r="E106" s="383">
        <f t="shared" si="13"/>
        <v>154</v>
      </c>
      <c r="F106" s="319">
        <v>46239</v>
      </c>
      <c r="G106" s="384">
        <f t="shared" ca="1" si="15"/>
        <v>69</v>
      </c>
      <c r="H106" s="385">
        <v>1</v>
      </c>
      <c r="I106" s="428" t="s">
        <v>549</v>
      </c>
      <c r="J106" s="428" t="s">
        <v>550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18"/>
        <v>154</v>
      </c>
      <c r="S106" s="387">
        <f t="shared" si="18"/>
        <v>0</v>
      </c>
      <c r="T106" s="387">
        <f t="shared" si="18"/>
        <v>0</v>
      </c>
      <c r="U106" s="387">
        <f t="shared" si="18"/>
        <v>0</v>
      </c>
      <c r="V106" s="387">
        <f t="shared" si="18"/>
        <v>0</v>
      </c>
      <c r="W106" s="388">
        <f t="shared" si="18"/>
        <v>0</v>
      </c>
      <c r="X106" s="389">
        <f t="shared" si="14"/>
        <v>154</v>
      </c>
      <c r="Y106" s="144"/>
      <c r="Z106" s="423">
        <f t="shared" si="16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10"/>
        <v>1</v>
      </c>
      <c r="B107" s="142" t="s">
        <v>339</v>
      </c>
      <c r="C107" s="142"/>
      <c r="D107" s="199">
        <v>14</v>
      </c>
      <c r="E107" s="383">
        <f t="shared" si="13"/>
        <v>98</v>
      </c>
      <c r="F107" s="319">
        <v>46241</v>
      </c>
      <c r="G107" s="384">
        <f t="shared" ca="1" si="15"/>
        <v>67</v>
      </c>
      <c r="H107" s="385">
        <v>3</v>
      </c>
      <c r="I107" s="428">
        <v>-4.2050318999999998</v>
      </c>
      <c r="J107" s="428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18"/>
        <v>49</v>
      </c>
      <c r="S107" s="387">
        <f t="shared" si="18"/>
        <v>0</v>
      </c>
      <c r="T107" s="387">
        <f t="shared" si="18"/>
        <v>0</v>
      </c>
      <c r="U107" s="387">
        <f t="shared" si="18"/>
        <v>0</v>
      </c>
      <c r="V107" s="387">
        <f t="shared" si="18"/>
        <v>0</v>
      </c>
      <c r="W107" s="388">
        <f t="shared" si="18"/>
        <v>49</v>
      </c>
      <c r="X107" s="389">
        <f t="shared" si="14"/>
        <v>98</v>
      </c>
      <c r="Y107" s="144"/>
      <c r="Z107" s="423">
        <f t="shared" si="16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10"/>
        <v>1</v>
      </c>
      <c r="B108" s="142" t="s">
        <v>147</v>
      </c>
      <c r="C108" s="142"/>
      <c r="D108" s="198">
        <v>16</v>
      </c>
      <c r="E108" s="383">
        <f t="shared" si="13"/>
        <v>112</v>
      </c>
      <c r="F108" s="319">
        <v>46240</v>
      </c>
      <c r="G108" s="384">
        <f t="shared" ca="1" si="15"/>
        <v>68</v>
      </c>
      <c r="H108" s="385">
        <v>1</v>
      </c>
      <c r="I108" s="428">
        <v>-4.2831029999999997</v>
      </c>
      <c r="J108" s="428">
        <v>15.246445</v>
      </c>
      <c r="K108" s="385" t="s">
        <v>353</v>
      </c>
      <c r="L108" s="195"/>
      <c r="M108" s="196"/>
      <c r="N108" s="196"/>
      <c r="O108" s="196"/>
      <c r="P108" s="196">
        <v>0.5</v>
      </c>
      <c r="Q108" s="197">
        <v>0.5</v>
      </c>
      <c r="R108" s="386">
        <f t="shared" si="18"/>
        <v>0</v>
      </c>
      <c r="S108" s="387">
        <f t="shared" si="18"/>
        <v>0</v>
      </c>
      <c r="T108" s="387">
        <f t="shared" si="18"/>
        <v>0</v>
      </c>
      <c r="U108" s="387">
        <f t="shared" si="18"/>
        <v>0</v>
      </c>
      <c r="V108" s="387">
        <f t="shared" si="18"/>
        <v>56</v>
      </c>
      <c r="W108" s="388">
        <f t="shared" si="18"/>
        <v>56</v>
      </c>
      <c r="X108" s="389">
        <f t="shared" si="14"/>
        <v>112</v>
      </c>
      <c r="Y108" s="144"/>
      <c r="Z108" s="423">
        <f t="shared" si="16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10"/>
        <v>1</v>
      </c>
      <c r="B109" s="142" t="s">
        <v>551</v>
      </c>
      <c r="C109" s="142"/>
      <c r="D109" s="198">
        <v>12</v>
      </c>
      <c r="E109" s="383">
        <f t="shared" si="13"/>
        <v>84</v>
      </c>
      <c r="F109" s="319">
        <v>46237</v>
      </c>
      <c r="G109" s="384">
        <f t="shared" ca="1" si="15"/>
        <v>71</v>
      </c>
      <c r="H109" s="254">
        <v>1</v>
      </c>
      <c r="I109" s="429">
        <v>-4.2952130000000004</v>
      </c>
      <c r="J109" s="429">
        <v>15.211610800000001</v>
      </c>
      <c r="K109" s="385" t="s">
        <v>353</v>
      </c>
      <c r="L109" s="195"/>
      <c r="M109" s="196"/>
      <c r="N109" s="196"/>
      <c r="O109" s="196"/>
      <c r="P109" s="196">
        <v>0.5</v>
      </c>
      <c r="Q109" s="197">
        <v>0.5</v>
      </c>
      <c r="R109" s="386">
        <f t="shared" si="18"/>
        <v>0</v>
      </c>
      <c r="S109" s="387">
        <f t="shared" si="18"/>
        <v>0</v>
      </c>
      <c r="T109" s="387">
        <f t="shared" si="18"/>
        <v>0</v>
      </c>
      <c r="U109" s="387">
        <f t="shared" si="18"/>
        <v>0</v>
      </c>
      <c r="V109" s="387">
        <f t="shared" si="18"/>
        <v>42</v>
      </c>
      <c r="W109" s="388">
        <f t="shared" si="18"/>
        <v>42</v>
      </c>
      <c r="X109" s="389">
        <f t="shared" si="14"/>
        <v>84</v>
      </c>
      <c r="Y109" s="144"/>
      <c r="Z109" s="423">
        <f t="shared" si="16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10"/>
        <v>1</v>
      </c>
      <c r="B110" s="142" t="s">
        <v>149</v>
      </c>
      <c r="C110" s="142"/>
      <c r="D110" s="199">
        <v>18</v>
      </c>
      <c r="E110" s="383">
        <f>D110*7</f>
        <v>126</v>
      </c>
      <c r="F110" s="319">
        <v>46241</v>
      </c>
      <c r="G110" s="384">
        <f t="shared" ca="1" si="15"/>
        <v>67</v>
      </c>
      <c r="H110" s="385">
        <v>3</v>
      </c>
      <c r="I110" s="428">
        <v>-4.2012657000000004</v>
      </c>
      <c r="J110" s="428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>
        <v>0.25</v>
      </c>
      <c r="P110" s="196">
        <v>0.25</v>
      </c>
      <c r="Q110" s="197"/>
      <c r="R110" s="386">
        <f t="shared" si="18"/>
        <v>63</v>
      </c>
      <c r="S110" s="387">
        <f t="shared" si="18"/>
        <v>0</v>
      </c>
      <c r="T110" s="387">
        <f t="shared" si="18"/>
        <v>0</v>
      </c>
      <c r="U110" s="387">
        <f t="shared" si="18"/>
        <v>31.5</v>
      </c>
      <c r="V110" s="387">
        <f t="shared" si="18"/>
        <v>31.5</v>
      </c>
      <c r="W110" s="388">
        <f t="shared" si="18"/>
        <v>0</v>
      </c>
      <c r="X110" s="389">
        <f t="shared" si="14"/>
        <v>126</v>
      </c>
      <c r="Y110" s="144"/>
      <c r="Z110" s="423">
        <f t="shared" si="16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10"/>
        <v>1</v>
      </c>
      <c r="B111" s="142" t="s">
        <v>150</v>
      </c>
      <c r="C111" s="142"/>
      <c r="D111" s="198">
        <v>16</v>
      </c>
      <c r="E111" s="383">
        <f t="shared" si="13"/>
        <v>112</v>
      </c>
      <c r="F111" s="319">
        <v>46248</v>
      </c>
      <c r="G111" s="384">
        <f t="shared" ca="1" si="15"/>
        <v>60</v>
      </c>
      <c r="H111" s="385">
        <v>2</v>
      </c>
      <c r="I111" s="428" t="s">
        <v>552</v>
      </c>
      <c r="J111" s="428" t="s">
        <v>553</v>
      </c>
      <c r="K111" s="385" t="s">
        <v>354</v>
      </c>
      <c r="L111" s="195"/>
      <c r="M111" s="196"/>
      <c r="N111" s="196">
        <v>0.5</v>
      </c>
      <c r="O111" s="196"/>
      <c r="P111" s="196"/>
      <c r="Q111" s="197">
        <v>0.5</v>
      </c>
      <c r="R111" s="386">
        <f t="shared" si="18"/>
        <v>0</v>
      </c>
      <c r="S111" s="387">
        <f t="shared" si="18"/>
        <v>0</v>
      </c>
      <c r="T111" s="387">
        <f t="shared" si="18"/>
        <v>56</v>
      </c>
      <c r="U111" s="387">
        <f t="shared" si="18"/>
        <v>0</v>
      </c>
      <c r="V111" s="387">
        <f t="shared" si="18"/>
        <v>0</v>
      </c>
      <c r="W111" s="388">
        <f t="shared" si="18"/>
        <v>56</v>
      </c>
      <c r="X111" s="389">
        <f t="shared" si="14"/>
        <v>112</v>
      </c>
      <c r="Y111" s="144"/>
      <c r="Z111" s="423">
        <f t="shared" si="16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10"/>
        <v>1</v>
      </c>
      <c r="B112" s="153" t="s">
        <v>151</v>
      </c>
      <c r="C112" s="153"/>
      <c r="D112" s="198">
        <v>30</v>
      </c>
      <c r="E112" s="383">
        <f t="shared" si="13"/>
        <v>210</v>
      </c>
      <c r="F112" s="319">
        <v>46240</v>
      </c>
      <c r="G112" s="384">
        <f t="shared" ca="1" si="15"/>
        <v>68</v>
      </c>
      <c r="H112" s="385">
        <v>1</v>
      </c>
      <c r="I112" s="428">
        <v>-4.2806160999999996</v>
      </c>
      <c r="J112" s="428">
        <v>15.2473147</v>
      </c>
      <c r="K112" s="385" t="s">
        <v>353</v>
      </c>
      <c r="L112" s="195"/>
      <c r="M112" s="196"/>
      <c r="N112" s="196"/>
      <c r="O112" s="196">
        <v>0.5</v>
      </c>
      <c r="P112" s="196"/>
      <c r="Q112" s="197">
        <v>0.5</v>
      </c>
      <c r="R112" s="386">
        <f t="shared" si="18"/>
        <v>0</v>
      </c>
      <c r="S112" s="387">
        <f t="shared" si="18"/>
        <v>0</v>
      </c>
      <c r="T112" s="387">
        <f t="shared" si="18"/>
        <v>0</v>
      </c>
      <c r="U112" s="387">
        <f t="shared" si="18"/>
        <v>105</v>
      </c>
      <c r="V112" s="387">
        <f t="shared" si="18"/>
        <v>0</v>
      </c>
      <c r="W112" s="388">
        <f t="shared" si="18"/>
        <v>105</v>
      </c>
      <c r="X112" s="389">
        <f t="shared" si="14"/>
        <v>210</v>
      </c>
      <c r="Y112" s="144"/>
      <c r="Z112" s="423">
        <f t="shared" si="16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10"/>
        <v>1</v>
      </c>
      <c r="B113" s="150" t="s">
        <v>153</v>
      </c>
      <c r="C113" s="148" t="s">
        <v>29</v>
      </c>
      <c r="D113" s="200">
        <v>24</v>
      </c>
      <c r="E113" s="383">
        <f t="shared" si="13"/>
        <v>168</v>
      </c>
      <c r="F113" s="319">
        <v>46234</v>
      </c>
      <c r="G113" s="384">
        <f t="shared" ca="1" si="15"/>
        <v>74</v>
      </c>
      <c r="H113" s="385">
        <v>3</v>
      </c>
      <c r="I113" s="428">
        <v>-4.2322949999999997</v>
      </c>
      <c r="J113" s="428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18"/>
        <v>0</v>
      </c>
      <c r="S113" s="387">
        <f t="shared" si="18"/>
        <v>168</v>
      </c>
      <c r="T113" s="387">
        <f t="shared" si="18"/>
        <v>0</v>
      </c>
      <c r="U113" s="387">
        <f t="shared" si="18"/>
        <v>0</v>
      </c>
      <c r="V113" s="387">
        <f t="shared" si="18"/>
        <v>0</v>
      </c>
      <c r="W113" s="388">
        <f t="shared" si="18"/>
        <v>0</v>
      </c>
      <c r="X113" s="389">
        <f t="shared" si="14"/>
        <v>168</v>
      </c>
      <c r="Y113" s="144"/>
      <c r="Z113" s="423">
        <f t="shared" si="16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10"/>
        <v>1</v>
      </c>
      <c r="B114" s="150" t="s">
        <v>154</v>
      </c>
      <c r="C114" s="150"/>
      <c r="D114" s="200">
        <v>18</v>
      </c>
      <c r="E114" s="383">
        <f t="shared" si="13"/>
        <v>126</v>
      </c>
      <c r="F114" s="319">
        <v>46241</v>
      </c>
      <c r="G114" s="384">
        <f t="shared" ca="1" si="15"/>
        <v>67</v>
      </c>
      <c r="H114" s="385">
        <v>3</v>
      </c>
      <c r="I114" s="428">
        <v>-4.2060531000000001</v>
      </c>
      <c r="J114" s="428">
        <v>15.262865700000001</v>
      </c>
      <c r="K114" s="385" t="str">
        <f>VLOOKUP(H114,Secteurs!$A$4:$C$6,3)</f>
        <v>Arnaud ITOUA</v>
      </c>
      <c r="L114" s="195">
        <v>0.5</v>
      </c>
      <c r="M114" s="196"/>
      <c r="N114" s="196"/>
      <c r="O114" s="196"/>
      <c r="P114" s="196"/>
      <c r="Q114" s="197">
        <v>0.5</v>
      </c>
      <c r="R114" s="386">
        <f t="shared" si="18"/>
        <v>63</v>
      </c>
      <c r="S114" s="387">
        <f t="shared" si="18"/>
        <v>0</v>
      </c>
      <c r="T114" s="387">
        <f t="shared" si="18"/>
        <v>0</v>
      </c>
      <c r="U114" s="387">
        <f t="shared" si="18"/>
        <v>0</v>
      </c>
      <c r="V114" s="387">
        <f t="shared" si="18"/>
        <v>0</v>
      </c>
      <c r="W114" s="388">
        <f t="shared" si="18"/>
        <v>63</v>
      </c>
      <c r="X114" s="389">
        <f t="shared" si="14"/>
        <v>126</v>
      </c>
      <c r="Y114" s="144"/>
      <c r="Z114" s="423">
        <f t="shared" si="16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10"/>
        <v>1</v>
      </c>
      <c r="B115" s="348" t="s">
        <v>328</v>
      </c>
      <c r="C115" s="142"/>
      <c r="D115" s="198">
        <v>16</v>
      </c>
      <c r="E115" s="383">
        <f t="shared" si="13"/>
        <v>112</v>
      </c>
      <c r="F115" s="319">
        <v>46246</v>
      </c>
      <c r="G115" s="384">
        <f t="shared" ca="1" si="15"/>
        <v>62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18"/>
        <v>0</v>
      </c>
      <c r="S115" s="387">
        <f t="shared" si="18"/>
        <v>0</v>
      </c>
      <c r="T115" s="387">
        <f t="shared" si="18"/>
        <v>0</v>
      </c>
      <c r="U115" s="387">
        <f t="shared" si="18"/>
        <v>56</v>
      </c>
      <c r="V115" s="387">
        <f t="shared" si="18"/>
        <v>56</v>
      </c>
      <c r="W115" s="388">
        <f t="shared" si="18"/>
        <v>0</v>
      </c>
      <c r="X115" s="389">
        <f t="shared" si="14"/>
        <v>112</v>
      </c>
      <c r="Y115" s="144"/>
      <c r="Z115" s="423">
        <f t="shared" si="16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10"/>
        <v>1</v>
      </c>
      <c r="B116" s="150" t="s">
        <v>156</v>
      </c>
      <c r="C116" s="150"/>
      <c r="D116" s="200">
        <v>14</v>
      </c>
      <c r="E116" s="383">
        <f t="shared" si="13"/>
        <v>98</v>
      </c>
      <c r="F116" s="320">
        <v>46239</v>
      </c>
      <c r="G116" s="384">
        <f t="shared" ca="1" si="15"/>
        <v>69</v>
      </c>
      <c r="H116" s="255">
        <v>3</v>
      </c>
      <c r="I116" s="430">
        <v>-4.2692519000000004</v>
      </c>
      <c r="J116" s="430">
        <v>15.2894527</v>
      </c>
      <c r="K116" s="152" t="str">
        <f>VLOOKUP(H116,Secteurs!$A$4:$C$6,3)</f>
        <v>Arnaud ITOUA</v>
      </c>
      <c r="L116" s="195"/>
      <c r="M116" s="196">
        <v>0.5</v>
      </c>
      <c r="N116" s="196"/>
      <c r="O116" s="196"/>
      <c r="P116" s="196">
        <v>0.5</v>
      </c>
      <c r="Q116" s="197"/>
      <c r="R116" s="386">
        <f t="shared" si="18"/>
        <v>0</v>
      </c>
      <c r="S116" s="387">
        <f t="shared" si="18"/>
        <v>49</v>
      </c>
      <c r="T116" s="387">
        <f t="shared" si="18"/>
        <v>0</v>
      </c>
      <c r="U116" s="387">
        <f t="shared" si="18"/>
        <v>0</v>
      </c>
      <c r="V116" s="387">
        <f t="shared" si="18"/>
        <v>49</v>
      </c>
      <c r="W116" s="388">
        <f t="shared" si="18"/>
        <v>0</v>
      </c>
      <c r="X116" s="389">
        <f t="shared" si="14"/>
        <v>98</v>
      </c>
      <c r="Y116" s="144"/>
      <c r="Z116" s="423">
        <f t="shared" si="16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10"/>
        <v>1</v>
      </c>
      <c r="B117" s="150" t="s">
        <v>157</v>
      </c>
      <c r="C117" s="148" t="s">
        <v>29</v>
      </c>
      <c r="D117" s="200">
        <v>22</v>
      </c>
      <c r="E117" s="383">
        <f t="shared" si="13"/>
        <v>154</v>
      </c>
      <c r="F117" s="319">
        <v>46246</v>
      </c>
      <c r="G117" s="384">
        <f t="shared" ca="1" si="15"/>
        <v>62</v>
      </c>
      <c r="H117" s="385">
        <v>2</v>
      </c>
      <c r="I117" s="428" t="s">
        <v>423</v>
      </c>
      <c r="J117" s="428" t="s">
        <v>424</v>
      </c>
      <c r="K117" s="385" t="s">
        <v>355</v>
      </c>
      <c r="L117" s="195"/>
      <c r="M117" s="196"/>
      <c r="N117" s="196"/>
      <c r="O117" s="196">
        <v>0.5</v>
      </c>
      <c r="P117" s="196"/>
      <c r="Q117" s="197">
        <v>0.5</v>
      </c>
      <c r="R117" s="386">
        <f t="shared" si="18"/>
        <v>0</v>
      </c>
      <c r="S117" s="387">
        <f t="shared" si="18"/>
        <v>0</v>
      </c>
      <c r="T117" s="387">
        <f t="shared" si="18"/>
        <v>0</v>
      </c>
      <c r="U117" s="387">
        <f t="shared" si="18"/>
        <v>77</v>
      </c>
      <c r="V117" s="387">
        <f t="shared" si="18"/>
        <v>0</v>
      </c>
      <c r="W117" s="388">
        <f t="shared" si="18"/>
        <v>77</v>
      </c>
      <c r="X117" s="389">
        <f t="shared" si="14"/>
        <v>154</v>
      </c>
      <c r="Y117" s="144"/>
      <c r="Z117" s="423">
        <f t="shared" si="16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10"/>
        <v>1</v>
      </c>
      <c r="B118" s="150" t="s">
        <v>158</v>
      </c>
      <c r="C118" s="150"/>
      <c r="D118" s="200">
        <v>40</v>
      </c>
      <c r="E118" s="383">
        <f t="shared" si="13"/>
        <v>280</v>
      </c>
      <c r="F118" s="319">
        <v>46246</v>
      </c>
      <c r="G118" s="384">
        <f t="shared" ca="1" si="15"/>
        <v>62</v>
      </c>
      <c r="H118" s="385">
        <v>2</v>
      </c>
      <c r="I118" s="428" t="s">
        <v>554</v>
      </c>
      <c r="J118" s="428" t="s">
        <v>555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18"/>
        <v>280</v>
      </c>
      <c r="S118" s="387">
        <f t="shared" si="18"/>
        <v>0</v>
      </c>
      <c r="T118" s="387">
        <f t="shared" si="18"/>
        <v>0</v>
      </c>
      <c r="U118" s="387">
        <f t="shared" si="18"/>
        <v>0</v>
      </c>
      <c r="V118" s="387">
        <f t="shared" si="18"/>
        <v>0</v>
      </c>
      <c r="W118" s="388">
        <f t="shared" si="18"/>
        <v>0</v>
      </c>
      <c r="X118" s="389">
        <f t="shared" si="14"/>
        <v>280</v>
      </c>
      <c r="Y118" s="144"/>
      <c r="Z118" s="423">
        <f t="shared" si="16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10"/>
        <v>1</v>
      </c>
      <c r="B119" s="150" t="s">
        <v>159</v>
      </c>
      <c r="C119" s="154" t="s">
        <v>29</v>
      </c>
      <c r="D119" s="200">
        <v>16</v>
      </c>
      <c r="E119" s="383">
        <f t="shared" si="13"/>
        <v>112</v>
      </c>
      <c r="F119" s="319">
        <v>46247</v>
      </c>
      <c r="G119" s="384">
        <f t="shared" ca="1" si="15"/>
        <v>61</v>
      </c>
      <c r="H119" s="385">
        <v>2</v>
      </c>
      <c r="I119" s="428" t="s">
        <v>556</v>
      </c>
      <c r="J119" s="428" t="s">
        <v>557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18"/>
        <v>112</v>
      </c>
      <c r="S119" s="387">
        <f t="shared" si="18"/>
        <v>0</v>
      </c>
      <c r="T119" s="387">
        <f t="shared" si="18"/>
        <v>0</v>
      </c>
      <c r="U119" s="387">
        <f t="shared" si="18"/>
        <v>0</v>
      </c>
      <c r="V119" s="387">
        <f t="shared" si="18"/>
        <v>0</v>
      </c>
      <c r="W119" s="388">
        <f t="shared" si="18"/>
        <v>0</v>
      </c>
      <c r="X119" s="389">
        <f t="shared" si="14"/>
        <v>112</v>
      </c>
      <c r="Y119" s="144"/>
      <c r="Z119" s="423">
        <f t="shared" si="16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10"/>
        <v>1</v>
      </c>
      <c r="B120" s="150" t="s">
        <v>324</v>
      </c>
      <c r="C120" s="150"/>
      <c r="D120" s="200">
        <v>12</v>
      </c>
      <c r="E120" s="383">
        <f t="shared" si="13"/>
        <v>84</v>
      </c>
      <c r="F120" s="319">
        <v>46239</v>
      </c>
      <c r="G120" s="384">
        <f t="shared" ca="1" si="15"/>
        <v>69</v>
      </c>
      <c r="H120" s="385">
        <v>3</v>
      </c>
      <c r="I120" s="428">
        <v>-4.2692519000000004</v>
      </c>
      <c r="J120" s="428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/>
      <c r="Q120" s="197">
        <v>0.5</v>
      </c>
      <c r="R120" s="386">
        <f t="shared" si="18"/>
        <v>42</v>
      </c>
      <c r="S120" s="387">
        <f t="shared" si="18"/>
        <v>0</v>
      </c>
      <c r="T120" s="387">
        <f t="shared" si="18"/>
        <v>0</v>
      </c>
      <c r="U120" s="387">
        <f t="shared" si="18"/>
        <v>0</v>
      </c>
      <c r="V120" s="387">
        <f t="shared" si="18"/>
        <v>0</v>
      </c>
      <c r="W120" s="388">
        <f t="shared" si="18"/>
        <v>42</v>
      </c>
      <c r="X120" s="389">
        <f t="shared" si="14"/>
        <v>84</v>
      </c>
      <c r="Y120" s="144"/>
      <c r="Z120" s="423">
        <f t="shared" si="16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10"/>
        <v>1</v>
      </c>
      <c r="B121" s="150" t="s">
        <v>292</v>
      </c>
      <c r="C121" s="321"/>
      <c r="D121" s="200">
        <v>16</v>
      </c>
      <c r="E121" s="383">
        <f t="shared" si="13"/>
        <v>112</v>
      </c>
      <c r="F121" s="319">
        <v>46246</v>
      </c>
      <c r="G121" s="384">
        <f t="shared" ca="1" si="15"/>
        <v>62</v>
      </c>
      <c r="H121" s="385">
        <v>2</v>
      </c>
      <c r="I121" s="428" t="s">
        <v>558</v>
      </c>
      <c r="J121" s="428" t="s">
        <v>559</v>
      </c>
      <c r="K121" s="385" t="s">
        <v>354</v>
      </c>
      <c r="L121" s="195">
        <v>0.5</v>
      </c>
      <c r="M121" s="196"/>
      <c r="N121" s="196"/>
      <c r="O121" s="196"/>
      <c r="P121" s="196"/>
      <c r="Q121" s="197">
        <v>0.5</v>
      </c>
      <c r="R121" s="386">
        <f t="shared" si="18"/>
        <v>56</v>
      </c>
      <c r="S121" s="387">
        <f t="shared" si="18"/>
        <v>0</v>
      </c>
      <c r="T121" s="387">
        <f t="shared" si="18"/>
        <v>0</v>
      </c>
      <c r="U121" s="387">
        <f t="shared" si="18"/>
        <v>0</v>
      </c>
      <c r="V121" s="387">
        <f t="shared" si="18"/>
        <v>0</v>
      </c>
      <c r="W121" s="388">
        <f t="shared" si="18"/>
        <v>56</v>
      </c>
      <c r="X121" s="389">
        <f t="shared" si="14"/>
        <v>112</v>
      </c>
      <c r="Y121" s="144"/>
      <c r="Z121" s="423">
        <f t="shared" si="16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10"/>
        <v>1</v>
      </c>
      <c r="B122" s="150" t="s">
        <v>161</v>
      </c>
      <c r="C122" s="150"/>
      <c r="D122" s="200">
        <v>20</v>
      </c>
      <c r="E122" s="383">
        <f t="shared" si="13"/>
        <v>140</v>
      </c>
      <c r="F122" s="319">
        <v>46246</v>
      </c>
      <c r="G122" s="384">
        <f t="shared" ca="1" si="15"/>
        <v>62</v>
      </c>
      <c r="H122" s="385">
        <v>2</v>
      </c>
      <c r="I122" s="428" t="s">
        <v>560</v>
      </c>
      <c r="J122" s="428" t="s">
        <v>561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18"/>
        <v>70</v>
      </c>
      <c r="S122" s="387">
        <f t="shared" si="18"/>
        <v>0</v>
      </c>
      <c r="T122" s="387">
        <f t="shared" si="18"/>
        <v>0</v>
      </c>
      <c r="U122" s="387">
        <f t="shared" si="18"/>
        <v>70</v>
      </c>
      <c r="V122" s="387">
        <f t="shared" si="18"/>
        <v>0</v>
      </c>
      <c r="W122" s="388">
        <f t="shared" si="18"/>
        <v>0</v>
      </c>
      <c r="X122" s="389">
        <f t="shared" si="14"/>
        <v>140</v>
      </c>
      <c r="Y122" s="144"/>
      <c r="Z122" s="423">
        <f t="shared" si="16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10"/>
        <v>1</v>
      </c>
      <c r="B123" s="150" t="s">
        <v>162</v>
      </c>
      <c r="C123" s="150"/>
      <c r="D123" s="200">
        <v>42</v>
      </c>
      <c r="E123" s="383">
        <f t="shared" si="13"/>
        <v>294</v>
      </c>
      <c r="F123" s="319">
        <v>46241</v>
      </c>
      <c r="G123" s="384">
        <f t="shared" ca="1" si="15"/>
        <v>67</v>
      </c>
      <c r="H123" s="254">
        <v>2</v>
      </c>
      <c r="I123" s="429" t="s">
        <v>562</v>
      </c>
      <c r="J123" s="429" t="s">
        <v>563</v>
      </c>
      <c r="K123" s="385" t="s">
        <v>354</v>
      </c>
      <c r="L123" s="195">
        <v>0.5</v>
      </c>
      <c r="M123" s="196"/>
      <c r="N123" s="196"/>
      <c r="O123" s="196"/>
      <c r="P123" s="196"/>
      <c r="Q123" s="197">
        <v>0.5</v>
      </c>
      <c r="R123" s="386">
        <f t="shared" si="18"/>
        <v>147</v>
      </c>
      <c r="S123" s="387">
        <f t="shared" si="18"/>
        <v>0</v>
      </c>
      <c r="T123" s="387">
        <f t="shared" si="18"/>
        <v>0</v>
      </c>
      <c r="U123" s="387">
        <f t="shared" si="18"/>
        <v>0</v>
      </c>
      <c r="V123" s="387">
        <f t="shared" si="18"/>
        <v>0</v>
      </c>
      <c r="W123" s="388">
        <f t="shared" si="18"/>
        <v>147</v>
      </c>
      <c r="X123" s="389">
        <f t="shared" si="14"/>
        <v>294</v>
      </c>
      <c r="Y123" s="144"/>
      <c r="Z123" s="423">
        <f t="shared" si="16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10"/>
        <v>1</v>
      </c>
      <c r="B124" s="150" t="s">
        <v>387</v>
      </c>
      <c r="C124" s="154"/>
      <c r="D124" s="200">
        <v>2</v>
      </c>
      <c r="E124" s="383">
        <f>D124*7</f>
        <v>14</v>
      </c>
      <c r="F124" s="319">
        <v>46241</v>
      </c>
      <c r="G124" s="384">
        <f t="shared" ca="1" si="15"/>
        <v>67</v>
      </c>
      <c r="H124" s="254">
        <v>1</v>
      </c>
      <c r="I124" s="429">
        <v>-4.2928160000000002</v>
      </c>
      <c r="J124" s="429">
        <v>15.250064</v>
      </c>
      <c r="K124" s="385" t="s">
        <v>353</v>
      </c>
      <c r="L124" s="195"/>
      <c r="M124" s="196"/>
      <c r="N124" s="196">
        <v>1</v>
      </c>
      <c r="O124" s="196"/>
      <c r="P124" s="196"/>
      <c r="Q124" s="197"/>
      <c r="R124" s="386">
        <f t="shared" si="18"/>
        <v>0</v>
      </c>
      <c r="S124" s="387">
        <f t="shared" si="18"/>
        <v>0</v>
      </c>
      <c r="T124" s="387">
        <f t="shared" si="18"/>
        <v>14</v>
      </c>
      <c r="U124" s="387">
        <f t="shared" si="18"/>
        <v>0</v>
      </c>
      <c r="V124" s="387">
        <f t="shared" si="18"/>
        <v>0</v>
      </c>
      <c r="W124" s="388">
        <f t="shared" si="18"/>
        <v>0</v>
      </c>
      <c r="X124" s="389">
        <f t="shared" si="14"/>
        <v>14</v>
      </c>
      <c r="Y124" s="144"/>
      <c r="Z124" s="423">
        <f t="shared" si="16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10"/>
        <v>1</v>
      </c>
      <c r="B125" s="150" t="s">
        <v>164</v>
      </c>
      <c r="C125" s="154" t="s">
        <v>34</v>
      </c>
      <c r="D125" s="201">
        <v>16</v>
      </c>
      <c r="E125" s="383">
        <f t="shared" si="13"/>
        <v>112</v>
      </c>
      <c r="F125" s="319">
        <v>46248</v>
      </c>
      <c r="G125" s="384">
        <f t="shared" ca="1" si="15"/>
        <v>60</v>
      </c>
      <c r="H125" s="254">
        <v>1</v>
      </c>
      <c r="I125" s="429" t="s">
        <v>564</v>
      </c>
      <c r="J125" s="429" t="s">
        <v>565</v>
      </c>
      <c r="K125" s="385" t="s">
        <v>354</v>
      </c>
      <c r="L125" s="195"/>
      <c r="M125" s="196"/>
      <c r="N125" s="196"/>
      <c r="O125" s="196">
        <v>1</v>
      </c>
      <c r="P125" s="196"/>
      <c r="Q125" s="197"/>
      <c r="R125" s="386">
        <f t="shared" si="18"/>
        <v>0</v>
      </c>
      <c r="S125" s="387">
        <f t="shared" si="18"/>
        <v>0</v>
      </c>
      <c r="T125" s="387">
        <f t="shared" si="18"/>
        <v>0</v>
      </c>
      <c r="U125" s="387">
        <f t="shared" si="18"/>
        <v>112</v>
      </c>
      <c r="V125" s="387">
        <f t="shared" si="18"/>
        <v>0</v>
      </c>
      <c r="W125" s="388">
        <f t="shared" si="18"/>
        <v>0</v>
      </c>
      <c r="X125" s="389">
        <f t="shared" si="14"/>
        <v>112</v>
      </c>
      <c r="Y125" s="144"/>
      <c r="Z125" s="423">
        <f t="shared" si="16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10"/>
        <v>1</v>
      </c>
      <c r="B126" s="150" t="s">
        <v>390</v>
      </c>
      <c r="C126" s="154" t="s">
        <v>34</v>
      </c>
      <c r="D126" s="200">
        <v>8</v>
      </c>
      <c r="E126" s="383">
        <f t="shared" si="13"/>
        <v>56</v>
      </c>
      <c r="F126" s="319">
        <v>46248</v>
      </c>
      <c r="G126" s="384">
        <f t="shared" ca="1" si="15"/>
        <v>60</v>
      </c>
      <c r="H126" s="254">
        <v>2</v>
      </c>
      <c r="I126" s="429" t="s">
        <v>566</v>
      </c>
      <c r="J126" s="429" t="s">
        <v>567</v>
      </c>
      <c r="K126" s="385" t="s">
        <v>354</v>
      </c>
      <c r="L126" s="195">
        <v>1</v>
      </c>
      <c r="M126" s="196"/>
      <c r="N126" s="196"/>
      <c r="O126" s="196"/>
      <c r="P126" s="196"/>
      <c r="Q126" s="197"/>
      <c r="R126" s="386">
        <f t="shared" si="18"/>
        <v>56</v>
      </c>
      <c r="S126" s="387">
        <f t="shared" si="18"/>
        <v>0</v>
      </c>
      <c r="T126" s="387">
        <f t="shared" si="18"/>
        <v>0</v>
      </c>
      <c r="U126" s="387">
        <f t="shared" si="18"/>
        <v>0</v>
      </c>
      <c r="V126" s="387">
        <f t="shared" si="18"/>
        <v>0</v>
      </c>
      <c r="W126" s="388">
        <f t="shared" si="18"/>
        <v>0</v>
      </c>
      <c r="X126" s="389">
        <f t="shared" si="14"/>
        <v>56</v>
      </c>
      <c r="Y126" s="144"/>
      <c r="Z126" s="423">
        <f t="shared" si="16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10"/>
        <v>1</v>
      </c>
      <c r="B127" s="150" t="s">
        <v>167</v>
      </c>
      <c r="C127" s="148" t="s">
        <v>29</v>
      </c>
      <c r="D127" s="200">
        <v>16</v>
      </c>
      <c r="E127" s="383">
        <f t="shared" si="13"/>
        <v>112</v>
      </c>
      <c r="F127" s="319">
        <v>46248</v>
      </c>
      <c r="G127" s="384">
        <f t="shared" ca="1" si="15"/>
        <v>60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18"/>
        <v>84</v>
      </c>
      <c r="S127" s="387">
        <f t="shared" si="18"/>
        <v>0</v>
      </c>
      <c r="T127" s="387">
        <f t="shared" si="18"/>
        <v>0</v>
      </c>
      <c r="U127" s="387">
        <f t="shared" si="18"/>
        <v>28</v>
      </c>
      <c r="V127" s="387">
        <f t="shared" si="18"/>
        <v>0</v>
      </c>
      <c r="W127" s="388">
        <f t="shared" si="18"/>
        <v>0</v>
      </c>
      <c r="X127" s="389">
        <f t="shared" si="14"/>
        <v>112</v>
      </c>
      <c r="Y127" s="144"/>
      <c r="Z127" s="423">
        <f t="shared" si="16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10"/>
        <v>1</v>
      </c>
      <c r="B128" s="142" t="s">
        <v>350</v>
      </c>
      <c r="C128" s="209"/>
      <c r="D128" s="201">
        <v>12</v>
      </c>
      <c r="E128" s="383">
        <f t="shared" si="13"/>
        <v>84</v>
      </c>
      <c r="F128" s="319">
        <v>46240</v>
      </c>
      <c r="G128" s="384">
        <f t="shared" ca="1" si="15"/>
        <v>68</v>
      </c>
      <c r="H128" s="254">
        <v>1</v>
      </c>
      <c r="I128" s="429">
        <v>-4.2819675000000004</v>
      </c>
      <c r="J128" s="429">
        <v>15.2233386</v>
      </c>
      <c r="K128" s="385" t="s">
        <v>353</v>
      </c>
      <c r="L128" s="195">
        <v>1</v>
      </c>
      <c r="M128" s="196"/>
      <c r="N128" s="196"/>
      <c r="O128" s="196"/>
      <c r="P128" s="196"/>
      <c r="Q128" s="197"/>
      <c r="R128" s="386">
        <f t="shared" si="18"/>
        <v>84</v>
      </c>
      <c r="S128" s="387">
        <f t="shared" si="18"/>
        <v>0</v>
      </c>
      <c r="T128" s="387">
        <f t="shared" si="18"/>
        <v>0</v>
      </c>
      <c r="U128" s="387">
        <f t="shared" si="18"/>
        <v>0</v>
      </c>
      <c r="V128" s="387">
        <f t="shared" si="18"/>
        <v>0</v>
      </c>
      <c r="W128" s="388">
        <f t="shared" si="18"/>
        <v>0</v>
      </c>
      <c r="X128" s="389">
        <f t="shared" si="14"/>
        <v>84</v>
      </c>
      <c r="Y128" s="144"/>
      <c r="Z128" s="423">
        <f t="shared" si="16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10"/>
        <v>1</v>
      </c>
      <c r="B129" s="355" t="s">
        <v>307</v>
      </c>
      <c r="C129" s="154"/>
      <c r="D129" s="201">
        <v>9</v>
      </c>
      <c r="E129" s="383">
        <f t="shared" si="13"/>
        <v>63</v>
      </c>
      <c r="F129" s="319">
        <v>46248</v>
      </c>
      <c r="G129" s="384">
        <f t="shared" ca="1" si="15"/>
        <v>60</v>
      </c>
      <c r="H129" s="254">
        <v>2</v>
      </c>
      <c r="I129" s="429" t="s">
        <v>568</v>
      </c>
      <c r="J129" s="429" t="s">
        <v>569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18"/>
        <v>0</v>
      </c>
      <c r="S129" s="387">
        <f t="shared" si="18"/>
        <v>0</v>
      </c>
      <c r="T129" s="387">
        <f t="shared" si="18"/>
        <v>0</v>
      </c>
      <c r="U129" s="387">
        <f t="shared" si="18"/>
        <v>0</v>
      </c>
      <c r="V129" s="387">
        <f t="shared" si="18"/>
        <v>0</v>
      </c>
      <c r="W129" s="388">
        <f t="shared" si="18"/>
        <v>63</v>
      </c>
      <c r="X129" s="389">
        <f t="shared" si="14"/>
        <v>63</v>
      </c>
      <c r="Y129" s="144"/>
      <c r="Z129" s="423">
        <f t="shared" si="16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9" si="19">+IF(D130&gt;0,1,0)</f>
        <v>1</v>
      </c>
      <c r="B130" s="153" t="s">
        <v>170</v>
      </c>
      <c r="C130" s="149"/>
      <c r="D130" s="198">
        <v>10</v>
      </c>
      <c r="E130" s="383">
        <f t="shared" si="13"/>
        <v>70</v>
      </c>
      <c r="F130" s="319">
        <v>46238</v>
      </c>
      <c r="G130" s="384">
        <f t="shared" ca="1" si="15"/>
        <v>70</v>
      </c>
      <c r="H130" s="254">
        <v>1</v>
      </c>
      <c r="I130" s="429">
        <v>-4.2784845000000002</v>
      </c>
      <c r="J130" s="429">
        <v>15.2572142</v>
      </c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si="18"/>
        <v>0</v>
      </c>
      <c r="S130" s="387">
        <f t="shared" si="18"/>
        <v>0</v>
      </c>
      <c r="T130" s="387">
        <f t="shared" si="18"/>
        <v>0</v>
      </c>
      <c r="U130" s="387">
        <f t="shared" si="18"/>
        <v>70</v>
      </c>
      <c r="V130" s="387">
        <f t="shared" si="18"/>
        <v>0</v>
      </c>
      <c r="W130" s="388">
        <f t="shared" si="18"/>
        <v>0</v>
      </c>
      <c r="X130" s="389">
        <f t="shared" si="14"/>
        <v>70</v>
      </c>
      <c r="Y130" s="144"/>
      <c r="Z130" s="423">
        <f t="shared" ref="Z130:Z150" si="20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19"/>
        <v>1</v>
      </c>
      <c r="B131" s="153" t="s">
        <v>172</v>
      </c>
      <c r="C131" s="149"/>
      <c r="D131" s="198">
        <v>20</v>
      </c>
      <c r="E131" s="383">
        <f t="shared" ref="E131:E150" si="21">D131*7</f>
        <v>140</v>
      </c>
      <c r="F131" s="319">
        <v>46240</v>
      </c>
      <c r="G131" s="384">
        <f t="shared" ca="1" si="15"/>
        <v>68</v>
      </c>
      <c r="H131" s="254">
        <v>1</v>
      </c>
      <c r="I131" s="429">
        <v>-4.2823054999999997</v>
      </c>
      <c r="J131" s="429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18"/>
        <v>140</v>
      </c>
      <c r="S131" s="387">
        <f t="shared" si="18"/>
        <v>0</v>
      </c>
      <c r="T131" s="387">
        <f t="shared" si="18"/>
        <v>0</v>
      </c>
      <c r="U131" s="387">
        <f t="shared" si="18"/>
        <v>0</v>
      </c>
      <c r="V131" s="387">
        <f t="shared" si="18"/>
        <v>0</v>
      </c>
      <c r="W131" s="388">
        <f t="shared" si="18"/>
        <v>0</v>
      </c>
      <c r="X131" s="389">
        <f t="shared" ref="X131:X151" si="22">SUM(R131:W131)</f>
        <v>140</v>
      </c>
      <c r="Y131" s="144"/>
      <c r="Z131" s="423">
        <f t="shared" si="20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19"/>
        <v>1</v>
      </c>
      <c r="B132" s="153" t="s">
        <v>173</v>
      </c>
      <c r="C132" s="149" t="s">
        <v>34</v>
      </c>
      <c r="D132" s="198">
        <v>10</v>
      </c>
      <c r="E132" s="383">
        <f t="shared" si="21"/>
        <v>70</v>
      </c>
      <c r="F132" s="319">
        <v>46240</v>
      </c>
      <c r="G132" s="384">
        <v>1</v>
      </c>
      <c r="H132" s="254">
        <v>1</v>
      </c>
      <c r="I132" s="429">
        <v>-4.2655903999999998</v>
      </c>
      <c r="J132" s="429">
        <v>15.2237782</v>
      </c>
      <c r="K132" s="385" t="s">
        <v>353</v>
      </c>
      <c r="L132" s="195">
        <v>0.25</v>
      </c>
      <c r="M132" s="196"/>
      <c r="N132" s="196">
        <v>0.25</v>
      </c>
      <c r="O132" s="196"/>
      <c r="P132" s="196"/>
      <c r="Q132" s="197">
        <v>0.5</v>
      </c>
      <c r="R132" s="386">
        <f t="shared" si="18"/>
        <v>17.5</v>
      </c>
      <c r="S132" s="387">
        <f t="shared" si="18"/>
        <v>0</v>
      </c>
      <c r="T132" s="387">
        <f t="shared" si="18"/>
        <v>17.5</v>
      </c>
      <c r="U132" s="387">
        <f t="shared" si="18"/>
        <v>0</v>
      </c>
      <c r="V132" s="387">
        <f t="shared" si="18"/>
        <v>0</v>
      </c>
      <c r="W132" s="388">
        <f t="shared" si="18"/>
        <v>35</v>
      </c>
      <c r="X132" s="389">
        <f t="shared" si="22"/>
        <v>70</v>
      </c>
      <c r="Y132" s="144"/>
      <c r="Z132" s="423">
        <f t="shared" si="20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19"/>
        <v>1</v>
      </c>
      <c r="B133" s="142" t="s">
        <v>174</v>
      </c>
      <c r="C133" s="148" t="s">
        <v>29</v>
      </c>
      <c r="D133" s="198">
        <v>9</v>
      </c>
      <c r="E133" s="383">
        <f t="shared" si="21"/>
        <v>63</v>
      </c>
      <c r="F133" s="319">
        <v>46246</v>
      </c>
      <c r="G133" s="384">
        <f t="shared" ref="G133:G149" ca="1" si="23">+IF(A133=1,(+TODAY())-F133,"Sans objet")</f>
        <v>62</v>
      </c>
      <c r="H133" s="385">
        <v>2</v>
      </c>
      <c r="I133" s="428" t="s">
        <v>570</v>
      </c>
      <c r="J133" s="428" t="s">
        <v>571</v>
      </c>
      <c r="K133" s="385" t="s">
        <v>354</v>
      </c>
      <c r="L133" s="195"/>
      <c r="M133" s="196"/>
      <c r="N133" s="196"/>
      <c r="O133" s="196">
        <v>0.5</v>
      </c>
      <c r="P133" s="196"/>
      <c r="Q133" s="197">
        <v>0.5</v>
      </c>
      <c r="R133" s="386">
        <f t="shared" si="18"/>
        <v>0</v>
      </c>
      <c r="S133" s="387">
        <f t="shared" si="18"/>
        <v>0</v>
      </c>
      <c r="T133" s="387">
        <f t="shared" si="18"/>
        <v>0</v>
      </c>
      <c r="U133" s="387">
        <f t="shared" si="18"/>
        <v>31.5</v>
      </c>
      <c r="V133" s="387">
        <f t="shared" si="18"/>
        <v>0</v>
      </c>
      <c r="W133" s="388">
        <f t="shared" si="18"/>
        <v>31.5</v>
      </c>
      <c r="X133" s="389">
        <f t="shared" si="22"/>
        <v>63</v>
      </c>
      <c r="Y133" s="144"/>
      <c r="Z133" s="423">
        <f t="shared" si="20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19"/>
        <v>1</v>
      </c>
      <c r="B134" s="142" t="s">
        <v>175</v>
      </c>
      <c r="C134" s="142"/>
      <c r="D134" s="198">
        <v>22</v>
      </c>
      <c r="E134" s="383">
        <f t="shared" si="21"/>
        <v>154</v>
      </c>
      <c r="F134" s="319">
        <v>46241</v>
      </c>
      <c r="G134" s="384">
        <f t="shared" ca="1" si="23"/>
        <v>67</v>
      </c>
      <c r="H134" s="385">
        <v>2</v>
      </c>
      <c r="I134" s="428" t="s">
        <v>572</v>
      </c>
      <c r="J134" s="428" t="s">
        <v>573</v>
      </c>
      <c r="K134" s="385" t="s">
        <v>354</v>
      </c>
      <c r="L134" s="195"/>
      <c r="M134" s="196"/>
      <c r="N134" s="196"/>
      <c r="O134" s="196"/>
      <c r="P134" s="196"/>
      <c r="Q134" s="197">
        <v>1</v>
      </c>
      <c r="R134" s="386">
        <f t="shared" si="18"/>
        <v>0</v>
      </c>
      <c r="S134" s="387">
        <f t="shared" si="18"/>
        <v>0</v>
      </c>
      <c r="T134" s="387">
        <f t="shared" si="18"/>
        <v>0</v>
      </c>
      <c r="U134" s="387">
        <f t="shared" si="18"/>
        <v>0</v>
      </c>
      <c r="V134" s="387">
        <f t="shared" si="18"/>
        <v>0</v>
      </c>
      <c r="W134" s="388">
        <f t="shared" si="18"/>
        <v>154</v>
      </c>
      <c r="X134" s="389">
        <f t="shared" si="22"/>
        <v>154</v>
      </c>
      <c r="Y134" s="144"/>
      <c r="Z134" s="423">
        <f t="shared" si="20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19"/>
        <v>1</v>
      </c>
      <c r="B135" s="350" t="s">
        <v>176</v>
      </c>
      <c r="C135" s="210"/>
      <c r="D135" s="198">
        <v>8</v>
      </c>
      <c r="E135" s="383">
        <f t="shared" si="21"/>
        <v>56</v>
      </c>
      <c r="F135" s="319">
        <v>46246</v>
      </c>
      <c r="G135" s="384">
        <f t="shared" ca="1" si="23"/>
        <v>62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18"/>
        <v>0</v>
      </c>
      <c r="S135" s="387">
        <f t="shared" si="18"/>
        <v>0</v>
      </c>
      <c r="T135" s="387">
        <f t="shared" si="18"/>
        <v>0</v>
      </c>
      <c r="U135" s="387">
        <f t="shared" si="18"/>
        <v>0</v>
      </c>
      <c r="V135" s="387">
        <f t="shared" si="18"/>
        <v>28</v>
      </c>
      <c r="W135" s="388">
        <f t="shared" si="18"/>
        <v>28</v>
      </c>
      <c r="X135" s="389">
        <f t="shared" si="22"/>
        <v>56</v>
      </c>
      <c r="Y135" s="144"/>
      <c r="Z135" s="423">
        <f t="shared" si="20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57">
        <f t="shared" si="19"/>
        <v>1</v>
      </c>
      <c r="B136" s="161" t="s">
        <v>177</v>
      </c>
      <c r="C136" s="161"/>
      <c r="D136" s="198">
        <v>16</v>
      </c>
      <c r="E136" s="383">
        <f t="shared" si="21"/>
        <v>112</v>
      </c>
      <c r="F136" s="319">
        <v>46240</v>
      </c>
      <c r="G136" s="384">
        <f t="shared" ca="1" si="23"/>
        <v>68</v>
      </c>
      <c r="H136" s="385">
        <v>3</v>
      </c>
      <c r="I136" s="428">
        <v>-3.979123</v>
      </c>
      <c r="J136" s="428">
        <v>15.382116</v>
      </c>
      <c r="K136" s="385" t="str">
        <f>VLOOKUP(H136,Secteurs!$A$4:$C$6,3)</f>
        <v>Arnaud ITOUA</v>
      </c>
      <c r="L136" s="195"/>
      <c r="M136" s="196"/>
      <c r="N136" s="196"/>
      <c r="O136" s="196">
        <v>0.5</v>
      </c>
      <c r="P136" s="196"/>
      <c r="Q136" s="197">
        <v>0.5</v>
      </c>
      <c r="R136" s="386">
        <f t="shared" si="18"/>
        <v>0</v>
      </c>
      <c r="S136" s="387">
        <f t="shared" si="18"/>
        <v>0</v>
      </c>
      <c r="T136" s="387">
        <f t="shared" si="18"/>
        <v>0</v>
      </c>
      <c r="U136" s="387">
        <f t="shared" si="18"/>
        <v>56</v>
      </c>
      <c r="V136" s="387">
        <f t="shared" si="18"/>
        <v>0</v>
      </c>
      <c r="W136" s="388">
        <f t="shared" si="18"/>
        <v>56</v>
      </c>
      <c r="X136" s="389">
        <f t="shared" si="22"/>
        <v>112</v>
      </c>
      <c r="Y136" s="144"/>
      <c r="Z136" s="423">
        <f t="shared" si="20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>
      <c r="A137" s="157">
        <f t="shared" si="19"/>
        <v>1</v>
      </c>
      <c r="B137" s="142" t="s">
        <v>178</v>
      </c>
      <c r="C137" s="162"/>
      <c r="D137" s="199">
        <v>2</v>
      </c>
      <c r="E137" s="383">
        <f t="shared" si="21"/>
        <v>14</v>
      </c>
      <c r="F137" s="319">
        <v>46238</v>
      </c>
      <c r="G137" s="384">
        <f t="shared" ca="1" si="23"/>
        <v>70</v>
      </c>
      <c r="H137" s="385">
        <v>1</v>
      </c>
      <c r="I137" s="428" t="s">
        <v>574</v>
      </c>
      <c r="J137" s="428" t="s">
        <v>575</v>
      </c>
      <c r="K137" s="385" t="s">
        <v>353</v>
      </c>
      <c r="L137" s="195"/>
      <c r="M137" s="196"/>
      <c r="N137" s="196"/>
      <c r="O137" s="196"/>
      <c r="P137" s="196"/>
      <c r="Q137" s="197">
        <v>1</v>
      </c>
      <c r="R137" s="386">
        <f t="shared" si="18"/>
        <v>0</v>
      </c>
      <c r="S137" s="387">
        <f t="shared" si="18"/>
        <v>0</v>
      </c>
      <c r="T137" s="387">
        <f t="shared" si="18"/>
        <v>0</v>
      </c>
      <c r="U137" s="387">
        <f t="shared" si="18"/>
        <v>0</v>
      </c>
      <c r="V137" s="387">
        <f t="shared" si="18"/>
        <v>0</v>
      </c>
      <c r="W137" s="388">
        <f t="shared" si="18"/>
        <v>14</v>
      </c>
      <c r="X137" s="389">
        <f t="shared" si="22"/>
        <v>14</v>
      </c>
      <c r="Y137" s="144"/>
      <c r="Z137" s="423">
        <f t="shared" si="20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19"/>
        <v>1</v>
      </c>
      <c r="B138" s="142" t="s">
        <v>267</v>
      </c>
      <c r="C138" s="162" t="s">
        <v>29</v>
      </c>
      <c r="D138" s="199">
        <v>8</v>
      </c>
      <c r="E138" s="383">
        <f t="shared" si="21"/>
        <v>56</v>
      </c>
      <c r="F138" s="319">
        <v>46237</v>
      </c>
      <c r="G138" s="384">
        <f t="shared" ca="1" si="23"/>
        <v>71</v>
      </c>
      <c r="H138" s="385">
        <v>1</v>
      </c>
      <c r="I138" s="428" t="s">
        <v>576</v>
      </c>
      <c r="J138" s="428" t="s">
        <v>577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18"/>
        <v>42</v>
      </c>
      <c r="S138" s="387">
        <f t="shared" si="18"/>
        <v>0</v>
      </c>
      <c r="T138" s="387">
        <f t="shared" si="18"/>
        <v>0</v>
      </c>
      <c r="U138" s="387">
        <f t="shared" si="18"/>
        <v>0</v>
      </c>
      <c r="V138" s="387">
        <f t="shared" si="18"/>
        <v>14</v>
      </c>
      <c r="W138" s="388">
        <f t="shared" si="18"/>
        <v>0</v>
      </c>
      <c r="X138" s="389">
        <f t="shared" si="22"/>
        <v>56</v>
      </c>
      <c r="Y138" s="144"/>
      <c r="Z138" s="423">
        <f t="shared" si="20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19"/>
        <v>1</v>
      </c>
      <c r="B139" s="142" t="s">
        <v>296</v>
      </c>
      <c r="C139" s="155"/>
      <c r="D139" s="198">
        <v>60</v>
      </c>
      <c r="E139" s="383">
        <f t="shared" si="21"/>
        <v>420</v>
      </c>
      <c r="F139" s="319">
        <v>46246</v>
      </c>
      <c r="G139" s="384">
        <f t="shared" ca="1" si="23"/>
        <v>62</v>
      </c>
      <c r="H139" s="385">
        <v>2</v>
      </c>
      <c r="I139" s="428" t="s">
        <v>578</v>
      </c>
      <c r="J139" s="428" t="s">
        <v>579</v>
      </c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18"/>
        <v>210</v>
      </c>
      <c r="S139" s="387">
        <f t="shared" si="18"/>
        <v>0</v>
      </c>
      <c r="T139" s="387">
        <f t="shared" si="18"/>
        <v>0</v>
      </c>
      <c r="U139" s="387">
        <f t="shared" si="18"/>
        <v>105</v>
      </c>
      <c r="V139" s="387">
        <f t="shared" si="18"/>
        <v>105</v>
      </c>
      <c r="W139" s="388">
        <f t="shared" si="18"/>
        <v>0</v>
      </c>
      <c r="X139" s="389">
        <f t="shared" si="22"/>
        <v>420</v>
      </c>
      <c r="Y139" s="144"/>
      <c r="Z139" s="423">
        <f t="shared" si="20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19"/>
        <v>1</v>
      </c>
      <c r="B140" s="142" t="s">
        <v>180</v>
      </c>
      <c r="C140" s="163"/>
      <c r="D140" s="198">
        <v>24</v>
      </c>
      <c r="E140" s="383">
        <f t="shared" si="21"/>
        <v>168</v>
      </c>
      <c r="F140" s="319">
        <v>46237</v>
      </c>
      <c r="G140" s="384">
        <f t="shared" ca="1" si="23"/>
        <v>71</v>
      </c>
      <c r="H140" s="385">
        <v>1</v>
      </c>
      <c r="I140" s="428" t="s">
        <v>580</v>
      </c>
      <c r="J140" s="428" t="s">
        <v>581</v>
      </c>
      <c r="K140" s="385" t="s">
        <v>353</v>
      </c>
      <c r="L140" s="195"/>
      <c r="M140" s="196"/>
      <c r="N140" s="196">
        <v>0.25</v>
      </c>
      <c r="O140" s="196"/>
      <c r="P140" s="196"/>
      <c r="Q140" s="197">
        <v>0.75</v>
      </c>
      <c r="R140" s="386">
        <f t="shared" si="18"/>
        <v>0</v>
      </c>
      <c r="S140" s="387">
        <f t="shared" si="18"/>
        <v>0</v>
      </c>
      <c r="T140" s="387">
        <f t="shared" si="18"/>
        <v>42</v>
      </c>
      <c r="U140" s="387">
        <f t="shared" si="18"/>
        <v>0</v>
      </c>
      <c r="V140" s="387">
        <f t="shared" si="18"/>
        <v>0</v>
      </c>
      <c r="W140" s="388">
        <f t="shared" si="18"/>
        <v>126</v>
      </c>
      <c r="X140" s="389">
        <f t="shared" si="22"/>
        <v>168</v>
      </c>
      <c r="Y140" s="144"/>
      <c r="Z140" s="423">
        <f t="shared" si="20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57">
        <f t="shared" si="19"/>
        <v>1</v>
      </c>
      <c r="B141" s="142" t="s">
        <v>181</v>
      </c>
      <c r="C141" s="148"/>
      <c r="D141" s="198">
        <v>40</v>
      </c>
      <c r="E141" s="383">
        <f t="shared" si="21"/>
        <v>280</v>
      </c>
      <c r="F141" s="319">
        <v>46240</v>
      </c>
      <c r="G141" s="384">
        <f t="shared" ca="1" si="23"/>
        <v>68</v>
      </c>
      <c r="H141" s="385">
        <v>2</v>
      </c>
      <c r="I141" s="428">
        <v>-4.1312477000000003</v>
      </c>
      <c r="J141" s="428">
        <v>15.3083755</v>
      </c>
      <c r="K141" s="385" t="s">
        <v>280</v>
      </c>
      <c r="L141" s="195">
        <v>0.5</v>
      </c>
      <c r="M141" s="196"/>
      <c r="N141" s="196"/>
      <c r="O141" s="196"/>
      <c r="P141" s="196">
        <v>0.25</v>
      </c>
      <c r="Q141" s="197">
        <v>0.25</v>
      </c>
      <c r="R141" s="386">
        <f t="shared" si="18"/>
        <v>140</v>
      </c>
      <c r="S141" s="387">
        <f t="shared" si="18"/>
        <v>0</v>
      </c>
      <c r="T141" s="387">
        <f t="shared" si="18"/>
        <v>0</v>
      </c>
      <c r="U141" s="387">
        <f t="shared" si="18"/>
        <v>0</v>
      </c>
      <c r="V141" s="387">
        <f t="shared" si="18"/>
        <v>70</v>
      </c>
      <c r="W141" s="388">
        <f t="shared" si="18"/>
        <v>70</v>
      </c>
      <c r="X141" s="389">
        <f t="shared" si="22"/>
        <v>280</v>
      </c>
      <c r="Y141" s="144"/>
      <c r="Z141" s="423">
        <f t="shared" si="20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19"/>
        <v>1</v>
      </c>
      <c r="B142" s="142" t="s">
        <v>182</v>
      </c>
      <c r="C142" s="142"/>
      <c r="D142" s="198">
        <v>16</v>
      </c>
      <c r="E142" s="383">
        <f t="shared" si="21"/>
        <v>112</v>
      </c>
      <c r="F142" s="319">
        <v>46240</v>
      </c>
      <c r="G142" s="384">
        <f t="shared" ca="1" si="23"/>
        <v>68</v>
      </c>
      <c r="H142" s="385">
        <v>2</v>
      </c>
      <c r="I142" s="428">
        <v>-4.1591972000000004</v>
      </c>
      <c r="J142" s="428">
        <v>15.3231723</v>
      </c>
      <c r="K142" s="385" t="s">
        <v>280</v>
      </c>
      <c r="L142" s="195"/>
      <c r="M142" s="196"/>
      <c r="N142" s="196"/>
      <c r="O142" s="196"/>
      <c r="P142" s="196">
        <v>0.5</v>
      </c>
      <c r="Q142" s="197">
        <v>0.5</v>
      </c>
      <c r="R142" s="386">
        <f t="shared" si="18"/>
        <v>0</v>
      </c>
      <c r="S142" s="387">
        <f t="shared" si="18"/>
        <v>0</v>
      </c>
      <c r="T142" s="387">
        <f t="shared" si="18"/>
        <v>0</v>
      </c>
      <c r="U142" s="387">
        <f t="shared" si="18"/>
        <v>0</v>
      </c>
      <c r="V142" s="387">
        <f t="shared" si="18"/>
        <v>56</v>
      </c>
      <c r="W142" s="388">
        <f t="shared" si="18"/>
        <v>56</v>
      </c>
      <c r="X142" s="389">
        <f t="shared" si="22"/>
        <v>112</v>
      </c>
      <c r="Y142" s="144"/>
      <c r="Z142" s="423">
        <f t="shared" si="20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19"/>
        <v>1</v>
      </c>
      <c r="B143" s="142" t="s">
        <v>351</v>
      </c>
      <c r="C143" s="142"/>
      <c r="D143" s="198">
        <v>22</v>
      </c>
      <c r="E143" s="383">
        <f t="shared" si="21"/>
        <v>154</v>
      </c>
      <c r="F143" s="319">
        <v>46240</v>
      </c>
      <c r="G143" s="384">
        <f t="shared" ca="1" si="23"/>
        <v>68</v>
      </c>
      <c r="H143" s="254">
        <v>1</v>
      </c>
      <c r="I143" s="429" t="s">
        <v>582</v>
      </c>
      <c r="J143" s="429" t="s">
        <v>583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18"/>
        <v>77</v>
      </c>
      <c r="S143" s="387">
        <f t="shared" si="18"/>
        <v>0</v>
      </c>
      <c r="T143" s="387">
        <f t="shared" si="18"/>
        <v>0</v>
      </c>
      <c r="U143" s="387">
        <f t="shared" si="18"/>
        <v>0</v>
      </c>
      <c r="V143" s="387">
        <f t="shared" si="18"/>
        <v>0</v>
      </c>
      <c r="W143" s="388">
        <f t="shared" si="18"/>
        <v>77</v>
      </c>
      <c r="X143" s="389">
        <f t="shared" si="22"/>
        <v>154</v>
      </c>
      <c r="Y143" s="144"/>
      <c r="Z143" s="423">
        <f t="shared" si="20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19"/>
        <v>1</v>
      </c>
      <c r="B144" s="142" t="s">
        <v>335</v>
      </c>
      <c r="C144" s="163"/>
      <c r="D144" s="198">
        <v>14</v>
      </c>
      <c r="E144" s="383">
        <f t="shared" si="21"/>
        <v>98</v>
      </c>
      <c r="F144" s="319">
        <v>46240</v>
      </c>
      <c r="G144" s="384">
        <f t="shared" ca="1" si="23"/>
        <v>68</v>
      </c>
      <c r="H144" s="385">
        <v>3</v>
      </c>
      <c r="I144" s="428">
        <v>-4.1678280000000001</v>
      </c>
      <c r="J144" s="428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/>
      <c r="P144" s="196"/>
      <c r="Q144" s="197">
        <v>0.5</v>
      </c>
      <c r="R144" s="386">
        <f t="shared" si="18"/>
        <v>49</v>
      </c>
      <c r="S144" s="387">
        <f t="shared" si="18"/>
        <v>0</v>
      </c>
      <c r="T144" s="387">
        <f t="shared" si="18"/>
        <v>0</v>
      </c>
      <c r="U144" s="387">
        <f t="shared" si="18"/>
        <v>0</v>
      </c>
      <c r="V144" s="387">
        <f t="shared" si="18"/>
        <v>0</v>
      </c>
      <c r="W144" s="388">
        <f t="shared" si="18"/>
        <v>49</v>
      </c>
      <c r="X144" s="389">
        <f t="shared" si="22"/>
        <v>98</v>
      </c>
      <c r="Y144" s="144"/>
      <c r="Z144" s="423">
        <f t="shared" si="20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6" ht="18.75">
      <c r="A145" s="157">
        <f t="shared" si="19"/>
        <v>1</v>
      </c>
      <c r="B145" s="142" t="s">
        <v>304</v>
      </c>
      <c r="C145" s="148"/>
      <c r="D145" s="198">
        <v>8</v>
      </c>
      <c r="E145" s="383">
        <f t="shared" si="21"/>
        <v>56</v>
      </c>
      <c r="F145" s="319">
        <v>46240</v>
      </c>
      <c r="G145" s="384">
        <f t="shared" ca="1" si="23"/>
        <v>68</v>
      </c>
      <c r="H145" s="385">
        <v>2</v>
      </c>
      <c r="I145" s="428">
        <v>-4.1312462999999999</v>
      </c>
      <c r="J145" s="428">
        <v>15.3083791</v>
      </c>
      <c r="K145" s="385" t="s">
        <v>280</v>
      </c>
      <c r="L145" s="195">
        <v>1</v>
      </c>
      <c r="M145" s="196"/>
      <c r="N145" s="196"/>
      <c r="O145" s="196"/>
      <c r="P145" s="196"/>
      <c r="Q145" s="197"/>
      <c r="R145" s="386">
        <f t="shared" si="18"/>
        <v>56</v>
      </c>
      <c r="S145" s="387">
        <f t="shared" si="18"/>
        <v>0</v>
      </c>
      <c r="T145" s="387">
        <f t="shared" si="18"/>
        <v>0</v>
      </c>
      <c r="U145" s="387">
        <f t="shared" si="18"/>
        <v>0</v>
      </c>
      <c r="V145" s="387">
        <f t="shared" si="18"/>
        <v>0</v>
      </c>
      <c r="W145" s="388">
        <f t="shared" si="18"/>
        <v>0</v>
      </c>
      <c r="X145" s="389">
        <f t="shared" si="22"/>
        <v>56</v>
      </c>
      <c r="Y145" s="144"/>
      <c r="Z145" s="423">
        <f t="shared" si="20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6" ht="18.75">
      <c r="A146" s="157">
        <f t="shared" si="19"/>
        <v>1</v>
      </c>
      <c r="B146" s="142" t="s">
        <v>306</v>
      </c>
      <c r="C146" s="148"/>
      <c r="D146" s="198">
        <v>7</v>
      </c>
      <c r="E146" s="383">
        <f t="shared" si="21"/>
        <v>49</v>
      </c>
      <c r="F146" s="319">
        <v>46239</v>
      </c>
      <c r="G146" s="384">
        <f t="shared" ca="1" si="23"/>
        <v>69</v>
      </c>
      <c r="H146" s="385">
        <v>1</v>
      </c>
      <c r="I146" s="428" t="s">
        <v>584</v>
      </c>
      <c r="J146" s="428" t="s">
        <v>585</v>
      </c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si="18"/>
        <v>49</v>
      </c>
      <c r="S146" s="387">
        <f t="shared" si="18"/>
        <v>0</v>
      </c>
      <c r="T146" s="387">
        <f t="shared" si="18"/>
        <v>0</v>
      </c>
      <c r="U146" s="387">
        <f t="shared" si="18"/>
        <v>0</v>
      </c>
      <c r="V146" s="387">
        <f t="shared" ref="R146:W150" si="24">+$E146*P146</f>
        <v>0</v>
      </c>
      <c r="W146" s="388">
        <f t="shared" si="24"/>
        <v>0</v>
      </c>
      <c r="X146" s="389">
        <f t="shared" si="22"/>
        <v>49</v>
      </c>
      <c r="Y146" s="144"/>
      <c r="Z146" s="423">
        <f t="shared" si="20"/>
        <v>0</v>
      </c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6" ht="18.75">
      <c r="A147" s="157">
        <f t="shared" si="19"/>
        <v>1</v>
      </c>
      <c r="B147" s="142" t="s">
        <v>336</v>
      </c>
      <c r="C147" s="148"/>
      <c r="D147" s="198">
        <v>14</v>
      </c>
      <c r="E147" s="383">
        <f t="shared" si="21"/>
        <v>98</v>
      </c>
      <c r="F147" s="319">
        <v>46240</v>
      </c>
      <c r="G147" s="384">
        <f t="shared" ca="1" si="23"/>
        <v>68</v>
      </c>
      <c r="H147" s="385">
        <v>2</v>
      </c>
      <c r="I147" s="428" t="s">
        <v>586</v>
      </c>
      <c r="J147" s="428" t="s">
        <v>587</v>
      </c>
      <c r="K147" s="385" t="s">
        <v>354</v>
      </c>
      <c r="L147" s="195"/>
      <c r="M147" s="196"/>
      <c r="N147" s="196"/>
      <c r="O147" s="196">
        <v>1</v>
      </c>
      <c r="P147" s="196"/>
      <c r="Q147" s="197"/>
      <c r="R147" s="386">
        <f t="shared" si="24"/>
        <v>0</v>
      </c>
      <c r="S147" s="387">
        <f t="shared" si="24"/>
        <v>0</v>
      </c>
      <c r="T147" s="387">
        <f t="shared" si="24"/>
        <v>0</v>
      </c>
      <c r="U147" s="387">
        <f t="shared" si="24"/>
        <v>98</v>
      </c>
      <c r="V147" s="387">
        <f t="shared" si="24"/>
        <v>0</v>
      </c>
      <c r="W147" s="388">
        <f t="shared" si="24"/>
        <v>0</v>
      </c>
      <c r="X147" s="389">
        <f t="shared" si="22"/>
        <v>98</v>
      </c>
      <c r="Y147" s="144"/>
      <c r="Z147" s="423">
        <f t="shared" si="20"/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6" ht="18.75">
      <c r="A148" s="157">
        <f t="shared" si="19"/>
        <v>1</v>
      </c>
      <c r="B148" s="142" t="s">
        <v>340</v>
      </c>
      <c r="C148" s="142"/>
      <c r="D148" s="198">
        <v>18</v>
      </c>
      <c r="E148" s="383">
        <f t="shared" si="21"/>
        <v>126</v>
      </c>
      <c r="F148" s="319">
        <v>46246</v>
      </c>
      <c r="G148" s="384">
        <f t="shared" ca="1" si="23"/>
        <v>62</v>
      </c>
      <c r="H148" s="385"/>
      <c r="I148" s="428" t="s">
        <v>588</v>
      </c>
      <c r="J148" s="428" t="s">
        <v>589</v>
      </c>
      <c r="K148" s="385" t="s">
        <v>354</v>
      </c>
      <c r="L148" s="195"/>
      <c r="M148" s="196"/>
      <c r="N148" s="196"/>
      <c r="O148" s="196">
        <v>0.5</v>
      </c>
      <c r="P148" s="196"/>
      <c r="Q148" s="197">
        <v>0.5</v>
      </c>
      <c r="R148" s="386">
        <f t="shared" si="24"/>
        <v>0</v>
      </c>
      <c r="S148" s="387">
        <f t="shared" si="24"/>
        <v>0</v>
      </c>
      <c r="T148" s="387">
        <f t="shared" si="24"/>
        <v>0</v>
      </c>
      <c r="U148" s="387">
        <f t="shared" si="24"/>
        <v>63</v>
      </c>
      <c r="V148" s="387">
        <f t="shared" si="24"/>
        <v>0</v>
      </c>
      <c r="W148" s="388">
        <f t="shared" si="24"/>
        <v>63</v>
      </c>
      <c r="X148" s="389">
        <f t="shared" si="22"/>
        <v>126</v>
      </c>
      <c r="Y148" s="144"/>
      <c r="Z148" s="423">
        <f t="shared" si="20"/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6" ht="18.75">
      <c r="A149" s="157">
        <f t="shared" si="19"/>
        <v>1</v>
      </c>
      <c r="B149" s="348" t="s">
        <v>352</v>
      </c>
      <c r="C149" s="163"/>
      <c r="D149" s="198">
        <v>12</v>
      </c>
      <c r="E149" s="383">
        <f t="shared" si="21"/>
        <v>84</v>
      </c>
      <c r="F149" s="319">
        <v>46241</v>
      </c>
      <c r="G149" s="384">
        <f t="shared" ca="1" si="23"/>
        <v>67</v>
      </c>
      <c r="H149" s="385">
        <v>1</v>
      </c>
      <c r="I149" s="428">
        <v>-4.2692519000000004</v>
      </c>
      <c r="J149" s="428">
        <v>15.2894527</v>
      </c>
      <c r="K149" s="385" t="s">
        <v>280</v>
      </c>
      <c r="L149" s="195">
        <v>0.5</v>
      </c>
      <c r="M149" s="196"/>
      <c r="N149" s="196"/>
      <c r="O149" s="196"/>
      <c r="P149" s="196">
        <v>0.5</v>
      </c>
      <c r="Q149" s="197"/>
      <c r="R149" s="386">
        <f t="shared" si="24"/>
        <v>42</v>
      </c>
      <c r="S149" s="387">
        <f t="shared" si="24"/>
        <v>0</v>
      </c>
      <c r="T149" s="387">
        <f t="shared" si="24"/>
        <v>0</v>
      </c>
      <c r="U149" s="387">
        <f t="shared" si="24"/>
        <v>0</v>
      </c>
      <c r="V149" s="387">
        <f t="shared" si="24"/>
        <v>42</v>
      </c>
      <c r="W149" s="388">
        <f t="shared" si="24"/>
        <v>0</v>
      </c>
      <c r="X149" s="389">
        <f t="shared" si="22"/>
        <v>84</v>
      </c>
      <c r="Y149" s="144"/>
      <c r="Z149" s="423">
        <f t="shared" si="20"/>
        <v>0</v>
      </c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6" ht="18.75">
      <c r="A150" s="157">
        <v>1</v>
      </c>
      <c r="B150" s="348" t="s">
        <v>315</v>
      </c>
      <c r="C150" s="163"/>
      <c r="D150" s="198">
        <v>12</v>
      </c>
      <c r="E150" s="383">
        <f t="shared" si="21"/>
        <v>84</v>
      </c>
      <c r="F150" s="319">
        <v>46239</v>
      </c>
      <c r="G150" s="384">
        <f ca="1">+IF(A150=1,(+TODAY())-F150,"Sans objet")</f>
        <v>69</v>
      </c>
      <c r="H150" s="385">
        <v>1</v>
      </c>
      <c r="I150" s="428">
        <v>-4.2771866999999997</v>
      </c>
      <c r="J150" s="428">
        <v>15.222096799999999</v>
      </c>
      <c r="K150" s="385" t="s">
        <v>353</v>
      </c>
      <c r="L150" s="195"/>
      <c r="M150" s="196"/>
      <c r="N150" s="196"/>
      <c r="O150" s="196"/>
      <c r="P150" s="196">
        <v>1</v>
      </c>
      <c r="Q150" s="197"/>
      <c r="R150" s="386">
        <f t="shared" si="24"/>
        <v>0</v>
      </c>
      <c r="S150" s="387">
        <f t="shared" si="24"/>
        <v>0</v>
      </c>
      <c r="T150" s="387">
        <f t="shared" si="24"/>
        <v>0</v>
      </c>
      <c r="U150" s="387">
        <f t="shared" si="24"/>
        <v>0</v>
      </c>
      <c r="V150" s="387">
        <f t="shared" si="24"/>
        <v>84</v>
      </c>
      <c r="W150" s="388">
        <f t="shared" si="24"/>
        <v>0</v>
      </c>
      <c r="X150" s="389">
        <f t="shared" si="22"/>
        <v>84</v>
      </c>
      <c r="Y150" s="144"/>
      <c r="Z150" s="423">
        <f t="shared" si="20"/>
        <v>0</v>
      </c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6" ht="18.75">
      <c r="A151" s="258"/>
      <c r="B151" s="259"/>
      <c r="C151" s="260"/>
      <c r="D151" s="261"/>
      <c r="E151" s="262"/>
      <c r="F151" s="263"/>
      <c r="G151" s="263"/>
      <c r="H151" s="264"/>
      <c r="I151" s="432"/>
      <c r="J151" s="432"/>
      <c r="K151" s="264"/>
      <c r="L151" s="265"/>
      <c r="M151" s="266"/>
      <c r="N151" s="266"/>
      <c r="O151" s="266"/>
      <c r="P151" s="266"/>
      <c r="Q151" s="267"/>
      <c r="R151" s="268"/>
      <c r="S151" s="269"/>
      <c r="T151" s="269"/>
      <c r="U151" s="269"/>
      <c r="V151" s="269"/>
      <c r="W151" s="270"/>
      <c r="X151" s="271">
        <f t="shared" si="22"/>
        <v>0</v>
      </c>
      <c r="Y151" s="272"/>
      <c r="Z151" s="423"/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6" ht="18.75">
      <c r="A152" s="181">
        <f>SUBTOTAL(9,A2:A151)</f>
        <v>148</v>
      </c>
      <c r="B152" s="181"/>
      <c r="C152" s="326">
        <f>+D152/A152</f>
        <v>28.033783783783782</v>
      </c>
      <c r="D152" s="182">
        <f>SUBTOTAL(9,D2:D151)</f>
        <v>4149</v>
      </c>
      <c r="E152" s="182">
        <f>SUBTOTAL(9,E2:E151)</f>
        <v>29043</v>
      </c>
      <c r="F152" s="327">
        <f>+E152/A152</f>
        <v>196.23648648648648</v>
      </c>
      <c r="G152" s="384">
        <f ca="1">(SUBTOTAL(9,G2:G151))/A152</f>
        <v>63.222972972972975</v>
      </c>
      <c r="H152" s="256"/>
      <c r="I152" s="256"/>
      <c r="J152" s="256"/>
      <c r="K152" s="256"/>
      <c r="L152" s="273">
        <f>(SUBTOTAL(9,L2:L151))/Q$161</f>
        <v>0.56971153846153844</v>
      </c>
      <c r="M152" s="274">
        <f>(SUBTOTAL(9,M2:M151))/R$161</f>
        <v>0.6</v>
      </c>
      <c r="N152" s="274">
        <f>(SUBTOTAL(9,N2:N151))/T$161</f>
        <v>0.35869565217391303</v>
      </c>
      <c r="O152" s="274">
        <f>(SUBTOTAL(9,O2:O151))/U$161</f>
        <v>0.43939393939393939</v>
      </c>
      <c r="P152" s="274">
        <f>(SUBTOTAL(9,P2:P151))/V$161</f>
        <v>0.42105263157894735</v>
      </c>
      <c r="Q152" s="275">
        <f>(SUBTOTAL(9,Q2:Q151))/W$161</f>
        <v>0.4631578947368421</v>
      </c>
      <c r="R152" s="184">
        <f t="shared" ref="R152:X152" si="25">SUBTOTAL(9,R2:R151)</f>
        <v>11896.5</v>
      </c>
      <c r="S152" s="184">
        <f t="shared" si="25"/>
        <v>1249.5</v>
      </c>
      <c r="T152" s="184">
        <f t="shared" si="25"/>
        <v>1496.25</v>
      </c>
      <c r="U152" s="184">
        <f t="shared" si="25"/>
        <v>2987.25</v>
      </c>
      <c r="V152" s="184">
        <f t="shared" si="25"/>
        <v>3073</v>
      </c>
      <c r="W152" s="184">
        <f t="shared" si="25"/>
        <v>8340.5</v>
      </c>
      <c r="X152" s="184">
        <f t="shared" si="25"/>
        <v>29043</v>
      </c>
      <c r="Y152" s="182"/>
      <c r="Z152" s="371"/>
      <c r="AA152" s="371"/>
      <c r="AB152" s="10"/>
      <c r="AC152" s="2"/>
      <c r="AD152" s="2"/>
      <c r="AE152" s="2"/>
      <c r="AF152" s="2"/>
      <c r="AG152" s="2"/>
      <c r="AH152" s="2"/>
      <c r="AI152" s="2"/>
    </row>
    <row r="153" spans="1:36" ht="23.25">
      <c r="A153" s="4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48"/>
      <c r="AB153" s="10"/>
      <c r="AC153" s="2"/>
      <c r="AD153" s="2"/>
      <c r="AE153" s="2"/>
      <c r="AF153" s="2"/>
      <c r="AG153" s="2"/>
      <c r="AH153" s="2"/>
      <c r="AI153" s="2"/>
    </row>
    <row r="154" spans="1:36" ht="21">
      <c r="A154" s="1" t="s">
        <v>185</v>
      </c>
      <c r="B154" s="173" t="s">
        <v>186</v>
      </c>
      <c r="C154" s="173"/>
      <c r="D154" s="173" t="s">
        <v>383</v>
      </c>
      <c r="E154" s="24"/>
      <c r="F154" s="24"/>
      <c r="G154" s="24"/>
      <c r="H154" s="24"/>
      <c r="I154" s="24"/>
      <c r="J154" s="24"/>
      <c r="K154" s="24"/>
      <c r="P154" s="453" t="s">
        <v>188</v>
      </c>
      <c r="Q154" s="454" t="s">
        <v>289</v>
      </c>
      <c r="R154" s="455" t="s">
        <v>192</v>
      </c>
      <c r="S154" s="87" t="s">
        <v>2</v>
      </c>
      <c r="T154" s="87" t="s">
        <v>3</v>
      </c>
      <c r="U154" s="87" t="s">
        <v>4</v>
      </c>
      <c r="V154" s="456" t="s">
        <v>6</v>
      </c>
      <c r="W154" s="456" t="s">
        <v>5</v>
      </c>
      <c r="Z154" s="41"/>
      <c r="AA154" s="41"/>
      <c r="AB154" s="10"/>
      <c r="AC154" s="2"/>
      <c r="AD154" s="2"/>
      <c r="AE154" s="2"/>
      <c r="AF154" s="2"/>
      <c r="AG154" s="2"/>
      <c r="AH154" s="2"/>
      <c r="AI154" s="2"/>
    </row>
    <row r="155" spans="1:36" ht="21">
      <c r="A155" s="141" t="s">
        <v>287</v>
      </c>
      <c r="B155" s="311">
        <f>R152</f>
        <v>11896.5</v>
      </c>
      <c r="C155" s="213"/>
      <c r="D155" s="425">
        <v>0.41</v>
      </c>
      <c r="E155" s="2"/>
      <c r="F155" s="2"/>
      <c r="G155" s="2"/>
      <c r="H155" s="2"/>
      <c r="I155" s="2"/>
      <c r="J155" s="2"/>
      <c r="K155" s="2"/>
      <c r="P155" s="457">
        <v>0.25</v>
      </c>
      <c r="Q155" s="458">
        <f t="shared" ref="Q155:R158" si="26">+SUMIF(L$2:L$151,$P155,$A$2:$A$151)</f>
        <v>9</v>
      </c>
      <c r="R155" s="459">
        <f t="shared" si="26"/>
        <v>2</v>
      </c>
      <c r="S155" s="460">
        <f>+Q155+R155</f>
        <v>11</v>
      </c>
      <c r="T155" s="460">
        <f t="shared" ref="T155:W158" si="27">+SUMIF(N$2:N$151,$P155,$A$2:$A$151)</f>
        <v>15</v>
      </c>
      <c r="U155" s="460">
        <f t="shared" si="27"/>
        <v>14</v>
      </c>
      <c r="V155" s="460">
        <f t="shared" si="27"/>
        <v>14</v>
      </c>
      <c r="W155" s="460">
        <f t="shared" si="27"/>
        <v>25</v>
      </c>
      <c r="X155" s="461"/>
      <c r="Z155" s="402"/>
      <c r="AA155" s="402"/>
      <c r="AB155" s="10"/>
      <c r="AC155" s="2"/>
      <c r="AD155" s="2"/>
      <c r="AE155" s="2"/>
      <c r="AF155" s="2"/>
      <c r="AG155" s="2"/>
      <c r="AH155" s="2"/>
      <c r="AI155" s="2"/>
    </row>
    <row r="156" spans="1:36" ht="18.75">
      <c r="A156" s="215" t="s">
        <v>192</v>
      </c>
      <c r="B156" s="312">
        <f>S152</f>
        <v>1249.5</v>
      </c>
      <c r="C156" s="217"/>
      <c r="D156" s="426">
        <v>0.04</v>
      </c>
      <c r="E156" s="2"/>
      <c r="F156" s="2"/>
      <c r="G156" s="2"/>
      <c r="H156" s="2"/>
      <c r="I156" s="2"/>
      <c r="J156" s="2"/>
      <c r="K156" s="2"/>
      <c r="P156" s="457">
        <v>0.5</v>
      </c>
      <c r="Q156" s="458">
        <f t="shared" si="26"/>
        <v>71</v>
      </c>
      <c r="R156" s="459">
        <f t="shared" si="26"/>
        <v>5</v>
      </c>
      <c r="S156" s="460">
        <f>+Q156+R156</f>
        <v>76</v>
      </c>
      <c r="T156" s="460">
        <f t="shared" si="27"/>
        <v>7</v>
      </c>
      <c r="U156" s="460">
        <f t="shared" si="27"/>
        <v>16</v>
      </c>
      <c r="V156" s="460">
        <f t="shared" si="27"/>
        <v>23</v>
      </c>
      <c r="W156" s="460">
        <f t="shared" si="27"/>
        <v>64</v>
      </c>
      <c r="X156" s="461"/>
      <c r="Z156" s="404"/>
      <c r="AA156" s="404"/>
      <c r="AB156" s="24"/>
      <c r="AC156" s="24"/>
      <c r="AD156" s="24"/>
      <c r="AE156" s="24"/>
      <c r="AF156" s="24"/>
      <c r="AG156" s="24"/>
      <c r="AH156" s="24"/>
      <c r="AI156" s="24"/>
    </row>
    <row r="157" spans="1:36" ht="18.75">
      <c r="A157" s="363" t="s">
        <v>2</v>
      </c>
      <c r="B157" s="420">
        <f>B155+B156</f>
        <v>13146</v>
      </c>
      <c r="C157" s="421"/>
      <c r="D157" s="366">
        <v>0.45</v>
      </c>
      <c r="E157" s="316">
        <f>+D157-S162</f>
        <v>9.1216216216216117E-3</v>
      </c>
      <c r="F157" s="225"/>
      <c r="G157" s="225"/>
      <c r="H157" s="257"/>
      <c r="I157" s="257"/>
      <c r="J157" s="257"/>
      <c r="K157" s="257"/>
      <c r="P157" s="457">
        <v>0.75</v>
      </c>
      <c r="Q157" s="458">
        <f t="shared" si="26"/>
        <v>10</v>
      </c>
      <c r="R157" s="459">
        <f t="shared" si="26"/>
        <v>0</v>
      </c>
      <c r="S157" s="460">
        <f>+Q157+R157</f>
        <v>10</v>
      </c>
      <c r="T157" s="460">
        <f t="shared" si="27"/>
        <v>0</v>
      </c>
      <c r="U157" s="460">
        <f t="shared" si="27"/>
        <v>0</v>
      </c>
      <c r="V157" s="460">
        <f t="shared" si="27"/>
        <v>0</v>
      </c>
      <c r="W157" s="460">
        <f t="shared" si="27"/>
        <v>1</v>
      </c>
      <c r="X157" s="461"/>
      <c r="Z157" s="405"/>
      <c r="AA157" s="405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>
      <c r="A158" s="7" t="s">
        <v>3</v>
      </c>
      <c r="B158" s="422">
        <f>+T152</f>
        <v>1496.25</v>
      </c>
      <c r="C158" s="48"/>
      <c r="D158" s="286">
        <v>0.05</v>
      </c>
      <c r="E158" s="316">
        <f>+D158-T162</f>
        <v>-5.7432432432432401E-3</v>
      </c>
      <c r="F158" s="225"/>
      <c r="G158" s="225"/>
      <c r="H158" s="257"/>
      <c r="I158" s="257"/>
      <c r="J158" s="257"/>
      <c r="K158" s="257"/>
      <c r="P158" s="457">
        <v>1</v>
      </c>
      <c r="Q158" s="458">
        <f t="shared" si="26"/>
        <v>14</v>
      </c>
      <c r="R158" s="459">
        <f t="shared" si="26"/>
        <v>3</v>
      </c>
      <c r="S158" s="460">
        <f>+Q158+R158</f>
        <v>17</v>
      </c>
      <c r="T158" s="460">
        <f t="shared" si="27"/>
        <v>1</v>
      </c>
      <c r="U158" s="460">
        <f t="shared" si="27"/>
        <v>3</v>
      </c>
      <c r="V158" s="460">
        <f t="shared" si="27"/>
        <v>1</v>
      </c>
      <c r="W158" s="460">
        <f t="shared" si="27"/>
        <v>5</v>
      </c>
      <c r="X158" s="461"/>
      <c r="Z158" s="404"/>
      <c r="AA158" s="404"/>
      <c r="AB158" s="2"/>
      <c r="AC158" s="82"/>
      <c r="AD158" s="2"/>
      <c r="AE158" s="2"/>
      <c r="AF158" s="2"/>
      <c r="AG158" s="2"/>
      <c r="AH158" s="2"/>
      <c r="AI158" s="82"/>
      <c r="AJ158" s="2"/>
    </row>
    <row r="159" spans="1:36" ht="18.75">
      <c r="A159" s="7" t="s">
        <v>4</v>
      </c>
      <c r="B159" s="422">
        <f>+U152</f>
        <v>2987.25</v>
      </c>
      <c r="C159" s="48" t="s">
        <v>397</v>
      </c>
      <c r="D159" s="286">
        <v>0.1</v>
      </c>
      <c r="E159" s="316">
        <f>+D159-U162</f>
        <v>2.0270270270270341E-3</v>
      </c>
      <c r="F159" s="225"/>
      <c r="G159" s="225"/>
      <c r="H159" s="257"/>
      <c r="I159" s="257"/>
      <c r="J159" s="257"/>
      <c r="K159" s="257"/>
      <c r="P159" s="462" t="s">
        <v>294</v>
      </c>
      <c r="Q159" s="463">
        <f t="shared" ref="Q159:W159" si="28">+SUMPRODUCT($P$155:$P$158,Q155:Q158)/Q161</f>
        <v>0.56971153846153844</v>
      </c>
      <c r="R159" s="464">
        <f t="shared" si="28"/>
        <v>0.6</v>
      </c>
      <c r="S159" s="465">
        <f>+SUMPRODUCT($P$155:$P$158,S155:S158)/S161</f>
        <v>0.57236842105263153</v>
      </c>
      <c r="T159" s="465">
        <f t="shared" si="28"/>
        <v>0.35869565217391303</v>
      </c>
      <c r="U159" s="465">
        <f t="shared" si="28"/>
        <v>0.43939393939393939</v>
      </c>
      <c r="V159" s="465">
        <f t="shared" si="28"/>
        <v>0.42105263157894735</v>
      </c>
      <c r="W159" s="465">
        <f t="shared" si="28"/>
        <v>0.4631578947368421</v>
      </c>
      <c r="X159" s="186"/>
      <c r="Z159" s="164"/>
      <c r="AA159" s="164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>
      <c r="A160" s="7" t="s">
        <v>6</v>
      </c>
      <c r="B160" s="422">
        <f>+V152</f>
        <v>3073</v>
      </c>
      <c r="C160" s="48"/>
      <c r="D160" s="286">
        <v>0.11</v>
      </c>
      <c r="E160" s="316">
        <f>+D160-V162</f>
        <v>1.8918918918918864E-3</v>
      </c>
      <c r="F160" s="225"/>
      <c r="G160" s="225"/>
      <c r="H160" s="257"/>
      <c r="I160" s="257"/>
      <c r="J160" s="257"/>
      <c r="K160" s="257"/>
      <c r="P160" s="462"/>
      <c r="Q160" s="466">
        <f>+L152</f>
        <v>0.56971153846153844</v>
      </c>
      <c r="R160" s="467">
        <f>+M152</f>
        <v>0.6</v>
      </c>
      <c r="S160" s="468">
        <f>+(Q160*Q161+R160*R161)/S161</f>
        <v>0.57236842105263153</v>
      </c>
      <c r="T160" s="468">
        <f>+N152</f>
        <v>0.35869565217391303</v>
      </c>
      <c r="U160" s="468">
        <f>+O152</f>
        <v>0.43939393939393939</v>
      </c>
      <c r="V160" s="468">
        <f>+P152</f>
        <v>0.42105263157894735</v>
      </c>
      <c r="W160" s="468">
        <f>+Q152</f>
        <v>0.4631578947368421</v>
      </c>
      <c r="Z160" s="164"/>
      <c r="AA160" s="164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7" t="s">
        <v>5</v>
      </c>
      <c r="B161" s="422">
        <f>+W152</f>
        <v>8340.5</v>
      </c>
      <c r="C161" s="48"/>
      <c r="D161" s="286">
        <v>0.28999999999999998</v>
      </c>
      <c r="E161" s="316">
        <f>+D161-W162</f>
        <v>-7.2972972972973338E-3</v>
      </c>
      <c r="F161" s="225"/>
      <c r="G161" s="225"/>
      <c r="H161" s="257"/>
      <c r="I161" s="257"/>
      <c r="J161" s="257"/>
      <c r="K161" s="257"/>
      <c r="O161" s="469">
        <f>+A152</f>
        <v>148</v>
      </c>
      <c r="P161" s="470" t="s">
        <v>191</v>
      </c>
      <c r="Q161" s="471">
        <f t="shared" ref="Q161:W161" si="29">SUM(Q155:Q158)</f>
        <v>104</v>
      </c>
      <c r="R161" s="471">
        <f t="shared" si="29"/>
        <v>10</v>
      </c>
      <c r="S161" s="472">
        <f t="shared" si="29"/>
        <v>114</v>
      </c>
      <c r="T161" s="471">
        <f t="shared" si="29"/>
        <v>23</v>
      </c>
      <c r="U161" s="471">
        <f t="shared" si="29"/>
        <v>33</v>
      </c>
      <c r="V161" s="471">
        <f t="shared" si="29"/>
        <v>38</v>
      </c>
      <c r="W161" s="471">
        <f t="shared" si="29"/>
        <v>95</v>
      </c>
      <c r="X161" s="473"/>
      <c r="Z161" s="164"/>
      <c r="AA161" s="164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62" t="s">
        <v>16</v>
      </c>
      <c r="B162" s="314">
        <f>B157+B158+B159+B160+B161</f>
        <v>29043</v>
      </c>
      <c r="C162" s="192"/>
      <c r="D162" s="315">
        <f>SUM(D157:D161)</f>
        <v>1</v>
      </c>
      <c r="E162" s="2"/>
      <c r="F162" s="2"/>
      <c r="G162" s="2"/>
      <c r="H162" s="2"/>
      <c r="I162" s="2"/>
      <c r="J162" s="2"/>
      <c r="K162" s="2"/>
      <c r="O162" s="282"/>
      <c r="P162" s="474" t="s">
        <v>272</v>
      </c>
      <c r="Q162" s="284">
        <f>+(Q160*Q161)/$O$161</f>
        <v>0.40033783783783783</v>
      </c>
      <c r="R162" s="285">
        <f>+(R160*R161)/$O$161</f>
        <v>4.0540540540540543E-2</v>
      </c>
      <c r="S162" s="475">
        <f>+R162+Q162</f>
        <v>0.4408783783783784</v>
      </c>
      <c r="T162" s="475">
        <f>+(T160*T161)/$O$161</f>
        <v>5.5743243243243243E-2</v>
      </c>
      <c r="U162" s="475">
        <f>+(U160*U161)/$O$161</f>
        <v>9.7972972972972971E-2</v>
      </c>
      <c r="V162" s="475">
        <f>+(V160*V161)/$O$161</f>
        <v>0.10810810810810811</v>
      </c>
      <c r="W162" s="475">
        <f>+(W160*W161)/$O$161</f>
        <v>0.29729729729729731</v>
      </c>
      <c r="X162" s="476">
        <f>SUBTOTAL(9,S162:W162)</f>
        <v>1</v>
      </c>
      <c r="Z162" s="164"/>
      <c r="AA162" s="164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F163" s="2"/>
      <c r="G163" s="2"/>
      <c r="H163" s="2"/>
      <c r="I163" s="2"/>
      <c r="J163" s="2"/>
      <c r="K163" s="2"/>
      <c r="P163" s="419" t="s">
        <v>384</v>
      </c>
      <c r="S163" s="418">
        <f>+S161/$O$161</f>
        <v>0.77027027027027029</v>
      </c>
      <c r="T163" s="418">
        <f t="shared" ref="T163:W163" si="30">+T161/$O$161</f>
        <v>0.1554054054054054</v>
      </c>
      <c r="U163" s="418">
        <f t="shared" si="30"/>
        <v>0.22297297297297297</v>
      </c>
      <c r="V163" s="418">
        <f t="shared" si="30"/>
        <v>0.25675675675675674</v>
      </c>
      <c r="W163" s="418">
        <f t="shared" si="30"/>
        <v>0.64189189189189189</v>
      </c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7"/>
    </row>
    <row r="165" spans="1:36" ht="18.75">
      <c r="N165" s="2"/>
      <c r="AB165" s="7"/>
      <c r="AC165" s="7"/>
      <c r="AD165" s="7"/>
      <c r="AE165" s="7"/>
      <c r="AF165" s="7"/>
      <c r="AG165" s="7"/>
      <c r="AH165" s="7"/>
      <c r="AI165" s="7"/>
      <c r="AJ165" s="2"/>
    </row>
    <row r="166" spans="1:36" ht="18.75">
      <c r="A166" s="227"/>
      <c r="N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7"/>
      <c r="N167" s="2"/>
      <c r="AB167" s="2"/>
      <c r="AC167" s="2"/>
      <c r="AD167" s="2"/>
      <c r="AE167" s="2"/>
      <c r="AF167" s="2"/>
      <c r="AG167" s="2"/>
      <c r="AH167" s="2"/>
      <c r="AI167" s="2"/>
    </row>
    <row r="168" spans="1:36" ht="18.75">
      <c r="A168" s="43"/>
      <c r="N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</sheetData>
  <autoFilter ref="A1:Y151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0">
    <cfRule type="cellIs" dxfId="79" priority="6" operator="lessThan">
      <formula>7</formula>
    </cfRule>
    <cfRule type="cellIs" dxfId="78" priority="7" operator="between">
      <formula>14</formula>
      <formula>7</formula>
    </cfRule>
    <cfRule type="cellIs" dxfId="77" priority="8" operator="greaterThan">
      <formula>14</formula>
    </cfRule>
  </conditionalFormatting>
  <conditionalFormatting sqref="G152">
    <cfRule type="cellIs" dxfId="76" priority="3" operator="lessThan">
      <formula>7</formula>
    </cfRule>
    <cfRule type="cellIs" dxfId="75" priority="4" operator="between">
      <formula>14</formula>
      <formula>7</formula>
    </cfRule>
    <cfRule type="cellIs" dxfId="74" priority="5" operator="greaterThan">
      <formula>14</formula>
    </cfRule>
  </conditionalFormatting>
  <conditionalFormatting sqref="AE6:AI6">
    <cfRule type="cellIs" dxfId="73" priority="1" operator="greaterThan">
      <formula>0</formula>
    </cfRule>
    <cfRule type="cellIs" dxfId="72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D1A8C-FC8E-4A9C-B593-3D23B5C3B8DB}">
  <dimension ref="A1:AR172"/>
  <sheetViews>
    <sheetView zoomScale="96" zoomScaleNormal="96" workbookViewId="0">
      <pane xSplit="6" ySplit="1" topLeftCell="G134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>
      <c r="A2" s="157">
        <f t="shared" ref="A2:A65" si="0">+IF(D2&gt;0,1,0)</f>
        <v>1</v>
      </c>
      <c r="B2" s="156" t="s">
        <v>19</v>
      </c>
      <c r="C2" s="156"/>
      <c r="D2" s="202">
        <v>40</v>
      </c>
      <c r="E2" s="383">
        <f>D2*7</f>
        <v>280</v>
      </c>
      <c r="F2" s="319">
        <v>46245</v>
      </c>
      <c r="G2" s="384">
        <f t="shared" ref="G2:G64" ca="1" si="1">+IF(A2=1,(+TODAY())-F2,"Sans objet")</f>
        <v>63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0.75</v>
      </c>
      <c r="M2" s="204"/>
      <c r="N2" s="204"/>
      <c r="O2" s="204"/>
      <c r="P2" s="204"/>
      <c r="Q2" s="205">
        <v>0.25</v>
      </c>
      <c r="R2" s="386">
        <f>+$E2*L2</f>
        <v>210</v>
      </c>
      <c r="S2" s="387">
        <f t="shared" ref="S2:W16" si="2">+$E2*M2</f>
        <v>0</v>
      </c>
      <c r="T2" s="387">
        <f t="shared" si="2"/>
        <v>0</v>
      </c>
      <c r="U2" s="387">
        <f t="shared" si="2"/>
        <v>0</v>
      </c>
      <c r="V2" s="387">
        <f t="shared" si="2"/>
        <v>0</v>
      </c>
      <c r="W2" s="388">
        <f t="shared" si="2"/>
        <v>70</v>
      </c>
      <c r="X2" s="389">
        <f>SUM(R2:W2)</f>
        <v>280</v>
      </c>
      <c r="Y2" s="383"/>
      <c r="Z2" s="423">
        <f t="shared" ref="Z2:Z33" si="3">+X2-E2</f>
        <v>0</v>
      </c>
      <c r="AA2" s="423"/>
      <c r="AB2" s="445">
        <v>29</v>
      </c>
      <c r="AC2" s="446">
        <v>0.39500000000000002</v>
      </c>
      <c r="AD2" s="446">
        <v>3.6999999999999998E-2</v>
      </c>
      <c r="AE2" s="323">
        <v>0.43240000000000001</v>
      </c>
      <c r="AF2" s="323">
        <v>5.57E-2</v>
      </c>
      <c r="AG2" s="323">
        <v>0.1216</v>
      </c>
      <c r="AH2" s="323">
        <v>7.5999999999999998E-2</v>
      </c>
      <c r="AI2" s="323">
        <v>0.31419999999999998</v>
      </c>
      <c r="AJ2" s="447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ref="E3:E65" si="4">D3*7</f>
        <v>336</v>
      </c>
      <c r="F3" s="319">
        <v>46248</v>
      </c>
      <c r="G3" s="384">
        <f t="shared" ca="1" si="1"/>
        <v>60</v>
      </c>
      <c r="H3" s="385">
        <v>2</v>
      </c>
      <c r="I3" s="428" t="s">
        <v>432</v>
      </c>
      <c r="J3" s="428" t="s">
        <v>433</v>
      </c>
      <c r="K3" s="385" t="s">
        <v>354</v>
      </c>
      <c r="L3" s="195">
        <v>0.5</v>
      </c>
      <c r="M3" s="196"/>
      <c r="N3" s="196"/>
      <c r="O3" s="196">
        <v>0.5</v>
      </c>
      <c r="P3" s="196"/>
      <c r="Q3" s="197"/>
      <c r="R3" s="386">
        <f t="shared" ref="R3:W56" si="5">+$E3*L3</f>
        <v>168</v>
      </c>
      <c r="S3" s="387">
        <f t="shared" si="2"/>
        <v>0</v>
      </c>
      <c r="T3" s="387">
        <f t="shared" si="2"/>
        <v>0</v>
      </c>
      <c r="U3" s="387">
        <f t="shared" si="2"/>
        <v>168</v>
      </c>
      <c r="V3" s="387">
        <f t="shared" si="2"/>
        <v>0</v>
      </c>
      <c r="W3" s="388">
        <f t="shared" si="2"/>
        <v>0</v>
      </c>
      <c r="X3" s="389">
        <f t="shared" ref="X3:X66" si="6">SUM(R3:W3)</f>
        <v>336</v>
      </c>
      <c r="Y3" s="144"/>
      <c r="Z3" s="423">
        <f t="shared" si="3"/>
        <v>0</v>
      </c>
      <c r="AA3" s="423"/>
      <c r="AB3" s="445">
        <v>31</v>
      </c>
      <c r="AC3" s="448">
        <v>0.43</v>
      </c>
      <c r="AD3" s="448">
        <v>0.04</v>
      </c>
      <c r="AE3" s="323">
        <v>0.47</v>
      </c>
      <c r="AF3" s="323">
        <v>0.05</v>
      </c>
      <c r="AG3" s="323">
        <v>0.12</v>
      </c>
      <c r="AH3" s="323">
        <v>0.08</v>
      </c>
      <c r="AI3" s="323">
        <v>0.28000000000000003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4"/>
        <v>315</v>
      </c>
      <c r="F4" s="319">
        <v>46248</v>
      </c>
      <c r="G4" s="384">
        <f t="shared" ca="1" si="1"/>
        <v>60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5"/>
        <v>315</v>
      </c>
      <c r="S4" s="387">
        <f t="shared" si="2"/>
        <v>0</v>
      </c>
      <c r="T4" s="387">
        <f t="shared" si="2"/>
        <v>0</v>
      </c>
      <c r="U4" s="387">
        <f t="shared" si="2"/>
        <v>0</v>
      </c>
      <c r="V4" s="387">
        <f t="shared" si="2"/>
        <v>0</v>
      </c>
      <c r="W4" s="388">
        <f t="shared" si="2"/>
        <v>0</v>
      </c>
      <c r="X4" s="389">
        <f t="shared" si="6"/>
        <v>315</v>
      </c>
      <c r="Y4" s="144"/>
      <c r="Z4" s="423">
        <f t="shared" si="3"/>
        <v>0</v>
      </c>
      <c r="AA4" s="423"/>
      <c r="AB4" s="445">
        <v>32</v>
      </c>
      <c r="AC4" s="448">
        <v>0.41</v>
      </c>
      <c r="AD4" s="448">
        <v>0.04</v>
      </c>
      <c r="AE4" s="323">
        <v>0.45</v>
      </c>
      <c r="AF4" s="323">
        <v>0.05</v>
      </c>
      <c r="AG4" s="323">
        <v>0.1</v>
      </c>
      <c r="AH4" s="323">
        <v>0.11</v>
      </c>
      <c r="AI4" s="323">
        <v>0.28999999999999998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48</v>
      </c>
      <c r="E5" s="383">
        <f t="shared" si="4"/>
        <v>336</v>
      </c>
      <c r="F5" s="319">
        <v>46247</v>
      </c>
      <c r="G5" s="384">
        <f t="shared" ca="1" si="1"/>
        <v>61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/>
      <c r="M5" s="196"/>
      <c r="N5" s="196"/>
      <c r="O5" s="196">
        <v>0.5</v>
      </c>
      <c r="P5" s="196">
        <v>0.5</v>
      </c>
      <c r="Q5" s="197"/>
      <c r="R5" s="386">
        <f t="shared" si="5"/>
        <v>0</v>
      </c>
      <c r="S5" s="387">
        <f t="shared" si="2"/>
        <v>0</v>
      </c>
      <c r="T5" s="387">
        <f t="shared" si="2"/>
        <v>0</v>
      </c>
      <c r="U5" s="387">
        <f t="shared" si="2"/>
        <v>168</v>
      </c>
      <c r="V5" s="387">
        <f t="shared" si="2"/>
        <v>168</v>
      </c>
      <c r="W5" s="388">
        <f t="shared" si="2"/>
        <v>0</v>
      </c>
      <c r="X5" s="389">
        <f t="shared" si="6"/>
        <v>336</v>
      </c>
      <c r="Y5" s="144"/>
      <c r="Z5" s="423">
        <f t="shared" si="3"/>
        <v>0</v>
      </c>
      <c r="AA5" s="423"/>
      <c r="AB5" s="445">
        <v>33</v>
      </c>
      <c r="AC5" s="448">
        <v>0.39</v>
      </c>
      <c r="AD5" s="448">
        <v>0.05</v>
      </c>
      <c r="AE5" s="323">
        <v>0.44</v>
      </c>
      <c r="AF5" s="323">
        <v>0.03</v>
      </c>
      <c r="AG5" s="323">
        <v>0.11</v>
      </c>
      <c r="AH5" s="323">
        <v>0.12</v>
      </c>
      <c r="AI5" s="323">
        <v>0.3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4"/>
        <v>336</v>
      </c>
      <c r="F6" s="319">
        <v>46246</v>
      </c>
      <c r="G6" s="384">
        <f t="shared" ca="1" si="1"/>
        <v>62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5"/>
        <v>0</v>
      </c>
      <c r="S6" s="387">
        <f t="shared" si="2"/>
        <v>336</v>
      </c>
      <c r="T6" s="387">
        <f t="shared" si="2"/>
        <v>0</v>
      </c>
      <c r="U6" s="387">
        <f t="shared" si="2"/>
        <v>0</v>
      </c>
      <c r="V6" s="387">
        <f t="shared" si="2"/>
        <v>0</v>
      </c>
      <c r="W6" s="388">
        <f t="shared" si="2"/>
        <v>0</v>
      </c>
      <c r="X6" s="389">
        <f t="shared" si="6"/>
        <v>336</v>
      </c>
      <c r="Y6" s="144"/>
      <c r="Z6" s="423">
        <f t="shared" si="3"/>
        <v>0</v>
      </c>
      <c r="AA6" s="423"/>
      <c r="AB6" s="449" t="s">
        <v>298</v>
      </c>
      <c r="AC6" s="450"/>
      <c r="AD6" s="451"/>
      <c r="AE6" s="452">
        <f>+AE5-AE4</f>
        <v>-1.0000000000000009E-2</v>
      </c>
      <c r="AF6" s="452">
        <f>+AF5-AF4</f>
        <v>-2.0000000000000004E-2</v>
      </c>
      <c r="AG6" s="452">
        <f>+AG5-AG4</f>
        <v>9.999999999999995E-3</v>
      </c>
      <c r="AH6" s="452">
        <f>+AH5-AH4</f>
        <v>9.999999999999995E-3</v>
      </c>
      <c r="AI6" s="452">
        <f>+AI5-AI4</f>
        <v>1.0000000000000009E-2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4"/>
        <v>392</v>
      </c>
      <c r="F7" s="319">
        <v>46247</v>
      </c>
      <c r="G7" s="384">
        <f t="shared" ca="1" si="1"/>
        <v>61</v>
      </c>
      <c r="H7" s="385">
        <v>1</v>
      </c>
      <c r="I7" s="428" t="s">
        <v>398</v>
      </c>
      <c r="J7" s="428" t="s">
        <v>399</v>
      </c>
      <c r="K7" s="385" t="s">
        <v>353</v>
      </c>
      <c r="L7" s="195"/>
      <c r="M7" s="196"/>
      <c r="N7" s="196">
        <v>0.5</v>
      </c>
      <c r="O7" s="196"/>
      <c r="P7" s="196"/>
      <c r="Q7" s="197">
        <v>0.5</v>
      </c>
      <c r="R7" s="386">
        <f t="shared" si="5"/>
        <v>0</v>
      </c>
      <c r="S7" s="387">
        <f t="shared" si="2"/>
        <v>0</v>
      </c>
      <c r="T7" s="387">
        <f t="shared" si="2"/>
        <v>196</v>
      </c>
      <c r="U7" s="387">
        <f t="shared" si="2"/>
        <v>0</v>
      </c>
      <c r="V7" s="387">
        <f t="shared" si="2"/>
        <v>0</v>
      </c>
      <c r="W7" s="388">
        <f t="shared" si="2"/>
        <v>196</v>
      </c>
      <c r="X7" s="389">
        <f t="shared" si="6"/>
        <v>392</v>
      </c>
      <c r="Y7" s="144"/>
      <c r="Z7" s="423">
        <f t="shared" si="3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4"/>
        <v>210</v>
      </c>
      <c r="F8" s="319">
        <v>46246</v>
      </c>
      <c r="G8" s="384">
        <f t="shared" ca="1" si="1"/>
        <v>62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5"/>
        <v>0</v>
      </c>
      <c r="S8" s="387">
        <f t="shared" si="2"/>
        <v>210</v>
      </c>
      <c r="T8" s="387">
        <f t="shared" si="2"/>
        <v>0</v>
      </c>
      <c r="U8" s="387">
        <f t="shared" si="2"/>
        <v>0</v>
      </c>
      <c r="V8" s="387">
        <f t="shared" si="2"/>
        <v>0</v>
      </c>
      <c r="W8" s="388">
        <f t="shared" si="2"/>
        <v>0</v>
      </c>
      <c r="X8" s="389">
        <f t="shared" si="6"/>
        <v>210</v>
      </c>
      <c r="Y8" s="144"/>
      <c r="Z8" s="423">
        <f t="shared" si="3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>D9*7</f>
        <v>140</v>
      </c>
      <c r="F9" s="319">
        <v>46240</v>
      </c>
      <c r="G9" s="384">
        <f t="shared" ca="1" si="1"/>
        <v>68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/>
      <c r="P9" s="196"/>
      <c r="Q9" s="197">
        <v>0.5</v>
      </c>
      <c r="R9" s="386">
        <f t="shared" si="5"/>
        <v>70</v>
      </c>
      <c r="S9" s="387">
        <f t="shared" si="2"/>
        <v>0</v>
      </c>
      <c r="T9" s="387">
        <f t="shared" si="2"/>
        <v>0</v>
      </c>
      <c r="U9" s="387">
        <f t="shared" si="2"/>
        <v>0</v>
      </c>
      <c r="V9" s="387">
        <f t="shared" si="2"/>
        <v>0</v>
      </c>
      <c r="W9" s="388">
        <f t="shared" si="2"/>
        <v>70</v>
      </c>
      <c r="X9" s="389">
        <f t="shared" si="6"/>
        <v>140</v>
      </c>
      <c r="Y9" s="144"/>
      <c r="Z9" s="423">
        <f t="shared" si="3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32</v>
      </c>
      <c r="E10" s="383">
        <f t="shared" si="4"/>
        <v>224</v>
      </c>
      <c r="F10" s="319">
        <v>46247</v>
      </c>
      <c r="G10" s="384">
        <f t="shared" ca="1" si="1"/>
        <v>61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5"/>
        <v>112</v>
      </c>
      <c r="S10" s="387">
        <f t="shared" si="2"/>
        <v>0</v>
      </c>
      <c r="T10" s="387">
        <f t="shared" si="2"/>
        <v>0</v>
      </c>
      <c r="U10" s="387">
        <f t="shared" si="2"/>
        <v>0</v>
      </c>
      <c r="V10" s="387">
        <f t="shared" si="2"/>
        <v>0</v>
      </c>
      <c r="W10" s="388">
        <f t="shared" si="2"/>
        <v>112</v>
      </c>
      <c r="X10" s="389">
        <f t="shared" si="6"/>
        <v>224</v>
      </c>
      <c r="Y10" s="144"/>
      <c r="Z10" s="423">
        <f t="shared" si="3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4"/>
        <v>210</v>
      </c>
      <c r="F11" s="319">
        <v>46245</v>
      </c>
      <c r="G11" s="384">
        <f ca="1">+IF(A11=1,(+TODAY())-F11,"Sans objet")</f>
        <v>63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>
        <v>0.75</v>
      </c>
      <c r="M11" s="196"/>
      <c r="N11" s="196"/>
      <c r="O11" s="196"/>
      <c r="P11" s="196"/>
      <c r="Q11" s="197">
        <v>0.25</v>
      </c>
      <c r="R11" s="386">
        <f t="shared" si="5"/>
        <v>157.5</v>
      </c>
      <c r="S11" s="387">
        <f t="shared" si="2"/>
        <v>0</v>
      </c>
      <c r="T11" s="387">
        <f t="shared" si="2"/>
        <v>0</v>
      </c>
      <c r="U11" s="387">
        <f t="shared" si="2"/>
        <v>0</v>
      </c>
      <c r="V11" s="387">
        <f t="shared" si="2"/>
        <v>0</v>
      </c>
      <c r="W11" s="388">
        <f t="shared" si="2"/>
        <v>52.5</v>
      </c>
      <c r="X11" s="389">
        <f t="shared" si="6"/>
        <v>210</v>
      </c>
      <c r="Y11" s="144"/>
      <c r="Z11" s="423">
        <f t="shared" si="3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4"/>
        <v>294</v>
      </c>
      <c r="F12" s="319">
        <v>46246</v>
      </c>
      <c r="G12" s="384">
        <f t="shared" ca="1" si="1"/>
        <v>62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/>
      <c r="P12" s="196"/>
      <c r="Q12" s="197">
        <v>0.5</v>
      </c>
      <c r="R12" s="386">
        <f t="shared" si="5"/>
        <v>147</v>
      </c>
      <c r="S12" s="387">
        <f t="shared" si="2"/>
        <v>0</v>
      </c>
      <c r="T12" s="387">
        <f t="shared" si="2"/>
        <v>0</v>
      </c>
      <c r="U12" s="387">
        <f t="shared" si="2"/>
        <v>0</v>
      </c>
      <c r="V12" s="387">
        <f t="shared" si="2"/>
        <v>0</v>
      </c>
      <c r="W12" s="388">
        <f t="shared" si="2"/>
        <v>147</v>
      </c>
      <c r="X12" s="389">
        <f t="shared" si="6"/>
        <v>294</v>
      </c>
      <c r="Y12" s="144"/>
      <c r="Z12" s="423">
        <f t="shared" si="3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48</v>
      </c>
      <c r="E13" s="383">
        <f t="shared" si="4"/>
        <v>336</v>
      </c>
      <c r="F13" s="319">
        <v>46247</v>
      </c>
      <c r="G13" s="384">
        <f t="shared" ca="1" si="1"/>
        <v>61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5"/>
        <v>0</v>
      </c>
      <c r="S13" s="387">
        <f t="shared" si="2"/>
        <v>0</v>
      </c>
      <c r="T13" s="387">
        <f t="shared" si="2"/>
        <v>0</v>
      </c>
      <c r="U13" s="387">
        <f t="shared" si="2"/>
        <v>168</v>
      </c>
      <c r="V13" s="387">
        <f t="shared" si="2"/>
        <v>168</v>
      </c>
      <c r="W13" s="388">
        <f t="shared" si="2"/>
        <v>0</v>
      </c>
      <c r="X13" s="389">
        <f t="shared" si="6"/>
        <v>336</v>
      </c>
      <c r="Y13" s="144"/>
      <c r="Z13" s="423">
        <f t="shared" si="3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4"/>
        <v>420</v>
      </c>
      <c r="F14" s="319">
        <v>46248</v>
      </c>
      <c r="G14" s="384">
        <f t="shared" ca="1" si="1"/>
        <v>60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0.25</v>
      </c>
      <c r="M14" s="196"/>
      <c r="N14" s="196"/>
      <c r="O14" s="196">
        <v>0.5</v>
      </c>
      <c r="P14" s="196"/>
      <c r="Q14" s="197">
        <v>0.25</v>
      </c>
      <c r="R14" s="386">
        <f t="shared" si="5"/>
        <v>105</v>
      </c>
      <c r="S14" s="387">
        <f t="shared" si="2"/>
        <v>0</v>
      </c>
      <c r="T14" s="387">
        <f t="shared" si="2"/>
        <v>0</v>
      </c>
      <c r="U14" s="387">
        <f t="shared" si="2"/>
        <v>210</v>
      </c>
      <c r="V14" s="387">
        <f t="shared" si="2"/>
        <v>0</v>
      </c>
      <c r="W14" s="388">
        <f t="shared" si="2"/>
        <v>105</v>
      </c>
      <c r="X14" s="389">
        <f t="shared" si="6"/>
        <v>420</v>
      </c>
      <c r="Y14" s="144"/>
      <c r="Z14" s="423">
        <f t="shared" si="3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42</v>
      </c>
      <c r="E15" s="383">
        <f t="shared" si="4"/>
        <v>294</v>
      </c>
      <c r="F15" s="319">
        <v>46248</v>
      </c>
      <c r="G15" s="384">
        <f t="shared" ca="1" si="1"/>
        <v>60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/>
      <c r="M15" s="196"/>
      <c r="N15" s="196"/>
      <c r="O15" s="196"/>
      <c r="P15" s="196"/>
      <c r="Q15" s="197">
        <v>1</v>
      </c>
      <c r="R15" s="386">
        <f t="shared" si="5"/>
        <v>0</v>
      </c>
      <c r="S15" s="387">
        <f t="shared" si="2"/>
        <v>0</v>
      </c>
      <c r="T15" s="387">
        <f t="shared" si="2"/>
        <v>0</v>
      </c>
      <c r="U15" s="387">
        <f t="shared" si="2"/>
        <v>0</v>
      </c>
      <c r="V15" s="387">
        <f t="shared" si="2"/>
        <v>0</v>
      </c>
      <c r="W15" s="388">
        <f t="shared" si="2"/>
        <v>294</v>
      </c>
      <c r="X15" s="389">
        <f t="shared" si="6"/>
        <v>294</v>
      </c>
      <c r="Y15" s="144"/>
      <c r="Z15" s="423">
        <f t="shared" si="3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4"/>
        <v>350</v>
      </c>
      <c r="F16" s="319">
        <v>46247</v>
      </c>
      <c r="G16" s="384">
        <f t="shared" ca="1" si="1"/>
        <v>61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>
        <v>0.5</v>
      </c>
      <c r="O16" s="196"/>
      <c r="P16" s="196">
        <v>0.5</v>
      </c>
      <c r="Q16" s="197"/>
      <c r="R16" s="386">
        <f t="shared" si="5"/>
        <v>0</v>
      </c>
      <c r="S16" s="387">
        <f t="shared" si="2"/>
        <v>0</v>
      </c>
      <c r="T16" s="387">
        <f t="shared" si="2"/>
        <v>175</v>
      </c>
      <c r="U16" s="387">
        <f t="shared" si="2"/>
        <v>0</v>
      </c>
      <c r="V16" s="387">
        <f t="shared" si="2"/>
        <v>175</v>
      </c>
      <c r="W16" s="388">
        <f t="shared" si="2"/>
        <v>0</v>
      </c>
      <c r="X16" s="389">
        <f t="shared" si="6"/>
        <v>350</v>
      </c>
      <c r="Y16" s="144"/>
      <c r="Z16" s="423">
        <f t="shared" si="3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4"/>
        <v>252</v>
      </c>
      <c r="F17" s="319">
        <v>46247</v>
      </c>
      <c r="G17" s="384">
        <f t="shared" ca="1" si="1"/>
        <v>61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5"/>
        <v>126</v>
      </c>
      <c r="S17" s="387">
        <f t="shared" si="5"/>
        <v>0</v>
      </c>
      <c r="T17" s="387">
        <f t="shared" si="5"/>
        <v>0</v>
      </c>
      <c r="U17" s="387">
        <f t="shared" si="5"/>
        <v>0</v>
      </c>
      <c r="V17" s="387">
        <f t="shared" si="5"/>
        <v>0</v>
      </c>
      <c r="W17" s="388">
        <f t="shared" si="5"/>
        <v>126</v>
      </c>
      <c r="X17" s="389">
        <f t="shared" si="6"/>
        <v>252</v>
      </c>
      <c r="Y17" s="144"/>
      <c r="Z17" s="423">
        <f t="shared" si="3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4"/>
        <v>182</v>
      </c>
      <c r="F18" s="319">
        <v>46240</v>
      </c>
      <c r="G18" s="384">
        <f t="shared" ca="1" si="1"/>
        <v>68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5"/>
        <v>182</v>
      </c>
      <c r="S18" s="387">
        <f t="shared" si="5"/>
        <v>0</v>
      </c>
      <c r="T18" s="387">
        <f t="shared" si="5"/>
        <v>0</v>
      </c>
      <c r="U18" s="387">
        <f t="shared" si="5"/>
        <v>0</v>
      </c>
      <c r="V18" s="387">
        <f t="shared" si="5"/>
        <v>0</v>
      </c>
      <c r="W18" s="388">
        <f t="shared" si="5"/>
        <v>0</v>
      </c>
      <c r="X18" s="389">
        <f t="shared" si="6"/>
        <v>182</v>
      </c>
      <c r="Y18" s="144"/>
      <c r="Z18" s="423">
        <f t="shared" si="3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40</v>
      </c>
      <c r="E19" s="383">
        <f t="shared" si="4"/>
        <v>280</v>
      </c>
      <c r="F19" s="319">
        <v>46248</v>
      </c>
      <c r="G19" s="384">
        <f t="shared" ca="1" si="1"/>
        <v>60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5"/>
        <v>140</v>
      </c>
      <c r="S19" s="387">
        <f t="shared" si="5"/>
        <v>0</v>
      </c>
      <c r="T19" s="387">
        <f t="shared" si="5"/>
        <v>0</v>
      </c>
      <c r="U19" s="387">
        <f t="shared" si="5"/>
        <v>0</v>
      </c>
      <c r="V19" s="387">
        <f t="shared" si="5"/>
        <v>140</v>
      </c>
      <c r="W19" s="388">
        <f t="shared" si="5"/>
        <v>0</v>
      </c>
      <c r="X19" s="389">
        <f t="shared" si="6"/>
        <v>280</v>
      </c>
      <c r="Y19" s="144"/>
      <c r="Z19" s="423">
        <f t="shared" si="3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46</v>
      </c>
      <c r="E20" s="383">
        <f t="shared" si="4"/>
        <v>322</v>
      </c>
      <c r="F20" s="319">
        <v>46248</v>
      </c>
      <c r="G20" s="384">
        <f t="shared" ca="1" si="1"/>
        <v>60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/>
      <c r="Q20" s="197">
        <v>0.5</v>
      </c>
      <c r="R20" s="386">
        <f t="shared" si="5"/>
        <v>161</v>
      </c>
      <c r="S20" s="387">
        <f t="shared" si="5"/>
        <v>0</v>
      </c>
      <c r="T20" s="387">
        <f t="shared" si="5"/>
        <v>0</v>
      </c>
      <c r="U20" s="387">
        <f t="shared" si="5"/>
        <v>0</v>
      </c>
      <c r="V20" s="387">
        <f t="shared" si="5"/>
        <v>0</v>
      </c>
      <c r="W20" s="388">
        <f t="shared" si="5"/>
        <v>161</v>
      </c>
      <c r="X20" s="389">
        <f t="shared" si="6"/>
        <v>322</v>
      </c>
      <c r="Y20" s="144"/>
      <c r="Z20" s="423">
        <f t="shared" si="3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4"/>
        <v>385</v>
      </c>
      <c r="F21" s="319">
        <v>46247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/>
      <c r="O21" s="196"/>
      <c r="P21" s="196"/>
      <c r="Q21" s="197">
        <v>0.5</v>
      </c>
      <c r="R21" s="386">
        <f t="shared" si="5"/>
        <v>192.5</v>
      </c>
      <c r="S21" s="387">
        <f t="shared" si="5"/>
        <v>0</v>
      </c>
      <c r="T21" s="387">
        <f t="shared" si="5"/>
        <v>0</v>
      </c>
      <c r="U21" s="387">
        <f t="shared" si="5"/>
        <v>0</v>
      </c>
      <c r="V21" s="387">
        <f t="shared" si="5"/>
        <v>0</v>
      </c>
      <c r="W21" s="388">
        <f t="shared" si="5"/>
        <v>192.5</v>
      </c>
      <c r="X21" s="389">
        <f t="shared" si="6"/>
        <v>385</v>
      </c>
      <c r="Y21" s="144"/>
      <c r="Z21" s="423">
        <f t="shared" si="3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4"/>
        <v>336</v>
      </c>
      <c r="F22" s="319">
        <v>46248</v>
      </c>
      <c r="G22" s="384">
        <f t="shared" ca="1" si="1"/>
        <v>60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/>
      <c r="O22" s="196">
        <v>0.25</v>
      </c>
      <c r="P22" s="196"/>
      <c r="Q22" s="197">
        <v>0.5</v>
      </c>
      <c r="R22" s="386">
        <f t="shared" si="5"/>
        <v>84</v>
      </c>
      <c r="S22" s="387">
        <f t="shared" si="5"/>
        <v>0</v>
      </c>
      <c r="T22" s="387">
        <f t="shared" si="5"/>
        <v>0</v>
      </c>
      <c r="U22" s="387">
        <f t="shared" si="5"/>
        <v>84</v>
      </c>
      <c r="V22" s="387">
        <f t="shared" si="5"/>
        <v>0</v>
      </c>
      <c r="W22" s="388">
        <f t="shared" si="5"/>
        <v>168</v>
      </c>
      <c r="X22" s="389">
        <f t="shared" si="6"/>
        <v>336</v>
      </c>
      <c r="Y22" s="144"/>
      <c r="Z22" s="423">
        <f t="shared" si="3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4"/>
        <v>294</v>
      </c>
      <c r="F23" s="319">
        <v>46248</v>
      </c>
      <c r="G23" s="384">
        <f t="shared" ca="1" si="1"/>
        <v>60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/>
      <c r="Q23" s="197">
        <v>0.5</v>
      </c>
      <c r="R23" s="386">
        <f t="shared" si="5"/>
        <v>0</v>
      </c>
      <c r="S23" s="387">
        <f t="shared" si="5"/>
        <v>0</v>
      </c>
      <c r="T23" s="387">
        <f t="shared" si="5"/>
        <v>147</v>
      </c>
      <c r="U23" s="387">
        <f t="shared" si="5"/>
        <v>0</v>
      </c>
      <c r="V23" s="387">
        <f t="shared" si="5"/>
        <v>0</v>
      </c>
      <c r="W23" s="388">
        <f t="shared" si="5"/>
        <v>147</v>
      </c>
      <c r="X23" s="389">
        <f t="shared" si="6"/>
        <v>294</v>
      </c>
      <c r="Y23" s="144"/>
      <c r="Z23" s="423">
        <f t="shared" si="3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4"/>
        <v>280</v>
      </c>
      <c r="F24" s="319">
        <v>46247</v>
      </c>
      <c r="G24" s="384">
        <f t="shared" ca="1" si="1"/>
        <v>61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/>
      <c r="M24" s="196"/>
      <c r="N24" s="196">
        <v>0.5</v>
      </c>
      <c r="O24" s="196"/>
      <c r="P24" s="196">
        <v>0.5</v>
      </c>
      <c r="Q24" s="197"/>
      <c r="R24" s="386">
        <f t="shared" si="5"/>
        <v>0</v>
      </c>
      <c r="S24" s="387">
        <f t="shared" si="5"/>
        <v>0</v>
      </c>
      <c r="T24" s="387">
        <f t="shared" si="5"/>
        <v>140</v>
      </c>
      <c r="U24" s="387">
        <f t="shared" si="5"/>
        <v>0</v>
      </c>
      <c r="V24" s="387">
        <f t="shared" si="5"/>
        <v>140</v>
      </c>
      <c r="W24" s="388">
        <f t="shared" si="5"/>
        <v>0</v>
      </c>
      <c r="X24" s="389">
        <f t="shared" si="6"/>
        <v>280</v>
      </c>
      <c r="Y24" s="144"/>
      <c r="Z24" s="423">
        <f t="shared" si="3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4"/>
        <v>280</v>
      </c>
      <c r="F25" s="319">
        <v>46248</v>
      </c>
      <c r="G25" s="384">
        <f t="shared" ca="1" si="1"/>
        <v>60</v>
      </c>
      <c r="H25" s="254">
        <v>2</v>
      </c>
      <c r="I25" s="429" t="s">
        <v>459</v>
      </c>
      <c r="J25" s="429" t="s">
        <v>460</v>
      </c>
      <c r="K25" s="385" t="s">
        <v>354</v>
      </c>
      <c r="L25" s="195">
        <v>0.5</v>
      </c>
      <c r="M25" s="196"/>
      <c r="N25" s="196"/>
      <c r="O25" s="196"/>
      <c r="P25" s="196"/>
      <c r="Q25" s="197">
        <v>0.5</v>
      </c>
      <c r="R25" s="386">
        <f t="shared" si="5"/>
        <v>140</v>
      </c>
      <c r="S25" s="387">
        <f t="shared" si="5"/>
        <v>0</v>
      </c>
      <c r="T25" s="387">
        <f t="shared" si="5"/>
        <v>0</v>
      </c>
      <c r="U25" s="387">
        <f t="shared" si="5"/>
        <v>0</v>
      </c>
      <c r="V25" s="387">
        <f t="shared" si="5"/>
        <v>0</v>
      </c>
      <c r="W25" s="388">
        <f t="shared" si="5"/>
        <v>140</v>
      </c>
      <c r="X25" s="389">
        <f t="shared" si="6"/>
        <v>280</v>
      </c>
      <c r="Y25" s="144"/>
      <c r="Z25" s="423">
        <f t="shared" si="3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4"/>
        <v>210</v>
      </c>
      <c r="F26" s="319">
        <v>46245</v>
      </c>
      <c r="G26" s="384">
        <f t="shared" ca="1" si="1"/>
        <v>63</v>
      </c>
      <c r="H26" s="385">
        <v>1</v>
      </c>
      <c r="I26" s="428" t="s">
        <v>461</v>
      </c>
      <c r="J26" s="428" t="s">
        <v>462</v>
      </c>
      <c r="K26" s="385" t="s">
        <v>353</v>
      </c>
      <c r="L26" s="195"/>
      <c r="M26" s="196"/>
      <c r="N26" s="196"/>
      <c r="O26" s="196"/>
      <c r="P26" s="196">
        <v>0.5</v>
      </c>
      <c r="Q26" s="197">
        <v>0.5</v>
      </c>
      <c r="R26" s="386">
        <f t="shared" si="5"/>
        <v>0</v>
      </c>
      <c r="S26" s="387">
        <f t="shared" si="5"/>
        <v>0</v>
      </c>
      <c r="T26" s="387">
        <f t="shared" si="5"/>
        <v>0</v>
      </c>
      <c r="U26" s="387">
        <f t="shared" si="5"/>
        <v>0</v>
      </c>
      <c r="V26" s="387">
        <f t="shared" si="5"/>
        <v>105</v>
      </c>
      <c r="W26" s="388">
        <f t="shared" si="5"/>
        <v>105</v>
      </c>
      <c r="X26" s="389">
        <f t="shared" si="6"/>
        <v>210</v>
      </c>
      <c r="Y26" s="144"/>
      <c r="Z26" s="423">
        <f t="shared" si="3"/>
        <v>0</v>
      </c>
      <c r="AA26" s="423"/>
      <c r="AB26" s="107"/>
      <c r="AC26" s="107"/>
      <c r="AD26" s="439" t="s">
        <v>311</v>
      </c>
      <c r="AE26" s="440">
        <v>19050</v>
      </c>
      <c r="AF26" s="441">
        <v>18000</v>
      </c>
      <c r="AG26" s="441">
        <v>18500</v>
      </c>
      <c r="AH26" s="441">
        <v>18250</v>
      </c>
      <c r="AI26" s="441">
        <v>18500</v>
      </c>
      <c r="AJ26" s="442">
        <v>18250</v>
      </c>
    </row>
    <row r="27" spans="1:44" ht="18.75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4"/>
        <v>266</v>
      </c>
      <c r="F27" s="319">
        <v>46247</v>
      </c>
      <c r="G27" s="384">
        <f t="shared" ca="1" si="1"/>
        <v>61</v>
      </c>
      <c r="H27" s="385">
        <v>3</v>
      </c>
      <c r="I27" s="428">
        <v>-4.2190289999999999</v>
      </c>
      <c r="J27" s="428">
        <v>15.290808</v>
      </c>
      <c r="K27" s="385" t="str">
        <f>VLOOKUP(H27,Secteurs!$A$4:$C$6,3)</f>
        <v>Arnaud ITOUA</v>
      </c>
      <c r="L27" s="195"/>
      <c r="M27" s="196"/>
      <c r="N27" s="196"/>
      <c r="O27" s="196"/>
      <c r="P27" s="196">
        <v>0.5</v>
      </c>
      <c r="Q27" s="197">
        <v>0.5</v>
      </c>
      <c r="R27" s="386">
        <f t="shared" si="5"/>
        <v>0</v>
      </c>
      <c r="S27" s="387">
        <f t="shared" si="5"/>
        <v>0</v>
      </c>
      <c r="T27" s="387">
        <f t="shared" si="5"/>
        <v>0</v>
      </c>
      <c r="U27" s="387">
        <f t="shared" si="5"/>
        <v>0</v>
      </c>
      <c r="V27" s="387">
        <f t="shared" si="5"/>
        <v>133</v>
      </c>
      <c r="W27" s="388">
        <f t="shared" si="5"/>
        <v>133</v>
      </c>
      <c r="X27" s="389">
        <f t="shared" si="6"/>
        <v>266</v>
      </c>
      <c r="Y27" s="144"/>
      <c r="Z27" s="423">
        <f t="shared" si="3"/>
        <v>0</v>
      </c>
      <c r="AA27" s="423"/>
      <c r="AB27" s="107"/>
      <c r="AC27" s="107"/>
      <c r="AD27" s="439" t="s">
        <v>312</v>
      </c>
      <c r="AE27" s="440">
        <v>18369</v>
      </c>
      <c r="AF27" s="441">
        <v>17750</v>
      </c>
      <c r="AG27" s="441">
        <v>18130</v>
      </c>
      <c r="AH27" s="441">
        <v>18000</v>
      </c>
      <c r="AI27" s="441">
        <v>17945</v>
      </c>
      <c r="AJ27" s="442"/>
    </row>
    <row r="28" spans="1:44" ht="18.75" customHeight="1">
      <c r="A28" s="157">
        <f t="shared" si="0"/>
        <v>0</v>
      </c>
      <c r="B28" s="163" t="s">
        <v>321</v>
      </c>
      <c r="C28" s="142"/>
      <c r="D28" s="199"/>
      <c r="E28" s="383">
        <f>D28*7</f>
        <v>0</v>
      </c>
      <c r="F28" s="319"/>
      <c r="G28" s="384" t="str">
        <f t="shared" ca="1" si="1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5"/>
        <v>0</v>
      </c>
      <c r="S28" s="387">
        <f t="shared" si="5"/>
        <v>0</v>
      </c>
      <c r="T28" s="387">
        <f t="shared" si="5"/>
        <v>0</v>
      </c>
      <c r="U28" s="387">
        <f t="shared" si="5"/>
        <v>0</v>
      </c>
      <c r="V28" s="387">
        <f t="shared" si="5"/>
        <v>0</v>
      </c>
      <c r="W28" s="388">
        <f t="shared" si="5"/>
        <v>0</v>
      </c>
      <c r="X28" s="389">
        <f t="shared" si="6"/>
        <v>0</v>
      </c>
      <c r="Y28" s="144"/>
      <c r="Z28" s="423">
        <f t="shared" si="3"/>
        <v>0</v>
      </c>
      <c r="AA28" s="423"/>
      <c r="AB28" s="107"/>
      <c r="AC28" s="107"/>
      <c r="AD28" s="439" t="s">
        <v>313</v>
      </c>
      <c r="AE28" s="440"/>
      <c r="AF28" s="443"/>
      <c r="AG28" s="443"/>
      <c r="AH28" s="443"/>
      <c r="AI28" s="443"/>
      <c r="AJ28" s="288"/>
    </row>
    <row r="29" spans="1:44" s="295" customFormat="1" ht="18.75" customHeight="1">
      <c r="A29" s="157">
        <f t="shared" si="0"/>
        <v>1</v>
      </c>
      <c r="B29" s="151" t="s">
        <v>63</v>
      </c>
      <c r="C29" s="151"/>
      <c r="D29" s="198">
        <v>36</v>
      </c>
      <c r="E29" s="383">
        <f t="shared" si="4"/>
        <v>252</v>
      </c>
      <c r="F29" s="319">
        <v>46247</v>
      </c>
      <c r="G29" s="291">
        <f t="shared" ca="1" si="1"/>
        <v>61</v>
      </c>
      <c r="H29" s="254">
        <v>3</v>
      </c>
      <c r="I29" s="429">
        <v>-4.2692519000000004</v>
      </c>
      <c r="J29" s="429">
        <v>15.2894527</v>
      </c>
      <c r="K29" s="254" t="str">
        <f>VLOOKUP(H29,Secteurs!$A$4:$C$6,3)</f>
        <v>Arnaud ITOUA</v>
      </c>
      <c r="L29" s="195">
        <v>0.5</v>
      </c>
      <c r="M29" s="196"/>
      <c r="N29" s="196"/>
      <c r="O29" s="196"/>
      <c r="P29" s="196"/>
      <c r="Q29" s="197">
        <v>0.5</v>
      </c>
      <c r="R29" s="386">
        <f>+$E29*L29</f>
        <v>126</v>
      </c>
      <c r="S29" s="387">
        <f t="shared" si="5"/>
        <v>0</v>
      </c>
      <c r="T29" s="387">
        <f t="shared" si="5"/>
        <v>0</v>
      </c>
      <c r="U29" s="387">
        <f t="shared" si="5"/>
        <v>0</v>
      </c>
      <c r="V29" s="387">
        <f t="shared" si="5"/>
        <v>0</v>
      </c>
      <c r="W29" s="388">
        <f t="shared" si="5"/>
        <v>126</v>
      </c>
      <c r="X29" s="389">
        <f t="shared" si="6"/>
        <v>252</v>
      </c>
      <c r="Y29" s="146"/>
      <c r="Z29" s="423">
        <f t="shared" si="3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4"/>
        <v>182</v>
      </c>
      <c r="F30" s="319">
        <v>46248</v>
      </c>
      <c r="G30" s="384">
        <f t="shared" ca="1" si="1"/>
        <v>60</v>
      </c>
      <c r="H30" s="385">
        <v>3</v>
      </c>
      <c r="I30" s="428" t="s">
        <v>463</v>
      </c>
      <c r="J30" s="428" t="s">
        <v>464</v>
      </c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/>
      <c r="Q30" s="197">
        <v>0.5</v>
      </c>
      <c r="R30" s="386">
        <f t="shared" si="5"/>
        <v>91</v>
      </c>
      <c r="S30" s="387">
        <f t="shared" si="5"/>
        <v>0</v>
      </c>
      <c r="T30" s="387">
        <f t="shared" si="5"/>
        <v>0</v>
      </c>
      <c r="U30" s="387">
        <f t="shared" si="5"/>
        <v>0</v>
      </c>
      <c r="V30" s="387">
        <f t="shared" si="5"/>
        <v>0</v>
      </c>
      <c r="W30" s="388">
        <f t="shared" si="5"/>
        <v>91</v>
      </c>
      <c r="X30" s="389">
        <f t="shared" si="6"/>
        <v>182</v>
      </c>
      <c r="Y30" s="144"/>
      <c r="Z30" s="423">
        <f t="shared" si="3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4"/>
        <v>182</v>
      </c>
      <c r="F31" s="319">
        <v>46248</v>
      </c>
      <c r="G31" s="384">
        <f t="shared" ca="1" si="1"/>
        <v>60</v>
      </c>
      <c r="H31" s="385">
        <v>3</v>
      </c>
      <c r="I31" s="428">
        <v>-4.1916270000000004</v>
      </c>
      <c r="J31" s="428">
        <v>15.253387200000001</v>
      </c>
      <c r="K31" s="385" t="str">
        <f>VLOOKUP(H31,Secteurs!$A$4:$C$6,3)</f>
        <v>Arnaud ITOUA</v>
      </c>
      <c r="L31" s="195">
        <v>0.5</v>
      </c>
      <c r="M31" s="196"/>
      <c r="N31" s="196"/>
      <c r="O31" s="196"/>
      <c r="P31" s="196"/>
      <c r="Q31" s="197">
        <v>0.5</v>
      </c>
      <c r="R31" s="386">
        <f t="shared" si="5"/>
        <v>91</v>
      </c>
      <c r="S31" s="387">
        <f t="shared" si="5"/>
        <v>0</v>
      </c>
      <c r="T31" s="387">
        <f t="shared" si="5"/>
        <v>0</v>
      </c>
      <c r="U31" s="387">
        <f t="shared" si="5"/>
        <v>0</v>
      </c>
      <c r="V31" s="387">
        <f t="shared" si="5"/>
        <v>0</v>
      </c>
      <c r="W31" s="388">
        <f t="shared" si="5"/>
        <v>91</v>
      </c>
      <c r="X31" s="389">
        <f t="shared" si="6"/>
        <v>182</v>
      </c>
      <c r="Y31" s="144"/>
      <c r="Z31" s="423">
        <f t="shared" si="3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417" t="s">
        <v>374</v>
      </c>
      <c r="AJ31" s="373" t="s">
        <v>364</v>
      </c>
    </row>
    <row r="32" spans="1:44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4"/>
        <v>294</v>
      </c>
      <c r="F32" s="319">
        <v>46248</v>
      </c>
      <c r="G32" s="384">
        <f t="shared" ca="1" si="1"/>
        <v>60</v>
      </c>
      <c r="H32" s="385">
        <v>3</v>
      </c>
      <c r="I32" s="428" t="s">
        <v>465</v>
      </c>
      <c r="J32" s="428" t="s">
        <v>466</v>
      </c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>
        <v>0.5</v>
      </c>
      <c r="Q32" s="197"/>
      <c r="R32" s="386">
        <f t="shared" si="5"/>
        <v>147</v>
      </c>
      <c r="S32" s="387">
        <f t="shared" si="5"/>
        <v>0</v>
      </c>
      <c r="T32" s="387">
        <f t="shared" si="5"/>
        <v>0</v>
      </c>
      <c r="U32" s="387">
        <f t="shared" si="5"/>
        <v>0</v>
      </c>
      <c r="V32" s="387">
        <f t="shared" si="5"/>
        <v>147</v>
      </c>
      <c r="W32" s="388">
        <f t="shared" si="5"/>
        <v>0</v>
      </c>
      <c r="X32" s="389">
        <f t="shared" si="6"/>
        <v>294</v>
      </c>
      <c r="Y32" s="144"/>
      <c r="Z32" s="423">
        <f t="shared" si="3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4"/>
        <v>378</v>
      </c>
      <c r="F33" s="319">
        <v>46245</v>
      </c>
      <c r="G33" s="384">
        <f t="shared" ca="1" si="1"/>
        <v>63</v>
      </c>
      <c r="H33" s="385">
        <v>1</v>
      </c>
      <c r="I33" s="428" t="s">
        <v>467</v>
      </c>
      <c r="J33" s="428" t="s">
        <v>468</v>
      </c>
      <c r="K33" s="385" t="s">
        <v>353</v>
      </c>
      <c r="L33" s="195">
        <v>1</v>
      </c>
      <c r="M33" s="196"/>
      <c r="N33" s="196"/>
      <c r="O33" s="196"/>
      <c r="P33" s="196"/>
      <c r="Q33" s="197"/>
      <c r="R33" s="386">
        <f t="shared" si="5"/>
        <v>378</v>
      </c>
      <c r="S33" s="387">
        <f t="shared" si="5"/>
        <v>0</v>
      </c>
      <c r="T33" s="387">
        <f t="shared" si="5"/>
        <v>0</v>
      </c>
      <c r="U33" s="387">
        <f t="shared" si="5"/>
        <v>0</v>
      </c>
      <c r="V33" s="387">
        <f t="shared" si="5"/>
        <v>0</v>
      </c>
      <c r="W33" s="388">
        <f t="shared" si="5"/>
        <v>0</v>
      </c>
      <c r="X33" s="389">
        <f t="shared" si="6"/>
        <v>378</v>
      </c>
      <c r="Y33" s="144"/>
      <c r="Z33" s="423">
        <f t="shared" si="3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>
      <c r="A34" s="157">
        <f t="shared" si="0"/>
        <v>1</v>
      </c>
      <c r="B34" s="142" t="s">
        <v>68</v>
      </c>
      <c r="C34" s="148" t="s">
        <v>29</v>
      </c>
      <c r="D34" s="198">
        <v>42</v>
      </c>
      <c r="E34" s="383">
        <f t="shared" si="4"/>
        <v>294</v>
      </c>
      <c r="F34" s="319">
        <v>46248</v>
      </c>
      <c r="G34" s="384">
        <f t="shared" ca="1" si="1"/>
        <v>60</v>
      </c>
      <c r="H34" s="385">
        <v>2</v>
      </c>
      <c r="I34" s="428" t="s">
        <v>469</v>
      </c>
      <c r="J34" s="428" t="s">
        <v>470</v>
      </c>
      <c r="K34" s="385" t="s">
        <v>354</v>
      </c>
      <c r="L34" s="195">
        <v>0.5</v>
      </c>
      <c r="M34" s="196">
        <v>0.25</v>
      </c>
      <c r="N34" s="196"/>
      <c r="O34" s="196"/>
      <c r="P34" s="196"/>
      <c r="Q34" s="197">
        <v>0.25</v>
      </c>
      <c r="R34" s="386">
        <f t="shared" si="5"/>
        <v>147</v>
      </c>
      <c r="S34" s="387">
        <f t="shared" si="5"/>
        <v>73.5</v>
      </c>
      <c r="T34" s="387">
        <f t="shared" si="5"/>
        <v>0</v>
      </c>
      <c r="U34" s="387">
        <f t="shared" si="5"/>
        <v>0</v>
      </c>
      <c r="V34" s="387">
        <f t="shared" si="5"/>
        <v>0</v>
      </c>
      <c r="W34" s="388">
        <f t="shared" si="5"/>
        <v>73.5</v>
      </c>
      <c r="X34" s="389">
        <f t="shared" si="6"/>
        <v>294</v>
      </c>
      <c r="Y34" s="144"/>
      <c r="Z34" s="423">
        <f t="shared" ref="Z34:Z65" si="7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57">
        <f t="shared" si="0"/>
        <v>1</v>
      </c>
      <c r="B35" s="142" t="s">
        <v>69</v>
      </c>
      <c r="C35" s="142"/>
      <c r="D35" s="198">
        <v>26</v>
      </c>
      <c r="E35" s="383">
        <f t="shared" si="4"/>
        <v>182</v>
      </c>
      <c r="F35" s="319">
        <v>46247</v>
      </c>
      <c r="G35" s="384">
        <f t="shared" ca="1" si="1"/>
        <v>61</v>
      </c>
      <c r="H35" s="385">
        <v>3</v>
      </c>
      <c r="I35" s="428" t="s">
        <v>471</v>
      </c>
      <c r="J35" s="428" t="s">
        <v>472</v>
      </c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5"/>
        <v>91</v>
      </c>
      <c r="S35" s="387">
        <f t="shared" si="5"/>
        <v>0</v>
      </c>
      <c r="T35" s="387">
        <f t="shared" si="5"/>
        <v>0</v>
      </c>
      <c r="U35" s="387">
        <f t="shared" si="5"/>
        <v>0</v>
      </c>
      <c r="V35" s="387">
        <f t="shared" si="5"/>
        <v>0</v>
      </c>
      <c r="W35" s="388">
        <f t="shared" si="5"/>
        <v>91</v>
      </c>
      <c r="X35" s="389">
        <f t="shared" si="6"/>
        <v>182</v>
      </c>
      <c r="Y35" s="144"/>
      <c r="Z35" s="423">
        <f t="shared" si="7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57">
        <f t="shared" si="0"/>
        <v>1</v>
      </c>
      <c r="B36" s="142" t="s">
        <v>299</v>
      </c>
      <c r="C36" s="142"/>
      <c r="D36" s="198">
        <v>30</v>
      </c>
      <c r="E36" s="383">
        <f t="shared" si="4"/>
        <v>210</v>
      </c>
      <c r="F36" s="319">
        <v>46248</v>
      </c>
      <c r="G36" s="384">
        <f t="shared" ca="1" si="1"/>
        <v>60</v>
      </c>
      <c r="H36" s="385">
        <v>3</v>
      </c>
      <c r="I36" s="428">
        <v>-4.1155827</v>
      </c>
      <c r="J36" s="428">
        <v>15.3594078</v>
      </c>
      <c r="K36" s="385" t="str">
        <f>VLOOKUP(H36,Secteurs!$A$4:$C$6,3)</f>
        <v>Arnaud ITOUA</v>
      </c>
      <c r="L36" s="195"/>
      <c r="M36" s="196"/>
      <c r="N36" s="196"/>
      <c r="O36" s="196"/>
      <c r="P36" s="196"/>
      <c r="Q36" s="197">
        <v>1</v>
      </c>
      <c r="R36" s="386">
        <f t="shared" si="5"/>
        <v>0</v>
      </c>
      <c r="S36" s="387">
        <f t="shared" si="5"/>
        <v>0</v>
      </c>
      <c r="T36" s="387">
        <f t="shared" si="5"/>
        <v>0</v>
      </c>
      <c r="U36" s="387">
        <f t="shared" si="5"/>
        <v>0</v>
      </c>
      <c r="V36" s="387">
        <f t="shared" si="5"/>
        <v>0</v>
      </c>
      <c r="W36" s="388">
        <f t="shared" si="5"/>
        <v>210</v>
      </c>
      <c r="X36" s="389">
        <f t="shared" si="6"/>
        <v>210</v>
      </c>
      <c r="Y36" s="144"/>
      <c r="Z36" s="423">
        <f t="shared" si="7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>
      <c r="A37" s="157">
        <f t="shared" si="0"/>
        <v>1</v>
      </c>
      <c r="B37" s="150" t="s">
        <v>72</v>
      </c>
      <c r="C37" s="150"/>
      <c r="D37" s="201">
        <v>28</v>
      </c>
      <c r="E37" s="383">
        <f t="shared" si="4"/>
        <v>196</v>
      </c>
      <c r="F37" s="319">
        <v>46248</v>
      </c>
      <c r="G37" s="384">
        <f t="shared" ca="1" si="1"/>
        <v>60</v>
      </c>
      <c r="H37" s="385">
        <v>2</v>
      </c>
      <c r="I37" s="428" t="s">
        <v>473</v>
      </c>
      <c r="J37" s="428" t="s">
        <v>474</v>
      </c>
      <c r="K37" s="385" t="s">
        <v>354</v>
      </c>
      <c r="L37" s="195">
        <v>0.5</v>
      </c>
      <c r="M37" s="196"/>
      <c r="N37" s="196"/>
      <c r="O37" s="196"/>
      <c r="P37" s="196"/>
      <c r="Q37" s="197">
        <v>0.5</v>
      </c>
      <c r="R37" s="386">
        <f t="shared" si="5"/>
        <v>98</v>
      </c>
      <c r="S37" s="387">
        <f t="shared" si="5"/>
        <v>0</v>
      </c>
      <c r="T37" s="387">
        <f t="shared" si="5"/>
        <v>0</v>
      </c>
      <c r="U37" s="387">
        <f t="shared" si="5"/>
        <v>0</v>
      </c>
      <c r="V37" s="387">
        <f t="shared" si="5"/>
        <v>0</v>
      </c>
      <c r="W37" s="388">
        <f t="shared" si="5"/>
        <v>98</v>
      </c>
      <c r="X37" s="389">
        <f t="shared" si="6"/>
        <v>196</v>
      </c>
      <c r="Y37" s="144"/>
      <c r="Z37" s="423">
        <f t="shared" si="7"/>
        <v>0</v>
      </c>
      <c r="AA37" s="423"/>
      <c r="AB37" s="107"/>
      <c r="AC37" s="107"/>
      <c r="AD37" s="439" t="s">
        <v>590</v>
      </c>
      <c r="AE37" s="440">
        <v>9400</v>
      </c>
      <c r="AF37" s="441">
        <v>8850</v>
      </c>
      <c r="AG37" s="441">
        <v>9000</v>
      </c>
      <c r="AH37" s="441">
        <v>9000</v>
      </c>
      <c r="AI37" s="441">
        <v>9000</v>
      </c>
      <c r="AJ37" s="442">
        <v>9250</v>
      </c>
      <c r="AL37" s="107"/>
      <c r="AM37" s="107"/>
      <c r="AN37" s="439"/>
    </row>
    <row r="38" spans="1:40" ht="18.75">
      <c r="A38" s="157">
        <f t="shared" si="0"/>
        <v>1</v>
      </c>
      <c r="B38" s="150" t="s">
        <v>73</v>
      </c>
      <c r="C38" s="150"/>
      <c r="D38" s="200">
        <v>40</v>
      </c>
      <c r="E38" s="383">
        <f t="shared" si="4"/>
        <v>280</v>
      </c>
      <c r="F38" s="319">
        <v>46246</v>
      </c>
      <c r="G38" s="384">
        <f t="shared" ca="1" si="1"/>
        <v>62</v>
      </c>
      <c r="H38" s="385">
        <v>1</v>
      </c>
      <c r="I38" s="428" t="s">
        <v>475</v>
      </c>
      <c r="J38" s="428" t="s">
        <v>476</v>
      </c>
      <c r="K38" s="385" t="s">
        <v>354</v>
      </c>
      <c r="L38" s="195">
        <v>0.5</v>
      </c>
      <c r="M38" s="196"/>
      <c r="N38" s="196"/>
      <c r="O38" s="196"/>
      <c r="P38" s="196"/>
      <c r="Q38" s="197">
        <v>0.5</v>
      </c>
      <c r="R38" s="386">
        <f t="shared" si="5"/>
        <v>140</v>
      </c>
      <c r="S38" s="387">
        <f t="shared" si="5"/>
        <v>0</v>
      </c>
      <c r="T38" s="387">
        <f t="shared" si="5"/>
        <v>0</v>
      </c>
      <c r="U38" s="387">
        <f t="shared" si="5"/>
        <v>0</v>
      </c>
      <c r="V38" s="387">
        <f t="shared" si="5"/>
        <v>0</v>
      </c>
      <c r="W38" s="388">
        <f t="shared" si="5"/>
        <v>140</v>
      </c>
      <c r="X38" s="389">
        <f t="shared" si="6"/>
        <v>280</v>
      </c>
      <c r="Y38" s="144"/>
      <c r="Z38" s="423">
        <f t="shared" si="7"/>
        <v>0</v>
      </c>
      <c r="AA38" s="423"/>
      <c r="AB38" s="107"/>
      <c r="AC38" s="107"/>
      <c r="AD38" s="439" t="s">
        <v>591</v>
      </c>
      <c r="AE38" s="440"/>
      <c r="AF38" s="443"/>
      <c r="AG38" s="443"/>
      <c r="AH38" s="443"/>
      <c r="AI38" s="443"/>
      <c r="AJ38" s="288"/>
      <c r="AL38" s="107"/>
      <c r="AM38" s="107"/>
      <c r="AN38" s="439"/>
    </row>
    <row r="39" spans="1:40" ht="18.75">
      <c r="A39" s="157">
        <f>+IF(D39&gt;0,1,0)</f>
        <v>1</v>
      </c>
      <c r="B39" s="142" t="s">
        <v>71</v>
      </c>
      <c r="C39" s="142"/>
      <c r="D39" s="198">
        <v>26</v>
      </c>
      <c r="E39" s="383">
        <f>D39*7</f>
        <v>182</v>
      </c>
      <c r="F39" s="319">
        <v>46248</v>
      </c>
      <c r="G39" s="384">
        <f ca="1">+IF(A39=1,(+TODAY())-F39,"Sans objet")</f>
        <v>60</v>
      </c>
      <c r="H39" s="385">
        <v>3</v>
      </c>
      <c r="I39" s="428">
        <v>-4.1209197</v>
      </c>
      <c r="J39" s="428">
        <v>15.360647200000001</v>
      </c>
      <c r="K39" s="385" t="str">
        <f>VLOOKUP(H39,Secteurs!$A$4:$C$6,3)</f>
        <v>Arnaud ITOUA</v>
      </c>
      <c r="L39" s="195"/>
      <c r="M39" s="196"/>
      <c r="N39" s="196"/>
      <c r="O39" s="196"/>
      <c r="P39" s="196">
        <v>0.5</v>
      </c>
      <c r="Q39" s="197">
        <v>0.5</v>
      </c>
      <c r="R39" s="386">
        <f t="shared" ref="R39:W39" si="8">+$E39*L39</f>
        <v>0</v>
      </c>
      <c r="S39" s="387">
        <f t="shared" si="8"/>
        <v>0</v>
      </c>
      <c r="T39" s="387">
        <f t="shared" si="8"/>
        <v>0</v>
      </c>
      <c r="U39" s="387">
        <f t="shared" si="8"/>
        <v>0</v>
      </c>
      <c r="V39" s="387">
        <f t="shared" si="8"/>
        <v>91</v>
      </c>
      <c r="W39" s="388">
        <f t="shared" si="8"/>
        <v>91</v>
      </c>
      <c r="X39" s="389">
        <f>SUM(R39:W39)</f>
        <v>182</v>
      </c>
      <c r="Y39" s="144"/>
      <c r="Z39" s="423">
        <f t="shared" si="7"/>
        <v>0</v>
      </c>
      <c r="AA39" s="423"/>
      <c r="AB39" s="107"/>
      <c r="AC39" s="107"/>
      <c r="AD39" s="439" t="s">
        <v>592</v>
      </c>
      <c r="AE39" s="440"/>
      <c r="AF39" s="441"/>
      <c r="AG39" s="441"/>
      <c r="AH39" s="441"/>
      <c r="AI39" s="441"/>
      <c r="AJ39" s="442"/>
    </row>
    <row r="40" spans="1:40" ht="18.75">
      <c r="A40" s="157">
        <f t="shared" si="0"/>
        <v>1</v>
      </c>
      <c r="B40" s="142" t="s">
        <v>74</v>
      </c>
      <c r="C40" s="148" t="s">
        <v>29</v>
      </c>
      <c r="D40" s="198">
        <v>26</v>
      </c>
      <c r="E40" s="383">
        <f t="shared" si="4"/>
        <v>182</v>
      </c>
      <c r="F40" s="319">
        <v>46248</v>
      </c>
      <c r="G40" s="384">
        <f t="shared" ca="1" si="1"/>
        <v>60</v>
      </c>
      <c r="H40" s="385">
        <v>3</v>
      </c>
      <c r="I40" s="428">
        <v>-4.2118339999999996</v>
      </c>
      <c r="J40" s="428">
        <v>15.267199099999999</v>
      </c>
      <c r="K40" s="385" t="str">
        <f>VLOOKUP(H40,Secteurs!$A$4:$C$6,3)</f>
        <v>Arnaud ITOUA</v>
      </c>
      <c r="L40" s="195">
        <v>0.5</v>
      </c>
      <c r="M40" s="196"/>
      <c r="N40" s="196"/>
      <c r="O40" s="196">
        <v>0.5</v>
      </c>
      <c r="P40" s="196"/>
      <c r="Q40" s="197"/>
      <c r="R40" s="386">
        <f t="shared" si="5"/>
        <v>91</v>
      </c>
      <c r="S40" s="387">
        <f t="shared" si="5"/>
        <v>0</v>
      </c>
      <c r="T40" s="387">
        <f t="shared" si="5"/>
        <v>0</v>
      </c>
      <c r="U40" s="387">
        <f t="shared" si="5"/>
        <v>91</v>
      </c>
      <c r="V40" s="387">
        <f t="shared" si="5"/>
        <v>0</v>
      </c>
      <c r="W40" s="388">
        <f t="shared" si="5"/>
        <v>0</v>
      </c>
      <c r="X40" s="389">
        <f t="shared" si="6"/>
        <v>182</v>
      </c>
      <c r="Y40" s="144"/>
      <c r="Z40" s="423">
        <f t="shared" si="7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0"/>
        <v>1</v>
      </c>
      <c r="B41" s="142" t="s">
        <v>75</v>
      </c>
      <c r="C41" s="148" t="s">
        <v>29</v>
      </c>
      <c r="D41" s="198">
        <v>32</v>
      </c>
      <c r="E41" s="383">
        <f t="shared" si="4"/>
        <v>224</v>
      </c>
      <c r="F41" s="319">
        <v>46247</v>
      </c>
      <c r="G41" s="384">
        <f t="shared" ca="1" si="1"/>
        <v>61</v>
      </c>
      <c r="H41" s="385">
        <v>1</v>
      </c>
      <c r="I41" s="428">
        <v>-4.2914669999999999</v>
      </c>
      <c r="J41" s="428">
        <v>15.24741</v>
      </c>
      <c r="K41" s="385" t="s">
        <v>353</v>
      </c>
      <c r="L41" s="195">
        <v>0.5</v>
      </c>
      <c r="M41" s="196"/>
      <c r="N41" s="196"/>
      <c r="O41" s="196">
        <v>0.25</v>
      </c>
      <c r="P41" s="196"/>
      <c r="Q41" s="197">
        <v>0.25</v>
      </c>
      <c r="R41" s="386">
        <f t="shared" si="5"/>
        <v>112</v>
      </c>
      <c r="S41" s="387">
        <f t="shared" si="5"/>
        <v>0</v>
      </c>
      <c r="T41" s="387">
        <f t="shared" si="5"/>
        <v>0</v>
      </c>
      <c r="U41" s="387">
        <f t="shared" si="5"/>
        <v>56</v>
      </c>
      <c r="V41" s="387">
        <f t="shared" si="5"/>
        <v>0</v>
      </c>
      <c r="W41" s="388">
        <f t="shared" si="5"/>
        <v>56</v>
      </c>
      <c r="X41" s="389">
        <f t="shared" si="6"/>
        <v>224</v>
      </c>
      <c r="Y41" s="144"/>
      <c r="Z41" s="423">
        <f t="shared" si="7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57">
        <f t="shared" si="0"/>
        <v>1</v>
      </c>
      <c r="B42" s="142" t="s">
        <v>216</v>
      </c>
      <c r="C42" s="148" t="s">
        <v>29</v>
      </c>
      <c r="D42" s="198">
        <v>40</v>
      </c>
      <c r="E42" s="383">
        <f t="shared" si="4"/>
        <v>280</v>
      </c>
      <c r="F42" s="319">
        <v>46247</v>
      </c>
      <c r="G42" s="384">
        <f t="shared" ca="1" si="1"/>
        <v>61</v>
      </c>
      <c r="H42" s="385">
        <v>3</v>
      </c>
      <c r="I42" s="428">
        <v>-4.1955397999999997</v>
      </c>
      <c r="J42" s="428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/>
      <c r="P42" s="196"/>
      <c r="Q42" s="197">
        <v>0.5</v>
      </c>
      <c r="R42" s="386">
        <f t="shared" si="5"/>
        <v>140</v>
      </c>
      <c r="S42" s="387">
        <f t="shared" si="5"/>
        <v>0</v>
      </c>
      <c r="T42" s="387">
        <f t="shared" si="5"/>
        <v>0</v>
      </c>
      <c r="U42" s="387">
        <f t="shared" si="5"/>
        <v>0</v>
      </c>
      <c r="V42" s="387">
        <f t="shared" si="5"/>
        <v>0</v>
      </c>
      <c r="W42" s="388">
        <f t="shared" si="5"/>
        <v>140</v>
      </c>
      <c r="X42" s="389">
        <f t="shared" si="6"/>
        <v>280</v>
      </c>
      <c r="Y42" s="144"/>
      <c r="Z42" s="423">
        <f t="shared" si="7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57">
        <f t="shared" si="0"/>
        <v>1</v>
      </c>
      <c r="B43" s="150" t="s">
        <v>77</v>
      </c>
      <c r="C43" s="148" t="s">
        <v>29</v>
      </c>
      <c r="D43" s="200">
        <v>46</v>
      </c>
      <c r="E43" s="383">
        <f t="shared" si="4"/>
        <v>322</v>
      </c>
      <c r="F43" s="319">
        <v>46248</v>
      </c>
      <c r="G43" s="384">
        <f t="shared" ca="1" si="1"/>
        <v>60</v>
      </c>
      <c r="H43" s="385">
        <v>2</v>
      </c>
      <c r="I43" s="428" t="s">
        <v>477</v>
      </c>
      <c r="J43" s="428" t="s">
        <v>478</v>
      </c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5"/>
        <v>161</v>
      </c>
      <c r="S43" s="387">
        <f t="shared" si="5"/>
        <v>0</v>
      </c>
      <c r="T43" s="387">
        <f t="shared" si="5"/>
        <v>0</v>
      </c>
      <c r="U43" s="387">
        <f t="shared" si="5"/>
        <v>161</v>
      </c>
      <c r="V43" s="387">
        <f t="shared" si="5"/>
        <v>0</v>
      </c>
      <c r="W43" s="388">
        <f t="shared" si="5"/>
        <v>0</v>
      </c>
      <c r="X43" s="389">
        <f t="shared" si="6"/>
        <v>322</v>
      </c>
      <c r="Y43" s="144"/>
      <c r="Z43" s="423">
        <f t="shared" si="7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0"/>
        <v>1</v>
      </c>
      <c r="B44" s="142" t="s">
        <v>78</v>
      </c>
      <c r="C44" s="142"/>
      <c r="D44" s="198">
        <v>42</v>
      </c>
      <c r="E44" s="383">
        <f t="shared" si="4"/>
        <v>294</v>
      </c>
      <c r="F44" s="319">
        <v>46245</v>
      </c>
      <c r="G44" s="384">
        <v>1</v>
      </c>
      <c r="H44" s="385">
        <v>1</v>
      </c>
      <c r="I44" s="428" t="s">
        <v>479</v>
      </c>
      <c r="J44" s="428" t="s">
        <v>480</v>
      </c>
      <c r="K44" s="385" t="s">
        <v>353</v>
      </c>
      <c r="L44" s="195">
        <v>0.5</v>
      </c>
      <c r="M44" s="196"/>
      <c r="N44" s="196"/>
      <c r="O44" s="196"/>
      <c r="P44" s="196"/>
      <c r="Q44" s="197">
        <v>0.5</v>
      </c>
      <c r="R44" s="386">
        <f t="shared" si="5"/>
        <v>147</v>
      </c>
      <c r="S44" s="387">
        <f t="shared" si="5"/>
        <v>0</v>
      </c>
      <c r="T44" s="387">
        <f t="shared" si="5"/>
        <v>0</v>
      </c>
      <c r="U44" s="387">
        <f t="shared" si="5"/>
        <v>0</v>
      </c>
      <c r="V44" s="387">
        <f t="shared" si="5"/>
        <v>0</v>
      </c>
      <c r="W44" s="388">
        <f t="shared" si="5"/>
        <v>147</v>
      </c>
      <c r="X44" s="389">
        <f>SUM(R44:W44)</f>
        <v>294</v>
      </c>
      <c r="Y44" s="144"/>
      <c r="Z44" s="423">
        <f t="shared" si="7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0"/>
        <v>1</v>
      </c>
      <c r="B45" s="142" t="s">
        <v>79</v>
      </c>
      <c r="C45" s="142"/>
      <c r="D45" s="198">
        <v>30</v>
      </c>
      <c r="E45" s="383">
        <f t="shared" si="4"/>
        <v>210</v>
      </c>
      <c r="F45" s="319">
        <v>46245</v>
      </c>
      <c r="G45" s="384">
        <v>1</v>
      </c>
      <c r="H45" s="385">
        <v>1</v>
      </c>
      <c r="I45" s="428" t="s">
        <v>481</v>
      </c>
      <c r="J45" s="428" t="s">
        <v>482</v>
      </c>
      <c r="K45" s="385" t="s">
        <v>353</v>
      </c>
      <c r="L45" s="195">
        <v>0.75</v>
      </c>
      <c r="M45" s="196"/>
      <c r="N45" s="196"/>
      <c r="O45" s="196"/>
      <c r="P45" s="196"/>
      <c r="Q45" s="197">
        <v>0.25</v>
      </c>
      <c r="R45" s="386">
        <f t="shared" si="5"/>
        <v>157.5</v>
      </c>
      <c r="S45" s="387">
        <f t="shared" si="5"/>
        <v>0</v>
      </c>
      <c r="T45" s="387">
        <f t="shared" si="5"/>
        <v>0</v>
      </c>
      <c r="U45" s="387">
        <f t="shared" si="5"/>
        <v>0</v>
      </c>
      <c r="V45" s="387">
        <f t="shared" si="5"/>
        <v>0</v>
      </c>
      <c r="W45" s="388">
        <f t="shared" si="5"/>
        <v>52.5</v>
      </c>
      <c r="X45" s="389">
        <f t="shared" si="6"/>
        <v>210</v>
      </c>
      <c r="Y45" s="144"/>
      <c r="Z45" s="423">
        <f t="shared" si="7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0"/>
        <v>1</v>
      </c>
      <c r="B46" s="153" t="s">
        <v>80</v>
      </c>
      <c r="C46" s="148" t="s">
        <v>29</v>
      </c>
      <c r="D46" s="198">
        <v>34</v>
      </c>
      <c r="E46" s="383">
        <f t="shared" si="4"/>
        <v>238</v>
      </c>
      <c r="F46" s="319">
        <v>46237</v>
      </c>
      <c r="G46" s="384">
        <v>1</v>
      </c>
      <c r="H46" s="254">
        <v>1</v>
      </c>
      <c r="I46" s="429" t="s">
        <v>483</v>
      </c>
      <c r="J46" s="429" t="s">
        <v>484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5"/>
        <v>119</v>
      </c>
      <c r="S46" s="387">
        <f t="shared" si="5"/>
        <v>0</v>
      </c>
      <c r="T46" s="387">
        <f t="shared" si="5"/>
        <v>0</v>
      </c>
      <c r="U46" s="387">
        <f t="shared" si="5"/>
        <v>0</v>
      </c>
      <c r="V46" s="387">
        <f t="shared" si="5"/>
        <v>0</v>
      </c>
      <c r="W46" s="388">
        <f t="shared" si="5"/>
        <v>119</v>
      </c>
      <c r="X46" s="389">
        <f t="shared" si="6"/>
        <v>238</v>
      </c>
      <c r="Y46" s="144"/>
      <c r="Z46" s="423">
        <f t="shared" si="7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57">
        <f t="shared" si="0"/>
        <v>1</v>
      </c>
      <c r="B47" s="142" t="s">
        <v>391</v>
      </c>
      <c r="C47" s="148" t="s">
        <v>29</v>
      </c>
      <c r="D47" s="198">
        <v>24</v>
      </c>
      <c r="E47" s="383">
        <f t="shared" si="4"/>
        <v>168</v>
      </c>
      <c r="F47" s="319">
        <v>46240</v>
      </c>
      <c r="G47" s="384">
        <v>1</v>
      </c>
      <c r="H47" s="385">
        <v>3</v>
      </c>
      <c r="I47" s="428">
        <v>-4.1118284000000003</v>
      </c>
      <c r="J47" s="428">
        <v>15.3616036</v>
      </c>
      <c r="K47" s="385" t="str">
        <f>VLOOKUP(H47,Secteurs!$A$4:$C$6,3)</f>
        <v>Arnaud ITOUA</v>
      </c>
      <c r="L47" s="195">
        <v>0.5</v>
      </c>
      <c r="M47" s="196"/>
      <c r="N47" s="196">
        <v>0.5</v>
      </c>
      <c r="O47" s="196"/>
      <c r="P47" s="196"/>
      <c r="Q47" s="197"/>
      <c r="R47" s="386">
        <f t="shared" si="5"/>
        <v>84</v>
      </c>
      <c r="S47" s="387">
        <f t="shared" si="5"/>
        <v>0</v>
      </c>
      <c r="T47" s="387">
        <f t="shared" si="5"/>
        <v>84</v>
      </c>
      <c r="U47" s="387">
        <f t="shared" si="5"/>
        <v>0</v>
      </c>
      <c r="V47" s="387">
        <f t="shared" si="5"/>
        <v>0</v>
      </c>
      <c r="W47" s="388">
        <f t="shared" si="5"/>
        <v>0</v>
      </c>
      <c r="X47" s="389">
        <f t="shared" si="6"/>
        <v>168</v>
      </c>
      <c r="Y47" s="144"/>
      <c r="Z47" s="423">
        <f t="shared" si="7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57">
        <f t="shared" si="0"/>
        <v>1</v>
      </c>
      <c r="B48" s="142" t="s">
        <v>82</v>
      </c>
      <c r="C48" s="148" t="s">
        <v>29</v>
      </c>
      <c r="D48" s="198">
        <v>50</v>
      </c>
      <c r="E48" s="383">
        <f t="shared" si="4"/>
        <v>350</v>
      </c>
      <c r="F48" s="319">
        <v>46248</v>
      </c>
      <c r="G48" s="384">
        <f t="shared" ca="1" si="1"/>
        <v>60</v>
      </c>
      <c r="H48" s="385">
        <v>2</v>
      </c>
      <c r="I48" s="428" t="s">
        <v>485</v>
      </c>
      <c r="J48" s="428" t="s">
        <v>486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5"/>
        <v>175</v>
      </c>
      <c r="S48" s="387">
        <f t="shared" si="5"/>
        <v>0</v>
      </c>
      <c r="T48" s="387">
        <f t="shared" si="5"/>
        <v>0</v>
      </c>
      <c r="U48" s="387">
        <f t="shared" si="5"/>
        <v>175</v>
      </c>
      <c r="V48" s="387">
        <f t="shared" si="5"/>
        <v>0</v>
      </c>
      <c r="W48" s="388">
        <f t="shared" si="5"/>
        <v>0</v>
      </c>
      <c r="X48" s="389">
        <f t="shared" si="6"/>
        <v>350</v>
      </c>
      <c r="Y48" s="144"/>
      <c r="Z48" s="423">
        <f t="shared" si="7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0"/>
        <v>1</v>
      </c>
      <c r="B49" s="156" t="s">
        <v>83</v>
      </c>
      <c r="C49" s="148" t="s">
        <v>29</v>
      </c>
      <c r="D49" s="202">
        <v>32</v>
      </c>
      <c r="E49" s="383">
        <f t="shared" si="4"/>
        <v>224</v>
      </c>
      <c r="F49" s="319">
        <v>46248</v>
      </c>
      <c r="G49" s="384">
        <f t="shared" ca="1" si="1"/>
        <v>60</v>
      </c>
      <c r="H49" s="385">
        <v>3</v>
      </c>
      <c r="I49" s="428">
        <v>-4.1425764000000003</v>
      </c>
      <c r="J49" s="428">
        <v>15.290800900000001</v>
      </c>
      <c r="K49" s="385" t="str">
        <f>VLOOKUP(H49,Secteurs!$A$4:$C$6,3)</f>
        <v>Arnaud ITOUA</v>
      </c>
      <c r="L49" s="195"/>
      <c r="M49" s="196"/>
      <c r="N49" s="196"/>
      <c r="O49" s="196"/>
      <c r="P49" s="196">
        <v>0.5</v>
      </c>
      <c r="Q49" s="197">
        <v>0.5</v>
      </c>
      <c r="R49" s="386">
        <f t="shared" si="5"/>
        <v>0</v>
      </c>
      <c r="S49" s="387">
        <f t="shared" si="5"/>
        <v>0</v>
      </c>
      <c r="T49" s="387">
        <f t="shared" si="5"/>
        <v>0</v>
      </c>
      <c r="U49" s="387">
        <f t="shared" si="5"/>
        <v>0</v>
      </c>
      <c r="V49" s="387">
        <f t="shared" si="5"/>
        <v>112</v>
      </c>
      <c r="W49" s="388">
        <f t="shared" si="5"/>
        <v>112</v>
      </c>
      <c r="X49" s="389">
        <f t="shared" si="6"/>
        <v>224</v>
      </c>
      <c r="Y49" s="144"/>
      <c r="Z49" s="423">
        <f t="shared" si="7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0"/>
        <v>1</v>
      </c>
      <c r="B50" s="142" t="s">
        <v>297</v>
      </c>
      <c r="C50" s="142"/>
      <c r="D50" s="198">
        <v>40</v>
      </c>
      <c r="E50" s="383">
        <f t="shared" si="4"/>
        <v>280</v>
      </c>
      <c r="F50" s="319">
        <v>46246</v>
      </c>
      <c r="G50" s="384">
        <f t="shared" ca="1" si="1"/>
        <v>62</v>
      </c>
      <c r="H50" s="385">
        <v>2</v>
      </c>
      <c r="I50" s="428" t="s">
        <v>487</v>
      </c>
      <c r="J50" s="428" t="s">
        <v>488</v>
      </c>
      <c r="K50" s="385" t="s">
        <v>354</v>
      </c>
      <c r="L50" s="195">
        <v>0.5</v>
      </c>
      <c r="M50" s="196"/>
      <c r="N50" s="196"/>
      <c r="O50" s="196"/>
      <c r="P50" s="196"/>
      <c r="Q50" s="197">
        <v>0.5</v>
      </c>
      <c r="R50" s="386">
        <f t="shared" si="5"/>
        <v>140</v>
      </c>
      <c r="S50" s="387">
        <f t="shared" si="5"/>
        <v>0</v>
      </c>
      <c r="T50" s="387">
        <f t="shared" si="5"/>
        <v>0</v>
      </c>
      <c r="U50" s="387">
        <f t="shared" si="5"/>
        <v>0</v>
      </c>
      <c r="V50" s="387">
        <f t="shared" si="5"/>
        <v>0</v>
      </c>
      <c r="W50" s="388">
        <f t="shared" si="5"/>
        <v>140</v>
      </c>
      <c r="X50" s="389">
        <f t="shared" si="6"/>
        <v>280</v>
      </c>
      <c r="Y50" s="144"/>
      <c r="Z50" s="423">
        <f t="shared" si="7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57">
        <f t="shared" si="0"/>
        <v>1</v>
      </c>
      <c r="B51" s="142" t="s">
        <v>85</v>
      </c>
      <c r="C51" s="154" t="s">
        <v>29</v>
      </c>
      <c r="D51" s="200">
        <v>22</v>
      </c>
      <c r="E51" s="383">
        <f t="shared" si="4"/>
        <v>154</v>
      </c>
      <c r="F51" s="319">
        <v>46247</v>
      </c>
      <c r="G51" s="384">
        <f t="shared" ca="1" si="1"/>
        <v>61</v>
      </c>
      <c r="H51" s="385">
        <v>3</v>
      </c>
      <c r="I51" s="428">
        <v>-4.2692519000000004</v>
      </c>
      <c r="J51" s="428">
        <v>15.2894527</v>
      </c>
      <c r="K51" s="385" t="str">
        <f>VLOOKUP(H51,Secteurs!$A$4:$C$6,3)</f>
        <v>Arnaud ITOUA</v>
      </c>
      <c r="L51" s="195"/>
      <c r="M51" s="196"/>
      <c r="N51" s="196">
        <v>0.5</v>
      </c>
      <c r="O51" s="196"/>
      <c r="P51" s="196">
        <v>0.5</v>
      </c>
      <c r="Q51" s="197"/>
      <c r="R51" s="386">
        <f t="shared" si="5"/>
        <v>0</v>
      </c>
      <c r="S51" s="387">
        <f t="shared" si="5"/>
        <v>0</v>
      </c>
      <c r="T51" s="387">
        <f t="shared" si="5"/>
        <v>77</v>
      </c>
      <c r="U51" s="387">
        <f t="shared" si="5"/>
        <v>0</v>
      </c>
      <c r="V51" s="387">
        <f t="shared" si="5"/>
        <v>77</v>
      </c>
      <c r="W51" s="388">
        <f t="shared" si="5"/>
        <v>0</v>
      </c>
      <c r="X51" s="389">
        <f t="shared" si="6"/>
        <v>154</v>
      </c>
      <c r="Y51" s="144"/>
      <c r="Z51" s="423">
        <f t="shared" si="7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57">
        <f t="shared" si="0"/>
        <v>1</v>
      </c>
      <c r="B52" s="150" t="s">
        <v>86</v>
      </c>
      <c r="C52" s="148" t="s">
        <v>29</v>
      </c>
      <c r="D52" s="200">
        <v>22</v>
      </c>
      <c r="E52" s="383">
        <f t="shared" si="4"/>
        <v>154</v>
      </c>
      <c r="F52" s="319">
        <v>46247</v>
      </c>
      <c r="G52" s="384">
        <f t="shared" ca="1" si="1"/>
        <v>61</v>
      </c>
      <c r="H52" s="385">
        <v>3</v>
      </c>
      <c r="I52" s="428">
        <v>-4.1917201000000004</v>
      </c>
      <c r="J52" s="428">
        <v>15.2475126</v>
      </c>
      <c r="K52" s="385" t="str">
        <f>VLOOKUP(H52,Secteurs!$A$4:$C$6,3)</f>
        <v>Arnaud ITOUA</v>
      </c>
      <c r="L52" s="195">
        <v>0.5</v>
      </c>
      <c r="M52" s="196"/>
      <c r="N52" s="196"/>
      <c r="O52" s="196"/>
      <c r="P52" s="196">
        <v>0.5</v>
      </c>
      <c r="Q52" s="197"/>
      <c r="R52" s="386">
        <f t="shared" si="5"/>
        <v>77</v>
      </c>
      <c r="S52" s="387">
        <f t="shared" si="5"/>
        <v>0</v>
      </c>
      <c r="T52" s="387">
        <f t="shared" si="5"/>
        <v>0</v>
      </c>
      <c r="U52" s="387">
        <f t="shared" si="5"/>
        <v>0</v>
      </c>
      <c r="V52" s="387">
        <f t="shared" si="5"/>
        <v>77</v>
      </c>
      <c r="W52" s="388">
        <f t="shared" si="5"/>
        <v>0</v>
      </c>
      <c r="X52" s="389">
        <f t="shared" si="6"/>
        <v>154</v>
      </c>
      <c r="Y52" s="144"/>
      <c r="Z52" s="423">
        <f t="shared" si="7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57">
        <f t="shared" si="0"/>
        <v>1</v>
      </c>
      <c r="B53" s="142" t="s">
        <v>337</v>
      </c>
      <c r="D53" s="198">
        <v>28</v>
      </c>
      <c r="E53" s="383">
        <f t="shared" si="4"/>
        <v>196</v>
      </c>
      <c r="F53" s="319">
        <v>46248</v>
      </c>
      <c r="G53" s="384">
        <f t="shared" ca="1" si="1"/>
        <v>60</v>
      </c>
      <c r="H53" s="385">
        <v>3</v>
      </c>
      <c r="I53" s="428">
        <v>-4.1304055000000002</v>
      </c>
      <c r="J53" s="428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/>
      <c r="P53" s="196">
        <v>0.5</v>
      </c>
      <c r="Q53" s="197"/>
      <c r="R53" s="386">
        <f t="shared" si="5"/>
        <v>98</v>
      </c>
      <c r="S53" s="387">
        <f t="shared" si="5"/>
        <v>0</v>
      </c>
      <c r="T53" s="387">
        <f t="shared" si="5"/>
        <v>0</v>
      </c>
      <c r="U53" s="387">
        <f t="shared" si="5"/>
        <v>0</v>
      </c>
      <c r="V53" s="387">
        <f t="shared" si="5"/>
        <v>98</v>
      </c>
      <c r="W53" s="388">
        <f t="shared" si="5"/>
        <v>0</v>
      </c>
      <c r="X53" s="389">
        <f t="shared" si="6"/>
        <v>196</v>
      </c>
      <c r="Y53" s="144"/>
      <c r="Z53" s="423">
        <f t="shared" si="7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57">
        <f t="shared" si="0"/>
        <v>1</v>
      </c>
      <c r="B54" s="142" t="s">
        <v>88</v>
      </c>
      <c r="C54" s="148" t="s">
        <v>29</v>
      </c>
      <c r="D54" s="198">
        <v>32</v>
      </c>
      <c r="E54" s="383">
        <f t="shared" si="4"/>
        <v>224</v>
      </c>
      <c r="F54" s="319">
        <v>46246</v>
      </c>
      <c r="G54" s="384">
        <f t="shared" ca="1" si="1"/>
        <v>62</v>
      </c>
      <c r="H54" s="385">
        <v>2</v>
      </c>
      <c r="I54" s="428" t="s">
        <v>489</v>
      </c>
      <c r="J54" s="428" t="s">
        <v>490</v>
      </c>
      <c r="K54" s="385" t="s">
        <v>354</v>
      </c>
      <c r="L54" s="195">
        <v>0.75</v>
      </c>
      <c r="M54" s="196"/>
      <c r="N54" s="196"/>
      <c r="O54" s="196"/>
      <c r="P54" s="196"/>
      <c r="Q54" s="197">
        <v>0.25</v>
      </c>
      <c r="R54" s="386">
        <f t="shared" si="5"/>
        <v>168</v>
      </c>
      <c r="S54" s="387">
        <f t="shared" si="5"/>
        <v>0</v>
      </c>
      <c r="T54" s="387">
        <f t="shared" si="5"/>
        <v>0</v>
      </c>
      <c r="U54" s="387">
        <f t="shared" si="5"/>
        <v>0</v>
      </c>
      <c r="V54" s="387">
        <f t="shared" si="5"/>
        <v>0</v>
      </c>
      <c r="W54" s="388">
        <f t="shared" si="5"/>
        <v>56</v>
      </c>
      <c r="X54" s="389">
        <f t="shared" si="6"/>
        <v>224</v>
      </c>
      <c r="Y54" s="144"/>
      <c r="Z54" s="423">
        <f t="shared" si="7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57">
        <f t="shared" si="0"/>
        <v>1</v>
      </c>
      <c r="B55" s="156" t="s">
        <v>89</v>
      </c>
      <c r="C55" s="148" t="s">
        <v>34</v>
      </c>
      <c r="D55" s="198">
        <v>22</v>
      </c>
      <c r="E55" s="383">
        <f t="shared" si="4"/>
        <v>154</v>
      </c>
      <c r="F55" s="319">
        <v>46248</v>
      </c>
      <c r="G55" s="384">
        <f t="shared" ca="1" si="1"/>
        <v>60</v>
      </c>
      <c r="H55" s="385">
        <v>3</v>
      </c>
      <c r="I55" s="428" t="s">
        <v>491</v>
      </c>
      <c r="J55" s="428" t="s">
        <v>492</v>
      </c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/>
      <c r="Q55" s="197">
        <v>0.5</v>
      </c>
      <c r="R55" s="386">
        <f t="shared" si="5"/>
        <v>77</v>
      </c>
      <c r="S55" s="387">
        <f t="shared" si="5"/>
        <v>0</v>
      </c>
      <c r="T55" s="387">
        <f t="shared" si="5"/>
        <v>0</v>
      </c>
      <c r="U55" s="387">
        <f t="shared" si="5"/>
        <v>0</v>
      </c>
      <c r="V55" s="387">
        <f t="shared" si="5"/>
        <v>0</v>
      </c>
      <c r="W55" s="388">
        <f t="shared" si="5"/>
        <v>77</v>
      </c>
      <c r="X55" s="389">
        <f t="shared" si="6"/>
        <v>154</v>
      </c>
      <c r="Y55" s="144"/>
      <c r="Z55" s="423">
        <f t="shared" si="7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0"/>
        <v>1</v>
      </c>
      <c r="B56" s="348" t="s">
        <v>322</v>
      </c>
      <c r="C56" s="168" t="s">
        <v>29</v>
      </c>
      <c r="D56" s="198">
        <v>36</v>
      </c>
      <c r="E56" s="383">
        <f t="shared" si="4"/>
        <v>252</v>
      </c>
      <c r="F56" s="319">
        <v>46246</v>
      </c>
      <c r="G56" s="384">
        <f t="shared" ca="1" si="1"/>
        <v>62</v>
      </c>
      <c r="H56" s="385">
        <v>2</v>
      </c>
      <c r="I56" s="428" t="s">
        <v>493</v>
      </c>
      <c r="J56" s="428" t="s">
        <v>494</v>
      </c>
      <c r="K56" s="385" t="s">
        <v>354</v>
      </c>
      <c r="L56" s="195"/>
      <c r="M56" s="196"/>
      <c r="N56" s="196"/>
      <c r="O56" s="196">
        <v>0.25</v>
      </c>
      <c r="P56" s="196">
        <v>0.25</v>
      </c>
      <c r="Q56" s="197">
        <v>0.5</v>
      </c>
      <c r="R56" s="386">
        <f t="shared" si="5"/>
        <v>0</v>
      </c>
      <c r="S56" s="387">
        <f t="shared" si="5"/>
        <v>0</v>
      </c>
      <c r="T56" s="387">
        <f t="shared" si="5"/>
        <v>0</v>
      </c>
      <c r="U56" s="387">
        <f t="shared" si="5"/>
        <v>63</v>
      </c>
      <c r="V56" s="387">
        <f t="shared" si="5"/>
        <v>63</v>
      </c>
      <c r="W56" s="388">
        <f t="shared" si="5"/>
        <v>126</v>
      </c>
      <c r="X56" s="389">
        <f t="shared" si="6"/>
        <v>252</v>
      </c>
      <c r="Y56" s="144"/>
      <c r="Z56" s="423">
        <f t="shared" si="7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>
      <c r="A57" s="157">
        <f t="shared" si="0"/>
        <v>1</v>
      </c>
      <c r="B57" s="156" t="s">
        <v>91</v>
      </c>
      <c r="C57" s="156"/>
      <c r="D57" s="198">
        <v>26</v>
      </c>
      <c r="E57" s="383">
        <f t="shared" si="4"/>
        <v>182</v>
      </c>
      <c r="F57" s="319">
        <v>46248</v>
      </c>
      <c r="G57" s="384">
        <f t="shared" ca="1" si="1"/>
        <v>60</v>
      </c>
      <c r="H57" s="385">
        <v>3</v>
      </c>
      <c r="I57" s="428">
        <v>-4.1325567000000003</v>
      </c>
      <c r="J57" s="428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ref="R57:W99" si="9">+$E57*L57</f>
        <v>91</v>
      </c>
      <c r="S57" s="387">
        <f t="shared" si="9"/>
        <v>0</v>
      </c>
      <c r="T57" s="387">
        <f t="shared" si="9"/>
        <v>0</v>
      </c>
      <c r="U57" s="387">
        <f t="shared" si="9"/>
        <v>0</v>
      </c>
      <c r="V57" s="387">
        <f t="shared" si="9"/>
        <v>0</v>
      </c>
      <c r="W57" s="388">
        <f t="shared" si="9"/>
        <v>91</v>
      </c>
      <c r="X57" s="389">
        <f t="shared" si="6"/>
        <v>182</v>
      </c>
      <c r="Y57" s="144"/>
      <c r="Z57" s="423">
        <f t="shared" si="7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0"/>
        <v>1</v>
      </c>
      <c r="B58" s="158" t="s">
        <v>92</v>
      </c>
      <c r="C58" s="148" t="s">
        <v>34</v>
      </c>
      <c r="D58" s="198">
        <v>24</v>
      </c>
      <c r="E58" s="383">
        <f t="shared" si="4"/>
        <v>168</v>
      </c>
      <c r="F58" s="319">
        <v>46246</v>
      </c>
      <c r="G58" s="384">
        <f t="shared" ca="1" si="1"/>
        <v>62</v>
      </c>
      <c r="H58" s="385">
        <v>1</v>
      </c>
      <c r="I58" s="428">
        <v>-4.2821667000000003</v>
      </c>
      <c r="J58" s="428">
        <v>15.235324</v>
      </c>
      <c r="K58" s="385" t="s">
        <v>353</v>
      </c>
      <c r="L58" s="195">
        <v>0.5</v>
      </c>
      <c r="M58" s="196"/>
      <c r="N58" s="196"/>
      <c r="O58" s="196"/>
      <c r="P58" s="196"/>
      <c r="Q58" s="197">
        <v>0.5</v>
      </c>
      <c r="R58" s="386">
        <f t="shared" si="9"/>
        <v>84</v>
      </c>
      <c r="S58" s="387">
        <f t="shared" si="9"/>
        <v>0</v>
      </c>
      <c r="T58" s="387">
        <f t="shared" si="9"/>
        <v>0</v>
      </c>
      <c r="U58" s="387">
        <f t="shared" si="9"/>
        <v>0</v>
      </c>
      <c r="V58" s="387">
        <f t="shared" si="9"/>
        <v>0</v>
      </c>
      <c r="W58" s="388">
        <f t="shared" si="9"/>
        <v>84</v>
      </c>
      <c r="X58" s="389">
        <f t="shared" si="6"/>
        <v>168</v>
      </c>
      <c r="Y58" s="144"/>
      <c r="Z58" s="423">
        <f t="shared" si="7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57">
        <f t="shared" si="0"/>
        <v>1</v>
      </c>
      <c r="B59" s="156" t="s">
        <v>93</v>
      </c>
      <c r="C59" s="148" t="s">
        <v>29</v>
      </c>
      <c r="D59" s="198">
        <v>40</v>
      </c>
      <c r="E59" s="383">
        <f t="shared" si="4"/>
        <v>280</v>
      </c>
      <c r="F59" s="319">
        <v>46248</v>
      </c>
      <c r="G59" s="384">
        <f t="shared" ca="1" si="1"/>
        <v>60</v>
      </c>
      <c r="H59" s="385">
        <v>2</v>
      </c>
      <c r="I59" s="428" t="s">
        <v>495</v>
      </c>
      <c r="J59" s="428" t="s">
        <v>496</v>
      </c>
      <c r="K59" s="385" t="s">
        <v>354</v>
      </c>
      <c r="L59" s="195">
        <v>0.25</v>
      </c>
      <c r="M59" s="196">
        <v>0.25</v>
      </c>
      <c r="N59" s="196"/>
      <c r="O59" s="196"/>
      <c r="P59" s="196"/>
      <c r="Q59" s="197">
        <v>0.5</v>
      </c>
      <c r="R59" s="386">
        <f t="shared" si="9"/>
        <v>70</v>
      </c>
      <c r="S59" s="387">
        <f t="shared" si="9"/>
        <v>70</v>
      </c>
      <c r="T59" s="387">
        <f t="shared" si="9"/>
        <v>0</v>
      </c>
      <c r="U59" s="387">
        <f t="shared" si="9"/>
        <v>0</v>
      </c>
      <c r="V59" s="387">
        <f t="shared" si="9"/>
        <v>0</v>
      </c>
      <c r="W59" s="388">
        <f t="shared" si="9"/>
        <v>140</v>
      </c>
      <c r="X59" s="389">
        <f t="shared" si="6"/>
        <v>280</v>
      </c>
      <c r="Y59" s="144"/>
      <c r="Z59" s="423">
        <f t="shared" si="7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0"/>
        <v>1</v>
      </c>
      <c r="B60" s="153" t="s">
        <v>94</v>
      </c>
      <c r="C60" s="148" t="s">
        <v>29</v>
      </c>
      <c r="D60" s="198">
        <v>28</v>
      </c>
      <c r="E60" s="383">
        <f t="shared" si="4"/>
        <v>196</v>
      </c>
      <c r="F60" s="319">
        <v>46247</v>
      </c>
      <c r="G60" s="384">
        <f t="shared" ca="1" si="1"/>
        <v>61</v>
      </c>
      <c r="H60" s="254">
        <v>1</v>
      </c>
      <c r="I60" s="429" t="s">
        <v>497</v>
      </c>
      <c r="J60" s="429" t="s">
        <v>498</v>
      </c>
      <c r="K60" s="385" t="s">
        <v>353</v>
      </c>
      <c r="L60" s="195">
        <v>0.25</v>
      </c>
      <c r="M60" s="196"/>
      <c r="N60" s="196">
        <v>0.25</v>
      </c>
      <c r="O60" s="196"/>
      <c r="P60" s="196"/>
      <c r="Q60" s="197">
        <v>0.5</v>
      </c>
      <c r="R60" s="386">
        <f t="shared" si="9"/>
        <v>49</v>
      </c>
      <c r="S60" s="387">
        <f t="shared" si="9"/>
        <v>0</v>
      </c>
      <c r="T60" s="387">
        <f t="shared" si="9"/>
        <v>49</v>
      </c>
      <c r="U60" s="387">
        <f t="shared" si="9"/>
        <v>0</v>
      </c>
      <c r="V60" s="387">
        <f t="shared" si="9"/>
        <v>0</v>
      </c>
      <c r="W60" s="388">
        <f t="shared" si="9"/>
        <v>98</v>
      </c>
      <c r="X60" s="389">
        <f t="shared" si="6"/>
        <v>196</v>
      </c>
      <c r="Y60" s="144"/>
      <c r="Z60" s="423">
        <f t="shared" si="7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0"/>
        <v>1</v>
      </c>
      <c r="B61" s="169" t="s">
        <v>95</v>
      </c>
      <c r="C61" s="159" t="s">
        <v>29</v>
      </c>
      <c r="D61" s="200">
        <v>24</v>
      </c>
      <c r="E61" s="383">
        <f t="shared" si="4"/>
        <v>168</v>
      </c>
      <c r="F61" s="319">
        <v>46246</v>
      </c>
      <c r="G61" s="384">
        <f t="shared" ca="1" si="1"/>
        <v>62</v>
      </c>
      <c r="H61" s="254">
        <v>1</v>
      </c>
      <c r="I61" s="429">
        <v>-4.2821742</v>
      </c>
      <c r="J61" s="429">
        <v>15.220715500000001</v>
      </c>
      <c r="K61" s="385" t="s">
        <v>353</v>
      </c>
      <c r="L61" s="195"/>
      <c r="M61" s="196"/>
      <c r="N61" s="196">
        <v>0.5</v>
      </c>
      <c r="O61" s="196"/>
      <c r="P61" s="196"/>
      <c r="Q61" s="197">
        <v>0.5</v>
      </c>
      <c r="R61" s="386">
        <f t="shared" si="9"/>
        <v>0</v>
      </c>
      <c r="S61" s="387">
        <f t="shared" si="9"/>
        <v>0</v>
      </c>
      <c r="T61" s="387">
        <f t="shared" si="9"/>
        <v>84</v>
      </c>
      <c r="U61" s="387">
        <f t="shared" si="9"/>
        <v>0</v>
      </c>
      <c r="V61" s="387">
        <f t="shared" si="9"/>
        <v>0</v>
      </c>
      <c r="W61" s="388">
        <f t="shared" si="9"/>
        <v>84</v>
      </c>
      <c r="X61" s="389">
        <f t="shared" si="6"/>
        <v>168</v>
      </c>
      <c r="Y61" s="144"/>
      <c r="Z61" s="423">
        <f t="shared" si="7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0"/>
        <v>1</v>
      </c>
      <c r="B62" s="142" t="s">
        <v>96</v>
      </c>
      <c r="C62" s="159" t="s">
        <v>29</v>
      </c>
      <c r="D62" s="198">
        <v>24</v>
      </c>
      <c r="E62" s="383">
        <f t="shared" si="4"/>
        <v>168</v>
      </c>
      <c r="F62" s="319">
        <v>46246</v>
      </c>
      <c r="G62" s="384">
        <f t="shared" ca="1" si="1"/>
        <v>62</v>
      </c>
      <c r="H62" s="254">
        <v>1</v>
      </c>
      <c r="I62" s="429">
        <v>-4.2682741999999996</v>
      </c>
      <c r="J62" s="429">
        <v>15.2245566</v>
      </c>
      <c r="K62" s="385" t="s">
        <v>353</v>
      </c>
      <c r="L62" s="195">
        <v>0.25</v>
      </c>
      <c r="M62" s="196"/>
      <c r="N62" s="196">
        <v>0.25</v>
      </c>
      <c r="O62" s="196"/>
      <c r="P62" s="196"/>
      <c r="Q62" s="197">
        <v>0.5</v>
      </c>
      <c r="R62" s="386">
        <f t="shared" si="9"/>
        <v>42</v>
      </c>
      <c r="S62" s="387">
        <f t="shared" si="9"/>
        <v>0</v>
      </c>
      <c r="T62" s="387">
        <f t="shared" si="9"/>
        <v>42</v>
      </c>
      <c r="U62" s="387">
        <f t="shared" si="9"/>
        <v>0</v>
      </c>
      <c r="V62" s="387">
        <f t="shared" si="9"/>
        <v>0</v>
      </c>
      <c r="W62" s="388">
        <f t="shared" si="9"/>
        <v>84</v>
      </c>
      <c r="X62" s="389">
        <f t="shared" si="6"/>
        <v>168</v>
      </c>
      <c r="Y62" s="144"/>
      <c r="Z62" s="423">
        <f t="shared" si="7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0"/>
        <v>1</v>
      </c>
      <c r="B63" s="150" t="s">
        <v>97</v>
      </c>
      <c r="C63" s="159" t="s">
        <v>29</v>
      </c>
      <c r="D63" s="200">
        <v>42</v>
      </c>
      <c r="E63" s="383">
        <f t="shared" si="4"/>
        <v>294</v>
      </c>
      <c r="F63" s="319">
        <v>46248</v>
      </c>
      <c r="G63" s="384">
        <f t="shared" ca="1" si="1"/>
        <v>60</v>
      </c>
      <c r="H63" s="385">
        <v>3</v>
      </c>
      <c r="I63" s="428" t="s">
        <v>499</v>
      </c>
      <c r="J63" s="428" t="s">
        <v>500</v>
      </c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9"/>
        <v>147</v>
      </c>
      <c r="S63" s="387">
        <f t="shared" si="9"/>
        <v>0</v>
      </c>
      <c r="T63" s="387">
        <f t="shared" si="9"/>
        <v>0</v>
      </c>
      <c r="U63" s="387">
        <f t="shared" si="9"/>
        <v>0</v>
      </c>
      <c r="V63" s="387">
        <f t="shared" si="9"/>
        <v>147</v>
      </c>
      <c r="W63" s="388">
        <f t="shared" si="9"/>
        <v>0</v>
      </c>
      <c r="X63" s="389">
        <f t="shared" si="6"/>
        <v>294</v>
      </c>
      <c r="Y63" s="144"/>
      <c r="Z63" s="423">
        <f t="shared" si="7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0"/>
        <v>1</v>
      </c>
      <c r="B64" s="169" t="s">
        <v>98</v>
      </c>
      <c r="C64" s="159" t="s">
        <v>29</v>
      </c>
      <c r="D64" s="200">
        <v>18</v>
      </c>
      <c r="E64" s="383">
        <f t="shared" si="4"/>
        <v>126</v>
      </c>
      <c r="F64" s="319">
        <v>46247</v>
      </c>
      <c r="G64" s="384">
        <f t="shared" ca="1" si="1"/>
        <v>61</v>
      </c>
      <c r="H64" s="254">
        <v>1</v>
      </c>
      <c r="I64" s="429" t="s">
        <v>501</v>
      </c>
      <c r="J64" s="429" t="s">
        <v>502</v>
      </c>
      <c r="K64" s="385" t="s">
        <v>353</v>
      </c>
      <c r="L64" s="195">
        <v>0.5</v>
      </c>
      <c r="M64" s="196">
        <v>0.5</v>
      </c>
      <c r="N64" s="196"/>
      <c r="O64" s="196">
        <v>0.25</v>
      </c>
      <c r="P64" s="196"/>
      <c r="Q64" s="197">
        <v>0.25</v>
      </c>
      <c r="R64" s="386">
        <f t="shared" si="9"/>
        <v>63</v>
      </c>
      <c r="S64" s="387">
        <f t="shared" si="9"/>
        <v>63</v>
      </c>
      <c r="T64" s="387">
        <f t="shared" si="9"/>
        <v>0</v>
      </c>
      <c r="U64" s="387">
        <f t="shared" si="9"/>
        <v>31.5</v>
      </c>
      <c r="V64" s="387">
        <f t="shared" si="9"/>
        <v>0</v>
      </c>
      <c r="W64" s="388">
        <f t="shared" si="9"/>
        <v>31.5</v>
      </c>
      <c r="X64" s="389">
        <f t="shared" si="6"/>
        <v>189</v>
      </c>
      <c r="Y64" s="144"/>
      <c r="Z64" s="423">
        <f t="shared" si="7"/>
        <v>63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0"/>
        <v>1</v>
      </c>
      <c r="B65" s="169" t="s">
        <v>99</v>
      </c>
      <c r="C65" s="159" t="s">
        <v>29</v>
      </c>
      <c r="D65" s="200">
        <v>28</v>
      </c>
      <c r="E65" s="383">
        <f t="shared" si="4"/>
        <v>196</v>
      </c>
      <c r="F65" s="319">
        <v>46247</v>
      </c>
      <c r="G65" s="384">
        <f ca="1">+IF(A65=1,(+TODAY())-F65,"Sans objet")</f>
        <v>61</v>
      </c>
      <c r="H65" s="385">
        <v>1</v>
      </c>
      <c r="I65" s="428" t="s">
        <v>503</v>
      </c>
      <c r="J65" s="428" t="s">
        <v>504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9"/>
        <v>98</v>
      </c>
      <c r="S65" s="387">
        <f t="shared" si="9"/>
        <v>0</v>
      </c>
      <c r="T65" s="387">
        <f t="shared" si="9"/>
        <v>0</v>
      </c>
      <c r="U65" s="387">
        <f t="shared" si="9"/>
        <v>0</v>
      </c>
      <c r="V65" s="387">
        <f t="shared" si="9"/>
        <v>0</v>
      </c>
      <c r="W65" s="388">
        <f t="shared" si="9"/>
        <v>98</v>
      </c>
      <c r="X65" s="389">
        <f t="shared" si="6"/>
        <v>196</v>
      </c>
      <c r="Y65" s="144"/>
      <c r="Z65" s="423">
        <f t="shared" si="7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129" si="10">+IF(D66&gt;0,1,0)</f>
        <v>1</v>
      </c>
      <c r="B66" s="161" t="s">
        <v>100</v>
      </c>
      <c r="C66" s="160" t="s">
        <v>29</v>
      </c>
      <c r="D66" s="198">
        <v>20</v>
      </c>
      <c r="E66" s="383">
        <f>D66*7</f>
        <v>140</v>
      </c>
      <c r="F66" s="319">
        <v>46246</v>
      </c>
      <c r="G66" s="384">
        <f t="shared" ref="G66:G68" ca="1" si="11">+IF(A66=1,(+TODAY())-F66,"Sans objet")</f>
        <v>62</v>
      </c>
      <c r="H66" s="254">
        <v>1</v>
      </c>
      <c r="I66" s="429">
        <v>-4.2824644000000003</v>
      </c>
      <c r="J66" s="429">
        <v>15.226678700000001</v>
      </c>
      <c r="K66" s="385" t="s">
        <v>353</v>
      </c>
      <c r="L66" s="195">
        <v>0.25</v>
      </c>
      <c r="M66" s="196"/>
      <c r="N66" s="196"/>
      <c r="O66" s="196"/>
      <c r="P66" s="196"/>
      <c r="Q66" s="197">
        <v>0.75</v>
      </c>
      <c r="R66" s="386">
        <f t="shared" si="9"/>
        <v>35</v>
      </c>
      <c r="S66" s="387">
        <f t="shared" si="9"/>
        <v>0</v>
      </c>
      <c r="T66" s="387">
        <f t="shared" si="9"/>
        <v>0</v>
      </c>
      <c r="U66" s="387">
        <f t="shared" si="9"/>
        <v>0</v>
      </c>
      <c r="V66" s="387">
        <f t="shared" si="9"/>
        <v>0</v>
      </c>
      <c r="W66" s="388">
        <f t="shared" si="9"/>
        <v>105</v>
      </c>
      <c r="X66" s="389">
        <f t="shared" si="6"/>
        <v>140</v>
      </c>
      <c r="Y66" s="144"/>
      <c r="Z66" s="423">
        <f t="shared" ref="Z66:Z97" si="1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si="10"/>
        <v>1</v>
      </c>
      <c r="B67" s="153" t="s">
        <v>101</v>
      </c>
      <c r="C67" s="148" t="s">
        <v>29</v>
      </c>
      <c r="D67" s="198">
        <v>48</v>
      </c>
      <c r="E67" s="383">
        <f t="shared" ref="E67:E130" si="13">D67*7</f>
        <v>336</v>
      </c>
      <c r="F67" s="319">
        <v>46206</v>
      </c>
      <c r="G67" s="384">
        <v>1</v>
      </c>
      <c r="H67" s="385">
        <v>2</v>
      </c>
      <c r="I67" s="428" t="s">
        <v>505</v>
      </c>
      <c r="J67" s="428" t="s">
        <v>506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9"/>
        <v>0</v>
      </c>
      <c r="S67" s="387">
        <f t="shared" si="9"/>
        <v>168</v>
      </c>
      <c r="T67" s="387">
        <f t="shared" si="9"/>
        <v>0</v>
      </c>
      <c r="U67" s="387">
        <f t="shared" si="9"/>
        <v>84</v>
      </c>
      <c r="V67" s="387">
        <f t="shared" si="9"/>
        <v>0</v>
      </c>
      <c r="W67" s="388">
        <f t="shared" si="9"/>
        <v>84</v>
      </c>
      <c r="X67" s="389">
        <f t="shared" ref="X67:X130" si="14">SUM(R67:W67)</f>
        <v>336</v>
      </c>
      <c r="Y67" s="144"/>
      <c r="Z67" s="423">
        <f t="shared" si="1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10"/>
        <v>1</v>
      </c>
      <c r="B68" s="150" t="s">
        <v>103</v>
      </c>
      <c r="C68" s="288"/>
      <c r="D68" s="200">
        <v>20</v>
      </c>
      <c r="E68" s="383">
        <f t="shared" si="13"/>
        <v>140</v>
      </c>
      <c r="F68" s="319">
        <v>46247</v>
      </c>
      <c r="G68" s="384">
        <f t="shared" ca="1" si="11"/>
        <v>61</v>
      </c>
      <c r="H68" s="254">
        <v>2</v>
      </c>
      <c r="I68" s="429" t="s">
        <v>507</v>
      </c>
      <c r="J68" s="429" t="s">
        <v>508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9"/>
        <v>0</v>
      </c>
      <c r="S68" s="387">
        <f t="shared" si="9"/>
        <v>0</v>
      </c>
      <c r="T68" s="387">
        <f t="shared" si="9"/>
        <v>0</v>
      </c>
      <c r="U68" s="387">
        <f t="shared" si="9"/>
        <v>0</v>
      </c>
      <c r="V68" s="387">
        <f t="shared" si="9"/>
        <v>0</v>
      </c>
      <c r="W68" s="388">
        <f t="shared" si="9"/>
        <v>140</v>
      </c>
      <c r="X68" s="389">
        <f t="shared" si="14"/>
        <v>140</v>
      </c>
      <c r="Y68" s="144"/>
      <c r="Z68" s="423">
        <f t="shared" si="1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10"/>
        <v>1</v>
      </c>
      <c r="B69" s="153" t="s">
        <v>105</v>
      </c>
      <c r="D69" s="198">
        <v>28</v>
      </c>
      <c r="E69" s="383">
        <f t="shared" si="13"/>
        <v>196</v>
      </c>
      <c r="F69" s="319">
        <v>46248</v>
      </c>
      <c r="G69" s="384">
        <f ca="1">+IF(A69=1,(+TODAY())-F69,"Sans objet")</f>
        <v>60</v>
      </c>
      <c r="H69" s="254">
        <v>1</v>
      </c>
      <c r="I69" s="429" t="s">
        <v>509</v>
      </c>
      <c r="J69" s="429" t="s">
        <v>510</v>
      </c>
      <c r="K69" s="385" t="s">
        <v>353</v>
      </c>
      <c r="L69" s="195">
        <v>0.5</v>
      </c>
      <c r="M69" s="196"/>
      <c r="N69" s="196"/>
      <c r="O69" s="196">
        <v>0.25</v>
      </c>
      <c r="P69" s="196"/>
      <c r="Q69" s="197">
        <v>0.25</v>
      </c>
      <c r="R69" s="386">
        <f t="shared" si="9"/>
        <v>98</v>
      </c>
      <c r="S69" s="387">
        <f t="shared" si="9"/>
        <v>0</v>
      </c>
      <c r="T69" s="387">
        <f t="shared" si="9"/>
        <v>0</v>
      </c>
      <c r="U69" s="387">
        <f t="shared" si="9"/>
        <v>49</v>
      </c>
      <c r="V69" s="387">
        <f t="shared" si="9"/>
        <v>0</v>
      </c>
      <c r="W69" s="388">
        <f t="shared" si="9"/>
        <v>49</v>
      </c>
      <c r="X69" s="389">
        <f t="shared" si="14"/>
        <v>196</v>
      </c>
      <c r="Y69" s="144"/>
      <c r="Z69" s="423">
        <f t="shared" si="1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10"/>
        <v>1</v>
      </c>
      <c r="B70" s="142" t="s">
        <v>106</v>
      </c>
      <c r="C70" s="142"/>
      <c r="D70" s="199">
        <v>12</v>
      </c>
      <c r="E70" s="383">
        <f t="shared" si="13"/>
        <v>84</v>
      </c>
      <c r="F70" s="319">
        <v>46247</v>
      </c>
      <c r="G70" s="384">
        <f t="shared" ref="G70:G131" ca="1" si="15">+IF(A70=1,(+TODAY())-F70,"Sans objet")</f>
        <v>61</v>
      </c>
      <c r="H70" s="254">
        <v>1</v>
      </c>
      <c r="I70" s="429" t="s">
        <v>511</v>
      </c>
      <c r="J70" s="429" t="s">
        <v>512</v>
      </c>
      <c r="K70" s="385" t="s">
        <v>353</v>
      </c>
      <c r="L70" s="195">
        <v>0.25</v>
      </c>
      <c r="M70" s="196"/>
      <c r="N70" s="196"/>
      <c r="O70" s="196">
        <v>0.25</v>
      </c>
      <c r="P70" s="196"/>
      <c r="Q70" s="197">
        <v>0.5</v>
      </c>
      <c r="R70" s="386">
        <f t="shared" si="9"/>
        <v>21</v>
      </c>
      <c r="S70" s="387">
        <f t="shared" si="9"/>
        <v>0</v>
      </c>
      <c r="T70" s="387">
        <f t="shared" si="9"/>
        <v>0</v>
      </c>
      <c r="U70" s="387">
        <f t="shared" si="9"/>
        <v>21</v>
      </c>
      <c r="V70" s="387">
        <f t="shared" si="9"/>
        <v>0</v>
      </c>
      <c r="W70" s="388">
        <f t="shared" si="9"/>
        <v>42</v>
      </c>
      <c r="X70" s="389">
        <f t="shared" si="14"/>
        <v>84</v>
      </c>
      <c r="Y70" s="144"/>
      <c r="Z70" s="423">
        <f t="shared" si="1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10"/>
        <v>1</v>
      </c>
      <c r="B71" s="142" t="s">
        <v>107</v>
      </c>
      <c r="C71" s="142"/>
      <c r="D71" s="198">
        <v>28</v>
      </c>
      <c r="E71" s="383">
        <f t="shared" si="13"/>
        <v>196</v>
      </c>
      <c r="F71" s="319">
        <v>46248</v>
      </c>
      <c r="G71" s="384">
        <f t="shared" ca="1" si="15"/>
        <v>60</v>
      </c>
      <c r="H71" s="385">
        <v>2</v>
      </c>
      <c r="I71" s="428" t="s">
        <v>513</v>
      </c>
      <c r="J71" s="428" t="s">
        <v>514</v>
      </c>
      <c r="K71" s="385" t="s">
        <v>354</v>
      </c>
      <c r="L71" s="195">
        <v>0.5</v>
      </c>
      <c r="M71" s="196"/>
      <c r="N71" s="196"/>
      <c r="O71" s="196"/>
      <c r="P71" s="196"/>
      <c r="Q71" s="197">
        <v>0.5</v>
      </c>
      <c r="R71" s="386">
        <f t="shared" si="9"/>
        <v>98</v>
      </c>
      <c r="S71" s="387">
        <f t="shared" si="9"/>
        <v>0</v>
      </c>
      <c r="T71" s="387">
        <f t="shared" si="9"/>
        <v>0</v>
      </c>
      <c r="U71" s="387">
        <f t="shared" si="9"/>
        <v>0</v>
      </c>
      <c r="V71" s="387">
        <f t="shared" si="9"/>
        <v>0</v>
      </c>
      <c r="W71" s="388">
        <f t="shared" si="9"/>
        <v>98</v>
      </c>
      <c r="X71" s="389">
        <f t="shared" si="14"/>
        <v>196</v>
      </c>
      <c r="Y71" s="144"/>
      <c r="Z71" s="423">
        <f t="shared" si="1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10"/>
        <v>1</v>
      </c>
      <c r="B72" s="153" t="s">
        <v>392</v>
      </c>
      <c r="C72" s="149" t="s">
        <v>34</v>
      </c>
      <c r="D72" s="198">
        <v>30</v>
      </c>
      <c r="E72" s="383">
        <f t="shared" si="13"/>
        <v>210</v>
      </c>
      <c r="F72" s="352">
        <v>46247</v>
      </c>
      <c r="G72" s="384">
        <f t="shared" ca="1" si="15"/>
        <v>61</v>
      </c>
      <c r="H72" s="255">
        <v>1</v>
      </c>
      <c r="I72" s="430" t="s">
        <v>515</v>
      </c>
      <c r="J72" s="430" t="s">
        <v>516</v>
      </c>
      <c r="K72" s="255" t="s">
        <v>353</v>
      </c>
      <c r="L72" s="195">
        <v>0.5</v>
      </c>
      <c r="M72" s="196"/>
      <c r="N72" s="196"/>
      <c r="O72" s="196">
        <v>0.25</v>
      </c>
      <c r="P72" s="196">
        <v>0.25</v>
      </c>
      <c r="Q72" s="197"/>
      <c r="R72" s="386">
        <f t="shared" si="9"/>
        <v>105</v>
      </c>
      <c r="S72" s="387">
        <f t="shared" si="9"/>
        <v>0</v>
      </c>
      <c r="T72" s="387">
        <f t="shared" si="9"/>
        <v>0</v>
      </c>
      <c r="U72" s="387">
        <f t="shared" si="9"/>
        <v>52.5</v>
      </c>
      <c r="V72" s="387">
        <f t="shared" si="9"/>
        <v>52.5</v>
      </c>
      <c r="W72" s="388">
        <f t="shared" si="9"/>
        <v>0</v>
      </c>
      <c r="X72" s="389">
        <f t="shared" si="14"/>
        <v>210</v>
      </c>
      <c r="Y72" s="144"/>
      <c r="Z72" s="423">
        <f t="shared" si="1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10"/>
        <v>1</v>
      </c>
      <c r="B73" s="153" t="s">
        <v>393</v>
      </c>
      <c r="C73" s="153"/>
      <c r="D73" s="198">
        <v>26</v>
      </c>
      <c r="E73" s="383">
        <f t="shared" si="13"/>
        <v>182</v>
      </c>
      <c r="F73" s="319">
        <v>46247</v>
      </c>
      <c r="G73" s="384">
        <f t="shared" ca="1" si="15"/>
        <v>61</v>
      </c>
      <c r="H73" s="385">
        <v>1</v>
      </c>
      <c r="I73" s="428" t="s">
        <v>517</v>
      </c>
      <c r="J73" s="428" t="s">
        <v>518</v>
      </c>
      <c r="K73" s="385" t="s">
        <v>353</v>
      </c>
      <c r="L73" s="195">
        <v>0.5</v>
      </c>
      <c r="M73" s="196"/>
      <c r="N73" s="196"/>
      <c r="O73" s="196"/>
      <c r="P73" s="196">
        <v>0.5</v>
      </c>
      <c r="Q73" s="197"/>
      <c r="R73" s="386">
        <f t="shared" si="9"/>
        <v>91</v>
      </c>
      <c r="S73" s="387">
        <f t="shared" si="9"/>
        <v>0</v>
      </c>
      <c r="T73" s="387">
        <f t="shared" si="9"/>
        <v>0</v>
      </c>
      <c r="U73" s="387">
        <f t="shared" si="9"/>
        <v>0</v>
      </c>
      <c r="V73" s="387">
        <f t="shared" si="9"/>
        <v>91</v>
      </c>
      <c r="W73" s="388">
        <f t="shared" si="9"/>
        <v>0</v>
      </c>
      <c r="X73" s="389">
        <f t="shared" si="14"/>
        <v>182</v>
      </c>
      <c r="Y73" s="144"/>
      <c r="Z73" s="423">
        <f t="shared" si="1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57">
        <f t="shared" si="10"/>
        <v>1</v>
      </c>
      <c r="B74" s="142" t="s">
        <v>110</v>
      </c>
      <c r="C74" s="148" t="s">
        <v>29</v>
      </c>
      <c r="D74" s="198">
        <v>26</v>
      </c>
      <c r="E74" s="383">
        <f t="shared" si="13"/>
        <v>182</v>
      </c>
      <c r="F74" s="319">
        <v>46247</v>
      </c>
      <c r="G74" s="384">
        <f t="shared" ca="1" si="15"/>
        <v>61</v>
      </c>
      <c r="H74" s="385">
        <v>3</v>
      </c>
      <c r="I74" s="428">
        <v>-4.1654558000000002</v>
      </c>
      <c r="J74" s="428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9"/>
        <v>91</v>
      </c>
      <c r="S74" s="387">
        <f t="shared" si="9"/>
        <v>0</v>
      </c>
      <c r="T74" s="387">
        <f t="shared" si="9"/>
        <v>45.5</v>
      </c>
      <c r="U74" s="387">
        <f t="shared" si="9"/>
        <v>0</v>
      </c>
      <c r="V74" s="387">
        <f t="shared" si="9"/>
        <v>45.5</v>
      </c>
      <c r="W74" s="388">
        <f t="shared" si="9"/>
        <v>0</v>
      </c>
      <c r="X74" s="389">
        <f t="shared" si="14"/>
        <v>182</v>
      </c>
      <c r="Y74" s="144"/>
      <c r="Z74" s="423">
        <f t="shared" si="1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10"/>
        <v>1</v>
      </c>
      <c r="B75" s="142" t="s">
        <v>111</v>
      </c>
      <c r="C75" s="142"/>
      <c r="D75" s="198">
        <v>28</v>
      </c>
      <c r="E75" s="383">
        <f t="shared" si="13"/>
        <v>196</v>
      </c>
      <c r="F75" s="319">
        <v>46246</v>
      </c>
      <c r="G75" s="384">
        <f t="shared" ca="1" si="15"/>
        <v>62</v>
      </c>
      <c r="H75" s="385">
        <v>2</v>
      </c>
      <c r="I75" s="428" t="s">
        <v>519</v>
      </c>
      <c r="J75" s="428" t="s">
        <v>520</v>
      </c>
      <c r="K75" s="385" t="s">
        <v>354</v>
      </c>
      <c r="L75" s="195">
        <v>0.5</v>
      </c>
      <c r="M75" s="196"/>
      <c r="N75" s="196"/>
      <c r="O75" s="196"/>
      <c r="P75" s="196"/>
      <c r="Q75" s="197">
        <v>0.5</v>
      </c>
      <c r="R75" s="386">
        <f>+$E75*L75</f>
        <v>98</v>
      </c>
      <c r="S75" s="387">
        <f t="shared" si="9"/>
        <v>0</v>
      </c>
      <c r="T75" s="387">
        <f t="shared" si="9"/>
        <v>0</v>
      </c>
      <c r="U75" s="387">
        <f t="shared" si="9"/>
        <v>0</v>
      </c>
      <c r="V75" s="387">
        <f t="shared" si="9"/>
        <v>0</v>
      </c>
      <c r="W75" s="388">
        <f t="shared" si="9"/>
        <v>98</v>
      </c>
      <c r="X75" s="389">
        <f>SUM(R75:W75)</f>
        <v>196</v>
      </c>
      <c r="Y75" s="144"/>
      <c r="Z75" s="423">
        <f t="shared" si="1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10"/>
        <v>1</v>
      </c>
      <c r="B76" s="142" t="s">
        <v>112</v>
      </c>
      <c r="C76" s="148" t="s">
        <v>52</v>
      </c>
      <c r="D76" s="198">
        <v>38</v>
      </c>
      <c r="E76" s="383">
        <f t="shared" si="13"/>
        <v>266</v>
      </c>
      <c r="F76" s="319">
        <v>46248</v>
      </c>
      <c r="G76" s="384">
        <f t="shared" ca="1" si="15"/>
        <v>60</v>
      </c>
      <c r="H76" s="385">
        <v>3</v>
      </c>
      <c r="I76" s="428" t="s">
        <v>521</v>
      </c>
      <c r="J76" s="428" t="s">
        <v>522</v>
      </c>
      <c r="K76" s="385" t="str">
        <f>VLOOKUP(H76,Secteurs!$A$4:$C$6,3)</f>
        <v>Arnaud ITOUA</v>
      </c>
      <c r="L76" s="195">
        <v>0.5</v>
      </c>
      <c r="M76" s="196"/>
      <c r="N76" s="196">
        <v>0.5</v>
      </c>
      <c r="O76" s="196"/>
      <c r="P76" s="196"/>
      <c r="Q76" s="197"/>
      <c r="R76" s="386">
        <f t="shared" si="9"/>
        <v>133</v>
      </c>
      <c r="S76" s="387">
        <f t="shared" si="9"/>
        <v>0</v>
      </c>
      <c r="T76" s="387">
        <f t="shared" si="9"/>
        <v>133</v>
      </c>
      <c r="U76" s="387">
        <f t="shared" si="9"/>
        <v>0</v>
      </c>
      <c r="V76" s="387">
        <f t="shared" si="9"/>
        <v>0</v>
      </c>
      <c r="W76" s="388">
        <f t="shared" si="9"/>
        <v>0</v>
      </c>
      <c r="X76" s="389">
        <f t="shared" si="14"/>
        <v>266</v>
      </c>
      <c r="Y76" s="144"/>
      <c r="Z76" s="423">
        <f t="shared" si="1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10"/>
        <v>1</v>
      </c>
      <c r="B77" s="153" t="s">
        <v>327</v>
      </c>
      <c r="C77" s="149"/>
      <c r="D77" s="198">
        <v>25</v>
      </c>
      <c r="E77" s="383">
        <f t="shared" si="13"/>
        <v>175</v>
      </c>
      <c r="F77" s="319">
        <v>46248</v>
      </c>
      <c r="G77" s="384">
        <f ca="1">+IF(A77=1,(+TODAY())-F77,"Sans objet")</f>
        <v>60</v>
      </c>
      <c r="H77" s="254">
        <v>1</v>
      </c>
      <c r="I77" s="429" t="s">
        <v>523</v>
      </c>
      <c r="J77" s="429" t="s">
        <v>524</v>
      </c>
      <c r="K77" s="385" t="s">
        <v>353</v>
      </c>
      <c r="L77" s="195">
        <v>0.5</v>
      </c>
      <c r="M77" s="196"/>
      <c r="N77" s="196"/>
      <c r="O77" s="196">
        <v>0.25</v>
      </c>
      <c r="P77" s="196"/>
      <c r="Q77" s="197">
        <v>0.25</v>
      </c>
      <c r="R77" s="386">
        <f t="shared" si="9"/>
        <v>87.5</v>
      </c>
      <c r="S77" s="387">
        <f t="shared" si="9"/>
        <v>0</v>
      </c>
      <c r="T77" s="387">
        <f t="shared" si="9"/>
        <v>0</v>
      </c>
      <c r="U77" s="387">
        <f t="shared" si="9"/>
        <v>43.75</v>
      </c>
      <c r="V77" s="387">
        <f t="shared" si="9"/>
        <v>0</v>
      </c>
      <c r="W77" s="388">
        <f t="shared" si="9"/>
        <v>43.75</v>
      </c>
      <c r="X77" s="389">
        <f t="shared" si="14"/>
        <v>175</v>
      </c>
      <c r="Y77" s="144"/>
      <c r="Z77" s="423">
        <f t="shared" si="1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10"/>
        <v>1</v>
      </c>
      <c r="B78" s="142" t="s">
        <v>114</v>
      </c>
      <c r="C78" s="148" t="s">
        <v>29</v>
      </c>
      <c r="D78" s="198">
        <v>32</v>
      </c>
      <c r="E78" s="383">
        <f t="shared" si="13"/>
        <v>224</v>
      </c>
      <c r="F78" s="319">
        <v>46246</v>
      </c>
      <c r="G78" s="384">
        <f t="shared" ca="1" si="15"/>
        <v>62</v>
      </c>
      <c r="H78" s="385">
        <v>1</v>
      </c>
      <c r="I78" s="428" t="s">
        <v>525</v>
      </c>
      <c r="J78" s="428" t="s">
        <v>526</v>
      </c>
      <c r="K78" s="385" t="s">
        <v>354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9"/>
        <v>112</v>
      </c>
      <c r="S78" s="387">
        <f t="shared" si="9"/>
        <v>0</v>
      </c>
      <c r="T78" s="387">
        <f t="shared" si="9"/>
        <v>0</v>
      </c>
      <c r="U78" s="387">
        <f t="shared" si="9"/>
        <v>56</v>
      </c>
      <c r="V78" s="387">
        <f t="shared" si="9"/>
        <v>0</v>
      </c>
      <c r="W78" s="388">
        <f t="shared" si="9"/>
        <v>56</v>
      </c>
      <c r="X78" s="389">
        <f t="shared" si="14"/>
        <v>224</v>
      </c>
      <c r="Y78" s="144"/>
      <c r="Z78" s="423">
        <f t="shared" si="1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10"/>
        <v>1</v>
      </c>
      <c r="B79" s="161" t="s">
        <v>237</v>
      </c>
      <c r="C79" s="161"/>
      <c r="D79" s="198">
        <v>52</v>
      </c>
      <c r="E79" s="383">
        <f t="shared" si="13"/>
        <v>364</v>
      </c>
      <c r="F79" s="319">
        <v>46247</v>
      </c>
      <c r="G79" s="384">
        <f t="shared" ca="1" si="15"/>
        <v>61</v>
      </c>
      <c r="H79" s="385">
        <v>1</v>
      </c>
      <c r="I79" s="428">
        <v>-4.2859619999999996</v>
      </c>
      <c r="J79" s="428">
        <v>15.247093</v>
      </c>
      <c r="K79" s="385" t="s">
        <v>353</v>
      </c>
      <c r="L79" s="195">
        <v>0.75</v>
      </c>
      <c r="M79" s="196"/>
      <c r="N79" s="196"/>
      <c r="O79" s="196"/>
      <c r="P79" s="196"/>
      <c r="Q79" s="197">
        <v>0.25</v>
      </c>
      <c r="R79" s="386">
        <f t="shared" si="9"/>
        <v>273</v>
      </c>
      <c r="S79" s="387">
        <f t="shared" si="9"/>
        <v>0</v>
      </c>
      <c r="T79" s="387">
        <f t="shared" si="9"/>
        <v>0</v>
      </c>
      <c r="U79" s="387">
        <f t="shared" si="9"/>
        <v>0</v>
      </c>
      <c r="V79" s="387">
        <f t="shared" si="9"/>
        <v>0</v>
      </c>
      <c r="W79" s="388">
        <f t="shared" si="9"/>
        <v>91</v>
      </c>
      <c r="X79" s="389">
        <f t="shared" si="14"/>
        <v>364</v>
      </c>
      <c r="Y79" s="144"/>
      <c r="Z79" s="423">
        <f t="shared" si="1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10"/>
        <v>1</v>
      </c>
      <c r="B80" s="153" t="s">
        <v>377</v>
      </c>
      <c r="C80" s="149" t="s">
        <v>52</v>
      </c>
      <c r="D80" s="198">
        <v>32</v>
      </c>
      <c r="E80" s="383">
        <f t="shared" si="13"/>
        <v>224</v>
      </c>
      <c r="F80" s="319">
        <v>46247</v>
      </c>
      <c r="G80" s="384">
        <f t="shared" ca="1" si="15"/>
        <v>61</v>
      </c>
      <c r="H80" s="385">
        <v>1</v>
      </c>
      <c r="I80" s="428">
        <v>-4.2902719999999999</v>
      </c>
      <c r="J80" s="428">
        <v>15.249775</v>
      </c>
      <c r="K80" s="385" t="s">
        <v>353</v>
      </c>
      <c r="L80" s="195">
        <v>0.5</v>
      </c>
      <c r="M80" s="196"/>
      <c r="N80" s="196"/>
      <c r="O80" s="196"/>
      <c r="P80" s="196"/>
      <c r="Q80" s="197">
        <v>0.5</v>
      </c>
      <c r="R80" s="386">
        <f t="shared" si="9"/>
        <v>112</v>
      </c>
      <c r="S80" s="387">
        <f t="shared" si="9"/>
        <v>0</v>
      </c>
      <c r="T80" s="387">
        <f t="shared" si="9"/>
        <v>0</v>
      </c>
      <c r="U80" s="387">
        <f t="shared" si="9"/>
        <v>0</v>
      </c>
      <c r="V80" s="387">
        <f t="shared" si="9"/>
        <v>0</v>
      </c>
      <c r="W80" s="388">
        <f t="shared" si="9"/>
        <v>112</v>
      </c>
      <c r="X80" s="389">
        <f t="shared" si="14"/>
        <v>224</v>
      </c>
      <c r="Y80" s="144"/>
      <c r="Z80" s="423">
        <f t="shared" si="1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10"/>
        <v>1</v>
      </c>
      <c r="B81" s="142" t="s">
        <v>386</v>
      </c>
      <c r="C81" s="142"/>
      <c r="D81" s="198">
        <v>34</v>
      </c>
      <c r="E81" s="383">
        <f t="shared" si="13"/>
        <v>238</v>
      </c>
      <c r="F81" s="319">
        <v>46245</v>
      </c>
      <c r="G81" s="384">
        <f t="shared" ca="1" si="15"/>
        <v>63</v>
      </c>
      <c r="H81" s="254">
        <v>1</v>
      </c>
      <c r="I81" s="429" t="s">
        <v>527</v>
      </c>
      <c r="J81" s="429" t="s">
        <v>528</v>
      </c>
      <c r="K81" s="385" t="s">
        <v>353</v>
      </c>
      <c r="L81" s="195">
        <v>1</v>
      </c>
      <c r="M81" s="196"/>
      <c r="N81" s="196"/>
      <c r="O81" s="196"/>
      <c r="P81" s="196"/>
      <c r="Q81" s="197"/>
      <c r="R81" s="386">
        <f t="shared" si="9"/>
        <v>238</v>
      </c>
      <c r="S81" s="387">
        <f t="shared" si="9"/>
        <v>0</v>
      </c>
      <c r="T81" s="387">
        <f t="shared" si="9"/>
        <v>0</v>
      </c>
      <c r="U81" s="387">
        <f t="shared" si="9"/>
        <v>0</v>
      </c>
      <c r="V81" s="387">
        <f t="shared" si="9"/>
        <v>0</v>
      </c>
      <c r="W81" s="388">
        <f t="shared" si="9"/>
        <v>0</v>
      </c>
      <c r="X81" s="389">
        <f t="shared" si="14"/>
        <v>238</v>
      </c>
      <c r="Y81" s="144"/>
      <c r="Z81" s="423">
        <f t="shared" si="1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10"/>
        <v>1</v>
      </c>
      <c r="B82" s="142" t="s">
        <v>119</v>
      </c>
      <c r="C82" s="142"/>
      <c r="D82" s="198">
        <v>26</v>
      </c>
      <c r="E82" s="383">
        <f>D82*7</f>
        <v>182</v>
      </c>
      <c r="F82" s="319">
        <v>46248</v>
      </c>
      <c r="G82" s="384">
        <f t="shared" ca="1" si="15"/>
        <v>60</v>
      </c>
      <c r="H82" s="385">
        <v>3</v>
      </c>
      <c r="I82" s="428">
        <v>-4.2274099999999999</v>
      </c>
      <c r="J82" s="428">
        <v>15.277821599999999</v>
      </c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/>
      <c r="Q82" s="197">
        <v>0.5</v>
      </c>
      <c r="R82" s="386">
        <f t="shared" si="9"/>
        <v>91</v>
      </c>
      <c r="S82" s="387">
        <f t="shared" si="9"/>
        <v>0</v>
      </c>
      <c r="T82" s="387">
        <f t="shared" si="9"/>
        <v>0</v>
      </c>
      <c r="U82" s="387">
        <f t="shared" si="9"/>
        <v>0</v>
      </c>
      <c r="V82" s="387">
        <f t="shared" si="9"/>
        <v>0</v>
      </c>
      <c r="W82" s="388">
        <f t="shared" si="9"/>
        <v>91</v>
      </c>
      <c r="X82" s="389">
        <f t="shared" si="14"/>
        <v>182</v>
      </c>
      <c r="Y82" s="144"/>
      <c r="Z82" s="423">
        <f t="shared" si="1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10"/>
        <v>1</v>
      </c>
      <c r="B83" s="153" t="s">
        <v>378</v>
      </c>
      <c r="C83" s="153"/>
      <c r="D83" s="198">
        <v>28</v>
      </c>
      <c r="E83" s="383">
        <f t="shared" si="13"/>
        <v>196</v>
      </c>
      <c r="F83" s="319">
        <v>46246</v>
      </c>
      <c r="G83" s="384">
        <f t="shared" ca="1" si="15"/>
        <v>62</v>
      </c>
      <c r="H83" s="254">
        <v>1</v>
      </c>
      <c r="I83" s="429">
        <v>-4.2676074000000002</v>
      </c>
      <c r="J83" s="429">
        <v>15.2239234</v>
      </c>
      <c r="K83" s="385" t="s">
        <v>353</v>
      </c>
      <c r="L83" s="195">
        <v>0.5</v>
      </c>
      <c r="M83" s="196"/>
      <c r="N83" s="196">
        <v>0.25</v>
      </c>
      <c r="O83" s="196"/>
      <c r="P83" s="196"/>
      <c r="Q83" s="197">
        <v>0.25</v>
      </c>
      <c r="R83" s="386">
        <f t="shared" si="9"/>
        <v>98</v>
      </c>
      <c r="S83" s="387">
        <f t="shared" si="9"/>
        <v>0</v>
      </c>
      <c r="T83" s="387">
        <f t="shared" si="9"/>
        <v>49</v>
      </c>
      <c r="U83" s="387">
        <f t="shared" si="9"/>
        <v>0</v>
      </c>
      <c r="V83" s="387">
        <f t="shared" si="9"/>
        <v>0</v>
      </c>
      <c r="W83" s="388">
        <f t="shared" si="9"/>
        <v>49</v>
      </c>
      <c r="X83" s="389">
        <f t="shared" si="14"/>
        <v>196</v>
      </c>
      <c r="Y83" s="144"/>
      <c r="Z83" s="423">
        <f t="shared" si="1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10"/>
        <v>1</v>
      </c>
      <c r="B84" s="153" t="s">
        <v>379</v>
      </c>
      <c r="C84" s="153"/>
      <c r="D84" s="198">
        <v>30</v>
      </c>
      <c r="E84" s="383">
        <f t="shared" si="13"/>
        <v>210</v>
      </c>
      <c r="F84" s="319">
        <v>46247</v>
      </c>
      <c r="G84" s="384">
        <f t="shared" ca="1" si="15"/>
        <v>61</v>
      </c>
      <c r="H84" s="385">
        <v>1</v>
      </c>
      <c r="I84" s="428">
        <v>-4.290368</v>
      </c>
      <c r="J84" s="428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9"/>
        <v>105</v>
      </c>
      <c r="S84" s="387">
        <f t="shared" si="9"/>
        <v>0</v>
      </c>
      <c r="T84" s="387">
        <f t="shared" si="9"/>
        <v>105</v>
      </c>
      <c r="U84" s="387">
        <f t="shared" si="9"/>
        <v>0</v>
      </c>
      <c r="V84" s="387">
        <f t="shared" si="9"/>
        <v>0</v>
      </c>
      <c r="W84" s="388">
        <f t="shared" si="9"/>
        <v>0</v>
      </c>
      <c r="X84" s="389">
        <f t="shared" si="14"/>
        <v>210</v>
      </c>
      <c r="Y84" s="144"/>
      <c r="Z84" s="423">
        <f t="shared" si="1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10"/>
        <v>1</v>
      </c>
      <c r="B85" s="153" t="s">
        <v>122</v>
      </c>
      <c r="C85" s="149" t="s">
        <v>52</v>
      </c>
      <c r="D85" s="198">
        <v>32</v>
      </c>
      <c r="E85" s="383">
        <f t="shared" si="13"/>
        <v>224</v>
      </c>
      <c r="F85" s="319">
        <v>46247</v>
      </c>
      <c r="G85" s="384">
        <f t="shared" ca="1" si="15"/>
        <v>61</v>
      </c>
      <c r="H85" s="385">
        <v>1</v>
      </c>
      <c r="I85" s="428">
        <v>-4.2897280000000002</v>
      </c>
      <c r="J85" s="428">
        <v>15.247835</v>
      </c>
      <c r="K85" s="385" t="s">
        <v>353</v>
      </c>
      <c r="L85" s="195">
        <v>0.25</v>
      </c>
      <c r="M85" s="196"/>
      <c r="N85" s="196">
        <v>0.25</v>
      </c>
      <c r="O85" s="196"/>
      <c r="P85" s="196">
        <v>0.25</v>
      </c>
      <c r="Q85" s="197">
        <v>0.25</v>
      </c>
      <c r="R85" s="386">
        <f t="shared" si="9"/>
        <v>56</v>
      </c>
      <c r="S85" s="387">
        <f t="shared" si="9"/>
        <v>0</v>
      </c>
      <c r="T85" s="387">
        <f t="shared" si="9"/>
        <v>56</v>
      </c>
      <c r="U85" s="387">
        <f t="shared" si="9"/>
        <v>0</v>
      </c>
      <c r="V85" s="387">
        <f t="shared" si="9"/>
        <v>56</v>
      </c>
      <c r="W85" s="388">
        <f t="shared" si="9"/>
        <v>56</v>
      </c>
      <c r="X85" s="389">
        <f t="shared" si="14"/>
        <v>224</v>
      </c>
      <c r="Y85" s="144"/>
      <c r="Z85" s="423">
        <f t="shared" si="1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10"/>
        <v>1</v>
      </c>
      <c r="B86" s="142" t="s">
        <v>123</v>
      </c>
      <c r="C86" s="148"/>
      <c r="D86" s="199">
        <v>34</v>
      </c>
      <c r="E86" s="383">
        <f t="shared" si="13"/>
        <v>238</v>
      </c>
      <c r="F86" s="319">
        <v>46245</v>
      </c>
      <c r="G86" s="384">
        <f t="shared" ca="1" si="15"/>
        <v>63</v>
      </c>
      <c r="H86" s="254">
        <v>1</v>
      </c>
      <c r="I86" s="429">
        <v>-4.2728093999999999</v>
      </c>
      <c r="J86" s="429">
        <v>15.2388636</v>
      </c>
      <c r="K86" s="385" t="s">
        <v>353</v>
      </c>
      <c r="L86" s="195">
        <v>0.75</v>
      </c>
      <c r="M86" s="196"/>
      <c r="N86" s="196"/>
      <c r="O86" s="196"/>
      <c r="P86" s="196"/>
      <c r="Q86" s="197">
        <v>0.25</v>
      </c>
      <c r="R86" s="386">
        <f t="shared" si="9"/>
        <v>178.5</v>
      </c>
      <c r="S86" s="387">
        <f t="shared" si="9"/>
        <v>0</v>
      </c>
      <c r="T86" s="387">
        <f t="shared" si="9"/>
        <v>0</v>
      </c>
      <c r="U86" s="387">
        <f t="shared" si="9"/>
        <v>0</v>
      </c>
      <c r="V86" s="387">
        <f t="shared" si="9"/>
        <v>0</v>
      </c>
      <c r="W86" s="388">
        <f t="shared" si="9"/>
        <v>59.5</v>
      </c>
      <c r="X86" s="389">
        <f t="shared" si="14"/>
        <v>238</v>
      </c>
      <c r="Y86" s="144"/>
      <c r="Z86" s="423">
        <f t="shared" si="1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10"/>
        <v>1</v>
      </c>
      <c r="B87" s="142" t="s">
        <v>124</v>
      </c>
      <c r="C87" s="142"/>
      <c r="D87" s="198">
        <v>24</v>
      </c>
      <c r="E87" s="383">
        <f t="shared" si="13"/>
        <v>168</v>
      </c>
      <c r="F87" s="319">
        <v>46246</v>
      </c>
      <c r="G87" s="384">
        <f t="shared" ca="1" si="15"/>
        <v>62</v>
      </c>
      <c r="H87" s="385">
        <v>2</v>
      </c>
      <c r="I87" s="428">
        <v>4.2460750000000003</v>
      </c>
      <c r="J87" s="428" t="s">
        <v>414</v>
      </c>
      <c r="K87" s="385" t="s">
        <v>354</v>
      </c>
      <c r="L87" s="195">
        <v>0.5</v>
      </c>
      <c r="M87" s="196"/>
      <c r="N87" s="196"/>
      <c r="O87" s="196"/>
      <c r="P87" s="196"/>
      <c r="Q87" s="197">
        <v>0.5</v>
      </c>
      <c r="R87" s="386">
        <f t="shared" si="9"/>
        <v>84</v>
      </c>
      <c r="S87" s="387">
        <f t="shared" si="9"/>
        <v>0</v>
      </c>
      <c r="T87" s="387">
        <f t="shared" si="9"/>
        <v>0</v>
      </c>
      <c r="U87" s="387">
        <f t="shared" si="9"/>
        <v>0</v>
      </c>
      <c r="V87" s="387">
        <f t="shared" si="9"/>
        <v>0</v>
      </c>
      <c r="W87" s="388">
        <f t="shared" si="9"/>
        <v>84</v>
      </c>
      <c r="X87" s="389">
        <f t="shared" si="14"/>
        <v>168</v>
      </c>
      <c r="Y87" s="144"/>
      <c r="Z87" s="423">
        <f t="shared" si="1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10"/>
        <v>1</v>
      </c>
      <c r="B88" s="142" t="s">
        <v>380</v>
      </c>
      <c r="C88" s="142"/>
      <c r="D88" s="198">
        <v>30</v>
      </c>
      <c r="E88" s="383">
        <f t="shared" si="13"/>
        <v>210</v>
      </c>
      <c r="F88" s="319">
        <v>46245</v>
      </c>
      <c r="G88" s="384">
        <f t="shared" ca="1" si="15"/>
        <v>63</v>
      </c>
      <c r="H88" s="385">
        <v>1</v>
      </c>
      <c r="I88" s="428" t="s">
        <v>529</v>
      </c>
      <c r="J88" s="428" t="s">
        <v>530</v>
      </c>
      <c r="K88" s="385" t="s">
        <v>353</v>
      </c>
      <c r="L88" s="195">
        <v>0.5</v>
      </c>
      <c r="M88" s="196"/>
      <c r="N88" s="196"/>
      <c r="O88" s="196">
        <v>0.25</v>
      </c>
      <c r="P88" s="196"/>
      <c r="Q88" s="197">
        <v>0.25</v>
      </c>
      <c r="R88" s="386">
        <f t="shared" si="9"/>
        <v>105</v>
      </c>
      <c r="S88" s="387">
        <f t="shared" si="9"/>
        <v>0</v>
      </c>
      <c r="T88" s="387">
        <f t="shared" si="9"/>
        <v>0</v>
      </c>
      <c r="U88" s="387">
        <f t="shared" si="9"/>
        <v>52.5</v>
      </c>
      <c r="V88" s="387">
        <f t="shared" si="9"/>
        <v>0</v>
      </c>
      <c r="W88" s="388">
        <f t="shared" si="9"/>
        <v>52.5</v>
      </c>
      <c r="X88" s="389">
        <f t="shared" si="14"/>
        <v>210</v>
      </c>
      <c r="Y88" s="144"/>
      <c r="Z88" s="423">
        <f t="shared" si="1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10"/>
        <v>1</v>
      </c>
      <c r="B89" s="142" t="s">
        <v>126</v>
      </c>
      <c r="C89" s="148" t="s">
        <v>34</v>
      </c>
      <c r="D89" s="198">
        <v>34</v>
      </c>
      <c r="E89" s="383">
        <f t="shared" si="13"/>
        <v>238</v>
      </c>
      <c r="F89" s="319">
        <v>46247</v>
      </c>
      <c r="G89" s="384">
        <f t="shared" ca="1" si="15"/>
        <v>61</v>
      </c>
      <c r="H89" s="385">
        <v>3</v>
      </c>
      <c r="I89" s="428">
        <v>-4.1309367000000004</v>
      </c>
      <c r="J89" s="428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/>
      <c r="P89" s="196"/>
      <c r="Q89" s="197">
        <v>0.5</v>
      </c>
      <c r="R89" s="386">
        <f t="shared" si="9"/>
        <v>119</v>
      </c>
      <c r="S89" s="387">
        <f t="shared" si="9"/>
        <v>0</v>
      </c>
      <c r="T89" s="387">
        <f t="shared" si="9"/>
        <v>0</v>
      </c>
      <c r="U89" s="387">
        <f t="shared" si="9"/>
        <v>0</v>
      </c>
      <c r="V89" s="387">
        <f t="shared" si="9"/>
        <v>0</v>
      </c>
      <c r="W89" s="388">
        <f t="shared" si="9"/>
        <v>119</v>
      </c>
      <c r="X89" s="389">
        <f t="shared" si="14"/>
        <v>238</v>
      </c>
      <c r="Y89" s="144"/>
      <c r="Z89" s="423">
        <f t="shared" si="1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10"/>
        <v>1</v>
      </c>
      <c r="B90" s="142" t="s">
        <v>127</v>
      </c>
      <c r="C90" s="142"/>
      <c r="D90" s="198">
        <v>30</v>
      </c>
      <c r="E90" s="383">
        <f t="shared" si="13"/>
        <v>210</v>
      </c>
      <c r="F90" s="319">
        <v>46247</v>
      </c>
      <c r="G90" s="384">
        <f t="shared" ca="1" si="15"/>
        <v>61</v>
      </c>
      <c r="H90" s="254">
        <v>2</v>
      </c>
      <c r="I90" s="429" t="s">
        <v>531</v>
      </c>
      <c r="J90" s="429" t="s">
        <v>532</v>
      </c>
      <c r="K90" s="385" t="s">
        <v>354</v>
      </c>
      <c r="L90" s="195">
        <v>0.5</v>
      </c>
      <c r="M90" s="196"/>
      <c r="N90" s="196"/>
      <c r="O90" s="196"/>
      <c r="P90" s="196"/>
      <c r="Q90" s="197">
        <v>0.5</v>
      </c>
      <c r="R90" s="386">
        <f t="shared" si="9"/>
        <v>105</v>
      </c>
      <c r="S90" s="387">
        <f t="shared" si="9"/>
        <v>0</v>
      </c>
      <c r="T90" s="387">
        <f t="shared" si="9"/>
        <v>0</v>
      </c>
      <c r="U90" s="387">
        <f t="shared" si="9"/>
        <v>0</v>
      </c>
      <c r="V90" s="387">
        <f t="shared" si="9"/>
        <v>0</v>
      </c>
      <c r="W90" s="388">
        <f t="shared" si="9"/>
        <v>105</v>
      </c>
      <c r="X90" s="389">
        <f t="shared" si="14"/>
        <v>210</v>
      </c>
      <c r="Y90" s="144"/>
      <c r="Z90" s="423">
        <f t="shared" si="1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10"/>
        <v>1</v>
      </c>
      <c r="B91" s="150" t="s">
        <v>128</v>
      </c>
      <c r="C91" s="150"/>
      <c r="D91" s="200">
        <v>16</v>
      </c>
      <c r="E91" s="383">
        <f t="shared" si="13"/>
        <v>112</v>
      </c>
      <c r="F91" s="319">
        <v>46246</v>
      </c>
      <c r="G91" s="384">
        <f t="shared" ca="1" si="15"/>
        <v>62</v>
      </c>
      <c r="H91" s="385">
        <v>2</v>
      </c>
      <c r="I91" s="428" t="s">
        <v>533</v>
      </c>
      <c r="J91" s="428" t="s">
        <v>534</v>
      </c>
      <c r="K91" s="385" t="s">
        <v>354</v>
      </c>
      <c r="L91" s="195">
        <v>0.5</v>
      </c>
      <c r="M91" s="196"/>
      <c r="N91" s="196"/>
      <c r="O91" s="196"/>
      <c r="P91" s="196">
        <v>0.25</v>
      </c>
      <c r="Q91" s="197">
        <v>0.25</v>
      </c>
      <c r="R91" s="386">
        <f t="shared" si="9"/>
        <v>56</v>
      </c>
      <c r="S91" s="387">
        <f t="shared" si="9"/>
        <v>0</v>
      </c>
      <c r="T91" s="387">
        <f t="shared" si="9"/>
        <v>0</v>
      </c>
      <c r="U91" s="387">
        <f t="shared" si="9"/>
        <v>0</v>
      </c>
      <c r="V91" s="387">
        <f t="shared" si="9"/>
        <v>28</v>
      </c>
      <c r="W91" s="388">
        <f t="shared" si="9"/>
        <v>28</v>
      </c>
      <c r="X91" s="389">
        <f t="shared" si="14"/>
        <v>112</v>
      </c>
      <c r="Y91" s="144"/>
      <c r="Z91" s="423">
        <f t="shared" si="1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10"/>
        <v>1</v>
      </c>
      <c r="B92" s="153" t="s">
        <v>331</v>
      </c>
      <c r="C92" s="149" t="s">
        <v>29</v>
      </c>
      <c r="D92" s="198">
        <v>20</v>
      </c>
      <c r="E92" s="383">
        <f t="shared" si="13"/>
        <v>140</v>
      </c>
      <c r="F92" s="319">
        <v>46247</v>
      </c>
      <c r="G92" s="384">
        <f t="shared" ca="1" si="15"/>
        <v>61</v>
      </c>
      <c r="H92" s="385">
        <v>1</v>
      </c>
      <c r="I92" s="428">
        <v>-4.2861969999999996</v>
      </c>
      <c r="J92" s="428">
        <v>15.248664</v>
      </c>
      <c r="K92" s="385" t="s">
        <v>353</v>
      </c>
      <c r="L92" s="195">
        <v>1</v>
      </c>
      <c r="M92" s="196"/>
      <c r="N92" s="196"/>
      <c r="O92" s="196"/>
      <c r="P92" s="196"/>
      <c r="Q92" s="197"/>
      <c r="R92" s="386">
        <f t="shared" si="9"/>
        <v>140</v>
      </c>
      <c r="S92" s="387">
        <f t="shared" si="9"/>
        <v>0</v>
      </c>
      <c r="T92" s="387">
        <f t="shared" si="9"/>
        <v>0</v>
      </c>
      <c r="U92" s="387">
        <f t="shared" si="9"/>
        <v>0</v>
      </c>
      <c r="V92" s="387">
        <f t="shared" si="9"/>
        <v>0</v>
      </c>
      <c r="W92" s="388">
        <f t="shared" si="9"/>
        <v>0</v>
      </c>
      <c r="X92" s="389">
        <f t="shared" si="14"/>
        <v>140</v>
      </c>
      <c r="Y92" s="144"/>
      <c r="Z92" s="423">
        <f t="shared" si="1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10"/>
        <v>1</v>
      </c>
      <c r="B93" s="142" t="s">
        <v>394</v>
      </c>
      <c r="C93" s="142"/>
      <c r="D93" s="198">
        <v>20</v>
      </c>
      <c r="E93" s="383">
        <f t="shared" si="13"/>
        <v>140</v>
      </c>
      <c r="F93" s="319">
        <v>46247</v>
      </c>
      <c r="G93" s="384">
        <f t="shared" ca="1" si="15"/>
        <v>61</v>
      </c>
      <c r="H93" s="385">
        <v>3</v>
      </c>
      <c r="I93" s="428">
        <v>-4.1550288999999996</v>
      </c>
      <c r="J93" s="428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9"/>
        <v>70</v>
      </c>
      <c r="S93" s="387">
        <f t="shared" si="9"/>
        <v>0</v>
      </c>
      <c r="T93" s="387">
        <f t="shared" si="9"/>
        <v>0</v>
      </c>
      <c r="U93" s="387">
        <f t="shared" si="9"/>
        <v>0</v>
      </c>
      <c r="V93" s="387">
        <f t="shared" si="9"/>
        <v>0</v>
      </c>
      <c r="W93" s="388">
        <f t="shared" si="9"/>
        <v>70</v>
      </c>
      <c r="X93" s="389">
        <f t="shared" si="14"/>
        <v>140</v>
      </c>
      <c r="Y93" s="144"/>
      <c r="Z93" s="423">
        <f t="shared" si="1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10"/>
        <v>1</v>
      </c>
      <c r="B94" s="142" t="s">
        <v>131</v>
      </c>
      <c r="C94" s="148" t="s">
        <v>34</v>
      </c>
      <c r="D94" s="198">
        <v>20</v>
      </c>
      <c r="E94" s="383">
        <f t="shared" si="13"/>
        <v>140</v>
      </c>
      <c r="F94" s="319">
        <v>46247</v>
      </c>
      <c r="G94" s="384">
        <f t="shared" ca="1" si="15"/>
        <v>61</v>
      </c>
      <c r="H94" s="385">
        <v>2</v>
      </c>
      <c r="I94" s="428" t="s">
        <v>535</v>
      </c>
      <c r="J94" s="428" t="s">
        <v>536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9"/>
        <v>70</v>
      </c>
      <c r="S94" s="387">
        <f t="shared" si="9"/>
        <v>0</v>
      </c>
      <c r="T94" s="387">
        <f t="shared" si="9"/>
        <v>0</v>
      </c>
      <c r="U94" s="387">
        <f t="shared" si="9"/>
        <v>0</v>
      </c>
      <c r="V94" s="387">
        <f t="shared" si="9"/>
        <v>70</v>
      </c>
      <c r="W94" s="388">
        <f t="shared" si="9"/>
        <v>0</v>
      </c>
      <c r="X94" s="389">
        <f t="shared" si="14"/>
        <v>140</v>
      </c>
      <c r="Y94" s="144"/>
      <c r="Z94" s="423">
        <f t="shared" si="1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10"/>
        <v>1</v>
      </c>
      <c r="B95" s="150" t="s">
        <v>133</v>
      </c>
      <c r="C95" s="148" t="s">
        <v>52</v>
      </c>
      <c r="D95" s="198">
        <v>26</v>
      </c>
      <c r="E95" s="383">
        <f t="shared" si="13"/>
        <v>182</v>
      </c>
      <c r="F95" s="319">
        <v>46247</v>
      </c>
      <c r="G95" s="384">
        <f t="shared" ca="1" si="15"/>
        <v>61</v>
      </c>
      <c r="H95" s="385">
        <v>3</v>
      </c>
      <c r="I95" s="428" t="s">
        <v>537</v>
      </c>
      <c r="J95" s="428" t="s">
        <v>538</v>
      </c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/>
      <c r="Q95" s="197">
        <v>0.5</v>
      </c>
      <c r="R95" s="386">
        <f t="shared" si="9"/>
        <v>91</v>
      </c>
      <c r="S95" s="387">
        <f t="shared" si="9"/>
        <v>0</v>
      </c>
      <c r="T95" s="387">
        <f t="shared" si="9"/>
        <v>0</v>
      </c>
      <c r="U95" s="387">
        <f t="shared" si="9"/>
        <v>0</v>
      </c>
      <c r="V95" s="387">
        <f t="shared" si="9"/>
        <v>0</v>
      </c>
      <c r="W95" s="388">
        <f t="shared" si="9"/>
        <v>91</v>
      </c>
      <c r="X95" s="389">
        <f t="shared" si="14"/>
        <v>182</v>
      </c>
      <c r="Y95" s="144"/>
      <c r="Z95" s="423">
        <f t="shared" si="1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10"/>
        <v>1</v>
      </c>
      <c r="B96" s="142" t="s">
        <v>134</v>
      </c>
      <c r="C96" s="142"/>
      <c r="D96" s="198">
        <v>34</v>
      </c>
      <c r="E96" s="383">
        <f t="shared" si="13"/>
        <v>238</v>
      </c>
      <c r="F96" s="319">
        <v>46248</v>
      </c>
      <c r="G96" s="384">
        <f t="shared" ca="1" si="15"/>
        <v>60</v>
      </c>
      <c r="H96" s="385">
        <v>3</v>
      </c>
      <c r="I96" s="428">
        <v>-4.2289649999999996</v>
      </c>
      <c r="J96" s="428">
        <v>15.289871</v>
      </c>
      <c r="K96" s="385" t="str">
        <f>VLOOKUP(H96,Secteurs!$A$4:$C$6,3)</f>
        <v>Arnaud ITOUA</v>
      </c>
      <c r="L96" s="195">
        <v>0.5</v>
      </c>
      <c r="M96" s="196"/>
      <c r="N96" s="196"/>
      <c r="O96" s="196"/>
      <c r="P96" s="196">
        <v>0.5</v>
      </c>
      <c r="Q96" s="197"/>
      <c r="R96" s="386">
        <f t="shared" si="9"/>
        <v>119</v>
      </c>
      <c r="S96" s="387">
        <f t="shared" si="9"/>
        <v>0</v>
      </c>
      <c r="T96" s="387">
        <f t="shared" si="9"/>
        <v>0</v>
      </c>
      <c r="U96" s="387">
        <f t="shared" si="9"/>
        <v>0</v>
      </c>
      <c r="V96" s="387">
        <f t="shared" si="9"/>
        <v>119</v>
      </c>
      <c r="W96" s="388">
        <f t="shared" si="9"/>
        <v>0</v>
      </c>
      <c r="X96" s="389">
        <f t="shared" si="14"/>
        <v>238</v>
      </c>
      <c r="Y96" s="144"/>
      <c r="Z96" s="423">
        <f t="shared" si="1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10"/>
        <v>1</v>
      </c>
      <c r="B97" s="153" t="s">
        <v>135</v>
      </c>
      <c r="C97" s="153"/>
      <c r="D97" s="198">
        <v>36</v>
      </c>
      <c r="E97" s="383">
        <f t="shared" si="13"/>
        <v>252</v>
      </c>
      <c r="F97" s="319">
        <v>46246</v>
      </c>
      <c r="G97" s="384">
        <f t="shared" ca="1" si="15"/>
        <v>62</v>
      </c>
      <c r="H97" s="385">
        <v>1</v>
      </c>
      <c r="I97" s="428">
        <v>-4.2705473999999999</v>
      </c>
      <c r="J97" s="428">
        <v>15.222280599999999</v>
      </c>
      <c r="K97" s="385" t="s">
        <v>353</v>
      </c>
      <c r="L97" s="195">
        <v>0.5</v>
      </c>
      <c r="M97" s="196"/>
      <c r="N97" s="196"/>
      <c r="O97" s="196"/>
      <c r="P97" s="196"/>
      <c r="Q97" s="197">
        <v>0.5</v>
      </c>
      <c r="R97" s="386">
        <f t="shared" si="9"/>
        <v>126</v>
      </c>
      <c r="S97" s="387">
        <f t="shared" si="9"/>
        <v>0</v>
      </c>
      <c r="T97" s="387">
        <f t="shared" si="9"/>
        <v>0</v>
      </c>
      <c r="U97" s="387">
        <f t="shared" si="9"/>
        <v>0</v>
      </c>
      <c r="V97" s="387">
        <f t="shared" si="9"/>
        <v>0</v>
      </c>
      <c r="W97" s="388">
        <f t="shared" si="9"/>
        <v>126</v>
      </c>
      <c r="X97" s="389">
        <f t="shared" si="14"/>
        <v>252</v>
      </c>
      <c r="Y97" s="144"/>
      <c r="Z97" s="423">
        <f t="shared" si="1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si="10"/>
        <v>1</v>
      </c>
      <c r="B98" s="142" t="s">
        <v>370</v>
      </c>
      <c r="C98" s="148"/>
      <c r="D98" s="199">
        <v>8</v>
      </c>
      <c r="E98" s="383">
        <f t="shared" si="13"/>
        <v>56</v>
      </c>
      <c r="F98" s="319">
        <v>46247</v>
      </c>
      <c r="G98" s="384">
        <f t="shared" ca="1" si="15"/>
        <v>61</v>
      </c>
      <c r="H98" s="385">
        <v>3</v>
      </c>
      <c r="I98" s="428">
        <v>-4.1644255000000001</v>
      </c>
      <c r="J98" s="428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/>
      <c r="Q98" s="197">
        <v>0.5</v>
      </c>
      <c r="R98" s="386">
        <f t="shared" si="9"/>
        <v>28</v>
      </c>
      <c r="S98" s="387">
        <f t="shared" si="9"/>
        <v>0</v>
      </c>
      <c r="T98" s="387">
        <f t="shared" si="9"/>
        <v>0</v>
      </c>
      <c r="U98" s="387">
        <f t="shared" si="9"/>
        <v>0</v>
      </c>
      <c r="V98" s="387">
        <f t="shared" si="9"/>
        <v>0</v>
      </c>
      <c r="W98" s="388">
        <f t="shared" si="9"/>
        <v>28</v>
      </c>
      <c r="X98" s="389">
        <f t="shared" si="14"/>
        <v>56</v>
      </c>
      <c r="Y98" s="144"/>
      <c r="Z98" s="423">
        <f t="shared" ref="Z98:Z129" si="16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10"/>
        <v>1</v>
      </c>
      <c r="B99" s="142" t="s">
        <v>137</v>
      </c>
      <c r="C99" s="142"/>
      <c r="D99" s="198">
        <v>38</v>
      </c>
      <c r="E99" s="383">
        <f>D99*7</f>
        <v>266</v>
      </c>
      <c r="F99" s="319">
        <v>46247</v>
      </c>
      <c r="G99" s="384">
        <f t="shared" ca="1" si="15"/>
        <v>61</v>
      </c>
      <c r="H99" s="385">
        <v>2</v>
      </c>
      <c r="I99" s="428" t="s">
        <v>539</v>
      </c>
      <c r="J99" s="428" t="s">
        <v>540</v>
      </c>
      <c r="K99" s="385" t="s">
        <v>354</v>
      </c>
      <c r="L99" s="195">
        <v>0.5</v>
      </c>
      <c r="M99" s="196"/>
      <c r="N99" s="196"/>
      <c r="O99" s="196"/>
      <c r="P99" s="196"/>
      <c r="Q99" s="197">
        <v>0.5</v>
      </c>
      <c r="R99" s="386">
        <f t="shared" si="9"/>
        <v>133</v>
      </c>
      <c r="S99" s="387">
        <f t="shared" si="9"/>
        <v>0</v>
      </c>
      <c r="T99" s="387">
        <f t="shared" si="9"/>
        <v>0</v>
      </c>
      <c r="U99" s="387">
        <f t="shared" si="9"/>
        <v>0</v>
      </c>
      <c r="V99" s="387">
        <f t="shared" ref="S99:W104" si="17">+$E99*P99</f>
        <v>0</v>
      </c>
      <c r="W99" s="388">
        <f t="shared" si="17"/>
        <v>133</v>
      </c>
      <c r="X99" s="389">
        <f t="shared" si="14"/>
        <v>266</v>
      </c>
      <c r="Y99" s="144"/>
      <c r="Z99" s="423">
        <f t="shared" si="16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10"/>
        <v>1</v>
      </c>
      <c r="B100" s="142" t="s">
        <v>338</v>
      </c>
      <c r="C100" s="142"/>
      <c r="D100" s="198">
        <v>16</v>
      </c>
      <c r="E100" s="383">
        <f t="shared" si="13"/>
        <v>112</v>
      </c>
      <c r="F100" s="319">
        <v>46248</v>
      </c>
      <c r="G100" s="384">
        <f t="shared" ca="1" si="15"/>
        <v>60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ref="R100:W146" si="18">+$E100*L100</f>
        <v>84</v>
      </c>
      <c r="S100" s="387">
        <f t="shared" si="17"/>
        <v>0</v>
      </c>
      <c r="T100" s="387">
        <f t="shared" si="17"/>
        <v>28</v>
      </c>
      <c r="U100" s="387">
        <f t="shared" si="17"/>
        <v>0</v>
      </c>
      <c r="V100" s="387">
        <f t="shared" si="17"/>
        <v>0</v>
      </c>
      <c r="W100" s="388">
        <f t="shared" si="17"/>
        <v>0</v>
      </c>
      <c r="X100" s="389">
        <f>SUM(R100:W100)</f>
        <v>112</v>
      </c>
      <c r="Y100" s="144"/>
      <c r="Z100" s="423">
        <f t="shared" si="16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10"/>
        <v>1</v>
      </c>
      <c r="B101" s="142" t="s">
        <v>140</v>
      </c>
      <c r="C101" s="142"/>
      <c r="D101" s="198">
        <v>24</v>
      </c>
      <c r="E101" s="383">
        <f t="shared" si="13"/>
        <v>168</v>
      </c>
      <c r="F101" s="319">
        <v>46247</v>
      </c>
      <c r="G101" s="384">
        <f t="shared" ca="1" si="15"/>
        <v>61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18"/>
        <v>84</v>
      </c>
      <c r="S101" s="387">
        <f t="shared" si="17"/>
        <v>0</v>
      </c>
      <c r="T101" s="387">
        <f t="shared" si="17"/>
        <v>0</v>
      </c>
      <c r="U101" s="387">
        <f t="shared" si="17"/>
        <v>0</v>
      </c>
      <c r="V101" s="387">
        <f t="shared" si="17"/>
        <v>0</v>
      </c>
      <c r="W101" s="388">
        <f t="shared" si="17"/>
        <v>84</v>
      </c>
      <c r="X101" s="389">
        <f t="shared" si="14"/>
        <v>168</v>
      </c>
      <c r="Y101" s="144"/>
      <c r="Z101" s="423">
        <f t="shared" si="16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10"/>
        <v>1</v>
      </c>
      <c r="B102" s="142" t="s">
        <v>333</v>
      </c>
      <c r="C102" s="142"/>
      <c r="D102" s="198">
        <v>22</v>
      </c>
      <c r="E102" s="383">
        <f t="shared" si="13"/>
        <v>154</v>
      </c>
      <c r="F102" s="319">
        <v>46248</v>
      </c>
      <c r="G102" s="384">
        <f t="shared" ca="1" si="15"/>
        <v>60</v>
      </c>
      <c r="H102" s="254">
        <v>1</v>
      </c>
      <c r="I102" s="429" t="s">
        <v>541</v>
      </c>
      <c r="J102" s="429" t="s">
        <v>542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18"/>
        <v>0</v>
      </c>
      <c r="S102" s="387">
        <f t="shared" si="17"/>
        <v>0</v>
      </c>
      <c r="T102" s="387">
        <f t="shared" si="17"/>
        <v>77</v>
      </c>
      <c r="U102" s="387">
        <f t="shared" si="17"/>
        <v>0</v>
      </c>
      <c r="V102" s="387">
        <f t="shared" si="17"/>
        <v>77</v>
      </c>
      <c r="W102" s="388">
        <f t="shared" si="17"/>
        <v>0</v>
      </c>
      <c r="X102" s="389">
        <f t="shared" si="14"/>
        <v>154</v>
      </c>
      <c r="Y102" s="144"/>
      <c r="Z102" s="423">
        <f t="shared" si="16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10"/>
        <v>1</v>
      </c>
      <c r="B103" s="142" t="s">
        <v>142</v>
      </c>
      <c r="C103" s="142"/>
      <c r="D103" s="198">
        <v>26</v>
      </c>
      <c r="E103" s="383">
        <f>D103*7</f>
        <v>182</v>
      </c>
      <c r="F103" s="319">
        <v>46246</v>
      </c>
      <c r="G103" s="384">
        <f t="shared" ca="1" si="15"/>
        <v>62</v>
      </c>
      <c r="H103" s="385">
        <v>2</v>
      </c>
      <c r="I103" s="428" t="s">
        <v>543</v>
      </c>
      <c r="J103" s="428" t="s">
        <v>544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18"/>
        <v>182</v>
      </c>
      <c r="S103" s="387">
        <f t="shared" si="17"/>
        <v>0</v>
      </c>
      <c r="T103" s="387">
        <f t="shared" si="17"/>
        <v>0</v>
      </c>
      <c r="U103" s="387">
        <f t="shared" si="17"/>
        <v>0</v>
      </c>
      <c r="V103" s="387">
        <f t="shared" si="17"/>
        <v>0</v>
      </c>
      <c r="W103" s="388">
        <f t="shared" si="17"/>
        <v>0</v>
      </c>
      <c r="X103" s="389">
        <f t="shared" si="14"/>
        <v>182</v>
      </c>
      <c r="Y103" s="144"/>
      <c r="Z103" s="423">
        <f t="shared" si="16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10"/>
        <v>1</v>
      </c>
      <c r="B104" s="142" t="s">
        <v>143</v>
      </c>
      <c r="C104" s="148" t="s">
        <v>34</v>
      </c>
      <c r="D104" s="198">
        <v>20</v>
      </c>
      <c r="E104" s="383">
        <f t="shared" si="13"/>
        <v>140</v>
      </c>
      <c r="F104" s="319">
        <v>46247</v>
      </c>
      <c r="G104" s="384">
        <f t="shared" ca="1" si="15"/>
        <v>61</v>
      </c>
      <c r="H104" s="385">
        <v>3</v>
      </c>
      <c r="I104" s="428" t="s">
        <v>545</v>
      </c>
      <c r="J104" s="428" t="s">
        <v>546</v>
      </c>
      <c r="K104" s="385" t="str">
        <f>VLOOKUP(H104,Secteurs!$A$4:$C$6,3)</f>
        <v>Arnaud ITOUA</v>
      </c>
      <c r="L104" s="195"/>
      <c r="M104" s="196">
        <v>0.5</v>
      </c>
      <c r="N104" s="196"/>
      <c r="O104" s="196"/>
      <c r="P104" s="196">
        <v>0.5</v>
      </c>
      <c r="Q104" s="197"/>
      <c r="R104" s="386">
        <f t="shared" si="18"/>
        <v>0</v>
      </c>
      <c r="S104" s="387">
        <f t="shared" si="17"/>
        <v>70</v>
      </c>
      <c r="T104" s="387">
        <f t="shared" si="17"/>
        <v>0</v>
      </c>
      <c r="U104" s="387">
        <f t="shared" si="17"/>
        <v>0</v>
      </c>
      <c r="V104" s="387">
        <f t="shared" si="17"/>
        <v>70</v>
      </c>
      <c r="W104" s="388">
        <f t="shared" si="17"/>
        <v>0</v>
      </c>
      <c r="X104" s="389">
        <f t="shared" si="14"/>
        <v>140</v>
      </c>
      <c r="Y104" s="144"/>
      <c r="Z104" s="423">
        <f t="shared" si="16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10"/>
        <v>1</v>
      </c>
      <c r="B105" s="142" t="s">
        <v>144</v>
      </c>
      <c r="C105" s="148" t="s">
        <v>29</v>
      </c>
      <c r="D105" s="198">
        <v>20</v>
      </c>
      <c r="E105" s="383">
        <f t="shared" si="13"/>
        <v>140</v>
      </c>
      <c r="F105" s="319">
        <v>46246</v>
      </c>
      <c r="G105" s="384">
        <f t="shared" ca="1" si="15"/>
        <v>62</v>
      </c>
      <c r="H105" s="385">
        <v>2</v>
      </c>
      <c r="I105" s="428" t="s">
        <v>547</v>
      </c>
      <c r="J105" s="428" t="s">
        <v>548</v>
      </c>
      <c r="K105" s="385" t="s">
        <v>354</v>
      </c>
      <c r="L105" s="353"/>
      <c r="M105" s="196"/>
      <c r="N105" s="196">
        <v>0.5</v>
      </c>
      <c r="O105" s="196">
        <v>0.25</v>
      </c>
      <c r="P105" s="196"/>
      <c r="Q105" s="197">
        <v>0.25</v>
      </c>
      <c r="R105" s="386">
        <f t="shared" si="18"/>
        <v>0</v>
      </c>
      <c r="S105" s="387">
        <f t="shared" si="18"/>
        <v>0</v>
      </c>
      <c r="T105" s="387">
        <f t="shared" si="18"/>
        <v>70</v>
      </c>
      <c r="U105" s="387">
        <f t="shared" si="18"/>
        <v>35</v>
      </c>
      <c r="V105" s="387">
        <f t="shared" si="18"/>
        <v>0</v>
      </c>
      <c r="W105" s="388">
        <f t="shared" si="18"/>
        <v>35</v>
      </c>
      <c r="X105" s="389">
        <f t="shared" si="14"/>
        <v>140</v>
      </c>
      <c r="Y105" s="144"/>
      <c r="Z105" s="423">
        <f t="shared" si="16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10"/>
        <v>1</v>
      </c>
      <c r="B106" s="142" t="s">
        <v>381</v>
      </c>
      <c r="C106" s="142"/>
      <c r="D106" s="198">
        <v>22</v>
      </c>
      <c r="E106" s="383">
        <f t="shared" si="13"/>
        <v>154</v>
      </c>
      <c r="F106" s="319">
        <v>46245</v>
      </c>
      <c r="G106" s="384">
        <f t="shared" ca="1" si="15"/>
        <v>63</v>
      </c>
      <c r="H106" s="385">
        <v>1</v>
      </c>
      <c r="I106" s="428" t="s">
        <v>549</v>
      </c>
      <c r="J106" s="428" t="s">
        <v>550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18"/>
        <v>154</v>
      </c>
      <c r="S106" s="387">
        <f t="shared" si="18"/>
        <v>0</v>
      </c>
      <c r="T106" s="387">
        <f t="shared" si="18"/>
        <v>0</v>
      </c>
      <c r="U106" s="387">
        <f t="shared" si="18"/>
        <v>0</v>
      </c>
      <c r="V106" s="387">
        <f t="shared" si="18"/>
        <v>0</v>
      </c>
      <c r="W106" s="388">
        <f t="shared" si="18"/>
        <v>0</v>
      </c>
      <c r="X106" s="389">
        <f t="shared" si="14"/>
        <v>154</v>
      </c>
      <c r="Y106" s="144"/>
      <c r="Z106" s="423">
        <f t="shared" si="16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10"/>
        <v>1</v>
      </c>
      <c r="B107" s="142" t="s">
        <v>339</v>
      </c>
      <c r="C107" s="142"/>
      <c r="D107" s="199">
        <v>14</v>
      </c>
      <c r="E107" s="383">
        <f t="shared" si="13"/>
        <v>98</v>
      </c>
      <c r="F107" s="319">
        <v>46247</v>
      </c>
      <c r="G107" s="384">
        <f t="shared" ca="1" si="15"/>
        <v>61</v>
      </c>
      <c r="H107" s="385">
        <v>3</v>
      </c>
      <c r="I107" s="428">
        <v>-4.2050318999999998</v>
      </c>
      <c r="J107" s="428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18"/>
        <v>49</v>
      </c>
      <c r="S107" s="387">
        <f t="shared" si="18"/>
        <v>0</v>
      </c>
      <c r="T107" s="387">
        <f t="shared" si="18"/>
        <v>0</v>
      </c>
      <c r="U107" s="387">
        <f t="shared" si="18"/>
        <v>0</v>
      </c>
      <c r="V107" s="387">
        <f t="shared" si="18"/>
        <v>0</v>
      </c>
      <c r="W107" s="388">
        <f t="shared" si="18"/>
        <v>49</v>
      </c>
      <c r="X107" s="389">
        <f t="shared" si="14"/>
        <v>98</v>
      </c>
      <c r="Y107" s="144"/>
      <c r="Z107" s="423">
        <f t="shared" si="16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10"/>
        <v>1</v>
      </c>
      <c r="B108" s="142" t="s">
        <v>147</v>
      </c>
      <c r="C108" s="142"/>
      <c r="D108" s="198">
        <v>16</v>
      </c>
      <c r="E108" s="383">
        <f t="shared" si="13"/>
        <v>112</v>
      </c>
      <c r="F108" s="319">
        <v>46246</v>
      </c>
      <c r="G108" s="384">
        <f t="shared" ca="1" si="15"/>
        <v>62</v>
      </c>
      <c r="H108" s="385">
        <v>1</v>
      </c>
      <c r="I108" s="428">
        <v>-4.2831029999999997</v>
      </c>
      <c r="J108" s="428">
        <v>15.246445</v>
      </c>
      <c r="K108" s="385" t="s">
        <v>353</v>
      </c>
      <c r="L108" s="195"/>
      <c r="M108" s="196"/>
      <c r="N108" s="196"/>
      <c r="O108" s="196"/>
      <c r="P108" s="196">
        <v>0.5</v>
      </c>
      <c r="Q108" s="197">
        <v>0.5</v>
      </c>
      <c r="R108" s="386">
        <f t="shared" si="18"/>
        <v>0</v>
      </c>
      <c r="S108" s="387">
        <f t="shared" si="18"/>
        <v>0</v>
      </c>
      <c r="T108" s="387">
        <f t="shared" si="18"/>
        <v>0</v>
      </c>
      <c r="U108" s="387">
        <f t="shared" si="18"/>
        <v>0</v>
      </c>
      <c r="V108" s="387">
        <f t="shared" si="18"/>
        <v>56</v>
      </c>
      <c r="W108" s="388">
        <f t="shared" si="18"/>
        <v>56</v>
      </c>
      <c r="X108" s="389">
        <f t="shared" si="14"/>
        <v>112</v>
      </c>
      <c r="Y108" s="144"/>
      <c r="Z108" s="423">
        <f t="shared" si="16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10"/>
        <v>1</v>
      </c>
      <c r="B109" s="142" t="s">
        <v>551</v>
      </c>
      <c r="C109" s="142"/>
      <c r="D109" s="198">
        <v>12</v>
      </c>
      <c r="E109" s="383">
        <f t="shared" si="13"/>
        <v>84</v>
      </c>
      <c r="F109" s="319">
        <v>46247</v>
      </c>
      <c r="G109" s="384">
        <f t="shared" ca="1" si="15"/>
        <v>61</v>
      </c>
      <c r="H109" s="254">
        <v>1</v>
      </c>
      <c r="I109" s="429">
        <v>-4.2952130000000004</v>
      </c>
      <c r="J109" s="429">
        <v>15.211610800000001</v>
      </c>
      <c r="K109" s="385" t="s">
        <v>353</v>
      </c>
      <c r="L109" s="195"/>
      <c r="M109" s="196"/>
      <c r="N109" s="196"/>
      <c r="O109" s="196"/>
      <c r="P109" s="196">
        <v>0.5</v>
      </c>
      <c r="Q109" s="197">
        <v>0.5</v>
      </c>
      <c r="R109" s="386">
        <f t="shared" si="18"/>
        <v>0</v>
      </c>
      <c r="S109" s="387">
        <f t="shared" si="18"/>
        <v>0</v>
      </c>
      <c r="T109" s="387">
        <f t="shared" si="18"/>
        <v>0</v>
      </c>
      <c r="U109" s="387">
        <f t="shared" si="18"/>
        <v>0</v>
      </c>
      <c r="V109" s="387">
        <f t="shared" si="18"/>
        <v>42</v>
      </c>
      <c r="W109" s="388">
        <f t="shared" si="18"/>
        <v>42</v>
      </c>
      <c r="X109" s="389">
        <f t="shared" si="14"/>
        <v>84</v>
      </c>
      <c r="Y109" s="144"/>
      <c r="Z109" s="423">
        <f t="shared" si="16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10"/>
        <v>1</v>
      </c>
      <c r="B110" s="142" t="s">
        <v>149</v>
      </c>
      <c r="C110" s="142"/>
      <c r="D110" s="199">
        <v>20</v>
      </c>
      <c r="E110" s="383">
        <f>D110*7</f>
        <v>140</v>
      </c>
      <c r="F110" s="319">
        <v>46247</v>
      </c>
      <c r="G110" s="384">
        <f t="shared" ca="1" si="15"/>
        <v>61</v>
      </c>
      <c r="H110" s="385">
        <v>3</v>
      </c>
      <c r="I110" s="428">
        <v>-4.2012657000000004</v>
      </c>
      <c r="J110" s="428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18"/>
        <v>70</v>
      </c>
      <c r="S110" s="387">
        <f t="shared" si="18"/>
        <v>0</v>
      </c>
      <c r="T110" s="387">
        <f t="shared" si="18"/>
        <v>0</v>
      </c>
      <c r="U110" s="387">
        <f t="shared" si="18"/>
        <v>0</v>
      </c>
      <c r="V110" s="387">
        <f t="shared" si="18"/>
        <v>70</v>
      </c>
      <c r="W110" s="388">
        <f t="shared" si="18"/>
        <v>0</v>
      </c>
      <c r="X110" s="389">
        <f t="shared" si="14"/>
        <v>140</v>
      </c>
      <c r="Y110" s="144"/>
      <c r="Z110" s="423">
        <f t="shared" si="16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10"/>
        <v>1</v>
      </c>
      <c r="B111" s="142" t="s">
        <v>150</v>
      </c>
      <c r="C111" s="142"/>
      <c r="D111" s="198">
        <v>16</v>
      </c>
      <c r="E111" s="383">
        <f t="shared" si="13"/>
        <v>112</v>
      </c>
      <c r="F111" s="319">
        <v>46248</v>
      </c>
      <c r="G111" s="384">
        <f t="shared" ca="1" si="15"/>
        <v>60</v>
      </c>
      <c r="H111" s="385">
        <v>2</v>
      </c>
      <c r="I111" s="428" t="s">
        <v>552</v>
      </c>
      <c r="J111" s="428" t="s">
        <v>553</v>
      </c>
      <c r="K111" s="385" t="s">
        <v>354</v>
      </c>
      <c r="L111" s="195"/>
      <c r="M111" s="196"/>
      <c r="N111" s="196">
        <v>0.5</v>
      </c>
      <c r="O111" s="196"/>
      <c r="P111" s="196"/>
      <c r="Q111" s="197">
        <v>0.5</v>
      </c>
      <c r="R111" s="386">
        <f t="shared" si="18"/>
        <v>0</v>
      </c>
      <c r="S111" s="387">
        <f t="shared" si="18"/>
        <v>0</v>
      </c>
      <c r="T111" s="387">
        <f t="shared" si="18"/>
        <v>56</v>
      </c>
      <c r="U111" s="387">
        <f t="shared" si="18"/>
        <v>0</v>
      </c>
      <c r="V111" s="387">
        <f t="shared" si="18"/>
        <v>0</v>
      </c>
      <c r="W111" s="388">
        <f t="shared" si="18"/>
        <v>56</v>
      </c>
      <c r="X111" s="389">
        <f t="shared" si="14"/>
        <v>112</v>
      </c>
      <c r="Y111" s="144"/>
      <c r="Z111" s="423">
        <f t="shared" si="16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10"/>
        <v>1</v>
      </c>
      <c r="B112" s="153" t="s">
        <v>151</v>
      </c>
      <c r="C112" s="153"/>
      <c r="D112" s="198">
        <v>30</v>
      </c>
      <c r="E112" s="383">
        <f t="shared" si="13"/>
        <v>210</v>
      </c>
      <c r="F112" s="319">
        <v>46247</v>
      </c>
      <c r="G112" s="384">
        <f t="shared" ca="1" si="15"/>
        <v>61</v>
      </c>
      <c r="H112" s="385">
        <v>1</v>
      </c>
      <c r="I112" s="428">
        <v>-4.2806160999999996</v>
      </c>
      <c r="J112" s="428">
        <v>15.2473147</v>
      </c>
      <c r="K112" s="385" t="s">
        <v>353</v>
      </c>
      <c r="L112" s="195"/>
      <c r="M112" s="196"/>
      <c r="N112" s="196"/>
      <c r="O112" s="196">
        <v>0.5</v>
      </c>
      <c r="P112" s="196"/>
      <c r="Q112" s="197">
        <v>0.5</v>
      </c>
      <c r="R112" s="386">
        <f t="shared" si="18"/>
        <v>0</v>
      </c>
      <c r="S112" s="387">
        <f t="shared" si="18"/>
        <v>0</v>
      </c>
      <c r="T112" s="387">
        <f t="shared" si="18"/>
        <v>0</v>
      </c>
      <c r="U112" s="387">
        <f t="shared" si="18"/>
        <v>105</v>
      </c>
      <c r="V112" s="387">
        <f t="shared" si="18"/>
        <v>0</v>
      </c>
      <c r="W112" s="388">
        <f t="shared" si="18"/>
        <v>105</v>
      </c>
      <c r="X112" s="389">
        <f t="shared" si="14"/>
        <v>210</v>
      </c>
      <c r="Y112" s="144"/>
      <c r="Z112" s="423">
        <f t="shared" si="16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10"/>
        <v>1</v>
      </c>
      <c r="B113" s="150" t="s">
        <v>153</v>
      </c>
      <c r="C113" s="148" t="s">
        <v>29</v>
      </c>
      <c r="D113" s="200">
        <v>18</v>
      </c>
      <c r="E113" s="383">
        <f t="shared" si="13"/>
        <v>126</v>
      </c>
      <c r="F113" s="319">
        <v>46248</v>
      </c>
      <c r="G113" s="384">
        <f t="shared" ca="1" si="15"/>
        <v>60</v>
      </c>
      <c r="H113" s="385">
        <v>3</v>
      </c>
      <c r="I113" s="428">
        <v>-4.2322949999999997</v>
      </c>
      <c r="J113" s="428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18"/>
        <v>0</v>
      </c>
      <c r="S113" s="387">
        <f t="shared" si="18"/>
        <v>126</v>
      </c>
      <c r="T113" s="387">
        <f t="shared" si="18"/>
        <v>0</v>
      </c>
      <c r="U113" s="387">
        <f t="shared" si="18"/>
        <v>0</v>
      </c>
      <c r="V113" s="387">
        <f t="shared" si="18"/>
        <v>0</v>
      </c>
      <c r="W113" s="388">
        <f t="shared" si="18"/>
        <v>0</v>
      </c>
      <c r="X113" s="389">
        <f t="shared" si="14"/>
        <v>126</v>
      </c>
      <c r="Y113" s="144"/>
      <c r="Z113" s="423">
        <f t="shared" si="16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10"/>
        <v>1</v>
      </c>
      <c r="B114" s="150" t="s">
        <v>154</v>
      </c>
      <c r="C114" s="150"/>
      <c r="D114" s="200">
        <v>18</v>
      </c>
      <c r="E114" s="383">
        <f t="shared" si="13"/>
        <v>126</v>
      </c>
      <c r="F114" s="319">
        <v>46247</v>
      </c>
      <c r="G114" s="384">
        <f t="shared" ca="1" si="15"/>
        <v>61</v>
      </c>
      <c r="H114" s="385">
        <v>3</v>
      </c>
      <c r="I114" s="428">
        <v>-4.2060531000000001</v>
      </c>
      <c r="J114" s="428">
        <v>15.262865700000001</v>
      </c>
      <c r="K114" s="385" t="str">
        <f>VLOOKUP(H114,Secteurs!$A$4:$C$6,3)</f>
        <v>Arnaud ITOUA</v>
      </c>
      <c r="L114" s="195">
        <v>0.5</v>
      </c>
      <c r="M114" s="196"/>
      <c r="N114" s="196"/>
      <c r="O114" s="196"/>
      <c r="P114" s="196"/>
      <c r="Q114" s="197">
        <v>0.5</v>
      </c>
      <c r="R114" s="386">
        <f t="shared" si="18"/>
        <v>63</v>
      </c>
      <c r="S114" s="387">
        <f t="shared" si="18"/>
        <v>0</v>
      </c>
      <c r="T114" s="387">
        <f t="shared" si="18"/>
        <v>0</v>
      </c>
      <c r="U114" s="387">
        <f t="shared" si="18"/>
        <v>0</v>
      </c>
      <c r="V114" s="387">
        <f t="shared" si="18"/>
        <v>0</v>
      </c>
      <c r="W114" s="388">
        <f t="shared" si="18"/>
        <v>63</v>
      </c>
      <c r="X114" s="389">
        <f t="shared" si="14"/>
        <v>126</v>
      </c>
      <c r="Y114" s="144"/>
      <c r="Z114" s="423">
        <f t="shared" si="16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10"/>
        <v>1</v>
      </c>
      <c r="B115" s="348" t="s">
        <v>328</v>
      </c>
      <c r="C115" s="142"/>
      <c r="D115" s="198">
        <v>16</v>
      </c>
      <c r="E115" s="383">
        <f t="shared" si="13"/>
        <v>112</v>
      </c>
      <c r="F115" s="319">
        <v>46246</v>
      </c>
      <c r="G115" s="384">
        <f t="shared" ca="1" si="15"/>
        <v>62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18"/>
        <v>0</v>
      </c>
      <c r="S115" s="387">
        <f t="shared" si="18"/>
        <v>0</v>
      </c>
      <c r="T115" s="387">
        <f t="shared" si="18"/>
        <v>0</v>
      </c>
      <c r="U115" s="387">
        <f t="shared" si="18"/>
        <v>56</v>
      </c>
      <c r="V115" s="387">
        <f t="shared" si="18"/>
        <v>56</v>
      </c>
      <c r="W115" s="388">
        <f t="shared" si="18"/>
        <v>0</v>
      </c>
      <c r="X115" s="389">
        <f t="shared" si="14"/>
        <v>112</v>
      </c>
      <c r="Y115" s="144"/>
      <c r="Z115" s="423">
        <f t="shared" si="16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10"/>
        <v>1</v>
      </c>
      <c r="B116" s="150" t="s">
        <v>156</v>
      </c>
      <c r="C116" s="150"/>
      <c r="D116" s="200">
        <v>14</v>
      </c>
      <c r="E116" s="383">
        <f t="shared" si="13"/>
        <v>98</v>
      </c>
      <c r="F116" s="320">
        <v>46247</v>
      </c>
      <c r="G116" s="384">
        <f t="shared" ca="1" si="15"/>
        <v>61</v>
      </c>
      <c r="H116" s="255">
        <v>3</v>
      </c>
      <c r="I116" s="430">
        <v>-4.2692519000000004</v>
      </c>
      <c r="J116" s="430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18"/>
        <v>49</v>
      </c>
      <c r="S116" s="387">
        <f t="shared" si="18"/>
        <v>0</v>
      </c>
      <c r="T116" s="387">
        <f t="shared" si="18"/>
        <v>0</v>
      </c>
      <c r="U116" s="387">
        <f t="shared" si="18"/>
        <v>0</v>
      </c>
      <c r="V116" s="387">
        <f t="shared" si="18"/>
        <v>49</v>
      </c>
      <c r="W116" s="388">
        <f t="shared" si="18"/>
        <v>0</v>
      </c>
      <c r="X116" s="389">
        <f t="shared" si="14"/>
        <v>98</v>
      </c>
      <c r="Y116" s="144"/>
      <c r="Z116" s="423">
        <f t="shared" si="16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10"/>
        <v>1</v>
      </c>
      <c r="B117" s="150" t="s">
        <v>157</v>
      </c>
      <c r="C117" s="148" t="s">
        <v>29</v>
      </c>
      <c r="D117" s="200">
        <v>22</v>
      </c>
      <c r="E117" s="383">
        <f t="shared" si="13"/>
        <v>154</v>
      </c>
      <c r="F117" s="319">
        <v>46246</v>
      </c>
      <c r="G117" s="384">
        <f t="shared" ca="1" si="15"/>
        <v>62</v>
      </c>
      <c r="H117" s="385">
        <v>2</v>
      </c>
      <c r="I117" s="428" t="s">
        <v>423</v>
      </c>
      <c r="J117" s="428" t="s">
        <v>424</v>
      </c>
      <c r="K117" s="385" t="s">
        <v>355</v>
      </c>
      <c r="L117" s="195"/>
      <c r="M117" s="196"/>
      <c r="N117" s="196"/>
      <c r="O117" s="196">
        <v>0.5</v>
      </c>
      <c r="P117" s="196"/>
      <c r="Q117" s="197">
        <v>0.5</v>
      </c>
      <c r="R117" s="386">
        <f t="shared" si="18"/>
        <v>0</v>
      </c>
      <c r="S117" s="387">
        <f t="shared" si="18"/>
        <v>0</v>
      </c>
      <c r="T117" s="387">
        <f t="shared" si="18"/>
        <v>0</v>
      </c>
      <c r="U117" s="387">
        <f t="shared" si="18"/>
        <v>77</v>
      </c>
      <c r="V117" s="387">
        <f t="shared" si="18"/>
        <v>0</v>
      </c>
      <c r="W117" s="388">
        <f t="shared" si="18"/>
        <v>77</v>
      </c>
      <c r="X117" s="389">
        <f t="shared" si="14"/>
        <v>154</v>
      </c>
      <c r="Y117" s="144"/>
      <c r="Z117" s="423">
        <f t="shared" si="16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10"/>
        <v>1</v>
      </c>
      <c r="B118" s="150" t="s">
        <v>158</v>
      </c>
      <c r="C118" s="150"/>
      <c r="D118" s="200">
        <v>40</v>
      </c>
      <c r="E118" s="383">
        <f t="shared" si="13"/>
        <v>280</v>
      </c>
      <c r="F118" s="319">
        <v>46246</v>
      </c>
      <c r="G118" s="384">
        <f t="shared" ca="1" si="15"/>
        <v>62</v>
      </c>
      <c r="H118" s="385">
        <v>2</v>
      </c>
      <c r="I118" s="428" t="s">
        <v>554</v>
      </c>
      <c r="J118" s="428" t="s">
        <v>555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18"/>
        <v>280</v>
      </c>
      <c r="S118" s="387">
        <f t="shared" si="18"/>
        <v>0</v>
      </c>
      <c r="T118" s="387">
        <f t="shared" si="18"/>
        <v>0</v>
      </c>
      <c r="U118" s="387">
        <f t="shared" si="18"/>
        <v>0</v>
      </c>
      <c r="V118" s="387">
        <f t="shared" si="18"/>
        <v>0</v>
      </c>
      <c r="W118" s="388">
        <f t="shared" si="18"/>
        <v>0</v>
      </c>
      <c r="X118" s="389">
        <f t="shared" si="14"/>
        <v>280</v>
      </c>
      <c r="Y118" s="144"/>
      <c r="Z118" s="423">
        <f t="shared" si="16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10"/>
        <v>1</v>
      </c>
      <c r="B119" s="150" t="s">
        <v>159</v>
      </c>
      <c r="C119" s="154" t="s">
        <v>29</v>
      </c>
      <c r="D119" s="200">
        <v>16</v>
      </c>
      <c r="E119" s="383">
        <f t="shared" si="13"/>
        <v>112</v>
      </c>
      <c r="F119" s="319">
        <v>46247</v>
      </c>
      <c r="G119" s="384">
        <f t="shared" ca="1" si="15"/>
        <v>61</v>
      </c>
      <c r="H119" s="385">
        <v>2</v>
      </c>
      <c r="I119" s="428" t="s">
        <v>556</v>
      </c>
      <c r="J119" s="428" t="s">
        <v>557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18"/>
        <v>112</v>
      </c>
      <c r="S119" s="387">
        <f t="shared" si="18"/>
        <v>0</v>
      </c>
      <c r="T119" s="387">
        <f t="shared" si="18"/>
        <v>0</v>
      </c>
      <c r="U119" s="387">
        <f t="shared" si="18"/>
        <v>0</v>
      </c>
      <c r="V119" s="387">
        <f t="shared" si="18"/>
        <v>0</v>
      </c>
      <c r="W119" s="388">
        <f t="shared" si="18"/>
        <v>0</v>
      </c>
      <c r="X119" s="389">
        <f t="shared" si="14"/>
        <v>112</v>
      </c>
      <c r="Y119" s="144"/>
      <c r="Z119" s="423">
        <f t="shared" si="16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10"/>
        <v>1</v>
      </c>
      <c r="B120" s="150" t="s">
        <v>324</v>
      </c>
      <c r="C120" s="150"/>
      <c r="D120" s="200">
        <v>10</v>
      </c>
      <c r="E120" s="383">
        <f t="shared" si="13"/>
        <v>70</v>
      </c>
      <c r="F120" s="319">
        <v>46247</v>
      </c>
      <c r="G120" s="384">
        <f t="shared" ca="1" si="15"/>
        <v>61</v>
      </c>
      <c r="H120" s="385">
        <v>3</v>
      </c>
      <c r="I120" s="428">
        <v>-4.2692519000000004</v>
      </c>
      <c r="J120" s="428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>
        <v>0.5</v>
      </c>
      <c r="P120" s="196"/>
      <c r="Q120" s="197"/>
      <c r="R120" s="386">
        <f t="shared" si="18"/>
        <v>35</v>
      </c>
      <c r="S120" s="387">
        <f t="shared" si="18"/>
        <v>0</v>
      </c>
      <c r="T120" s="387">
        <f t="shared" si="18"/>
        <v>0</v>
      </c>
      <c r="U120" s="387">
        <f t="shared" si="18"/>
        <v>35</v>
      </c>
      <c r="V120" s="387">
        <f t="shared" si="18"/>
        <v>0</v>
      </c>
      <c r="W120" s="388">
        <f t="shared" si="18"/>
        <v>0</v>
      </c>
      <c r="X120" s="389">
        <f t="shared" si="14"/>
        <v>70</v>
      </c>
      <c r="Y120" s="144"/>
      <c r="Z120" s="423">
        <f t="shared" si="16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10"/>
        <v>1</v>
      </c>
      <c r="B121" s="150" t="s">
        <v>292</v>
      </c>
      <c r="C121" s="321"/>
      <c r="D121" s="200">
        <v>16</v>
      </c>
      <c r="E121" s="383">
        <f t="shared" si="13"/>
        <v>112</v>
      </c>
      <c r="F121" s="319">
        <v>46246</v>
      </c>
      <c r="G121" s="384">
        <f t="shared" ca="1" si="15"/>
        <v>62</v>
      </c>
      <c r="H121" s="385">
        <v>2</v>
      </c>
      <c r="I121" s="428" t="s">
        <v>558</v>
      </c>
      <c r="J121" s="428" t="s">
        <v>559</v>
      </c>
      <c r="K121" s="385" t="s">
        <v>354</v>
      </c>
      <c r="L121" s="195">
        <v>0.5</v>
      </c>
      <c r="M121" s="196"/>
      <c r="N121" s="196"/>
      <c r="O121" s="196"/>
      <c r="P121" s="196"/>
      <c r="Q121" s="197">
        <v>0.5</v>
      </c>
      <c r="R121" s="386">
        <f t="shared" si="18"/>
        <v>56</v>
      </c>
      <c r="S121" s="387">
        <f t="shared" si="18"/>
        <v>0</v>
      </c>
      <c r="T121" s="387">
        <f t="shared" si="18"/>
        <v>0</v>
      </c>
      <c r="U121" s="387">
        <f t="shared" si="18"/>
        <v>0</v>
      </c>
      <c r="V121" s="387">
        <f t="shared" si="18"/>
        <v>0</v>
      </c>
      <c r="W121" s="388">
        <f t="shared" si="18"/>
        <v>56</v>
      </c>
      <c r="X121" s="389">
        <f t="shared" si="14"/>
        <v>112</v>
      </c>
      <c r="Y121" s="144"/>
      <c r="Z121" s="423">
        <f t="shared" si="16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10"/>
        <v>1</v>
      </c>
      <c r="B122" s="150" t="s">
        <v>161</v>
      </c>
      <c r="C122" s="150"/>
      <c r="D122" s="200">
        <v>20</v>
      </c>
      <c r="E122" s="383">
        <f t="shared" si="13"/>
        <v>140</v>
      </c>
      <c r="F122" s="319">
        <v>46246</v>
      </c>
      <c r="G122" s="384">
        <f t="shared" ca="1" si="15"/>
        <v>62</v>
      </c>
      <c r="H122" s="385">
        <v>2</v>
      </c>
      <c r="I122" s="428" t="s">
        <v>560</v>
      </c>
      <c r="J122" s="428" t="s">
        <v>561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18"/>
        <v>70</v>
      </c>
      <c r="S122" s="387">
        <f t="shared" si="18"/>
        <v>0</v>
      </c>
      <c r="T122" s="387">
        <f t="shared" si="18"/>
        <v>0</v>
      </c>
      <c r="U122" s="387">
        <f t="shared" si="18"/>
        <v>70</v>
      </c>
      <c r="V122" s="387">
        <f t="shared" si="18"/>
        <v>0</v>
      </c>
      <c r="W122" s="388">
        <f t="shared" si="18"/>
        <v>0</v>
      </c>
      <c r="X122" s="389">
        <f t="shared" si="14"/>
        <v>140</v>
      </c>
      <c r="Y122" s="144"/>
      <c r="Z122" s="423">
        <f t="shared" si="16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10"/>
        <v>1</v>
      </c>
      <c r="B123" s="150" t="s">
        <v>162</v>
      </c>
      <c r="C123" s="150"/>
      <c r="D123" s="200">
        <v>42</v>
      </c>
      <c r="E123" s="383">
        <f t="shared" si="13"/>
        <v>294</v>
      </c>
      <c r="F123" s="319">
        <v>46241</v>
      </c>
      <c r="G123" s="384">
        <f t="shared" ca="1" si="15"/>
        <v>67</v>
      </c>
      <c r="H123" s="254">
        <v>2</v>
      </c>
      <c r="I123" s="429" t="s">
        <v>562</v>
      </c>
      <c r="J123" s="429" t="s">
        <v>563</v>
      </c>
      <c r="K123" s="385" t="s">
        <v>354</v>
      </c>
      <c r="L123" s="195">
        <v>0.5</v>
      </c>
      <c r="M123" s="196"/>
      <c r="N123" s="196"/>
      <c r="O123" s="196"/>
      <c r="P123" s="196"/>
      <c r="Q123" s="197">
        <v>0.5</v>
      </c>
      <c r="R123" s="386">
        <f t="shared" si="18"/>
        <v>147</v>
      </c>
      <c r="S123" s="387">
        <f t="shared" si="18"/>
        <v>0</v>
      </c>
      <c r="T123" s="387">
        <f t="shared" si="18"/>
        <v>0</v>
      </c>
      <c r="U123" s="387">
        <f t="shared" si="18"/>
        <v>0</v>
      </c>
      <c r="V123" s="387">
        <f t="shared" si="18"/>
        <v>0</v>
      </c>
      <c r="W123" s="388">
        <f t="shared" si="18"/>
        <v>147</v>
      </c>
      <c r="X123" s="389">
        <f t="shared" si="14"/>
        <v>294</v>
      </c>
      <c r="Y123" s="144"/>
      <c r="Z123" s="423">
        <f t="shared" si="16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10"/>
        <v>1</v>
      </c>
      <c r="B124" s="150" t="s">
        <v>387</v>
      </c>
      <c r="C124" s="154"/>
      <c r="D124" s="200">
        <v>2</v>
      </c>
      <c r="E124" s="383">
        <f>D124*7</f>
        <v>14</v>
      </c>
      <c r="F124" s="319">
        <v>46247</v>
      </c>
      <c r="G124" s="384">
        <f t="shared" ca="1" si="15"/>
        <v>61</v>
      </c>
      <c r="H124" s="254">
        <v>1</v>
      </c>
      <c r="I124" s="429">
        <v>-4.2928160000000002</v>
      </c>
      <c r="J124" s="429">
        <v>15.250064</v>
      </c>
      <c r="K124" s="385" t="s">
        <v>353</v>
      </c>
      <c r="L124" s="195"/>
      <c r="M124" s="196"/>
      <c r="N124" s="196">
        <v>1</v>
      </c>
      <c r="O124" s="196"/>
      <c r="P124" s="196"/>
      <c r="Q124" s="197"/>
      <c r="R124" s="386">
        <f t="shared" si="18"/>
        <v>0</v>
      </c>
      <c r="S124" s="387">
        <f t="shared" si="18"/>
        <v>0</v>
      </c>
      <c r="T124" s="387">
        <f t="shared" si="18"/>
        <v>14</v>
      </c>
      <c r="U124" s="387">
        <f t="shared" si="18"/>
        <v>0</v>
      </c>
      <c r="V124" s="387">
        <f t="shared" si="18"/>
        <v>0</v>
      </c>
      <c r="W124" s="388">
        <f t="shared" si="18"/>
        <v>0</v>
      </c>
      <c r="X124" s="389">
        <f t="shared" si="14"/>
        <v>14</v>
      </c>
      <c r="Y124" s="144"/>
      <c r="Z124" s="423">
        <f t="shared" si="16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10"/>
        <v>1</v>
      </c>
      <c r="B125" s="150" t="s">
        <v>164</v>
      </c>
      <c r="C125" s="154" t="s">
        <v>34</v>
      </c>
      <c r="D125" s="201">
        <v>16</v>
      </c>
      <c r="E125" s="383">
        <f t="shared" si="13"/>
        <v>112</v>
      </c>
      <c r="F125" s="319">
        <v>46248</v>
      </c>
      <c r="G125" s="384">
        <f t="shared" ca="1" si="15"/>
        <v>60</v>
      </c>
      <c r="H125" s="254">
        <v>1</v>
      </c>
      <c r="I125" s="429" t="s">
        <v>564</v>
      </c>
      <c r="J125" s="429" t="s">
        <v>565</v>
      </c>
      <c r="K125" s="385" t="s">
        <v>354</v>
      </c>
      <c r="L125" s="195"/>
      <c r="M125" s="196"/>
      <c r="N125" s="196"/>
      <c r="O125" s="196">
        <v>1</v>
      </c>
      <c r="P125" s="196"/>
      <c r="Q125" s="197"/>
      <c r="R125" s="386">
        <f t="shared" si="18"/>
        <v>0</v>
      </c>
      <c r="S125" s="387">
        <f t="shared" si="18"/>
        <v>0</v>
      </c>
      <c r="T125" s="387">
        <f t="shared" si="18"/>
        <v>0</v>
      </c>
      <c r="U125" s="387">
        <f t="shared" si="18"/>
        <v>112</v>
      </c>
      <c r="V125" s="387">
        <f t="shared" si="18"/>
        <v>0</v>
      </c>
      <c r="W125" s="388">
        <f t="shared" si="18"/>
        <v>0</v>
      </c>
      <c r="X125" s="389">
        <f t="shared" si="14"/>
        <v>112</v>
      </c>
      <c r="Y125" s="144"/>
      <c r="Z125" s="423">
        <f t="shared" si="16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10"/>
        <v>1</v>
      </c>
      <c r="B126" s="150" t="s">
        <v>390</v>
      </c>
      <c r="C126" s="154" t="s">
        <v>34</v>
      </c>
      <c r="D126" s="200">
        <v>8</v>
      </c>
      <c r="E126" s="383">
        <f t="shared" si="13"/>
        <v>56</v>
      </c>
      <c r="F126" s="319">
        <v>46248</v>
      </c>
      <c r="G126" s="384">
        <f t="shared" ca="1" si="15"/>
        <v>60</v>
      </c>
      <c r="H126" s="254">
        <v>2</v>
      </c>
      <c r="I126" s="429" t="s">
        <v>566</v>
      </c>
      <c r="J126" s="429" t="s">
        <v>567</v>
      </c>
      <c r="K126" s="385" t="s">
        <v>354</v>
      </c>
      <c r="L126" s="195">
        <v>1</v>
      </c>
      <c r="M126" s="196"/>
      <c r="N126" s="196"/>
      <c r="O126" s="196"/>
      <c r="P126" s="196"/>
      <c r="Q126" s="197"/>
      <c r="R126" s="386">
        <f t="shared" si="18"/>
        <v>56</v>
      </c>
      <c r="S126" s="387">
        <f t="shared" si="18"/>
        <v>0</v>
      </c>
      <c r="T126" s="387">
        <f t="shared" si="18"/>
        <v>0</v>
      </c>
      <c r="U126" s="387">
        <f t="shared" si="18"/>
        <v>0</v>
      </c>
      <c r="V126" s="387">
        <f t="shared" si="18"/>
        <v>0</v>
      </c>
      <c r="W126" s="388">
        <f t="shared" si="18"/>
        <v>0</v>
      </c>
      <c r="X126" s="389">
        <f t="shared" si="14"/>
        <v>56</v>
      </c>
      <c r="Y126" s="144"/>
      <c r="Z126" s="423">
        <f t="shared" si="16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10"/>
        <v>1</v>
      </c>
      <c r="B127" s="150" t="s">
        <v>167</v>
      </c>
      <c r="C127" s="148" t="s">
        <v>29</v>
      </c>
      <c r="D127" s="200">
        <v>16</v>
      </c>
      <c r="E127" s="383">
        <f t="shared" si="13"/>
        <v>112</v>
      </c>
      <c r="F127" s="319">
        <v>46248</v>
      </c>
      <c r="G127" s="384">
        <f t="shared" ca="1" si="15"/>
        <v>60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18"/>
        <v>84</v>
      </c>
      <c r="S127" s="387">
        <f t="shared" si="18"/>
        <v>0</v>
      </c>
      <c r="T127" s="387">
        <f t="shared" si="18"/>
        <v>0</v>
      </c>
      <c r="U127" s="387">
        <f t="shared" si="18"/>
        <v>28</v>
      </c>
      <c r="V127" s="387">
        <f t="shared" si="18"/>
        <v>0</v>
      </c>
      <c r="W127" s="388">
        <f t="shared" si="18"/>
        <v>0</v>
      </c>
      <c r="X127" s="389">
        <f t="shared" si="14"/>
        <v>112</v>
      </c>
      <c r="Y127" s="144"/>
      <c r="Z127" s="423">
        <f t="shared" si="16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10"/>
        <v>1</v>
      </c>
      <c r="B128" s="142" t="s">
        <v>350</v>
      </c>
      <c r="C128" s="209"/>
      <c r="D128" s="201">
        <v>12</v>
      </c>
      <c r="E128" s="383">
        <f t="shared" si="13"/>
        <v>84</v>
      </c>
      <c r="F128" s="319">
        <v>46246</v>
      </c>
      <c r="G128" s="384">
        <f t="shared" ca="1" si="15"/>
        <v>62</v>
      </c>
      <c r="H128" s="254">
        <v>1</v>
      </c>
      <c r="I128" s="429">
        <v>-4.2819675000000004</v>
      </c>
      <c r="J128" s="429">
        <v>15.2233386</v>
      </c>
      <c r="K128" s="385" t="s">
        <v>353</v>
      </c>
      <c r="L128" s="195">
        <v>1</v>
      </c>
      <c r="M128" s="196"/>
      <c r="N128" s="196"/>
      <c r="O128" s="196"/>
      <c r="P128" s="196"/>
      <c r="Q128" s="197"/>
      <c r="R128" s="386">
        <f t="shared" si="18"/>
        <v>84</v>
      </c>
      <c r="S128" s="387">
        <f t="shared" si="18"/>
        <v>0</v>
      </c>
      <c r="T128" s="387">
        <f t="shared" si="18"/>
        <v>0</v>
      </c>
      <c r="U128" s="387">
        <f t="shared" si="18"/>
        <v>0</v>
      </c>
      <c r="V128" s="387">
        <f t="shared" si="18"/>
        <v>0</v>
      </c>
      <c r="W128" s="388">
        <f t="shared" si="18"/>
        <v>0</v>
      </c>
      <c r="X128" s="389">
        <f t="shared" si="14"/>
        <v>84</v>
      </c>
      <c r="Y128" s="144"/>
      <c r="Z128" s="423">
        <f t="shared" si="16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10"/>
        <v>1</v>
      </c>
      <c r="B129" s="355" t="s">
        <v>307</v>
      </c>
      <c r="C129" s="154"/>
      <c r="D129" s="201">
        <v>9</v>
      </c>
      <c r="E129" s="383">
        <f t="shared" si="13"/>
        <v>63</v>
      </c>
      <c r="F129" s="319">
        <v>46248</v>
      </c>
      <c r="G129" s="384">
        <f t="shared" ca="1" si="15"/>
        <v>60</v>
      </c>
      <c r="H129" s="254">
        <v>2</v>
      </c>
      <c r="I129" s="429" t="s">
        <v>568</v>
      </c>
      <c r="J129" s="429" t="s">
        <v>569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18"/>
        <v>0</v>
      </c>
      <c r="S129" s="387">
        <f t="shared" si="18"/>
        <v>0</v>
      </c>
      <c r="T129" s="387">
        <f t="shared" si="18"/>
        <v>0</v>
      </c>
      <c r="U129" s="387">
        <f t="shared" si="18"/>
        <v>0</v>
      </c>
      <c r="V129" s="387">
        <f t="shared" si="18"/>
        <v>0</v>
      </c>
      <c r="W129" s="388">
        <f t="shared" si="18"/>
        <v>63</v>
      </c>
      <c r="X129" s="389">
        <f t="shared" si="14"/>
        <v>63</v>
      </c>
      <c r="Y129" s="144"/>
      <c r="Z129" s="423">
        <f t="shared" si="16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9" si="19">+IF(D130&gt;0,1,0)</f>
        <v>1</v>
      </c>
      <c r="B130" s="153" t="s">
        <v>170</v>
      </c>
      <c r="C130" s="149"/>
      <c r="D130" s="198">
        <v>10</v>
      </c>
      <c r="E130" s="383">
        <f t="shared" si="13"/>
        <v>70</v>
      </c>
      <c r="F130" s="319">
        <v>46246</v>
      </c>
      <c r="G130" s="384">
        <f t="shared" ca="1" si="15"/>
        <v>62</v>
      </c>
      <c r="H130" s="254">
        <v>1</v>
      </c>
      <c r="I130" s="429">
        <v>-4.2784845000000002</v>
      </c>
      <c r="J130" s="429">
        <v>15.2572142</v>
      </c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si="18"/>
        <v>0</v>
      </c>
      <c r="S130" s="387">
        <f t="shared" si="18"/>
        <v>0</v>
      </c>
      <c r="T130" s="387">
        <f t="shared" si="18"/>
        <v>0</v>
      </c>
      <c r="U130" s="387">
        <f t="shared" si="18"/>
        <v>70</v>
      </c>
      <c r="V130" s="387">
        <f t="shared" si="18"/>
        <v>0</v>
      </c>
      <c r="W130" s="388">
        <f t="shared" si="18"/>
        <v>0</v>
      </c>
      <c r="X130" s="389">
        <f t="shared" si="14"/>
        <v>70</v>
      </c>
      <c r="Y130" s="144"/>
      <c r="Z130" s="423">
        <f t="shared" ref="Z130:Z150" si="20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19"/>
        <v>1</v>
      </c>
      <c r="B131" s="153" t="s">
        <v>172</v>
      </c>
      <c r="C131" s="149"/>
      <c r="D131" s="198">
        <v>20</v>
      </c>
      <c r="E131" s="383">
        <f t="shared" ref="E131:E150" si="21">D131*7</f>
        <v>140</v>
      </c>
      <c r="F131" s="319">
        <v>46246</v>
      </c>
      <c r="G131" s="384">
        <f t="shared" ca="1" si="15"/>
        <v>62</v>
      </c>
      <c r="H131" s="254">
        <v>1</v>
      </c>
      <c r="I131" s="429">
        <v>-4.2823054999999997</v>
      </c>
      <c r="J131" s="429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18"/>
        <v>140</v>
      </c>
      <c r="S131" s="387">
        <f t="shared" si="18"/>
        <v>0</v>
      </c>
      <c r="T131" s="387">
        <f t="shared" si="18"/>
        <v>0</v>
      </c>
      <c r="U131" s="387">
        <f t="shared" si="18"/>
        <v>0</v>
      </c>
      <c r="V131" s="387">
        <f t="shared" si="18"/>
        <v>0</v>
      </c>
      <c r="W131" s="388">
        <f t="shared" si="18"/>
        <v>0</v>
      </c>
      <c r="X131" s="389">
        <f t="shared" ref="X131:X151" si="22">SUM(R131:W131)</f>
        <v>140</v>
      </c>
      <c r="Y131" s="144"/>
      <c r="Z131" s="423">
        <f t="shared" si="20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19"/>
        <v>1</v>
      </c>
      <c r="B132" s="153" t="s">
        <v>173</v>
      </c>
      <c r="C132" s="149" t="s">
        <v>34</v>
      </c>
      <c r="D132" s="198">
        <v>10</v>
      </c>
      <c r="E132" s="383">
        <f t="shared" si="21"/>
        <v>70</v>
      </c>
      <c r="F132" s="319">
        <v>46246</v>
      </c>
      <c r="G132" s="384">
        <v>1</v>
      </c>
      <c r="H132" s="254">
        <v>1</v>
      </c>
      <c r="I132" s="429">
        <v>-4.2655903999999998</v>
      </c>
      <c r="J132" s="429">
        <v>15.2237782</v>
      </c>
      <c r="K132" s="385" t="s">
        <v>353</v>
      </c>
      <c r="L132" s="195">
        <v>0.25</v>
      </c>
      <c r="M132" s="196"/>
      <c r="N132" s="196">
        <v>0.25</v>
      </c>
      <c r="O132" s="196"/>
      <c r="P132" s="196"/>
      <c r="Q132" s="197">
        <v>0.5</v>
      </c>
      <c r="R132" s="386">
        <f t="shared" si="18"/>
        <v>17.5</v>
      </c>
      <c r="S132" s="387">
        <f t="shared" si="18"/>
        <v>0</v>
      </c>
      <c r="T132" s="387">
        <f t="shared" si="18"/>
        <v>17.5</v>
      </c>
      <c r="U132" s="387">
        <f t="shared" si="18"/>
        <v>0</v>
      </c>
      <c r="V132" s="387">
        <f t="shared" si="18"/>
        <v>0</v>
      </c>
      <c r="W132" s="388">
        <f t="shared" si="18"/>
        <v>35</v>
      </c>
      <c r="X132" s="389">
        <f t="shared" si="22"/>
        <v>70</v>
      </c>
      <c r="Y132" s="144"/>
      <c r="Z132" s="423">
        <f t="shared" si="20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19"/>
        <v>1</v>
      </c>
      <c r="B133" s="142" t="s">
        <v>174</v>
      </c>
      <c r="C133" s="148" t="s">
        <v>29</v>
      </c>
      <c r="D133" s="198">
        <v>9</v>
      </c>
      <c r="E133" s="383">
        <f t="shared" si="21"/>
        <v>63</v>
      </c>
      <c r="F133" s="319">
        <v>46246</v>
      </c>
      <c r="G133" s="384">
        <f t="shared" ref="G133:G149" ca="1" si="23">+IF(A133=1,(+TODAY())-F133,"Sans objet")</f>
        <v>62</v>
      </c>
      <c r="H133" s="385">
        <v>2</v>
      </c>
      <c r="I133" s="428" t="s">
        <v>570</v>
      </c>
      <c r="J133" s="428" t="s">
        <v>571</v>
      </c>
      <c r="K133" s="385" t="s">
        <v>354</v>
      </c>
      <c r="L133" s="195"/>
      <c r="M133" s="196"/>
      <c r="N133" s="196"/>
      <c r="O133" s="196">
        <v>0.5</v>
      </c>
      <c r="P133" s="196"/>
      <c r="Q133" s="197">
        <v>0.5</v>
      </c>
      <c r="R133" s="386">
        <f t="shared" si="18"/>
        <v>0</v>
      </c>
      <c r="S133" s="387">
        <f t="shared" si="18"/>
        <v>0</v>
      </c>
      <c r="T133" s="387">
        <f t="shared" si="18"/>
        <v>0</v>
      </c>
      <c r="U133" s="387">
        <f t="shared" si="18"/>
        <v>31.5</v>
      </c>
      <c r="V133" s="387">
        <f t="shared" si="18"/>
        <v>0</v>
      </c>
      <c r="W133" s="388">
        <f t="shared" si="18"/>
        <v>31.5</v>
      </c>
      <c r="X133" s="389">
        <f t="shared" si="22"/>
        <v>63</v>
      </c>
      <c r="Y133" s="144"/>
      <c r="Z133" s="423">
        <f t="shared" si="20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19"/>
        <v>1</v>
      </c>
      <c r="B134" s="142" t="s">
        <v>175</v>
      </c>
      <c r="C134" s="142"/>
      <c r="D134" s="198">
        <v>22</v>
      </c>
      <c r="E134" s="383">
        <f t="shared" si="21"/>
        <v>154</v>
      </c>
      <c r="F134" s="319">
        <v>46241</v>
      </c>
      <c r="G134" s="384">
        <f t="shared" ca="1" si="23"/>
        <v>67</v>
      </c>
      <c r="H134" s="385">
        <v>2</v>
      </c>
      <c r="I134" s="428" t="s">
        <v>572</v>
      </c>
      <c r="J134" s="428" t="s">
        <v>573</v>
      </c>
      <c r="K134" s="385" t="s">
        <v>354</v>
      </c>
      <c r="L134" s="195"/>
      <c r="M134" s="196"/>
      <c r="N134" s="196"/>
      <c r="O134" s="196"/>
      <c r="P134" s="196"/>
      <c r="Q134" s="197">
        <v>1</v>
      </c>
      <c r="R134" s="386">
        <f t="shared" si="18"/>
        <v>0</v>
      </c>
      <c r="S134" s="387">
        <f t="shared" si="18"/>
        <v>0</v>
      </c>
      <c r="T134" s="387">
        <f t="shared" si="18"/>
        <v>0</v>
      </c>
      <c r="U134" s="387">
        <f t="shared" si="18"/>
        <v>0</v>
      </c>
      <c r="V134" s="387">
        <f t="shared" si="18"/>
        <v>0</v>
      </c>
      <c r="W134" s="388">
        <f t="shared" si="18"/>
        <v>154</v>
      </c>
      <c r="X134" s="389">
        <f t="shared" si="22"/>
        <v>154</v>
      </c>
      <c r="Y134" s="144"/>
      <c r="Z134" s="423">
        <f t="shared" si="20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19"/>
        <v>1</v>
      </c>
      <c r="B135" s="350" t="s">
        <v>176</v>
      </c>
      <c r="C135" s="210"/>
      <c r="D135" s="198">
        <v>8</v>
      </c>
      <c r="E135" s="383">
        <f t="shared" si="21"/>
        <v>56</v>
      </c>
      <c r="F135" s="319">
        <v>46246</v>
      </c>
      <c r="G135" s="384">
        <f t="shared" ca="1" si="23"/>
        <v>62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18"/>
        <v>0</v>
      </c>
      <c r="S135" s="387">
        <f t="shared" si="18"/>
        <v>0</v>
      </c>
      <c r="T135" s="387">
        <f t="shared" si="18"/>
        <v>0</v>
      </c>
      <c r="U135" s="387">
        <f t="shared" si="18"/>
        <v>0</v>
      </c>
      <c r="V135" s="387">
        <f t="shared" si="18"/>
        <v>28</v>
      </c>
      <c r="W135" s="388">
        <f t="shared" si="18"/>
        <v>28</v>
      </c>
      <c r="X135" s="389">
        <f t="shared" si="22"/>
        <v>56</v>
      </c>
      <c r="Y135" s="144"/>
      <c r="Z135" s="423">
        <f t="shared" si="20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57">
        <f t="shared" si="19"/>
        <v>1</v>
      </c>
      <c r="B136" s="161" t="s">
        <v>177</v>
      </c>
      <c r="C136" s="161"/>
      <c r="D136" s="198">
        <v>16</v>
      </c>
      <c r="E136" s="383">
        <f t="shared" si="21"/>
        <v>112</v>
      </c>
      <c r="F136" s="319">
        <v>46248</v>
      </c>
      <c r="G136" s="384">
        <f t="shared" ca="1" si="23"/>
        <v>60</v>
      </c>
      <c r="H136" s="385">
        <v>3</v>
      </c>
      <c r="I136" s="428">
        <v>-3.979123</v>
      </c>
      <c r="J136" s="428">
        <v>15.382116</v>
      </c>
      <c r="K136" s="385" t="str">
        <f>VLOOKUP(H136,Secteurs!$A$4:$C$6,3)</f>
        <v>Arnaud ITOUA</v>
      </c>
      <c r="L136" s="195"/>
      <c r="M136" s="196"/>
      <c r="N136" s="196"/>
      <c r="O136" s="196">
        <v>0.5</v>
      </c>
      <c r="P136" s="196"/>
      <c r="Q136" s="197">
        <v>0.5</v>
      </c>
      <c r="R136" s="386">
        <f t="shared" si="18"/>
        <v>0</v>
      </c>
      <c r="S136" s="387">
        <f t="shared" si="18"/>
        <v>0</v>
      </c>
      <c r="T136" s="387">
        <f t="shared" si="18"/>
        <v>0</v>
      </c>
      <c r="U136" s="387">
        <f t="shared" si="18"/>
        <v>56</v>
      </c>
      <c r="V136" s="387">
        <f t="shared" si="18"/>
        <v>0</v>
      </c>
      <c r="W136" s="388">
        <f t="shared" si="18"/>
        <v>56</v>
      </c>
      <c r="X136" s="389">
        <f t="shared" si="22"/>
        <v>112</v>
      </c>
      <c r="Y136" s="144"/>
      <c r="Z136" s="423">
        <f t="shared" si="20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>
      <c r="A137" s="157">
        <f t="shared" si="19"/>
        <v>1</v>
      </c>
      <c r="B137" s="142" t="s">
        <v>178</v>
      </c>
      <c r="C137" s="162"/>
      <c r="D137" s="199">
        <v>2</v>
      </c>
      <c r="E137" s="383">
        <f t="shared" si="21"/>
        <v>14</v>
      </c>
      <c r="F137" s="319">
        <v>46245</v>
      </c>
      <c r="G137" s="384">
        <f t="shared" ca="1" si="23"/>
        <v>63</v>
      </c>
      <c r="H137" s="385">
        <v>1</v>
      </c>
      <c r="I137" s="428" t="s">
        <v>574</v>
      </c>
      <c r="J137" s="428" t="s">
        <v>575</v>
      </c>
      <c r="K137" s="385" t="s">
        <v>353</v>
      </c>
      <c r="L137" s="195"/>
      <c r="M137" s="196"/>
      <c r="N137" s="196"/>
      <c r="O137" s="196"/>
      <c r="P137" s="196"/>
      <c r="Q137" s="197">
        <v>1</v>
      </c>
      <c r="R137" s="386">
        <f t="shared" si="18"/>
        <v>0</v>
      </c>
      <c r="S137" s="387">
        <f t="shared" si="18"/>
        <v>0</v>
      </c>
      <c r="T137" s="387">
        <f t="shared" si="18"/>
        <v>0</v>
      </c>
      <c r="U137" s="387">
        <f t="shared" si="18"/>
        <v>0</v>
      </c>
      <c r="V137" s="387">
        <f t="shared" si="18"/>
        <v>0</v>
      </c>
      <c r="W137" s="388">
        <f t="shared" si="18"/>
        <v>14</v>
      </c>
      <c r="X137" s="389">
        <f t="shared" si="22"/>
        <v>14</v>
      </c>
      <c r="Y137" s="144"/>
      <c r="Z137" s="423">
        <f t="shared" si="20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19"/>
        <v>1</v>
      </c>
      <c r="B138" s="142" t="s">
        <v>267</v>
      </c>
      <c r="C138" s="162" t="s">
        <v>29</v>
      </c>
      <c r="D138" s="199">
        <v>8</v>
      </c>
      <c r="E138" s="383">
        <f t="shared" si="21"/>
        <v>56</v>
      </c>
      <c r="F138" s="319">
        <v>46247</v>
      </c>
      <c r="G138" s="384">
        <f t="shared" ca="1" si="23"/>
        <v>61</v>
      </c>
      <c r="H138" s="385">
        <v>1</v>
      </c>
      <c r="I138" s="428" t="s">
        <v>576</v>
      </c>
      <c r="J138" s="428" t="s">
        <v>577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18"/>
        <v>42</v>
      </c>
      <c r="S138" s="387">
        <f t="shared" si="18"/>
        <v>0</v>
      </c>
      <c r="T138" s="387">
        <f t="shared" si="18"/>
        <v>0</v>
      </c>
      <c r="U138" s="387">
        <f t="shared" si="18"/>
        <v>0</v>
      </c>
      <c r="V138" s="387">
        <f t="shared" si="18"/>
        <v>14</v>
      </c>
      <c r="W138" s="388">
        <f t="shared" si="18"/>
        <v>0</v>
      </c>
      <c r="X138" s="389">
        <f t="shared" si="22"/>
        <v>56</v>
      </c>
      <c r="Y138" s="144"/>
      <c r="Z138" s="423">
        <f t="shared" si="20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19"/>
        <v>1</v>
      </c>
      <c r="B139" s="142" t="s">
        <v>296</v>
      </c>
      <c r="C139" s="155"/>
      <c r="D139" s="198">
        <v>60</v>
      </c>
      <c r="E139" s="383">
        <f t="shared" si="21"/>
        <v>420</v>
      </c>
      <c r="F139" s="319">
        <v>46246</v>
      </c>
      <c r="G139" s="384">
        <f t="shared" ca="1" si="23"/>
        <v>62</v>
      </c>
      <c r="H139" s="385">
        <v>2</v>
      </c>
      <c r="I139" s="428" t="s">
        <v>578</v>
      </c>
      <c r="J139" s="428" t="s">
        <v>579</v>
      </c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18"/>
        <v>210</v>
      </c>
      <c r="S139" s="387">
        <f t="shared" si="18"/>
        <v>0</v>
      </c>
      <c r="T139" s="387">
        <f t="shared" si="18"/>
        <v>0</v>
      </c>
      <c r="U139" s="387">
        <f t="shared" si="18"/>
        <v>105</v>
      </c>
      <c r="V139" s="387">
        <f t="shared" si="18"/>
        <v>105</v>
      </c>
      <c r="W139" s="388">
        <f t="shared" si="18"/>
        <v>0</v>
      </c>
      <c r="X139" s="389">
        <f t="shared" si="22"/>
        <v>420</v>
      </c>
      <c r="Y139" s="144"/>
      <c r="Z139" s="423">
        <f t="shared" si="20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19"/>
        <v>1</v>
      </c>
      <c r="B140" s="142" t="s">
        <v>180</v>
      </c>
      <c r="C140" s="163"/>
      <c r="D140" s="198">
        <v>24</v>
      </c>
      <c r="E140" s="383">
        <f t="shared" si="21"/>
        <v>168</v>
      </c>
      <c r="F140" s="319">
        <v>46247</v>
      </c>
      <c r="G140" s="384">
        <f t="shared" ca="1" si="23"/>
        <v>61</v>
      </c>
      <c r="H140" s="385">
        <v>1</v>
      </c>
      <c r="I140" s="428" t="s">
        <v>580</v>
      </c>
      <c r="J140" s="428" t="s">
        <v>581</v>
      </c>
      <c r="K140" s="385" t="s">
        <v>353</v>
      </c>
      <c r="L140" s="195"/>
      <c r="M140" s="196"/>
      <c r="N140" s="196">
        <v>0.25</v>
      </c>
      <c r="O140" s="196"/>
      <c r="P140" s="196"/>
      <c r="Q140" s="197">
        <v>0.75</v>
      </c>
      <c r="R140" s="386">
        <f t="shared" si="18"/>
        <v>0</v>
      </c>
      <c r="S140" s="387">
        <f t="shared" si="18"/>
        <v>0</v>
      </c>
      <c r="T140" s="387">
        <f t="shared" si="18"/>
        <v>42</v>
      </c>
      <c r="U140" s="387">
        <f t="shared" si="18"/>
        <v>0</v>
      </c>
      <c r="V140" s="387">
        <f t="shared" si="18"/>
        <v>0</v>
      </c>
      <c r="W140" s="388">
        <f t="shared" si="18"/>
        <v>126</v>
      </c>
      <c r="X140" s="389">
        <f t="shared" si="22"/>
        <v>168</v>
      </c>
      <c r="Y140" s="144"/>
      <c r="Z140" s="423">
        <f t="shared" si="20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57">
        <f t="shared" si="19"/>
        <v>1</v>
      </c>
      <c r="B141" s="142" t="s">
        <v>181</v>
      </c>
      <c r="C141" s="148"/>
      <c r="D141" s="198">
        <v>40</v>
      </c>
      <c r="E141" s="383">
        <f t="shared" si="21"/>
        <v>280</v>
      </c>
      <c r="F141" s="319">
        <v>46248</v>
      </c>
      <c r="G141" s="384">
        <f t="shared" ca="1" si="23"/>
        <v>60</v>
      </c>
      <c r="H141" s="385">
        <v>2</v>
      </c>
      <c r="I141" s="428">
        <v>-4.1312477000000003</v>
      </c>
      <c r="J141" s="428">
        <v>15.3083755</v>
      </c>
      <c r="K141" s="385" t="s">
        <v>280</v>
      </c>
      <c r="L141" s="195">
        <v>0.5</v>
      </c>
      <c r="M141" s="196"/>
      <c r="N141" s="196"/>
      <c r="O141" s="196"/>
      <c r="P141" s="196">
        <v>0.25</v>
      </c>
      <c r="Q141" s="197">
        <v>0.25</v>
      </c>
      <c r="R141" s="386">
        <f t="shared" si="18"/>
        <v>140</v>
      </c>
      <c r="S141" s="387">
        <f t="shared" si="18"/>
        <v>0</v>
      </c>
      <c r="T141" s="387">
        <f t="shared" si="18"/>
        <v>0</v>
      </c>
      <c r="U141" s="387">
        <f t="shared" si="18"/>
        <v>0</v>
      </c>
      <c r="V141" s="387">
        <f t="shared" si="18"/>
        <v>70</v>
      </c>
      <c r="W141" s="388">
        <f t="shared" si="18"/>
        <v>70</v>
      </c>
      <c r="X141" s="389">
        <f t="shared" si="22"/>
        <v>280</v>
      </c>
      <c r="Y141" s="144"/>
      <c r="Z141" s="423">
        <f t="shared" si="20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19"/>
        <v>1</v>
      </c>
      <c r="B142" s="142" t="s">
        <v>182</v>
      </c>
      <c r="C142" s="142"/>
      <c r="D142" s="198">
        <v>16</v>
      </c>
      <c r="E142" s="383">
        <f t="shared" si="21"/>
        <v>112</v>
      </c>
      <c r="F142" s="319">
        <v>46240</v>
      </c>
      <c r="G142" s="384">
        <f t="shared" ca="1" si="23"/>
        <v>68</v>
      </c>
      <c r="H142" s="385">
        <v>2</v>
      </c>
      <c r="I142" s="428">
        <v>-4.1591972000000004</v>
      </c>
      <c r="J142" s="428">
        <v>15.3231723</v>
      </c>
      <c r="K142" s="385" t="s">
        <v>280</v>
      </c>
      <c r="L142" s="195"/>
      <c r="M142" s="196"/>
      <c r="N142" s="196"/>
      <c r="O142" s="196"/>
      <c r="P142" s="196">
        <v>0.5</v>
      </c>
      <c r="Q142" s="197">
        <v>0.5</v>
      </c>
      <c r="R142" s="386">
        <f t="shared" si="18"/>
        <v>0</v>
      </c>
      <c r="S142" s="387">
        <f t="shared" si="18"/>
        <v>0</v>
      </c>
      <c r="T142" s="387">
        <f t="shared" si="18"/>
        <v>0</v>
      </c>
      <c r="U142" s="387">
        <f t="shared" si="18"/>
        <v>0</v>
      </c>
      <c r="V142" s="387">
        <f t="shared" si="18"/>
        <v>56</v>
      </c>
      <c r="W142" s="388">
        <f t="shared" si="18"/>
        <v>56</v>
      </c>
      <c r="X142" s="389">
        <f t="shared" si="22"/>
        <v>112</v>
      </c>
      <c r="Y142" s="144"/>
      <c r="Z142" s="423">
        <f t="shared" si="20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19"/>
        <v>1</v>
      </c>
      <c r="B143" s="142" t="s">
        <v>351</v>
      </c>
      <c r="C143" s="142"/>
      <c r="D143" s="198">
        <v>22</v>
      </c>
      <c r="E143" s="383">
        <f t="shared" si="21"/>
        <v>154</v>
      </c>
      <c r="F143" s="319">
        <v>46240</v>
      </c>
      <c r="G143" s="384">
        <f t="shared" ca="1" si="23"/>
        <v>68</v>
      </c>
      <c r="H143" s="254">
        <v>1</v>
      </c>
      <c r="I143" s="429" t="s">
        <v>582</v>
      </c>
      <c r="J143" s="429" t="s">
        <v>583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18"/>
        <v>77</v>
      </c>
      <c r="S143" s="387">
        <f t="shared" si="18"/>
        <v>0</v>
      </c>
      <c r="T143" s="387">
        <f t="shared" si="18"/>
        <v>0</v>
      </c>
      <c r="U143" s="387">
        <f t="shared" si="18"/>
        <v>0</v>
      </c>
      <c r="V143" s="387">
        <f t="shared" si="18"/>
        <v>0</v>
      </c>
      <c r="W143" s="388">
        <f t="shared" si="18"/>
        <v>77</v>
      </c>
      <c r="X143" s="389">
        <f t="shared" si="22"/>
        <v>154</v>
      </c>
      <c r="Y143" s="144"/>
      <c r="Z143" s="423">
        <f t="shared" si="20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19"/>
        <v>1</v>
      </c>
      <c r="B144" s="142" t="s">
        <v>335</v>
      </c>
      <c r="C144" s="163"/>
      <c r="D144" s="198">
        <v>14</v>
      </c>
      <c r="E144" s="383">
        <f t="shared" si="21"/>
        <v>98</v>
      </c>
      <c r="F144" s="319">
        <v>46247</v>
      </c>
      <c r="G144" s="384">
        <f t="shared" ca="1" si="23"/>
        <v>61</v>
      </c>
      <c r="H144" s="385">
        <v>3</v>
      </c>
      <c r="I144" s="428">
        <v>-4.1678280000000001</v>
      </c>
      <c r="J144" s="428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/>
      <c r="P144" s="196"/>
      <c r="Q144" s="197">
        <v>0.5</v>
      </c>
      <c r="R144" s="386">
        <f t="shared" si="18"/>
        <v>49</v>
      </c>
      <c r="S144" s="387">
        <f t="shared" si="18"/>
        <v>0</v>
      </c>
      <c r="T144" s="387">
        <f t="shared" si="18"/>
        <v>0</v>
      </c>
      <c r="U144" s="387">
        <f t="shared" si="18"/>
        <v>0</v>
      </c>
      <c r="V144" s="387">
        <f t="shared" si="18"/>
        <v>0</v>
      </c>
      <c r="W144" s="388">
        <f t="shared" si="18"/>
        <v>49</v>
      </c>
      <c r="X144" s="389">
        <f t="shared" si="22"/>
        <v>98</v>
      </c>
      <c r="Y144" s="144"/>
      <c r="Z144" s="423">
        <f t="shared" si="20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6" ht="18.75">
      <c r="A145" s="157">
        <f t="shared" si="19"/>
        <v>1</v>
      </c>
      <c r="B145" s="142" t="s">
        <v>304</v>
      </c>
      <c r="C145" s="148"/>
      <c r="D145" s="198">
        <v>8</v>
      </c>
      <c r="E145" s="383">
        <f t="shared" si="21"/>
        <v>56</v>
      </c>
      <c r="F145" s="319">
        <v>46248</v>
      </c>
      <c r="G145" s="384">
        <f t="shared" ca="1" si="23"/>
        <v>60</v>
      </c>
      <c r="H145" s="385">
        <v>2</v>
      </c>
      <c r="I145" s="428">
        <v>-4.1312462999999999</v>
      </c>
      <c r="J145" s="428">
        <v>15.3083791</v>
      </c>
      <c r="K145" s="385" t="s">
        <v>280</v>
      </c>
      <c r="L145" s="195">
        <v>1</v>
      </c>
      <c r="M145" s="196"/>
      <c r="N145" s="196"/>
      <c r="O145" s="196"/>
      <c r="P145" s="196"/>
      <c r="Q145" s="197"/>
      <c r="R145" s="386">
        <f t="shared" si="18"/>
        <v>56</v>
      </c>
      <c r="S145" s="387">
        <f t="shared" si="18"/>
        <v>0</v>
      </c>
      <c r="T145" s="387">
        <f t="shared" si="18"/>
        <v>0</v>
      </c>
      <c r="U145" s="387">
        <f t="shared" si="18"/>
        <v>0</v>
      </c>
      <c r="V145" s="387">
        <f t="shared" si="18"/>
        <v>0</v>
      </c>
      <c r="W145" s="388">
        <f t="shared" si="18"/>
        <v>0</v>
      </c>
      <c r="X145" s="389">
        <f t="shared" si="22"/>
        <v>56</v>
      </c>
      <c r="Y145" s="144"/>
      <c r="Z145" s="423">
        <f t="shared" si="20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6" ht="18.75">
      <c r="A146" s="157">
        <f t="shared" si="19"/>
        <v>1</v>
      </c>
      <c r="B146" s="142" t="s">
        <v>306</v>
      </c>
      <c r="C146" s="148"/>
      <c r="D146" s="198">
        <v>7</v>
      </c>
      <c r="E146" s="383">
        <f t="shared" si="21"/>
        <v>49</v>
      </c>
      <c r="F146" s="319">
        <v>46245</v>
      </c>
      <c r="G146" s="384">
        <f t="shared" ca="1" si="23"/>
        <v>63</v>
      </c>
      <c r="H146" s="385">
        <v>1</v>
      </c>
      <c r="I146" s="428" t="s">
        <v>584</v>
      </c>
      <c r="J146" s="428" t="s">
        <v>585</v>
      </c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si="18"/>
        <v>49</v>
      </c>
      <c r="S146" s="387">
        <f t="shared" si="18"/>
        <v>0</v>
      </c>
      <c r="T146" s="387">
        <f t="shared" si="18"/>
        <v>0</v>
      </c>
      <c r="U146" s="387">
        <f t="shared" si="18"/>
        <v>0</v>
      </c>
      <c r="V146" s="387">
        <f t="shared" ref="R146:W150" si="24">+$E146*P146</f>
        <v>0</v>
      </c>
      <c r="W146" s="388">
        <f t="shared" si="24"/>
        <v>0</v>
      </c>
      <c r="X146" s="389">
        <f t="shared" si="22"/>
        <v>49</v>
      </c>
      <c r="Y146" s="144"/>
      <c r="Z146" s="423">
        <f t="shared" si="20"/>
        <v>0</v>
      </c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6" ht="18.75">
      <c r="A147" s="157">
        <f t="shared" si="19"/>
        <v>1</v>
      </c>
      <c r="B147" s="142" t="s">
        <v>336</v>
      </c>
      <c r="C147" s="148"/>
      <c r="D147" s="198">
        <v>14</v>
      </c>
      <c r="E147" s="383">
        <f t="shared" si="21"/>
        <v>98</v>
      </c>
      <c r="F147" s="319">
        <v>46240</v>
      </c>
      <c r="G147" s="384">
        <f t="shared" ca="1" si="23"/>
        <v>68</v>
      </c>
      <c r="H147" s="385">
        <v>2</v>
      </c>
      <c r="I147" s="428" t="s">
        <v>586</v>
      </c>
      <c r="J147" s="428" t="s">
        <v>587</v>
      </c>
      <c r="K147" s="385" t="s">
        <v>354</v>
      </c>
      <c r="L147" s="195"/>
      <c r="M147" s="196"/>
      <c r="N147" s="196"/>
      <c r="O147" s="196">
        <v>1</v>
      </c>
      <c r="P147" s="196"/>
      <c r="Q147" s="197"/>
      <c r="R147" s="386">
        <f t="shared" si="24"/>
        <v>0</v>
      </c>
      <c r="S147" s="387">
        <f t="shared" si="24"/>
        <v>0</v>
      </c>
      <c r="T147" s="387">
        <f t="shared" si="24"/>
        <v>0</v>
      </c>
      <c r="U147" s="387">
        <f t="shared" si="24"/>
        <v>98</v>
      </c>
      <c r="V147" s="387">
        <f t="shared" si="24"/>
        <v>0</v>
      </c>
      <c r="W147" s="388">
        <f t="shared" si="24"/>
        <v>0</v>
      </c>
      <c r="X147" s="389">
        <f t="shared" si="22"/>
        <v>98</v>
      </c>
      <c r="Y147" s="144"/>
      <c r="Z147" s="423">
        <f t="shared" si="20"/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6" ht="18.75">
      <c r="A148" s="157">
        <f t="shared" si="19"/>
        <v>1</v>
      </c>
      <c r="B148" s="142" t="s">
        <v>340</v>
      </c>
      <c r="C148" s="142"/>
      <c r="D148" s="198">
        <v>18</v>
      </c>
      <c r="E148" s="383">
        <f t="shared" si="21"/>
        <v>126</v>
      </c>
      <c r="F148" s="319">
        <v>46246</v>
      </c>
      <c r="G148" s="384">
        <f t="shared" ca="1" si="23"/>
        <v>62</v>
      </c>
      <c r="H148" s="385"/>
      <c r="I148" s="428" t="s">
        <v>588</v>
      </c>
      <c r="J148" s="428" t="s">
        <v>589</v>
      </c>
      <c r="K148" s="385" t="s">
        <v>354</v>
      </c>
      <c r="L148" s="195"/>
      <c r="M148" s="196"/>
      <c r="N148" s="196"/>
      <c r="O148" s="196">
        <v>0.5</v>
      </c>
      <c r="P148" s="196"/>
      <c r="Q148" s="197">
        <v>0.5</v>
      </c>
      <c r="R148" s="386">
        <f t="shared" si="24"/>
        <v>0</v>
      </c>
      <c r="S148" s="387">
        <f t="shared" si="24"/>
        <v>0</v>
      </c>
      <c r="T148" s="387">
        <f t="shared" si="24"/>
        <v>0</v>
      </c>
      <c r="U148" s="387">
        <f t="shared" si="24"/>
        <v>63</v>
      </c>
      <c r="V148" s="387">
        <f t="shared" si="24"/>
        <v>0</v>
      </c>
      <c r="W148" s="388">
        <f t="shared" si="24"/>
        <v>63</v>
      </c>
      <c r="X148" s="389">
        <f t="shared" si="22"/>
        <v>126</v>
      </c>
      <c r="Y148" s="144"/>
      <c r="Z148" s="423">
        <f t="shared" si="20"/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6" ht="18.75">
      <c r="A149" s="157">
        <f t="shared" si="19"/>
        <v>1</v>
      </c>
      <c r="B149" s="348" t="s">
        <v>352</v>
      </c>
      <c r="C149" s="163"/>
      <c r="D149" s="198">
        <v>16</v>
      </c>
      <c r="E149" s="383">
        <f t="shared" si="21"/>
        <v>112</v>
      </c>
      <c r="F149" s="319">
        <v>46247</v>
      </c>
      <c r="G149" s="384">
        <f t="shared" ca="1" si="23"/>
        <v>61</v>
      </c>
      <c r="H149" s="385">
        <v>1</v>
      </c>
      <c r="I149" s="428">
        <v>-4.2692519000000004</v>
      </c>
      <c r="J149" s="428">
        <v>15.2894527</v>
      </c>
      <c r="K149" s="385" t="s">
        <v>280</v>
      </c>
      <c r="L149" s="195">
        <v>0.5</v>
      </c>
      <c r="M149" s="196"/>
      <c r="N149" s="196"/>
      <c r="O149" s="196"/>
      <c r="P149" s="196">
        <v>0.5</v>
      </c>
      <c r="Q149" s="197"/>
      <c r="R149" s="386">
        <f t="shared" si="24"/>
        <v>56</v>
      </c>
      <c r="S149" s="387">
        <f t="shared" si="24"/>
        <v>0</v>
      </c>
      <c r="T149" s="387">
        <f t="shared" si="24"/>
        <v>0</v>
      </c>
      <c r="U149" s="387">
        <f t="shared" si="24"/>
        <v>0</v>
      </c>
      <c r="V149" s="387">
        <f t="shared" si="24"/>
        <v>56</v>
      </c>
      <c r="W149" s="388">
        <f t="shared" si="24"/>
        <v>0</v>
      </c>
      <c r="X149" s="389">
        <f t="shared" si="22"/>
        <v>112</v>
      </c>
      <c r="Y149" s="144"/>
      <c r="Z149" s="423">
        <f t="shared" si="20"/>
        <v>0</v>
      </c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6" ht="18.75">
      <c r="A150" s="157">
        <v>1</v>
      </c>
      <c r="B150" s="348" t="s">
        <v>315</v>
      </c>
      <c r="C150" s="163"/>
      <c r="D150" s="198">
        <v>12</v>
      </c>
      <c r="E150" s="383">
        <f t="shared" si="21"/>
        <v>84</v>
      </c>
      <c r="F150" s="319">
        <v>46248</v>
      </c>
      <c r="G150" s="384">
        <f ca="1">+IF(A150=1,(+TODAY())-F150,"Sans objet")</f>
        <v>60</v>
      </c>
      <c r="H150" s="385">
        <v>1</v>
      </c>
      <c r="I150" s="428">
        <v>-4.2771866999999997</v>
      </c>
      <c r="J150" s="428">
        <v>15.222096799999999</v>
      </c>
      <c r="K150" s="385" t="s">
        <v>353</v>
      </c>
      <c r="L150" s="195"/>
      <c r="M150" s="196"/>
      <c r="N150" s="196"/>
      <c r="O150" s="196"/>
      <c r="P150" s="196">
        <v>1</v>
      </c>
      <c r="Q150" s="197"/>
      <c r="R150" s="386">
        <f t="shared" si="24"/>
        <v>0</v>
      </c>
      <c r="S150" s="387">
        <f t="shared" si="24"/>
        <v>0</v>
      </c>
      <c r="T150" s="387">
        <f t="shared" si="24"/>
        <v>0</v>
      </c>
      <c r="U150" s="387">
        <f t="shared" si="24"/>
        <v>0</v>
      </c>
      <c r="V150" s="387">
        <f t="shared" si="24"/>
        <v>84</v>
      </c>
      <c r="W150" s="388">
        <f t="shared" si="24"/>
        <v>0</v>
      </c>
      <c r="X150" s="389">
        <f t="shared" si="22"/>
        <v>84</v>
      </c>
      <c r="Y150" s="144"/>
      <c r="Z150" s="423">
        <f t="shared" si="20"/>
        <v>0</v>
      </c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6" ht="18.75">
      <c r="A151" s="258"/>
      <c r="B151" s="259"/>
      <c r="C151" s="260"/>
      <c r="D151" s="261"/>
      <c r="E151" s="262"/>
      <c r="F151" s="263"/>
      <c r="G151" s="263"/>
      <c r="H151" s="264"/>
      <c r="I151" s="432"/>
      <c r="J151" s="432"/>
      <c r="K151" s="264"/>
      <c r="L151" s="265"/>
      <c r="M151" s="266"/>
      <c r="N151" s="266"/>
      <c r="O151" s="266"/>
      <c r="P151" s="266"/>
      <c r="Q151" s="267"/>
      <c r="R151" s="268"/>
      <c r="S151" s="269"/>
      <c r="T151" s="269"/>
      <c r="U151" s="269"/>
      <c r="V151" s="269"/>
      <c r="W151" s="270"/>
      <c r="X151" s="271">
        <f t="shared" si="22"/>
        <v>0</v>
      </c>
      <c r="Y151" s="272"/>
      <c r="Z151" s="423"/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6" ht="18.75">
      <c r="A152" s="181">
        <f>SUBTOTAL(9,A2:A151)</f>
        <v>148</v>
      </c>
      <c r="B152" s="181"/>
      <c r="C152" s="326">
        <f>+D152/A152</f>
        <v>27.986486486486488</v>
      </c>
      <c r="D152" s="182">
        <f>SUBTOTAL(9,D2:D151)</f>
        <v>4142</v>
      </c>
      <c r="E152" s="182">
        <f>SUBTOTAL(9,E2:E151)</f>
        <v>28994</v>
      </c>
      <c r="F152" s="327">
        <f>+E152/A152</f>
        <v>195.90540540540542</v>
      </c>
      <c r="G152" s="384">
        <f ca="1">(SUBTOTAL(9,G2:G151))/A152</f>
        <v>58.54054054054054</v>
      </c>
      <c r="H152" s="256"/>
      <c r="I152" s="256"/>
      <c r="J152" s="256"/>
      <c r="K152" s="256"/>
      <c r="L152" s="273">
        <f>(SUBTOTAL(9,L2:L151))/Q$161</f>
        <v>0.56666666666666665</v>
      </c>
      <c r="M152" s="274">
        <f>(SUBTOTAL(9,M2:M151))/R$161</f>
        <v>0.625</v>
      </c>
      <c r="N152" s="274">
        <f>(SUBTOTAL(9,N2:N151))/T$161</f>
        <v>0.42857142857142855</v>
      </c>
      <c r="O152" s="274">
        <f>(SUBTOTAL(9,O2:O151))/U$161</f>
        <v>0.4375</v>
      </c>
      <c r="P152" s="274">
        <f>(SUBTOTAL(9,P2:P151))/V$161</f>
        <v>0.45833333333333331</v>
      </c>
      <c r="Q152" s="275">
        <f>(SUBTOTAL(9,Q2:Q151))/W$161</f>
        <v>0.48369565217391303</v>
      </c>
      <c r="R152" s="184">
        <f t="shared" ref="R152:X152" si="25">SUBTOTAL(9,R2:R151)</f>
        <v>11872</v>
      </c>
      <c r="S152" s="184">
        <f t="shared" si="25"/>
        <v>1116.5</v>
      </c>
      <c r="T152" s="184">
        <f t="shared" si="25"/>
        <v>1687</v>
      </c>
      <c r="U152" s="184">
        <f t="shared" si="25"/>
        <v>2675.75</v>
      </c>
      <c r="V152" s="184">
        <f t="shared" si="25"/>
        <v>3136</v>
      </c>
      <c r="W152" s="184">
        <f t="shared" si="25"/>
        <v>8569.75</v>
      </c>
      <c r="X152" s="184">
        <f t="shared" si="25"/>
        <v>29057</v>
      </c>
      <c r="Y152" s="182"/>
      <c r="Z152" s="371"/>
      <c r="AA152" s="371"/>
      <c r="AB152" s="10"/>
      <c r="AC152" s="2"/>
      <c r="AD152" s="2"/>
      <c r="AE152" s="2"/>
      <c r="AF152" s="2"/>
      <c r="AG152" s="2"/>
      <c r="AH152" s="2"/>
      <c r="AI152" s="2"/>
    </row>
    <row r="153" spans="1:36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48"/>
      <c r="AB153" s="10"/>
      <c r="AC153" s="2"/>
      <c r="AD153" s="2"/>
      <c r="AE153" s="2"/>
      <c r="AF153" s="2"/>
      <c r="AG153" s="2"/>
      <c r="AH153" s="2"/>
      <c r="AI153" s="2"/>
    </row>
    <row r="154" spans="1:36" ht="21">
      <c r="A154" s="1" t="s">
        <v>185</v>
      </c>
      <c r="B154" s="173" t="s">
        <v>186</v>
      </c>
      <c r="C154" s="173"/>
      <c r="D154" s="173" t="s">
        <v>383</v>
      </c>
      <c r="E154" s="24"/>
      <c r="F154" s="24"/>
      <c r="G154" s="24"/>
      <c r="H154" s="24"/>
      <c r="I154" s="24"/>
      <c r="J154" s="24"/>
      <c r="K154" s="24"/>
      <c r="P154" s="453" t="s">
        <v>188</v>
      </c>
      <c r="Q154" s="454" t="s">
        <v>289</v>
      </c>
      <c r="R154" s="455" t="s">
        <v>192</v>
      </c>
      <c r="S154" s="87" t="s">
        <v>2</v>
      </c>
      <c r="T154" s="87" t="s">
        <v>3</v>
      </c>
      <c r="U154" s="87" t="s">
        <v>4</v>
      </c>
      <c r="V154" s="456" t="s">
        <v>6</v>
      </c>
      <c r="W154" s="456" t="s">
        <v>5</v>
      </c>
      <c r="Z154" s="41"/>
      <c r="AA154" s="41"/>
      <c r="AB154" s="10"/>
      <c r="AC154" s="2"/>
      <c r="AD154" s="2"/>
      <c r="AE154" s="2"/>
      <c r="AF154" s="2"/>
      <c r="AG154" s="2"/>
      <c r="AH154" s="2"/>
      <c r="AI154" s="2"/>
    </row>
    <row r="155" spans="1:36" ht="21">
      <c r="A155" s="141" t="s">
        <v>287</v>
      </c>
      <c r="B155" s="311">
        <f>R152</f>
        <v>11872</v>
      </c>
      <c r="C155" s="213"/>
      <c r="D155" s="425">
        <v>0.39</v>
      </c>
      <c r="E155" s="2"/>
      <c r="F155" s="2"/>
      <c r="G155" s="2"/>
      <c r="H155" s="2"/>
      <c r="I155" s="2"/>
      <c r="J155" s="2"/>
      <c r="K155" s="2"/>
      <c r="P155" s="457">
        <v>0.25</v>
      </c>
      <c r="Q155" s="458">
        <f t="shared" ref="Q155:R158" si="26">+SUMIF(L$2:L$151,$P155,$A$2:$A$151)</f>
        <v>9</v>
      </c>
      <c r="R155" s="459">
        <f t="shared" si="26"/>
        <v>2</v>
      </c>
      <c r="S155" s="460">
        <f>+Q155+R155</f>
        <v>11</v>
      </c>
      <c r="T155" s="460">
        <f t="shared" ref="T155:W158" si="27">+SUMIF(N$2:N$151,$P155,$A$2:$A$151)</f>
        <v>8</v>
      </c>
      <c r="U155" s="460">
        <f t="shared" si="27"/>
        <v>14</v>
      </c>
      <c r="V155" s="460">
        <f t="shared" si="27"/>
        <v>8</v>
      </c>
      <c r="W155" s="460">
        <f t="shared" si="27"/>
        <v>20</v>
      </c>
      <c r="X155" s="461"/>
      <c r="Z155" s="402"/>
      <c r="AA155" s="402"/>
      <c r="AB155" s="10"/>
      <c r="AC155" s="2"/>
      <c r="AD155" s="2"/>
      <c r="AE155" s="2"/>
      <c r="AF155" s="2"/>
      <c r="AG155" s="2"/>
      <c r="AH155" s="2"/>
      <c r="AI155" s="2"/>
    </row>
    <row r="156" spans="1:36" ht="18.75">
      <c r="A156" s="215" t="s">
        <v>192</v>
      </c>
      <c r="B156" s="312">
        <f>S152</f>
        <v>1116.5</v>
      </c>
      <c r="C156" s="217"/>
      <c r="D156" s="426">
        <v>0.05</v>
      </c>
      <c r="E156" s="2"/>
      <c r="F156" s="2"/>
      <c r="G156" s="2"/>
      <c r="H156" s="2"/>
      <c r="I156" s="2"/>
      <c r="J156" s="2"/>
      <c r="K156" s="2"/>
      <c r="P156" s="457">
        <v>0.5</v>
      </c>
      <c r="Q156" s="458">
        <f t="shared" si="26"/>
        <v>73</v>
      </c>
      <c r="R156" s="459">
        <f t="shared" si="26"/>
        <v>3</v>
      </c>
      <c r="S156" s="460">
        <f>+Q156+R156</f>
        <v>76</v>
      </c>
      <c r="T156" s="460">
        <f t="shared" si="27"/>
        <v>12</v>
      </c>
      <c r="U156" s="460">
        <f t="shared" si="27"/>
        <v>15</v>
      </c>
      <c r="V156" s="460">
        <f t="shared" si="27"/>
        <v>27</v>
      </c>
      <c r="W156" s="460">
        <f t="shared" si="27"/>
        <v>64</v>
      </c>
      <c r="X156" s="461"/>
      <c r="Z156" s="404"/>
      <c r="AA156" s="404"/>
      <c r="AB156" s="24"/>
      <c r="AC156" s="24"/>
      <c r="AD156" s="24"/>
      <c r="AE156" s="24"/>
      <c r="AF156" s="24"/>
      <c r="AG156" s="24"/>
      <c r="AH156" s="24"/>
      <c r="AI156" s="24"/>
    </row>
    <row r="157" spans="1:36" ht="18.75">
      <c r="A157" s="363" t="s">
        <v>2</v>
      </c>
      <c r="B157" s="420">
        <f>B155+B156</f>
        <v>12988.5</v>
      </c>
      <c r="C157" s="421"/>
      <c r="D157" s="366">
        <v>0.44</v>
      </c>
      <c r="E157" s="316">
        <f>+D157-S162</f>
        <v>4.1891891891892019E-3</v>
      </c>
      <c r="F157" s="225"/>
      <c r="G157" s="225"/>
      <c r="H157" s="257"/>
      <c r="I157" s="257"/>
      <c r="J157" s="257"/>
      <c r="K157" s="257"/>
      <c r="P157" s="457">
        <v>0.75</v>
      </c>
      <c r="Q157" s="458">
        <f t="shared" si="26"/>
        <v>9</v>
      </c>
      <c r="R157" s="459">
        <f t="shared" si="26"/>
        <v>0</v>
      </c>
      <c r="S157" s="460">
        <f>+Q157+R157</f>
        <v>9</v>
      </c>
      <c r="T157" s="460">
        <f t="shared" si="27"/>
        <v>0</v>
      </c>
      <c r="U157" s="460">
        <f t="shared" si="27"/>
        <v>0</v>
      </c>
      <c r="V157" s="460">
        <f t="shared" si="27"/>
        <v>0</v>
      </c>
      <c r="W157" s="460">
        <f t="shared" si="27"/>
        <v>2</v>
      </c>
      <c r="X157" s="461"/>
      <c r="Z157" s="405"/>
      <c r="AA157" s="405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>
      <c r="A158" s="7" t="s">
        <v>3</v>
      </c>
      <c r="B158" s="422">
        <f>+T152</f>
        <v>1687</v>
      </c>
      <c r="C158" s="48"/>
      <c r="D158" s="286">
        <v>0.03</v>
      </c>
      <c r="E158" s="316">
        <f>+D158-T162</f>
        <v>-3.0810810810810815E-2</v>
      </c>
      <c r="F158" s="225"/>
      <c r="G158" s="225"/>
      <c r="H158" s="257"/>
      <c r="I158" s="257"/>
      <c r="J158" s="257"/>
      <c r="K158" s="257"/>
      <c r="P158" s="457">
        <v>1</v>
      </c>
      <c r="Q158" s="458">
        <f t="shared" si="26"/>
        <v>14</v>
      </c>
      <c r="R158" s="459">
        <f t="shared" si="26"/>
        <v>3</v>
      </c>
      <c r="S158" s="460">
        <f>+Q158+R158</f>
        <v>17</v>
      </c>
      <c r="T158" s="460">
        <f t="shared" si="27"/>
        <v>1</v>
      </c>
      <c r="U158" s="460">
        <f t="shared" si="27"/>
        <v>3</v>
      </c>
      <c r="V158" s="460">
        <f t="shared" si="27"/>
        <v>1</v>
      </c>
      <c r="W158" s="460">
        <f t="shared" si="27"/>
        <v>6</v>
      </c>
      <c r="X158" s="461"/>
      <c r="Z158" s="404"/>
      <c r="AA158" s="404"/>
      <c r="AB158" s="2"/>
      <c r="AC158" s="82"/>
      <c r="AD158" s="2"/>
      <c r="AE158" s="2"/>
      <c r="AF158" s="2"/>
      <c r="AG158" s="2"/>
      <c r="AH158" s="2"/>
      <c r="AI158" s="82"/>
      <c r="AJ158" s="2"/>
    </row>
    <row r="159" spans="1:36" ht="18.75">
      <c r="A159" s="7" t="s">
        <v>4</v>
      </c>
      <c r="B159" s="422">
        <f>+U152</f>
        <v>2675.75</v>
      </c>
      <c r="C159" s="48" t="s">
        <v>397</v>
      </c>
      <c r="D159" s="286">
        <v>0.11</v>
      </c>
      <c r="E159" s="316">
        <f>+D159-U162</f>
        <v>1.5405405405405401E-2</v>
      </c>
      <c r="F159" s="225"/>
      <c r="G159" s="225"/>
      <c r="H159" s="257"/>
      <c r="I159" s="257"/>
      <c r="J159" s="257"/>
      <c r="K159" s="257"/>
      <c r="P159" s="462" t="s">
        <v>294</v>
      </c>
      <c r="Q159" s="463">
        <f t="shared" ref="Q159:W159" si="28">+SUMPRODUCT($P$155:$P$158,Q155:Q158)/Q161</f>
        <v>0.56666666666666665</v>
      </c>
      <c r="R159" s="464">
        <f t="shared" si="28"/>
        <v>0.625</v>
      </c>
      <c r="S159" s="465">
        <f>+SUMPRODUCT($P$155:$P$158,S155:S158)/S161</f>
        <v>0.57079646017699115</v>
      </c>
      <c r="T159" s="465">
        <f t="shared" si="28"/>
        <v>0.42857142857142855</v>
      </c>
      <c r="U159" s="465">
        <f t="shared" si="28"/>
        <v>0.4375</v>
      </c>
      <c r="V159" s="465">
        <f t="shared" si="28"/>
        <v>0.45833333333333331</v>
      </c>
      <c r="W159" s="465">
        <f t="shared" si="28"/>
        <v>0.48369565217391303</v>
      </c>
      <c r="X159" s="186"/>
      <c r="Z159" s="164"/>
      <c r="AA159" s="164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>
      <c r="A160" s="7" t="s">
        <v>6</v>
      </c>
      <c r="B160" s="422">
        <f>+V152</f>
        <v>3136</v>
      </c>
      <c r="C160" s="48"/>
      <c r="D160" s="286">
        <v>0.12</v>
      </c>
      <c r="E160" s="316">
        <f>+D160-V162</f>
        <v>8.5135135135135098E-3</v>
      </c>
      <c r="F160" s="225"/>
      <c r="G160" s="225"/>
      <c r="H160" s="257"/>
      <c r="I160" s="257"/>
      <c r="J160" s="257"/>
      <c r="K160" s="257"/>
      <c r="P160" s="462"/>
      <c r="Q160" s="466">
        <f>+L152</f>
        <v>0.56666666666666665</v>
      </c>
      <c r="R160" s="467">
        <f>+M152</f>
        <v>0.625</v>
      </c>
      <c r="S160" s="468">
        <f>+(Q160*Q161+R160*R161)/S161</f>
        <v>0.57079646017699115</v>
      </c>
      <c r="T160" s="468">
        <f>+N152</f>
        <v>0.42857142857142855</v>
      </c>
      <c r="U160" s="468">
        <f>+O152</f>
        <v>0.4375</v>
      </c>
      <c r="V160" s="468">
        <f>+P152</f>
        <v>0.45833333333333331</v>
      </c>
      <c r="W160" s="468">
        <f>+Q152</f>
        <v>0.48369565217391303</v>
      </c>
      <c r="Z160" s="164"/>
      <c r="AA160" s="164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7" t="s">
        <v>5</v>
      </c>
      <c r="B161" s="422">
        <f>+W152</f>
        <v>8569.75</v>
      </c>
      <c r="C161" s="48"/>
      <c r="D161" s="286">
        <v>0.3</v>
      </c>
      <c r="E161" s="316">
        <f>+D161-W162</f>
        <v>-6.7567567567566877E-4</v>
      </c>
      <c r="F161" s="225"/>
      <c r="G161" s="225"/>
      <c r="H161" s="257"/>
      <c r="I161" s="257"/>
      <c r="J161" s="257"/>
      <c r="K161" s="257"/>
      <c r="O161" s="469">
        <f>+A152</f>
        <v>148</v>
      </c>
      <c r="P161" s="470" t="s">
        <v>191</v>
      </c>
      <c r="Q161" s="471">
        <f t="shared" ref="Q161:W161" si="29">SUM(Q155:Q158)</f>
        <v>105</v>
      </c>
      <c r="R161" s="471">
        <f t="shared" si="29"/>
        <v>8</v>
      </c>
      <c r="S161" s="472">
        <f t="shared" si="29"/>
        <v>113</v>
      </c>
      <c r="T161" s="471">
        <f t="shared" si="29"/>
        <v>21</v>
      </c>
      <c r="U161" s="471">
        <f t="shared" si="29"/>
        <v>32</v>
      </c>
      <c r="V161" s="471">
        <f t="shared" si="29"/>
        <v>36</v>
      </c>
      <c r="W161" s="471">
        <f t="shared" si="29"/>
        <v>92</v>
      </c>
      <c r="X161" s="473"/>
      <c r="Z161" s="164"/>
      <c r="AA161" s="164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62" t="s">
        <v>16</v>
      </c>
      <c r="B162" s="314">
        <f>B157+B158+B159+B160+B161</f>
        <v>29057</v>
      </c>
      <c r="C162" s="192"/>
      <c r="D162" s="315">
        <f>SUM(D157:D161)</f>
        <v>1</v>
      </c>
      <c r="E162" s="2"/>
      <c r="F162" s="2"/>
      <c r="G162" s="2"/>
      <c r="H162" s="2"/>
      <c r="I162" s="2"/>
      <c r="J162" s="2"/>
      <c r="K162" s="2"/>
      <c r="O162" s="282"/>
      <c r="P162" s="474" t="s">
        <v>272</v>
      </c>
      <c r="Q162" s="284">
        <f>+(Q160*Q161)/$O$161</f>
        <v>0.40202702702702703</v>
      </c>
      <c r="R162" s="285">
        <f>+(R160*R161)/$O$161</f>
        <v>3.3783783783783786E-2</v>
      </c>
      <c r="S162" s="475">
        <f>+R162+Q162</f>
        <v>0.4358108108108108</v>
      </c>
      <c r="T162" s="475">
        <f>+(T160*T161)/$O$161</f>
        <v>6.0810810810810814E-2</v>
      </c>
      <c r="U162" s="475">
        <f>+(U160*U161)/$O$161</f>
        <v>9.45945945945946E-2</v>
      </c>
      <c r="V162" s="475">
        <f>+(V160*V161)/$O$161</f>
        <v>0.11148648648648649</v>
      </c>
      <c r="W162" s="475">
        <f>+(W160*W161)/$O$161</f>
        <v>0.30067567567567566</v>
      </c>
      <c r="X162" s="476">
        <f>SUBTOTAL(9,S162:W162)</f>
        <v>1.0033783783783785</v>
      </c>
      <c r="Z162" s="164"/>
      <c r="AA162" s="164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D163" s="2"/>
      <c r="E163" s="2"/>
      <c r="F163" s="2"/>
      <c r="G163" s="2"/>
      <c r="H163" s="2"/>
      <c r="I163" s="2"/>
      <c r="J163" s="2"/>
      <c r="K163" s="2"/>
      <c r="P163" s="419" t="s">
        <v>384</v>
      </c>
      <c r="S163" s="418">
        <f>+S161/$O$161</f>
        <v>0.76351351351351349</v>
      </c>
      <c r="T163" s="418">
        <f t="shared" ref="T163:W163" si="30">+T161/$O$161</f>
        <v>0.14189189189189189</v>
      </c>
      <c r="U163" s="418">
        <f t="shared" si="30"/>
        <v>0.21621621621621623</v>
      </c>
      <c r="V163" s="418">
        <f t="shared" si="30"/>
        <v>0.24324324324324326</v>
      </c>
      <c r="W163" s="418">
        <f t="shared" si="30"/>
        <v>0.6216216216216216</v>
      </c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7"/>
    </row>
    <row r="165" spans="1:36" ht="18.75">
      <c r="B165" s="43"/>
      <c r="C165" s="2"/>
      <c r="D165" s="2"/>
      <c r="N165" s="2"/>
      <c r="AB165" s="7"/>
      <c r="AC165" s="7"/>
      <c r="AD165" s="7"/>
      <c r="AE165" s="7"/>
      <c r="AF165" s="7"/>
      <c r="AG165" s="7"/>
      <c r="AH165" s="7"/>
      <c r="AI165" s="7"/>
      <c r="AJ165" s="2"/>
    </row>
    <row r="166" spans="1:36" ht="18.75">
      <c r="A166" s="227"/>
      <c r="N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7"/>
      <c r="N167" s="2"/>
      <c r="AB167" s="2"/>
      <c r="AC167" s="2"/>
      <c r="AD167" s="2"/>
      <c r="AE167" s="2"/>
      <c r="AF167" s="2"/>
      <c r="AG167" s="2"/>
      <c r="AH167" s="2"/>
      <c r="AI167" s="2"/>
    </row>
    <row r="168" spans="1:36" ht="18.75">
      <c r="A168" s="43"/>
      <c r="N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</sheetData>
  <autoFilter ref="A1:Y151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0">
    <cfRule type="cellIs" dxfId="71" priority="6" operator="lessThan">
      <formula>7</formula>
    </cfRule>
    <cfRule type="cellIs" dxfId="70" priority="7" operator="between">
      <formula>14</formula>
      <formula>7</formula>
    </cfRule>
    <cfRule type="cellIs" dxfId="69" priority="8" operator="greaterThan">
      <formula>14</formula>
    </cfRule>
  </conditionalFormatting>
  <conditionalFormatting sqref="G152">
    <cfRule type="cellIs" dxfId="68" priority="3" operator="lessThan">
      <formula>7</formula>
    </cfRule>
    <cfRule type="cellIs" dxfId="67" priority="4" operator="between">
      <formula>14</formula>
      <formula>7</formula>
    </cfRule>
    <cfRule type="cellIs" dxfId="66" priority="5" operator="greaterThan">
      <formula>14</formula>
    </cfRule>
  </conditionalFormatting>
  <conditionalFormatting sqref="AE6:AI6">
    <cfRule type="cellIs" dxfId="65" priority="1" operator="greaterThan">
      <formula>0</formula>
    </cfRule>
    <cfRule type="cellIs" dxfId="64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15CBB-C79B-9B48-BBFD-68D4A6F785C2}">
  <dimension ref="A1:AR172"/>
  <sheetViews>
    <sheetView zoomScale="96" zoomScaleNormal="96" workbookViewId="0">
      <pane xSplit="6" ySplit="1" topLeftCell="G151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 thickTop="1">
      <c r="A2" s="157">
        <f t="shared" ref="A2:A65" si="0">+IF(D2&gt;0,1,0)</f>
        <v>1</v>
      </c>
      <c r="B2" s="156" t="s">
        <v>19</v>
      </c>
      <c r="C2" s="156"/>
      <c r="D2" s="202">
        <v>40</v>
      </c>
      <c r="E2" s="383">
        <f>D2*7</f>
        <v>280</v>
      </c>
      <c r="F2" s="319">
        <v>46253</v>
      </c>
      <c r="G2" s="384">
        <f t="shared" ref="G2:G64" ca="1" si="1">+IF(A2=1,(+TODAY())-F2,"Sans objet")</f>
        <v>55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1</v>
      </c>
      <c r="M2" s="204"/>
      <c r="N2" s="204"/>
      <c r="O2" s="204"/>
      <c r="P2" s="204"/>
      <c r="Q2" s="205"/>
      <c r="R2" s="386">
        <f>+$E2*L2</f>
        <v>280</v>
      </c>
      <c r="S2" s="387">
        <f t="shared" ref="S2:W16" si="2">+$E2*M2</f>
        <v>0</v>
      </c>
      <c r="T2" s="387">
        <f t="shared" si="2"/>
        <v>0</v>
      </c>
      <c r="U2" s="387">
        <f t="shared" si="2"/>
        <v>0</v>
      </c>
      <c r="V2" s="387">
        <f t="shared" si="2"/>
        <v>0</v>
      </c>
      <c r="W2" s="388">
        <f t="shared" si="2"/>
        <v>0</v>
      </c>
      <c r="X2" s="389">
        <f>SUM(R2:W2)</f>
        <v>280</v>
      </c>
      <c r="Y2" s="383"/>
      <c r="Z2" s="423">
        <f t="shared" ref="Z2:Z33" si="3">+X2-E2</f>
        <v>0</v>
      </c>
      <c r="AA2" s="423"/>
      <c r="AB2" s="445">
        <v>31</v>
      </c>
      <c r="AC2" s="448">
        <v>0.43</v>
      </c>
      <c r="AD2" s="448">
        <v>0.04</v>
      </c>
      <c r="AE2" s="323">
        <v>0.47</v>
      </c>
      <c r="AF2" s="323">
        <v>0.05</v>
      </c>
      <c r="AG2" s="323">
        <v>0.12</v>
      </c>
      <c r="AH2" s="323">
        <v>0.08</v>
      </c>
      <c r="AI2" s="323">
        <v>0.28000000000000003</v>
      </c>
      <c r="AJ2" s="447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ref="E3:E65" si="4">D3*7</f>
        <v>336</v>
      </c>
      <c r="F3" s="319">
        <v>46253</v>
      </c>
      <c r="G3" s="384">
        <f t="shared" ca="1" si="1"/>
        <v>55</v>
      </c>
      <c r="H3" s="385">
        <v>2</v>
      </c>
      <c r="I3" s="428" t="s">
        <v>432</v>
      </c>
      <c r="J3" s="428" t="s">
        <v>433</v>
      </c>
      <c r="K3" s="385" t="s">
        <v>354</v>
      </c>
      <c r="L3" s="195"/>
      <c r="M3" s="196"/>
      <c r="N3" s="196">
        <v>0.5</v>
      </c>
      <c r="O3" s="196">
        <v>0.25</v>
      </c>
      <c r="P3" s="196"/>
      <c r="Q3" s="197">
        <v>0.25</v>
      </c>
      <c r="R3" s="386">
        <f t="shared" ref="R3:W56" si="5">+$E3*L3</f>
        <v>0</v>
      </c>
      <c r="S3" s="387">
        <f t="shared" si="2"/>
        <v>0</v>
      </c>
      <c r="T3" s="387">
        <f t="shared" si="2"/>
        <v>168</v>
      </c>
      <c r="U3" s="387">
        <f t="shared" si="2"/>
        <v>84</v>
      </c>
      <c r="V3" s="387">
        <f t="shared" si="2"/>
        <v>0</v>
      </c>
      <c r="W3" s="388">
        <f t="shared" si="2"/>
        <v>84</v>
      </c>
      <c r="X3" s="389">
        <f t="shared" ref="X3:X66" si="6">SUM(R3:W3)</f>
        <v>336</v>
      </c>
      <c r="Y3" s="144"/>
      <c r="Z3" s="423">
        <f t="shared" si="3"/>
        <v>0</v>
      </c>
      <c r="AA3" s="423"/>
      <c r="AB3" s="445">
        <v>32</v>
      </c>
      <c r="AC3" s="448">
        <v>0.41</v>
      </c>
      <c r="AD3" s="448">
        <v>0.04</v>
      </c>
      <c r="AE3" s="323">
        <v>0.45</v>
      </c>
      <c r="AF3" s="323">
        <v>0.05</v>
      </c>
      <c r="AG3" s="323">
        <v>0.1</v>
      </c>
      <c r="AH3" s="323">
        <v>0.11</v>
      </c>
      <c r="AI3" s="323">
        <v>0.28999999999999998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4"/>
        <v>315</v>
      </c>
      <c r="F4" s="319">
        <v>46254</v>
      </c>
      <c r="G4" s="384">
        <f t="shared" ca="1" si="1"/>
        <v>54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5"/>
        <v>315</v>
      </c>
      <c r="S4" s="387">
        <f t="shared" si="2"/>
        <v>0</v>
      </c>
      <c r="T4" s="387">
        <f t="shared" si="2"/>
        <v>0</v>
      </c>
      <c r="U4" s="387">
        <f t="shared" si="2"/>
        <v>0</v>
      </c>
      <c r="V4" s="387">
        <f t="shared" si="2"/>
        <v>0</v>
      </c>
      <c r="W4" s="388">
        <f t="shared" si="2"/>
        <v>0</v>
      </c>
      <c r="X4" s="389">
        <f t="shared" si="6"/>
        <v>315</v>
      </c>
      <c r="Y4" s="144"/>
      <c r="Z4" s="423">
        <f t="shared" si="3"/>
        <v>0</v>
      </c>
      <c r="AA4" s="423"/>
      <c r="AB4" s="445">
        <v>33</v>
      </c>
      <c r="AC4" s="448">
        <v>0.39</v>
      </c>
      <c r="AD4" s="448">
        <v>0.05</v>
      </c>
      <c r="AE4" s="323">
        <v>0.44</v>
      </c>
      <c r="AF4" s="323">
        <v>0.03</v>
      </c>
      <c r="AG4" s="323">
        <v>0.11</v>
      </c>
      <c r="AH4" s="323">
        <v>0.12</v>
      </c>
      <c r="AI4" s="323">
        <v>0.3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46</v>
      </c>
      <c r="E5" s="383">
        <f t="shared" si="4"/>
        <v>322</v>
      </c>
      <c r="F5" s="319">
        <v>46253</v>
      </c>
      <c r="G5" s="384">
        <f t="shared" ca="1" si="1"/>
        <v>55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/>
      <c r="M5" s="196"/>
      <c r="N5" s="196"/>
      <c r="O5" s="196">
        <v>0.5</v>
      </c>
      <c r="P5" s="196">
        <v>0.5</v>
      </c>
      <c r="Q5" s="197"/>
      <c r="R5" s="386">
        <f t="shared" si="5"/>
        <v>0</v>
      </c>
      <c r="S5" s="387">
        <f t="shared" si="2"/>
        <v>0</v>
      </c>
      <c r="T5" s="387">
        <f t="shared" si="2"/>
        <v>0</v>
      </c>
      <c r="U5" s="387">
        <f t="shared" si="2"/>
        <v>161</v>
      </c>
      <c r="V5" s="387">
        <f t="shared" si="2"/>
        <v>161</v>
      </c>
      <c r="W5" s="388">
        <f t="shared" si="2"/>
        <v>0</v>
      </c>
      <c r="X5" s="389">
        <f t="shared" si="6"/>
        <v>322</v>
      </c>
      <c r="Y5" s="144"/>
      <c r="Z5" s="423">
        <f t="shared" si="3"/>
        <v>0</v>
      </c>
      <c r="AA5" s="423"/>
      <c r="AB5" s="445">
        <v>34</v>
      </c>
      <c r="AC5" s="448">
        <v>0.41</v>
      </c>
      <c r="AD5" s="448">
        <v>0.04</v>
      </c>
      <c r="AE5" s="323">
        <v>0.45</v>
      </c>
      <c r="AF5" s="323">
        <v>0.08</v>
      </c>
      <c r="AG5" s="323">
        <v>0.13</v>
      </c>
      <c r="AH5" s="323">
        <v>0.12</v>
      </c>
      <c r="AI5" s="323">
        <v>0.22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4"/>
        <v>336</v>
      </c>
      <c r="F6" s="319">
        <v>46252</v>
      </c>
      <c r="G6" s="384">
        <f t="shared" ca="1" si="1"/>
        <v>56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5"/>
        <v>0</v>
      </c>
      <c r="S6" s="387">
        <f t="shared" si="2"/>
        <v>336</v>
      </c>
      <c r="T6" s="387">
        <f t="shared" si="2"/>
        <v>0</v>
      </c>
      <c r="U6" s="387">
        <f t="shared" si="2"/>
        <v>0</v>
      </c>
      <c r="V6" s="387">
        <f t="shared" si="2"/>
        <v>0</v>
      </c>
      <c r="W6" s="388">
        <f t="shared" si="2"/>
        <v>0</v>
      </c>
      <c r="X6" s="389">
        <f t="shared" si="6"/>
        <v>336</v>
      </c>
      <c r="Y6" s="144"/>
      <c r="Z6" s="423">
        <f t="shared" si="3"/>
        <v>0</v>
      </c>
      <c r="AA6" s="423"/>
      <c r="AB6" s="449" t="s">
        <v>298</v>
      </c>
      <c r="AC6" s="450"/>
      <c r="AD6" s="451"/>
      <c r="AE6" s="452">
        <f>+AE5-AE4</f>
        <v>1.0000000000000009E-2</v>
      </c>
      <c r="AF6" s="452">
        <f>+AF5-AF4</f>
        <v>0.05</v>
      </c>
      <c r="AG6" s="452">
        <f>+AG5-AG4</f>
        <v>2.0000000000000004E-2</v>
      </c>
      <c r="AH6" s="452">
        <f>+AH5-AH4</f>
        <v>0</v>
      </c>
      <c r="AI6" s="452">
        <f>+AI5-AI4</f>
        <v>-7.9999999999999988E-2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4"/>
        <v>392</v>
      </c>
      <c r="F7" s="319">
        <v>46252</v>
      </c>
      <c r="G7" s="384">
        <f t="shared" ca="1" si="1"/>
        <v>56</v>
      </c>
      <c r="H7" s="385">
        <v>1</v>
      </c>
      <c r="I7" s="428" t="s">
        <v>398</v>
      </c>
      <c r="J7" s="428" t="s">
        <v>399</v>
      </c>
      <c r="K7" s="385" t="s">
        <v>353</v>
      </c>
      <c r="L7" s="195"/>
      <c r="M7" s="196"/>
      <c r="N7" s="196"/>
      <c r="O7" s="196">
        <v>0.5</v>
      </c>
      <c r="P7" s="196"/>
      <c r="Q7" s="197">
        <v>0.5</v>
      </c>
      <c r="R7" s="386">
        <f t="shared" si="5"/>
        <v>0</v>
      </c>
      <c r="S7" s="387">
        <f t="shared" si="2"/>
        <v>0</v>
      </c>
      <c r="T7" s="387">
        <f t="shared" si="2"/>
        <v>0</v>
      </c>
      <c r="U7" s="387">
        <f t="shared" si="2"/>
        <v>196</v>
      </c>
      <c r="V7" s="387">
        <f t="shared" si="2"/>
        <v>0</v>
      </c>
      <c r="W7" s="388">
        <f t="shared" si="2"/>
        <v>196</v>
      </c>
      <c r="X7" s="389">
        <f t="shared" si="6"/>
        <v>392</v>
      </c>
      <c r="Y7" s="144"/>
      <c r="Z7" s="423">
        <f t="shared" si="3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4"/>
        <v>210</v>
      </c>
      <c r="F8" s="319">
        <v>46255</v>
      </c>
      <c r="G8" s="384">
        <f t="shared" ca="1" si="1"/>
        <v>53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5"/>
        <v>0</v>
      </c>
      <c r="S8" s="387">
        <f t="shared" si="2"/>
        <v>210</v>
      </c>
      <c r="T8" s="387">
        <f t="shared" si="2"/>
        <v>0</v>
      </c>
      <c r="U8" s="387">
        <f t="shared" si="2"/>
        <v>0</v>
      </c>
      <c r="V8" s="387">
        <f t="shared" si="2"/>
        <v>0</v>
      </c>
      <c r="W8" s="388">
        <f t="shared" si="2"/>
        <v>0</v>
      </c>
      <c r="X8" s="389">
        <f t="shared" si="6"/>
        <v>210</v>
      </c>
      <c r="Y8" s="144"/>
      <c r="Z8" s="423">
        <f t="shared" si="3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>D9*7</f>
        <v>140</v>
      </c>
      <c r="F9" s="319">
        <v>46252</v>
      </c>
      <c r="G9" s="384">
        <f t="shared" ca="1" si="1"/>
        <v>56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/>
      <c r="P9" s="196"/>
      <c r="Q9" s="197">
        <v>0.5</v>
      </c>
      <c r="R9" s="386">
        <f t="shared" si="5"/>
        <v>70</v>
      </c>
      <c r="S9" s="387">
        <f t="shared" si="2"/>
        <v>0</v>
      </c>
      <c r="T9" s="387">
        <f t="shared" si="2"/>
        <v>0</v>
      </c>
      <c r="U9" s="387">
        <f t="shared" si="2"/>
        <v>0</v>
      </c>
      <c r="V9" s="387">
        <f t="shared" si="2"/>
        <v>0</v>
      </c>
      <c r="W9" s="388">
        <f t="shared" si="2"/>
        <v>70</v>
      </c>
      <c r="X9" s="389">
        <f t="shared" si="6"/>
        <v>140</v>
      </c>
      <c r="Y9" s="144"/>
      <c r="Z9" s="423">
        <f t="shared" si="3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34</v>
      </c>
      <c r="E10" s="383">
        <f t="shared" si="4"/>
        <v>238</v>
      </c>
      <c r="F10" s="319">
        <v>46255</v>
      </c>
      <c r="G10" s="384">
        <f t="shared" ca="1" si="1"/>
        <v>53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5"/>
        <v>119</v>
      </c>
      <c r="S10" s="387">
        <f t="shared" si="2"/>
        <v>0</v>
      </c>
      <c r="T10" s="387">
        <f t="shared" si="2"/>
        <v>0</v>
      </c>
      <c r="U10" s="387">
        <f t="shared" si="2"/>
        <v>0</v>
      </c>
      <c r="V10" s="387">
        <f t="shared" si="2"/>
        <v>0</v>
      </c>
      <c r="W10" s="388">
        <f t="shared" si="2"/>
        <v>119</v>
      </c>
      <c r="X10" s="389">
        <f t="shared" si="6"/>
        <v>238</v>
      </c>
      <c r="Y10" s="144"/>
      <c r="Z10" s="423">
        <f t="shared" si="3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4"/>
        <v>210</v>
      </c>
      <c r="F11" s="319">
        <v>46279</v>
      </c>
      <c r="G11" s="384">
        <f ca="1">+IF(A11=1,(+TODAY())-F11,"Sans objet")</f>
        <v>29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>
        <v>0.75</v>
      </c>
      <c r="M11" s="196"/>
      <c r="N11" s="196"/>
      <c r="O11" s="196"/>
      <c r="P11" s="196">
        <v>0.25</v>
      </c>
      <c r="Q11" s="197"/>
      <c r="R11" s="386">
        <f t="shared" si="5"/>
        <v>157.5</v>
      </c>
      <c r="S11" s="387">
        <f t="shared" si="2"/>
        <v>0</v>
      </c>
      <c r="T11" s="387">
        <f t="shared" si="2"/>
        <v>0</v>
      </c>
      <c r="U11" s="387">
        <f t="shared" si="2"/>
        <v>0</v>
      </c>
      <c r="V11" s="387">
        <f t="shared" si="2"/>
        <v>52.5</v>
      </c>
      <c r="W11" s="388">
        <f t="shared" si="2"/>
        <v>0</v>
      </c>
      <c r="X11" s="389">
        <f t="shared" si="6"/>
        <v>210</v>
      </c>
      <c r="Y11" s="144"/>
      <c r="Z11" s="423">
        <f t="shared" si="3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4"/>
        <v>294</v>
      </c>
      <c r="F12" s="319">
        <v>46252</v>
      </c>
      <c r="G12" s="384">
        <f t="shared" ca="1" si="1"/>
        <v>56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/>
      <c r="P12" s="196"/>
      <c r="Q12" s="197">
        <v>0.5</v>
      </c>
      <c r="R12" s="386">
        <f t="shared" si="5"/>
        <v>147</v>
      </c>
      <c r="S12" s="387">
        <f t="shared" si="2"/>
        <v>0</v>
      </c>
      <c r="T12" s="387">
        <f t="shared" si="2"/>
        <v>0</v>
      </c>
      <c r="U12" s="387">
        <f t="shared" si="2"/>
        <v>0</v>
      </c>
      <c r="V12" s="387">
        <f t="shared" si="2"/>
        <v>0</v>
      </c>
      <c r="W12" s="388">
        <f t="shared" si="2"/>
        <v>147</v>
      </c>
      <c r="X12" s="389">
        <f t="shared" si="6"/>
        <v>294</v>
      </c>
      <c r="Y12" s="144"/>
      <c r="Z12" s="423">
        <f t="shared" si="3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48</v>
      </c>
      <c r="E13" s="383">
        <f t="shared" si="4"/>
        <v>336</v>
      </c>
      <c r="F13" s="319">
        <v>46253</v>
      </c>
      <c r="G13" s="384">
        <f t="shared" ca="1" si="1"/>
        <v>55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>
        <v>0.5</v>
      </c>
      <c r="O13" s="196"/>
      <c r="P13" s="196">
        <v>0.5</v>
      </c>
      <c r="Q13" s="197"/>
      <c r="R13" s="386">
        <f t="shared" si="5"/>
        <v>0</v>
      </c>
      <c r="S13" s="387">
        <f t="shared" si="2"/>
        <v>0</v>
      </c>
      <c r="T13" s="387">
        <f t="shared" si="2"/>
        <v>168</v>
      </c>
      <c r="U13" s="387">
        <f t="shared" si="2"/>
        <v>0</v>
      </c>
      <c r="V13" s="387">
        <f t="shared" si="2"/>
        <v>168</v>
      </c>
      <c r="W13" s="388">
        <f t="shared" si="2"/>
        <v>0</v>
      </c>
      <c r="X13" s="389">
        <f t="shared" si="6"/>
        <v>336</v>
      </c>
      <c r="Y13" s="144"/>
      <c r="Z13" s="423">
        <f t="shared" si="3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4"/>
        <v>420</v>
      </c>
      <c r="F14" s="319">
        <v>46255</v>
      </c>
      <c r="G14" s="384">
        <f ca="1">+IF(A14=1,(+TODAY())-F14,"Sans objet")</f>
        <v>53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0.25</v>
      </c>
      <c r="M14" s="196"/>
      <c r="N14" s="196"/>
      <c r="O14" s="196">
        <v>0.5</v>
      </c>
      <c r="P14" s="196"/>
      <c r="Q14" s="197">
        <v>0.25</v>
      </c>
      <c r="R14" s="386">
        <f t="shared" si="5"/>
        <v>105</v>
      </c>
      <c r="S14" s="387">
        <f t="shared" si="2"/>
        <v>0</v>
      </c>
      <c r="T14" s="387">
        <f t="shared" si="2"/>
        <v>0</v>
      </c>
      <c r="U14" s="387">
        <f t="shared" si="2"/>
        <v>210</v>
      </c>
      <c r="V14" s="387">
        <f t="shared" si="2"/>
        <v>0</v>
      </c>
      <c r="W14" s="388">
        <f t="shared" si="2"/>
        <v>105</v>
      </c>
      <c r="X14" s="389">
        <f t="shared" si="6"/>
        <v>420</v>
      </c>
      <c r="Y14" s="144"/>
      <c r="Z14" s="423">
        <f t="shared" si="3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38</v>
      </c>
      <c r="E15" s="383">
        <f t="shared" si="4"/>
        <v>266</v>
      </c>
      <c r="F15" s="319">
        <v>46255</v>
      </c>
      <c r="G15" s="384">
        <f t="shared" ca="1" si="1"/>
        <v>53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>
        <v>0.5</v>
      </c>
      <c r="M15" s="196"/>
      <c r="N15" s="196"/>
      <c r="O15" s="196">
        <v>0.5</v>
      </c>
      <c r="P15" s="196"/>
      <c r="Q15" s="197"/>
      <c r="R15" s="386">
        <f t="shared" si="5"/>
        <v>133</v>
      </c>
      <c r="S15" s="387">
        <f t="shared" si="2"/>
        <v>0</v>
      </c>
      <c r="T15" s="387">
        <f t="shared" si="2"/>
        <v>0</v>
      </c>
      <c r="U15" s="387">
        <f t="shared" si="2"/>
        <v>133</v>
      </c>
      <c r="V15" s="387">
        <f t="shared" si="2"/>
        <v>0</v>
      </c>
      <c r="W15" s="388">
        <f t="shared" si="2"/>
        <v>0</v>
      </c>
      <c r="X15" s="389">
        <f t="shared" si="6"/>
        <v>266</v>
      </c>
      <c r="Y15" s="144"/>
      <c r="Z15" s="423">
        <f t="shared" si="3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4"/>
        <v>350</v>
      </c>
      <c r="F16" s="319">
        <v>46255</v>
      </c>
      <c r="G16" s="384">
        <f t="shared" ca="1" si="1"/>
        <v>53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>
        <v>0.5</v>
      </c>
      <c r="O16" s="196"/>
      <c r="P16" s="196">
        <v>0.5</v>
      </c>
      <c r="Q16" s="197"/>
      <c r="R16" s="386">
        <f t="shared" si="5"/>
        <v>0</v>
      </c>
      <c r="S16" s="387">
        <f t="shared" si="2"/>
        <v>0</v>
      </c>
      <c r="T16" s="387">
        <f t="shared" si="2"/>
        <v>175</v>
      </c>
      <c r="U16" s="387">
        <f t="shared" si="2"/>
        <v>0</v>
      </c>
      <c r="V16" s="387">
        <f t="shared" si="2"/>
        <v>175</v>
      </c>
      <c r="W16" s="388">
        <f t="shared" si="2"/>
        <v>0</v>
      </c>
      <c r="X16" s="389">
        <f t="shared" si="6"/>
        <v>350</v>
      </c>
      <c r="Y16" s="144"/>
      <c r="Z16" s="423">
        <f t="shared" si="3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4"/>
        <v>252</v>
      </c>
      <c r="F17" s="319">
        <v>46254</v>
      </c>
      <c r="G17" s="384">
        <f t="shared" ca="1" si="1"/>
        <v>54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5"/>
        <v>126</v>
      </c>
      <c r="S17" s="387">
        <f t="shared" si="5"/>
        <v>0</v>
      </c>
      <c r="T17" s="387">
        <f t="shared" si="5"/>
        <v>0</v>
      </c>
      <c r="U17" s="387">
        <f t="shared" si="5"/>
        <v>0</v>
      </c>
      <c r="V17" s="387">
        <f t="shared" si="5"/>
        <v>0</v>
      </c>
      <c r="W17" s="388">
        <f t="shared" si="5"/>
        <v>126</v>
      </c>
      <c r="X17" s="389">
        <f t="shared" si="6"/>
        <v>252</v>
      </c>
      <c r="Y17" s="144"/>
      <c r="Z17" s="423">
        <f t="shared" si="3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4"/>
        <v>182</v>
      </c>
      <c r="F18" s="319">
        <v>46253</v>
      </c>
      <c r="G18" s="384">
        <f t="shared" ca="1" si="1"/>
        <v>55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5"/>
        <v>182</v>
      </c>
      <c r="S18" s="387">
        <f t="shared" si="5"/>
        <v>0</v>
      </c>
      <c r="T18" s="387">
        <f t="shared" si="5"/>
        <v>0</v>
      </c>
      <c r="U18" s="387">
        <f t="shared" si="5"/>
        <v>0</v>
      </c>
      <c r="V18" s="387">
        <f t="shared" si="5"/>
        <v>0</v>
      </c>
      <c r="W18" s="388">
        <f t="shared" si="5"/>
        <v>0</v>
      </c>
      <c r="X18" s="389">
        <f t="shared" si="6"/>
        <v>182</v>
      </c>
      <c r="Y18" s="144"/>
      <c r="Z18" s="423">
        <f t="shared" si="3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40</v>
      </c>
      <c r="E19" s="383">
        <f t="shared" si="4"/>
        <v>280</v>
      </c>
      <c r="F19" s="319">
        <v>46252</v>
      </c>
      <c r="G19" s="384">
        <f t="shared" ca="1" si="1"/>
        <v>56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5"/>
        <v>140</v>
      </c>
      <c r="S19" s="387">
        <f t="shared" si="5"/>
        <v>0</v>
      </c>
      <c r="T19" s="387">
        <f t="shared" si="5"/>
        <v>0</v>
      </c>
      <c r="U19" s="387">
        <f t="shared" si="5"/>
        <v>0</v>
      </c>
      <c r="V19" s="387">
        <f t="shared" si="5"/>
        <v>140</v>
      </c>
      <c r="W19" s="388">
        <f t="shared" si="5"/>
        <v>0</v>
      </c>
      <c r="X19" s="389">
        <f t="shared" si="6"/>
        <v>280</v>
      </c>
      <c r="Y19" s="144"/>
      <c r="Z19" s="423">
        <f t="shared" si="3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42</v>
      </c>
      <c r="E20" s="383">
        <f t="shared" si="4"/>
        <v>294</v>
      </c>
      <c r="F20" s="319">
        <v>46255</v>
      </c>
      <c r="G20" s="384">
        <f t="shared" ca="1" si="1"/>
        <v>53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>
        <v>0.5</v>
      </c>
      <c r="P20" s="196"/>
      <c r="Q20" s="197"/>
      <c r="R20" s="386">
        <f t="shared" si="5"/>
        <v>147</v>
      </c>
      <c r="S20" s="387">
        <f t="shared" si="5"/>
        <v>0</v>
      </c>
      <c r="T20" s="387">
        <f t="shared" si="5"/>
        <v>0</v>
      </c>
      <c r="U20" s="387">
        <f t="shared" si="5"/>
        <v>147</v>
      </c>
      <c r="V20" s="387">
        <f t="shared" si="5"/>
        <v>0</v>
      </c>
      <c r="W20" s="388">
        <f t="shared" si="5"/>
        <v>0</v>
      </c>
      <c r="X20" s="389">
        <f t="shared" si="6"/>
        <v>294</v>
      </c>
      <c r="Y20" s="144"/>
      <c r="Z20" s="423">
        <f t="shared" si="3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4"/>
        <v>385</v>
      </c>
      <c r="F21" s="319">
        <v>46247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/>
      <c r="O21" s="196"/>
      <c r="P21" s="196"/>
      <c r="Q21" s="197">
        <v>0.5</v>
      </c>
      <c r="R21" s="386">
        <f t="shared" si="5"/>
        <v>192.5</v>
      </c>
      <c r="S21" s="387">
        <f t="shared" si="5"/>
        <v>0</v>
      </c>
      <c r="T21" s="387">
        <f t="shared" si="5"/>
        <v>0</v>
      </c>
      <c r="U21" s="387">
        <f t="shared" si="5"/>
        <v>0</v>
      </c>
      <c r="V21" s="387">
        <f t="shared" si="5"/>
        <v>0</v>
      </c>
      <c r="W21" s="388">
        <f t="shared" si="5"/>
        <v>192.5</v>
      </c>
      <c r="X21" s="389">
        <f t="shared" si="6"/>
        <v>385</v>
      </c>
      <c r="Y21" s="144"/>
      <c r="Z21" s="423">
        <f t="shared" si="3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4"/>
        <v>336</v>
      </c>
      <c r="F22" s="319">
        <v>46253</v>
      </c>
      <c r="G22" s="384">
        <f t="shared" ca="1" si="1"/>
        <v>55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/>
      <c r="O22" s="196">
        <v>0.25</v>
      </c>
      <c r="P22" s="196"/>
      <c r="Q22" s="197">
        <v>0.5</v>
      </c>
      <c r="R22" s="386">
        <f t="shared" si="5"/>
        <v>84</v>
      </c>
      <c r="S22" s="387">
        <f t="shared" si="5"/>
        <v>0</v>
      </c>
      <c r="T22" s="387">
        <f t="shared" si="5"/>
        <v>0</v>
      </c>
      <c r="U22" s="387">
        <f t="shared" si="5"/>
        <v>84</v>
      </c>
      <c r="V22" s="387">
        <f t="shared" si="5"/>
        <v>0</v>
      </c>
      <c r="W22" s="388">
        <f t="shared" si="5"/>
        <v>168</v>
      </c>
      <c r="X22" s="389">
        <f t="shared" si="6"/>
        <v>336</v>
      </c>
      <c r="Y22" s="144"/>
      <c r="Z22" s="423">
        <f t="shared" si="3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4"/>
        <v>294</v>
      </c>
      <c r="F23" s="319">
        <v>46253</v>
      </c>
      <c r="G23" s="384">
        <f t="shared" ca="1" si="1"/>
        <v>55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/>
      <c r="Q23" s="197">
        <v>0.5</v>
      </c>
      <c r="R23" s="386">
        <f t="shared" si="5"/>
        <v>0</v>
      </c>
      <c r="S23" s="387">
        <f t="shared" si="5"/>
        <v>0</v>
      </c>
      <c r="T23" s="387">
        <f t="shared" si="5"/>
        <v>147</v>
      </c>
      <c r="U23" s="387">
        <f t="shared" si="5"/>
        <v>0</v>
      </c>
      <c r="V23" s="387">
        <f t="shared" si="5"/>
        <v>0</v>
      </c>
      <c r="W23" s="388">
        <f t="shared" si="5"/>
        <v>147</v>
      </c>
      <c r="X23" s="389">
        <f t="shared" si="6"/>
        <v>294</v>
      </c>
      <c r="Y23" s="144"/>
      <c r="Z23" s="423">
        <f t="shared" si="3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4"/>
        <v>280</v>
      </c>
      <c r="F24" s="319">
        <v>46255</v>
      </c>
      <c r="G24" s="384">
        <f t="shared" ca="1" si="1"/>
        <v>53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/>
      <c r="M24" s="196"/>
      <c r="N24" s="196">
        <v>0.5</v>
      </c>
      <c r="O24" s="196"/>
      <c r="P24" s="196">
        <v>0.5</v>
      </c>
      <c r="Q24" s="197"/>
      <c r="R24" s="386">
        <f t="shared" si="5"/>
        <v>0</v>
      </c>
      <c r="S24" s="387">
        <f t="shared" si="5"/>
        <v>0</v>
      </c>
      <c r="T24" s="387">
        <f t="shared" si="5"/>
        <v>140</v>
      </c>
      <c r="U24" s="387">
        <f t="shared" si="5"/>
        <v>0</v>
      </c>
      <c r="V24" s="387">
        <f t="shared" si="5"/>
        <v>140</v>
      </c>
      <c r="W24" s="388">
        <f t="shared" si="5"/>
        <v>0</v>
      </c>
      <c r="X24" s="389">
        <f t="shared" si="6"/>
        <v>280</v>
      </c>
      <c r="Y24" s="144"/>
      <c r="Z24" s="423">
        <f t="shared" si="3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4"/>
        <v>280</v>
      </c>
      <c r="F25" s="319">
        <v>46252</v>
      </c>
      <c r="G25" s="384">
        <f t="shared" ca="1" si="1"/>
        <v>56</v>
      </c>
      <c r="H25" s="254">
        <v>2</v>
      </c>
      <c r="I25" s="429" t="s">
        <v>459</v>
      </c>
      <c r="J25" s="429" t="s">
        <v>460</v>
      </c>
      <c r="K25" s="385" t="s">
        <v>354</v>
      </c>
      <c r="L25" s="195">
        <v>0.5</v>
      </c>
      <c r="M25" s="196"/>
      <c r="N25" s="196"/>
      <c r="O25" s="196"/>
      <c r="P25" s="196"/>
      <c r="Q25" s="197">
        <v>0.5</v>
      </c>
      <c r="R25" s="386">
        <f t="shared" si="5"/>
        <v>140</v>
      </c>
      <c r="S25" s="387">
        <f t="shared" si="5"/>
        <v>0</v>
      </c>
      <c r="T25" s="387">
        <f t="shared" si="5"/>
        <v>0</v>
      </c>
      <c r="U25" s="387">
        <f t="shared" si="5"/>
        <v>0</v>
      </c>
      <c r="V25" s="387">
        <f t="shared" si="5"/>
        <v>0</v>
      </c>
      <c r="W25" s="388">
        <f t="shared" si="5"/>
        <v>140</v>
      </c>
      <c r="X25" s="389">
        <f t="shared" si="6"/>
        <v>280</v>
      </c>
      <c r="Y25" s="144"/>
      <c r="Z25" s="423">
        <f t="shared" si="3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4"/>
        <v>210</v>
      </c>
      <c r="F26" s="319">
        <v>46253</v>
      </c>
      <c r="G26" s="384">
        <f t="shared" ca="1" si="1"/>
        <v>55</v>
      </c>
      <c r="H26" s="385">
        <v>1</v>
      </c>
      <c r="I26" s="428" t="s">
        <v>461</v>
      </c>
      <c r="J26" s="428" t="s">
        <v>462</v>
      </c>
      <c r="K26" s="385" t="s">
        <v>353</v>
      </c>
      <c r="L26" s="195">
        <v>1</v>
      </c>
      <c r="M26" s="196"/>
      <c r="N26" s="196"/>
      <c r="O26" s="196"/>
      <c r="P26" s="196"/>
      <c r="Q26" s="197"/>
      <c r="R26" s="386">
        <f t="shared" si="5"/>
        <v>210</v>
      </c>
      <c r="S26" s="387">
        <f t="shared" si="5"/>
        <v>0</v>
      </c>
      <c r="T26" s="387">
        <f t="shared" si="5"/>
        <v>0</v>
      </c>
      <c r="U26" s="387">
        <f t="shared" si="5"/>
        <v>0</v>
      </c>
      <c r="V26" s="387">
        <f t="shared" si="5"/>
        <v>0</v>
      </c>
      <c r="W26" s="388">
        <f t="shared" si="5"/>
        <v>0</v>
      </c>
      <c r="X26" s="389">
        <f t="shared" si="6"/>
        <v>210</v>
      </c>
      <c r="Y26" s="144"/>
      <c r="Z26" s="423">
        <f t="shared" si="3"/>
        <v>0</v>
      </c>
      <c r="AA26" s="423"/>
      <c r="AB26" s="107"/>
      <c r="AC26" s="107"/>
      <c r="AD26" s="439" t="s">
        <v>311</v>
      </c>
      <c r="AE26" s="440">
        <v>18950</v>
      </c>
      <c r="AF26" s="441">
        <v>18000</v>
      </c>
      <c r="AG26" s="441">
        <v>18500</v>
      </c>
      <c r="AH26" s="441">
        <v>18000</v>
      </c>
      <c r="AI26" s="441">
        <v>18350</v>
      </c>
      <c r="AJ26" s="442">
        <v>18250</v>
      </c>
    </row>
    <row r="27" spans="1:44" ht="18.75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4"/>
        <v>266</v>
      </c>
      <c r="F27" s="319">
        <v>46252</v>
      </c>
      <c r="G27" s="384">
        <f t="shared" ca="1" si="1"/>
        <v>56</v>
      </c>
      <c r="H27" s="385">
        <v>3</v>
      </c>
      <c r="I27" s="428">
        <v>-4.2190289999999999</v>
      </c>
      <c r="J27" s="428">
        <v>15.290808</v>
      </c>
      <c r="K27" s="385" t="str">
        <f>VLOOKUP(H27,Secteurs!$A$4:$C$6,3)</f>
        <v>Arnaud ITOUA</v>
      </c>
      <c r="L27" s="195"/>
      <c r="M27" s="196"/>
      <c r="N27" s="196">
        <v>0.5</v>
      </c>
      <c r="O27" s="196"/>
      <c r="P27" s="196">
        <v>0.5</v>
      </c>
      <c r="Q27" s="197"/>
      <c r="R27" s="386">
        <f t="shared" si="5"/>
        <v>0</v>
      </c>
      <c r="S27" s="387">
        <f t="shared" si="5"/>
        <v>0</v>
      </c>
      <c r="T27" s="387">
        <f t="shared" si="5"/>
        <v>133</v>
      </c>
      <c r="U27" s="387">
        <f t="shared" si="5"/>
        <v>0</v>
      </c>
      <c r="V27" s="387">
        <f t="shared" si="5"/>
        <v>133</v>
      </c>
      <c r="W27" s="388">
        <f t="shared" si="5"/>
        <v>0</v>
      </c>
      <c r="X27" s="389">
        <f t="shared" si="6"/>
        <v>266</v>
      </c>
      <c r="Y27" s="144"/>
      <c r="Z27" s="423">
        <f t="shared" si="3"/>
        <v>0</v>
      </c>
      <c r="AA27" s="423"/>
      <c r="AB27" s="107"/>
      <c r="AC27" s="107"/>
      <c r="AD27" s="439" t="s">
        <v>312</v>
      </c>
      <c r="AE27" s="440">
        <v>18369</v>
      </c>
      <c r="AF27" s="441">
        <v>17750</v>
      </c>
      <c r="AG27" s="441">
        <v>18130</v>
      </c>
      <c r="AH27" s="441">
        <v>18000</v>
      </c>
      <c r="AI27" s="441">
        <v>17945</v>
      </c>
      <c r="AJ27" s="442"/>
    </row>
    <row r="28" spans="1:44" ht="18.75" customHeight="1">
      <c r="A28" s="157">
        <f t="shared" si="0"/>
        <v>0</v>
      </c>
      <c r="B28" s="163" t="s">
        <v>321</v>
      </c>
      <c r="C28" s="142"/>
      <c r="D28" s="199"/>
      <c r="E28" s="383">
        <f>D28*7</f>
        <v>0</v>
      </c>
      <c r="F28" s="319"/>
      <c r="G28" s="384" t="str">
        <f t="shared" ca="1" si="1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5"/>
        <v>0</v>
      </c>
      <c r="S28" s="387">
        <f t="shared" si="5"/>
        <v>0</v>
      </c>
      <c r="T28" s="387">
        <f t="shared" si="5"/>
        <v>0</v>
      </c>
      <c r="U28" s="387">
        <f t="shared" si="5"/>
        <v>0</v>
      </c>
      <c r="V28" s="387">
        <f t="shared" si="5"/>
        <v>0</v>
      </c>
      <c r="W28" s="388">
        <f t="shared" si="5"/>
        <v>0</v>
      </c>
      <c r="X28" s="389">
        <f t="shared" si="6"/>
        <v>0</v>
      </c>
      <c r="Y28" s="144"/>
      <c r="Z28" s="423">
        <f t="shared" si="3"/>
        <v>0</v>
      </c>
      <c r="AA28" s="423"/>
      <c r="AB28" s="107"/>
      <c r="AC28" s="107"/>
      <c r="AD28" s="439" t="s">
        <v>313</v>
      </c>
      <c r="AE28" s="440"/>
      <c r="AF28" s="443"/>
      <c r="AG28" s="443"/>
      <c r="AH28" s="443"/>
      <c r="AI28" s="443"/>
      <c r="AJ28" s="288"/>
    </row>
    <row r="29" spans="1:44" s="295" customFormat="1" ht="18.75" customHeight="1">
      <c r="A29" s="157">
        <f t="shared" si="0"/>
        <v>1</v>
      </c>
      <c r="B29" s="151" t="s">
        <v>63</v>
      </c>
      <c r="C29" s="151"/>
      <c r="D29" s="198">
        <v>36</v>
      </c>
      <c r="E29" s="383">
        <f t="shared" si="4"/>
        <v>252</v>
      </c>
      <c r="F29" s="319">
        <v>46253</v>
      </c>
      <c r="G29" s="291">
        <f t="shared" ca="1" si="1"/>
        <v>55</v>
      </c>
      <c r="H29" s="254">
        <v>3</v>
      </c>
      <c r="I29" s="429">
        <v>-4.2692519000000004</v>
      </c>
      <c r="J29" s="429">
        <v>15.2894527</v>
      </c>
      <c r="K29" s="254" t="str">
        <f>VLOOKUP(H29,Secteurs!$A$4:$C$6,3)</f>
        <v>Arnaud ITOUA</v>
      </c>
      <c r="L29" s="195">
        <v>0.5</v>
      </c>
      <c r="M29" s="196"/>
      <c r="N29" s="196"/>
      <c r="O29" s="196"/>
      <c r="P29" s="196"/>
      <c r="Q29" s="197">
        <v>0.5</v>
      </c>
      <c r="R29" s="386">
        <f>+$E29*L29</f>
        <v>126</v>
      </c>
      <c r="S29" s="387">
        <f t="shared" si="5"/>
        <v>0</v>
      </c>
      <c r="T29" s="387">
        <f t="shared" si="5"/>
        <v>0</v>
      </c>
      <c r="U29" s="387">
        <f t="shared" si="5"/>
        <v>0</v>
      </c>
      <c r="V29" s="387">
        <f t="shared" si="5"/>
        <v>0</v>
      </c>
      <c r="W29" s="388">
        <f t="shared" si="5"/>
        <v>126</v>
      </c>
      <c r="X29" s="389">
        <f t="shared" si="6"/>
        <v>252</v>
      </c>
      <c r="Y29" s="146"/>
      <c r="Z29" s="423">
        <f t="shared" si="3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4"/>
        <v>182</v>
      </c>
      <c r="F30" s="319">
        <v>46253</v>
      </c>
      <c r="G30" s="384">
        <f t="shared" ca="1" si="1"/>
        <v>55</v>
      </c>
      <c r="H30" s="385">
        <v>3</v>
      </c>
      <c r="I30" s="428" t="s">
        <v>463</v>
      </c>
      <c r="J30" s="428" t="s">
        <v>464</v>
      </c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/>
      <c r="Q30" s="197">
        <v>0.5</v>
      </c>
      <c r="R30" s="386">
        <f t="shared" si="5"/>
        <v>91</v>
      </c>
      <c r="S30" s="387">
        <f t="shared" si="5"/>
        <v>0</v>
      </c>
      <c r="T30" s="387">
        <f t="shared" si="5"/>
        <v>0</v>
      </c>
      <c r="U30" s="387">
        <f t="shared" si="5"/>
        <v>0</v>
      </c>
      <c r="V30" s="387">
        <f t="shared" si="5"/>
        <v>0</v>
      </c>
      <c r="W30" s="388">
        <f t="shared" si="5"/>
        <v>91</v>
      </c>
      <c r="X30" s="389">
        <f t="shared" si="6"/>
        <v>182</v>
      </c>
      <c r="Y30" s="144"/>
      <c r="Z30" s="423">
        <f t="shared" si="3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4"/>
        <v>182</v>
      </c>
      <c r="F31" s="319">
        <v>46253</v>
      </c>
      <c r="G31" s="384">
        <f t="shared" ca="1" si="1"/>
        <v>55</v>
      </c>
      <c r="H31" s="385">
        <v>3</v>
      </c>
      <c r="I31" s="428">
        <v>-4.1916270000000004</v>
      </c>
      <c r="J31" s="428">
        <v>15.253387200000001</v>
      </c>
      <c r="K31" s="385" t="str">
        <f>VLOOKUP(H31,Secteurs!$A$4:$C$6,3)</f>
        <v>Arnaud ITOUA</v>
      </c>
      <c r="L31" s="195"/>
      <c r="M31" s="196"/>
      <c r="N31" s="196"/>
      <c r="O31" s="196"/>
      <c r="P31" s="196">
        <v>0.5</v>
      </c>
      <c r="Q31" s="197">
        <v>0.5</v>
      </c>
      <c r="R31" s="386">
        <f t="shared" si="5"/>
        <v>0</v>
      </c>
      <c r="S31" s="387">
        <f t="shared" si="5"/>
        <v>0</v>
      </c>
      <c r="T31" s="387">
        <f t="shared" si="5"/>
        <v>0</v>
      </c>
      <c r="U31" s="387">
        <f t="shared" si="5"/>
        <v>0</v>
      </c>
      <c r="V31" s="387">
        <f t="shared" si="5"/>
        <v>91</v>
      </c>
      <c r="W31" s="388">
        <f t="shared" si="5"/>
        <v>91</v>
      </c>
      <c r="X31" s="389">
        <f t="shared" si="6"/>
        <v>182</v>
      </c>
      <c r="Y31" s="144"/>
      <c r="Z31" s="423">
        <f t="shared" si="3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417" t="s">
        <v>374</v>
      </c>
      <c r="AJ31" s="373" t="s">
        <v>364</v>
      </c>
    </row>
    <row r="32" spans="1:44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4"/>
        <v>294</v>
      </c>
      <c r="F32" s="319">
        <v>46252</v>
      </c>
      <c r="G32" s="384">
        <f t="shared" ca="1" si="1"/>
        <v>56</v>
      </c>
      <c r="H32" s="385">
        <v>3</v>
      </c>
      <c r="I32" s="428" t="s">
        <v>465</v>
      </c>
      <c r="J32" s="428" t="s">
        <v>466</v>
      </c>
      <c r="K32" s="385" t="str">
        <f>VLOOKUP(H32,Secteurs!$A$4:$C$6,3)</f>
        <v>Arnaud ITOUA</v>
      </c>
      <c r="L32" s="195">
        <v>0.25</v>
      </c>
      <c r="M32" s="196"/>
      <c r="N32" s="196">
        <v>0.25</v>
      </c>
      <c r="O32" s="196">
        <v>0.25</v>
      </c>
      <c r="P32" s="196">
        <v>0.25</v>
      </c>
      <c r="Q32" s="197"/>
      <c r="R32" s="386">
        <f t="shared" si="5"/>
        <v>73.5</v>
      </c>
      <c r="S32" s="387">
        <f t="shared" si="5"/>
        <v>0</v>
      </c>
      <c r="T32" s="387">
        <f t="shared" si="5"/>
        <v>73.5</v>
      </c>
      <c r="U32" s="387">
        <f t="shared" si="5"/>
        <v>73.5</v>
      </c>
      <c r="V32" s="387">
        <f t="shared" si="5"/>
        <v>73.5</v>
      </c>
      <c r="W32" s="388">
        <f t="shared" si="5"/>
        <v>0</v>
      </c>
      <c r="X32" s="389">
        <f t="shared" si="6"/>
        <v>294</v>
      </c>
      <c r="Y32" s="144"/>
      <c r="Z32" s="423">
        <f t="shared" si="3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4"/>
        <v>378</v>
      </c>
      <c r="F33" s="319">
        <v>46253</v>
      </c>
      <c r="G33" s="384">
        <f t="shared" ca="1" si="1"/>
        <v>55</v>
      </c>
      <c r="H33" s="385">
        <v>1</v>
      </c>
      <c r="I33" s="428" t="s">
        <v>467</v>
      </c>
      <c r="J33" s="428" t="s">
        <v>468</v>
      </c>
      <c r="K33" s="385" t="s">
        <v>353</v>
      </c>
      <c r="L33" s="195">
        <v>0.5</v>
      </c>
      <c r="M33" s="196"/>
      <c r="N33" s="196"/>
      <c r="O33" s="196"/>
      <c r="P33" s="196">
        <v>0.5</v>
      </c>
      <c r="Q33" s="197"/>
      <c r="R33" s="386">
        <f t="shared" si="5"/>
        <v>189</v>
      </c>
      <c r="S33" s="387">
        <f t="shared" si="5"/>
        <v>0</v>
      </c>
      <c r="T33" s="387">
        <f t="shared" si="5"/>
        <v>0</v>
      </c>
      <c r="U33" s="387">
        <f t="shared" si="5"/>
        <v>0</v>
      </c>
      <c r="V33" s="387">
        <f t="shared" si="5"/>
        <v>189</v>
      </c>
      <c r="W33" s="388">
        <f t="shared" si="5"/>
        <v>0</v>
      </c>
      <c r="X33" s="389">
        <f t="shared" si="6"/>
        <v>378</v>
      </c>
      <c r="Y33" s="144"/>
      <c r="Z33" s="423">
        <f t="shared" si="3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>
      <c r="A34" s="157">
        <f t="shared" si="0"/>
        <v>1</v>
      </c>
      <c r="B34" s="142" t="s">
        <v>68</v>
      </c>
      <c r="C34" s="148" t="s">
        <v>29</v>
      </c>
      <c r="D34" s="198">
        <v>42</v>
      </c>
      <c r="E34" s="383">
        <f t="shared" si="4"/>
        <v>294</v>
      </c>
      <c r="F34" s="319">
        <v>46252</v>
      </c>
      <c r="G34" s="384">
        <f t="shared" ca="1" si="1"/>
        <v>56</v>
      </c>
      <c r="H34" s="385">
        <v>2</v>
      </c>
      <c r="I34" s="428" t="s">
        <v>469</v>
      </c>
      <c r="J34" s="428" t="s">
        <v>470</v>
      </c>
      <c r="K34" s="385" t="s">
        <v>354</v>
      </c>
      <c r="L34" s="195">
        <v>0.5</v>
      </c>
      <c r="M34" s="196">
        <v>0.25</v>
      </c>
      <c r="N34" s="196"/>
      <c r="O34" s="196"/>
      <c r="P34" s="196"/>
      <c r="Q34" s="197">
        <v>0.25</v>
      </c>
      <c r="R34" s="386">
        <f t="shared" si="5"/>
        <v>147</v>
      </c>
      <c r="S34" s="387">
        <f t="shared" si="5"/>
        <v>73.5</v>
      </c>
      <c r="T34" s="387">
        <f t="shared" si="5"/>
        <v>0</v>
      </c>
      <c r="U34" s="387">
        <f t="shared" si="5"/>
        <v>0</v>
      </c>
      <c r="V34" s="387">
        <f t="shared" si="5"/>
        <v>0</v>
      </c>
      <c r="W34" s="388">
        <f t="shared" si="5"/>
        <v>73.5</v>
      </c>
      <c r="X34" s="389">
        <f t="shared" si="6"/>
        <v>294</v>
      </c>
      <c r="Y34" s="144"/>
      <c r="Z34" s="423">
        <f t="shared" ref="Z34:Z65" si="7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57">
        <f t="shared" si="0"/>
        <v>1</v>
      </c>
      <c r="B35" s="142" t="s">
        <v>69</v>
      </c>
      <c r="C35" s="142"/>
      <c r="D35" s="198">
        <v>26</v>
      </c>
      <c r="E35" s="383">
        <f t="shared" si="4"/>
        <v>182</v>
      </c>
      <c r="F35" s="319">
        <v>46252</v>
      </c>
      <c r="G35" s="384">
        <f t="shared" ca="1" si="1"/>
        <v>56</v>
      </c>
      <c r="H35" s="385">
        <v>3</v>
      </c>
      <c r="I35" s="428" t="s">
        <v>471</v>
      </c>
      <c r="J35" s="428" t="s">
        <v>472</v>
      </c>
      <c r="K35" s="385" t="str">
        <f>VLOOKUP(H35,Secteurs!$A$4:$C$6,3)</f>
        <v>Arnaud ITOUA</v>
      </c>
      <c r="L35" s="195">
        <v>0.75</v>
      </c>
      <c r="M35" s="196"/>
      <c r="N35" s="196"/>
      <c r="O35" s="196"/>
      <c r="P35" s="196"/>
      <c r="Q35" s="197">
        <v>0.25</v>
      </c>
      <c r="R35" s="386">
        <f t="shared" si="5"/>
        <v>136.5</v>
      </c>
      <c r="S35" s="387">
        <f t="shared" si="5"/>
        <v>0</v>
      </c>
      <c r="T35" s="387">
        <f t="shared" si="5"/>
        <v>0</v>
      </c>
      <c r="U35" s="387">
        <f t="shared" si="5"/>
        <v>0</v>
      </c>
      <c r="V35" s="387">
        <f t="shared" si="5"/>
        <v>0</v>
      </c>
      <c r="W35" s="388">
        <f t="shared" si="5"/>
        <v>45.5</v>
      </c>
      <c r="X35" s="389">
        <f t="shared" si="6"/>
        <v>182</v>
      </c>
      <c r="Y35" s="144"/>
      <c r="Z35" s="423">
        <f t="shared" si="7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57">
        <f t="shared" si="0"/>
        <v>1</v>
      </c>
      <c r="B36" s="142" t="s">
        <v>299</v>
      </c>
      <c r="C36" s="142"/>
      <c r="D36" s="198">
        <v>30</v>
      </c>
      <c r="E36" s="383">
        <f t="shared" si="4"/>
        <v>210</v>
      </c>
      <c r="F36" s="319">
        <v>46254</v>
      </c>
      <c r="G36" s="384">
        <f t="shared" ca="1" si="1"/>
        <v>54</v>
      </c>
      <c r="H36" s="385">
        <v>3</v>
      </c>
      <c r="I36" s="428">
        <v>-4.1155827</v>
      </c>
      <c r="J36" s="428">
        <v>15.3594078</v>
      </c>
      <c r="K36" s="385" t="str">
        <f>VLOOKUP(H36,Secteurs!$A$4:$C$6,3)</f>
        <v>Arnaud ITOUA</v>
      </c>
      <c r="L36" s="195"/>
      <c r="M36" s="196"/>
      <c r="N36" s="196"/>
      <c r="O36" s="196"/>
      <c r="P36" s="196"/>
      <c r="Q36" s="197">
        <v>1</v>
      </c>
      <c r="R36" s="386">
        <f t="shared" si="5"/>
        <v>0</v>
      </c>
      <c r="S36" s="387">
        <f t="shared" si="5"/>
        <v>0</v>
      </c>
      <c r="T36" s="387">
        <f t="shared" si="5"/>
        <v>0</v>
      </c>
      <c r="U36" s="387">
        <f t="shared" si="5"/>
        <v>0</v>
      </c>
      <c r="V36" s="387">
        <f t="shared" si="5"/>
        <v>0</v>
      </c>
      <c r="W36" s="388">
        <f t="shared" si="5"/>
        <v>210</v>
      </c>
      <c r="X36" s="389">
        <f t="shared" si="6"/>
        <v>210</v>
      </c>
      <c r="Y36" s="144"/>
      <c r="Z36" s="423">
        <f t="shared" si="7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>
      <c r="A37" s="157">
        <f t="shared" si="0"/>
        <v>1</v>
      </c>
      <c r="B37" s="150" t="s">
        <v>72</v>
      </c>
      <c r="C37" s="150"/>
      <c r="D37" s="201">
        <v>26</v>
      </c>
      <c r="E37" s="383">
        <f t="shared" si="4"/>
        <v>182</v>
      </c>
      <c r="F37" s="319">
        <v>46253</v>
      </c>
      <c r="G37" s="384">
        <f t="shared" ca="1" si="1"/>
        <v>55</v>
      </c>
      <c r="H37" s="385">
        <v>2</v>
      </c>
      <c r="I37" s="428" t="s">
        <v>473</v>
      </c>
      <c r="J37" s="428" t="s">
        <v>474</v>
      </c>
      <c r="K37" s="385" t="s">
        <v>354</v>
      </c>
      <c r="L37" s="195">
        <v>0.5</v>
      </c>
      <c r="M37" s="196"/>
      <c r="N37" s="196"/>
      <c r="O37" s="196"/>
      <c r="P37" s="196"/>
      <c r="Q37" s="197">
        <v>0.5</v>
      </c>
      <c r="R37" s="386">
        <f t="shared" si="5"/>
        <v>91</v>
      </c>
      <c r="S37" s="387">
        <f t="shared" si="5"/>
        <v>0</v>
      </c>
      <c r="T37" s="387">
        <f t="shared" si="5"/>
        <v>0</v>
      </c>
      <c r="U37" s="387">
        <f t="shared" si="5"/>
        <v>0</v>
      </c>
      <c r="V37" s="387">
        <f t="shared" si="5"/>
        <v>0</v>
      </c>
      <c r="W37" s="388">
        <f t="shared" si="5"/>
        <v>91</v>
      </c>
      <c r="X37" s="389">
        <f t="shared" si="6"/>
        <v>182</v>
      </c>
      <c r="Y37" s="144"/>
      <c r="Z37" s="423">
        <f t="shared" si="7"/>
        <v>0</v>
      </c>
      <c r="AA37" s="423"/>
      <c r="AB37" s="107"/>
      <c r="AC37" s="107"/>
      <c r="AD37" s="439" t="s">
        <v>590</v>
      </c>
      <c r="AE37" s="440">
        <v>9400</v>
      </c>
      <c r="AF37" s="441">
        <v>8850</v>
      </c>
      <c r="AG37" s="441">
        <v>9000</v>
      </c>
      <c r="AH37" s="441">
        <v>9000</v>
      </c>
      <c r="AI37" s="441">
        <v>9000</v>
      </c>
      <c r="AJ37" s="442">
        <v>9250</v>
      </c>
      <c r="AL37" s="107"/>
      <c r="AM37" s="107"/>
      <c r="AN37" s="439"/>
    </row>
    <row r="38" spans="1:40" ht="18.75">
      <c r="A38" s="157">
        <f t="shared" si="0"/>
        <v>1</v>
      </c>
      <c r="B38" s="150" t="s">
        <v>73</v>
      </c>
      <c r="C38" s="150"/>
      <c r="D38" s="200">
        <v>40</v>
      </c>
      <c r="E38" s="383">
        <f t="shared" si="4"/>
        <v>280</v>
      </c>
      <c r="F38" s="319">
        <v>46253</v>
      </c>
      <c r="G38" s="384">
        <f t="shared" ca="1" si="1"/>
        <v>55</v>
      </c>
      <c r="H38" s="385">
        <v>1</v>
      </c>
      <c r="I38" s="428" t="s">
        <v>475</v>
      </c>
      <c r="J38" s="428" t="s">
        <v>476</v>
      </c>
      <c r="K38" s="385" t="s">
        <v>354</v>
      </c>
      <c r="L38" s="195">
        <v>0.5</v>
      </c>
      <c r="M38" s="196"/>
      <c r="N38" s="196"/>
      <c r="O38" s="196"/>
      <c r="P38" s="196"/>
      <c r="Q38" s="197">
        <v>0.5</v>
      </c>
      <c r="R38" s="386">
        <f t="shared" si="5"/>
        <v>140</v>
      </c>
      <c r="S38" s="387">
        <f t="shared" si="5"/>
        <v>0</v>
      </c>
      <c r="T38" s="387">
        <f t="shared" si="5"/>
        <v>0</v>
      </c>
      <c r="U38" s="387">
        <f t="shared" si="5"/>
        <v>0</v>
      </c>
      <c r="V38" s="387">
        <f t="shared" si="5"/>
        <v>0</v>
      </c>
      <c r="W38" s="388">
        <f t="shared" si="5"/>
        <v>140</v>
      </c>
      <c r="X38" s="389">
        <f t="shared" si="6"/>
        <v>280</v>
      </c>
      <c r="Y38" s="144"/>
      <c r="Z38" s="423">
        <f t="shared" si="7"/>
        <v>0</v>
      </c>
      <c r="AA38" s="423"/>
      <c r="AB38" s="107"/>
      <c r="AC38" s="107"/>
      <c r="AD38" s="439" t="s">
        <v>591</v>
      </c>
      <c r="AE38" s="440"/>
      <c r="AF38" s="443"/>
      <c r="AG38" s="443"/>
      <c r="AH38" s="443"/>
      <c r="AI38" s="443"/>
      <c r="AJ38" s="288"/>
      <c r="AL38" s="107"/>
      <c r="AM38" s="107"/>
      <c r="AN38" s="439"/>
    </row>
    <row r="39" spans="1:40" ht="18.75">
      <c r="A39" s="157">
        <f>+IF(D39&gt;0,1,0)</f>
        <v>1</v>
      </c>
      <c r="B39" s="142" t="s">
        <v>71</v>
      </c>
      <c r="C39" s="142"/>
      <c r="D39" s="198">
        <v>26</v>
      </c>
      <c r="E39" s="383">
        <f>D39*7</f>
        <v>182</v>
      </c>
      <c r="F39" s="319">
        <v>46254</v>
      </c>
      <c r="G39" s="384">
        <f ca="1">+IF(A39=1,(+TODAY())-F39,"Sans objet")</f>
        <v>54</v>
      </c>
      <c r="H39" s="385">
        <v>3</v>
      </c>
      <c r="I39" s="428">
        <v>-4.1209197</v>
      </c>
      <c r="J39" s="428">
        <v>15.360647200000001</v>
      </c>
      <c r="K39" s="385" t="str">
        <f>VLOOKUP(H39,Secteurs!$A$4:$C$6,3)</f>
        <v>Arnaud ITOUA</v>
      </c>
      <c r="L39" s="195">
        <v>0.5</v>
      </c>
      <c r="M39" s="196"/>
      <c r="N39" s="196"/>
      <c r="O39" s="196"/>
      <c r="P39" s="196"/>
      <c r="Q39" s="197">
        <v>0.5</v>
      </c>
      <c r="R39" s="386">
        <f t="shared" ref="R39:W39" si="8">+$E39*L39</f>
        <v>91</v>
      </c>
      <c r="S39" s="387">
        <f t="shared" si="8"/>
        <v>0</v>
      </c>
      <c r="T39" s="387">
        <f t="shared" si="8"/>
        <v>0</v>
      </c>
      <c r="U39" s="387">
        <f t="shared" si="8"/>
        <v>0</v>
      </c>
      <c r="V39" s="387">
        <f t="shared" si="8"/>
        <v>0</v>
      </c>
      <c r="W39" s="388">
        <f t="shared" si="8"/>
        <v>91</v>
      </c>
      <c r="X39" s="389">
        <f>SUM(R39:W39)</f>
        <v>182</v>
      </c>
      <c r="Y39" s="144"/>
      <c r="Z39" s="423">
        <f t="shared" si="7"/>
        <v>0</v>
      </c>
      <c r="AA39" s="423"/>
      <c r="AB39" s="107"/>
      <c r="AC39" s="107"/>
      <c r="AD39" s="439" t="s">
        <v>592</v>
      </c>
      <c r="AE39" s="440"/>
      <c r="AF39" s="441"/>
      <c r="AG39" s="441"/>
      <c r="AH39" s="441"/>
      <c r="AI39" s="441"/>
      <c r="AJ39" s="442"/>
    </row>
    <row r="40" spans="1:40" ht="18.75">
      <c r="A40" s="157">
        <f t="shared" si="0"/>
        <v>1</v>
      </c>
      <c r="B40" s="142" t="s">
        <v>74</v>
      </c>
      <c r="C40" s="148" t="s">
        <v>29</v>
      </c>
      <c r="D40" s="198">
        <v>26</v>
      </c>
      <c r="E40" s="383">
        <f t="shared" si="4"/>
        <v>182</v>
      </c>
      <c r="F40" s="319">
        <v>46255</v>
      </c>
      <c r="G40" s="384">
        <f t="shared" ca="1" si="1"/>
        <v>53</v>
      </c>
      <c r="H40" s="385">
        <v>3</v>
      </c>
      <c r="I40" s="428">
        <v>-4.2118339999999996</v>
      </c>
      <c r="J40" s="428">
        <v>15.267199099999999</v>
      </c>
      <c r="K40" s="385" t="str">
        <f>VLOOKUP(H40,Secteurs!$A$4:$C$6,3)</f>
        <v>Arnaud ITOUA</v>
      </c>
      <c r="L40" s="195">
        <v>0.5</v>
      </c>
      <c r="M40" s="196"/>
      <c r="N40" s="196"/>
      <c r="O40" s="196"/>
      <c r="P40" s="196">
        <v>0.5</v>
      </c>
      <c r="Q40" s="197"/>
      <c r="R40" s="386">
        <f t="shared" si="5"/>
        <v>91</v>
      </c>
      <c r="S40" s="387">
        <f t="shared" si="5"/>
        <v>0</v>
      </c>
      <c r="T40" s="387">
        <f t="shared" si="5"/>
        <v>0</v>
      </c>
      <c r="U40" s="387">
        <f t="shared" si="5"/>
        <v>0</v>
      </c>
      <c r="V40" s="387">
        <f t="shared" si="5"/>
        <v>91</v>
      </c>
      <c r="W40" s="388">
        <f t="shared" si="5"/>
        <v>0</v>
      </c>
      <c r="X40" s="389">
        <f t="shared" si="6"/>
        <v>182</v>
      </c>
      <c r="Y40" s="144"/>
      <c r="Z40" s="423">
        <f t="shared" si="7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0"/>
        <v>1</v>
      </c>
      <c r="B41" s="142" t="s">
        <v>75</v>
      </c>
      <c r="C41" s="148" t="s">
        <v>29</v>
      </c>
      <c r="D41" s="198">
        <v>32</v>
      </c>
      <c r="E41" s="383">
        <f t="shared" si="4"/>
        <v>224</v>
      </c>
      <c r="F41" s="319">
        <v>46253</v>
      </c>
      <c r="G41" s="384">
        <f t="shared" ca="1" si="1"/>
        <v>55</v>
      </c>
      <c r="H41" s="385">
        <v>1</v>
      </c>
      <c r="I41" s="428">
        <v>-4.2914669999999999</v>
      </c>
      <c r="J41" s="428">
        <v>15.24741</v>
      </c>
      <c r="K41" s="385" t="s">
        <v>353</v>
      </c>
      <c r="L41" s="195">
        <v>0.5</v>
      </c>
      <c r="M41" s="196"/>
      <c r="N41" s="196"/>
      <c r="O41" s="196"/>
      <c r="P41" s="196"/>
      <c r="Q41" s="197">
        <v>0.5</v>
      </c>
      <c r="R41" s="386">
        <f t="shared" si="5"/>
        <v>112</v>
      </c>
      <c r="S41" s="387">
        <f t="shared" si="5"/>
        <v>0</v>
      </c>
      <c r="T41" s="387">
        <f t="shared" si="5"/>
        <v>0</v>
      </c>
      <c r="U41" s="387">
        <f t="shared" si="5"/>
        <v>0</v>
      </c>
      <c r="V41" s="387">
        <f t="shared" si="5"/>
        <v>0</v>
      </c>
      <c r="W41" s="388">
        <f t="shared" si="5"/>
        <v>112</v>
      </c>
      <c r="X41" s="389">
        <f t="shared" si="6"/>
        <v>224</v>
      </c>
      <c r="Y41" s="144"/>
      <c r="Z41" s="423">
        <f t="shared" si="7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57">
        <f t="shared" si="0"/>
        <v>1</v>
      </c>
      <c r="B42" s="142" t="s">
        <v>216</v>
      </c>
      <c r="C42" s="148" t="s">
        <v>29</v>
      </c>
      <c r="D42" s="198">
        <v>40</v>
      </c>
      <c r="E42" s="383">
        <f t="shared" si="4"/>
        <v>280</v>
      </c>
      <c r="F42" s="319">
        <v>46255</v>
      </c>
      <c r="G42" s="384">
        <f t="shared" ca="1" si="1"/>
        <v>53</v>
      </c>
      <c r="H42" s="385">
        <v>3</v>
      </c>
      <c r="I42" s="428">
        <v>-4.1955397999999997</v>
      </c>
      <c r="J42" s="428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/>
      <c r="P42" s="196">
        <v>0.5</v>
      </c>
      <c r="Q42" s="197"/>
      <c r="R42" s="386">
        <f t="shared" si="5"/>
        <v>140</v>
      </c>
      <c r="S42" s="387">
        <f t="shared" si="5"/>
        <v>0</v>
      </c>
      <c r="T42" s="387">
        <f t="shared" si="5"/>
        <v>0</v>
      </c>
      <c r="U42" s="387">
        <f t="shared" si="5"/>
        <v>0</v>
      </c>
      <c r="V42" s="387">
        <f t="shared" si="5"/>
        <v>140</v>
      </c>
      <c r="W42" s="388">
        <f t="shared" si="5"/>
        <v>0</v>
      </c>
      <c r="X42" s="389">
        <f t="shared" si="6"/>
        <v>280</v>
      </c>
      <c r="Y42" s="144"/>
      <c r="Z42" s="423">
        <f t="shared" si="7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57">
        <f t="shared" si="0"/>
        <v>1</v>
      </c>
      <c r="B43" s="150" t="s">
        <v>77</v>
      </c>
      <c r="C43" s="148" t="s">
        <v>29</v>
      </c>
      <c r="D43" s="200">
        <v>46</v>
      </c>
      <c r="E43" s="383">
        <f t="shared" si="4"/>
        <v>322</v>
      </c>
      <c r="F43" s="319">
        <v>46252</v>
      </c>
      <c r="G43" s="384">
        <f t="shared" ca="1" si="1"/>
        <v>56</v>
      </c>
      <c r="H43" s="385">
        <v>2</v>
      </c>
      <c r="I43" s="428" t="s">
        <v>477</v>
      </c>
      <c r="J43" s="428" t="s">
        <v>478</v>
      </c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5"/>
        <v>161</v>
      </c>
      <c r="S43" s="387">
        <f t="shared" si="5"/>
        <v>0</v>
      </c>
      <c r="T43" s="387">
        <f t="shared" si="5"/>
        <v>0</v>
      </c>
      <c r="U43" s="387">
        <f t="shared" si="5"/>
        <v>161</v>
      </c>
      <c r="V43" s="387">
        <f t="shared" si="5"/>
        <v>0</v>
      </c>
      <c r="W43" s="388">
        <f t="shared" si="5"/>
        <v>0</v>
      </c>
      <c r="X43" s="389">
        <f t="shared" si="6"/>
        <v>322</v>
      </c>
      <c r="Y43" s="144"/>
      <c r="Z43" s="423">
        <f t="shared" si="7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0"/>
        <v>1</v>
      </c>
      <c r="B44" s="142" t="s">
        <v>78</v>
      </c>
      <c r="C44" s="142"/>
      <c r="D44" s="198">
        <v>42</v>
      </c>
      <c r="E44" s="383">
        <f t="shared" si="4"/>
        <v>294</v>
      </c>
      <c r="F44" s="319">
        <v>46253</v>
      </c>
      <c r="G44" s="384">
        <v>1</v>
      </c>
      <c r="H44" s="385">
        <v>1</v>
      </c>
      <c r="I44" s="428" t="s">
        <v>479</v>
      </c>
      <c r="J44" s="428" t="s">
        <v>480</v>
      </c>
      <c r="K44" s="385" t="s">
        <v>353</v>
      </c>
      <c r="L44" s="195"/>
      <c r="M44" s="196"/>
      <c r="N44" s="196">
        <v>0.5</v>
      </c>
      <c r="O44" s="196">
        <v>0.5</v>
      </c>
      <c r="P44" s="196"/>
      <c r="Q44" s="197"/>
      <c r="R44" s="386">
        <f t="shared" si="5"/>
        <v>0</v>
      </c>
      <c r="S44" s="387">
        <f t="shared" si="5"/>
        <v>0</v>
      </c>
      <c r="T44" s="387">
        <f t="shared" si="5"/>
        <v>147</v>
      </c>
      <c r="U44" s="387">
        <f t="shared" si="5"/>
        <v>147</v>
      </c>
      <c r="V44" s="387">
        <f t="shared" si="5"/>
        <v>0</v>
      </c>
      <c r="W44" s="388">
        <f t="shared" si="5"/>
        <v>0</v>
      </c>
      <c r="X44" s="389">
        <f>SUM(R44:W44)</f>
        <v>294</v>
      </c>
      <c r="Y44" s="144"/>
      <c r="Z44" s="423">
        <f t="shared" si="7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0"/>
        <v>1</v>
      </c>
      <c r="B45" s="142" t="s">
        <v>79</v>
      </c>
      <c r="C45" s="142"/>
      <c r="D45" s="198">
        <v>30</v>
      </c>
      <c r="E45" s="383">
        <f t="shared" si="4"/>
        <v>210</v>
      </c>
      <c r="F45" s="319">
        <v>46253</v>
      </c>
      <c r="G45" s="384">
        <v>1</v>
      </c>
      <c r="H45" s="385">
        <v>1</v>
      </c>
      <c r="I45" s="428" t="s">
        <v>481</v>
      </c>
      <c r="J45" s="428" t="s">
        <v>482</v>
      </c>
      <c r="K45" s="385" t="s">
        <v>353</v>
      </c>
      <c r="L45" s="195">
        <v>1</v>
      </c>
      <c r="M45" s="196"/>
      <c r="N45" s="196"/>
      <c r="O45" s="196"/>
      <c r="P45" s="196"/>
      <c r="Q45" s="197"/>
      <c r="R45" s="386">
        <f t="shared" si="5"/>
        <v>210</v>
      </c>
      <c r="S45" s="387">
        <f t="shared" si="5"/>
        <v>0</v>
      </c>
      <c r="T45" s="387">
        <f t="shared" si="5"/>
        <v>0</v>
      </c>
      <c r="U45" s="387">
        <f t="shared" si="5"/>
        <v>0</v>
      </c>
      <c r="V45" s="387">
        <f t="shared" si="5"/>
        <v>0</v>
      </c>
      <c r="W45" s="388">
        <f t="shared" si="5"/>
        <v>0</v>
      </c>
      <c r="X45" s="389">
        <f t="shared" si="6"/>
        <v>210</v>
      </c>
      <c r="Y45" s="144"/>
      <c r="Z45" s="423">
        <f t="shared" si="7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0"/>
        <v>1</v>
      </c>
      <c r="B46" s="153" t="s">
        <v>80</v>
      </c>
      <c r="C46" s="148" t="s">
        <v>29</v>
      </c>
      <c r="D46" s="198">
        <v>34</v>
      </c>
      <c r="E46" s="383">
        <f t="shared" si="4"/>
        <v>238</v>
      </c>
      <c r="F46" s="319">
        <v>46255</v>
      </c>
      <c r="G46" s="384">
        <v>1</v>
      </c>
      <c r="H46" s="254">
        <v>1</v>
      </c>
      <c r="I46" s="429" t="s">
        <v>483</v>
      </c>
      <c r="J46" s="429" t="s">
        <v>484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5"/>
        <v>119</v>
      </c>
      <c r="S46" s="387">
        <f t="shared" si="5"/>
        <v>0</v>
      </c>
      <c r="T46" s="387">
        <f t="shared" si="5"/>
        <v>0</v>
      </c>
      <c r="U46" s="387">
        <f t="shared" si="5"/>
        <v>0</v>
      </c>
      <c r="V46" s="387">
        <f t="shared" si="5"/>
        <v>0</v>
      </c>
      <c r="W46" s="388">
        <f t="shared" si="5"/>
        <v>119</v>
      </c>
      <c r="X46" s="389">
        <f t="shared" si="6"/>
        <v>238</v>
      </c>
      <c r="Y46" s="144"/>
      <c r="Z46" s="423">
        <f t="shared" si="7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57">
        <f t="shared" si="0"/>
        <v>1</v>
      </c>
      <c r="B47" s="142" t="s">
        <v>391</v>
      </c>
      <c r="C47" s="148" t="s">
        <v>29</v>
      </c>
      <c r="D47" s="198">
        <v>24</v>
      </c>
      <c r="E47" s="383">
        <f t="shared" si="4"/>
        <v>168</v>
      </c>
      <c r="F47" s="319">
        <v>46254</v>
      </c>
      <c r="G47" s="384">
        <v>1</v>
      </c>
      <c r="H47" s="385">
        <v>3</v>
      </c>
      <c r="I47" s="428">
        <v>-4.1118284000000003</v>
      </c>
      <c r="J47" s="428">
        <v>15.3616036</v>
      </c>
      <c r="K47" s="385" t="str">
        <f>VLOOKUP(H47,Secteurs!$A$4:$C$6,3)</f>
        <v>Arnaud ITOUA</v>
      </c>
      <c r="L47" s="195"/>
      <c r="M47" s="196"/>
      <c r="N47" s="196"/>
      <c r="O47" s="196">
        <v>0.5</v>
      </c>
      <c r="P47" s="196">
        <v>0.5</v>
      </c>
      <c r="Q47" s="197"/>
      <c r="R47" s="386">
        <f t="shared" si="5"/>
        <v>0</v>
      </c>
      <c r="S47" s="387">
        <f t="shared" si="5"/>
        <v>0</v>
      </c>
      <c r="T47" s="387">
        <f t="shared" si="5"/>
        <v>0</v>
      </c>
      <c r="U47" s="387">
        <f t="shared" si="5"/>
        <v>84</v>
      </c>
      <c r="V47" s="387">
        <f t="shared" si="5"/>
        <v>84</v>
      </c>
      <c r="W47" s="388">
        <f t="shared" si="5"/>
        <v>0</v>
      </c>
      <c r="X47" s="389">
        <f t="shared" si="6"/>
        <v>168</v>
      </c>
      <c r="Y47" s="144"/>
      <c r="Z47" s="423">
        <f t="shared" si="7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57">
        <f t="shared" si="0"/>
        <v>1</v>
      </c>
      <c r="B48" s="142" t="s">
        <v>82</v>
      </c>
      <c r="C48" s="148" t="s">
        <v>29</v>
      </c>
      <c r="D48" s="198">
        <v>50</v>
      </c>
      <c r="E48" s="383">
        <f t="shared" si="4"/>
        <v>350</v>
      </c>
      <c r="F48" s="319">
        <v>46253</v>
      </c>
      <c r="G48" s="384">
        <f t="shared" ca="1" si="1"/>
        <v>55</v>
      </c>
      <c r="H48" s="385">
        <v>2</v>
      </c>
      <c r="I48" s="428" t="s">
        <v>485</v>
      </c>
      <c r="J48" s="428" t="s">
        <v>486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5"/>
        <v>175</v>
      </c>
      <c r="S48" s="387">
        <f t="shared" si="5"/>
        <v>0</v>
      </c>
      <c r="T48" s="387">
        <f t="shared" si="5"/>
        <v>0</v>
      </c>
      <c r="U48" s="387">
        <f t="shared" si="5"/>
        <v>175</v>
      </c>
      <c r="V48" s="387">
        <f t="shared" si="5"/>
        <v>0</v>
      </c>
      <c r="W48" s="388">
        <f t="shared" si="5"/>
        <v>0</v>
      </c>
      <c r="X48" s="389">
        <f t="shared" si="6"/>
        <v>350</v>
      </c>
      <c r="Y48" s="144"/>
      <c r="Z48" s="423">
        <f t="shared" si="7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0"/>
        <v>1</v>
      </c>
      <c r="B49" s="156" t="s">
        <v>83</v>
      </c>
      <c r="C49" s="148" t="s">
        <v>29</v>
      </c>
      <c r="D49" s="202">
        <v>32</v>
      </c>
      <c r="E49" s="383">
        <f t="shared" si="4"/>
        <v>224</v>
      </c>
      <c r="F49" s="319">
        <v>46254</v>
      </c>
      <c r="G49" s="384">
        <f t="shared" ca="1" si="1"/>
        <v>54</v>
      </c>
      <c r="H49" s="385">
        <v>3</v>
      </c>
      <c r="I49" s="428">
        <v>-4.1425764000000003</v>
      </c>
      <c r="J49" s="428">
        <v>15.290800900000001</v>
      </c>
      <c r="K49" s="385" t="str">
        <f>VLOOKUP(H49,Secteurs!$A$4:$C$6,3)</f>
        <v>Arnaud ITOUA</v>
      </c>
      <c r="L49" s="195"/>
      <c r="M49" s="196"/>
      <c r="N49" s="196"/>
      <c r="O49" s="196"/>
      <c r="P49" s="196">
        <v>0.5</v>
      </c>
      <c r="Q49" s="197">
        <v>0.5</v>
      </c>
      <c r="R49" s="386">
        <f t="shared" si="5"/>
        <v>0</v>
      </c>
      <c r="S49" s="387">
        <f t="shared" si="5"/>
        <v>0</v>
      </c>
      <c r="T49" s="387">
        <f t="shared" si="5"/>
        <v>0</v>
      </c>
      <c r="U49" s="387">
        <f t="shared" si="5"/>
        <v>0</v>
      </c>
      <c r="V49" s="387">
        <f t="shared" si="5"/>
        <v>112</v>
      </c>
      <c r="W49" s="388">
        <f t="shared" si="5"/>
        <v>112</v>
      </c>
      <c r="X49" s="389">
        <f t="shared" si="6"/>
        <v>224</v>
      </c>
      <c r="Y49" s="144"/>
      <c r="Z49" s="423">
        <f t="shared" si="7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0"/>
        <v>1</v>
      </c>
      <c r="B50" s="142" t="s">
        <v>297</v>
      </c>
      <c r="C50" s="142"/>
      <c r="D50" s="198">
        <v>40</v>
      </c>
      <c r="E50" s="383">
        <f t="shared" si="4"/>
        <v>280</v>
      </c>
      <c r="F50" s="319">
        <v>46253</v>
      </c>
      <c r="G50" s="384">
        <f t="shared" ca="1" si="1"/>
        <v>55</v>
      </c>
      <c r="H50" s="385">
        <v>2</v>
      </c>
      <c r="I50" s="428" t="s">
        <v>487</v>
      </c>
      <c r="J50" s="428" t="s">
        <v>488</v>
      </c>
      <c r="K50" s="385" t="s">
        <v>354</v>
      </c>
      <c r="L50" s="195">
        <v>0.5</v>
      </c>
      <c r="M50" s="196"/>
      <c r="N50" s="196"/>
      <c r="O50" s="196"/>
      <c r="P50" s="196"/>
      <c r="Q50" s="197">
        <v>0.5</v>
      </c>
      <c r="R50" s="386">
        <f t="shared" si="5"/>
        <v>140</v>
      </c>
      <c r="S50" s="387">
        <f t="shared" si="5"/>
        <v>0</v>
      </c>
      <c r="T50" s="387">
        <f t="shared" si="5"/>
        <v>0</v>
      </c>
      <c r="U50" s="387">
        <f t="shared" si="5"/>
        <v>0</v>
      </c>
      <c r="V50" s="387">
        <f t="shared" si="5"/>
        <v>0</v>
      </c>
      <c r="W50" s="388">
        <f t="shared" si="5"/>
        <v>140</v>
      </c>
      <c r="X50" s="389">
        <f t="shared" si="6"/>
        <v>280</v>
      </c>
      <c r="Y50" s="144"/>
      <c r="Z50" s="423">
        <f t="shared" si="7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57">
        <f t="shared" si="0"/>
        <v>1</v>
      </c>
      <c r="B51" s="142" t="s">
        <v>85</v>
      </c>
      <c r="C51" s="154" t="s">
        <v>29</v>
      </c>
      <c r="D51" s="200">
        <v>24</v>
      </c>
      <c r="E51" s="383">
        <f t="shared" si="4"/>
        <v>168</v>
      </c>
      <c r="F51" s="319">
        <v>46253</v>
      </c>
      <c r="G51" s="384">
        <f t="shared" ca="1" si="1"/>
        <v>55</v>
      </c>
      <c r="H51" s="385">
        <v>3</v>
      </c>
      <c r="I51" s="428">
        <v>-4.2692519000000004</v>
      </c>
      <c r="J51" s="428">
        <v>15.2894527</v>
      </c>
      <c r="K51" s="385" t="str">
        <f>VLOOKUP(H51,Secteurs!$A$4:$C$6,3)</f>
        <v>Arnaud ITOUA</v>
      </c>
      <c r="L51" s="195">
        <v>0.5</v>
      </c>
      <c r="M51" s="196"/>
      <c r="N51" s="196">
        <v>0.5</v>
      </c>
      <c r="O51" s="196"/>
      <c r="P51" s="196"/>
      <c r="Q51" s="197"/>
      <c r="R51" s="386">
        <f t="shared" si="5"/>
        <v>84</v>
      </c>
      <c r="S51" s="387">
        <f t="shared" si="5"/>
        <v>0</v>
      </c>
      <c r="T51" s="387">
        <f t="shared" si="5"/>
        <v>84</v>
      </c>
      <c r="U51" s="387">
        <f t="shared" si="5"/>
        <v>0</v>
      </c>
      <c r="V51" s="387">
        <f t="shared" si="5"/>
        <v>0</v>
      </c>
      <c r="W51" s="388">
        <f t="shared" si="5"/>
        <v>0</v>
      </c>
      <c r="X51" s="389">
        <f t="shared" si="6"/>
        <v>168</v>
      </c>
      <c r="Y51" s="144"/>
      <c r="Z51" s="423">
        <f t="shared" si="7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57">
        <f t="shared" si="0"/>
        <v>1</v>
      </c>
      <c r="B52" s="150" t="s">
        <v>86</v>
      </c>
      <c r="C52" s="148" t="s">
        <v>29</v>
      </c>
      <c r="D52" s="200">
        <v>20</v>
      </c>
      <c r="E52" s="383">
        <f t="shared" si="4"/>
        <v>140</v>
      </c>
      <c r="F52" s="319">
        <v>46253</v>
      </c>
      <c r="G52" s="384">
        <f t="shared" ca="1" si="1"/>
        <v>55</v>
      </c>
      <c r="H52" s="385">
        <v>3</v>
      </c>
      <c r="I52" s="428">
        <v>-4.1917201000000004</v>
      </c>
      <c r="J52" s="428">
        <v>15.2475126</v>
      </c>
      <c r="K52" s="385" t="str">
        <f>VLOOKUP(H52,Secteurs!$A$4:$C$6,3)</f>
        <v>Arnaud ITOUA</v>
      </c>
      <c r="L52" s="195"/>
      <c r="M52" s="196"/>
      <c r="N52" s="196"/>
      <c r="O52" s="196">
        <v>0.5</v>
      </c>
      <c r="P52" s="196">
        <v>0.5</v>
      </c>
      <c r="Q52" s="197"/>
      <c r="R52" s="386">
        <f t="shared" si="5"/>
        <v>0</v>
      </c>
      <c r="S52" s="387">
        <f t="shared" si="5"/>
        <v>0</v>
      </c>
      <c r="T52" s="387">
        <f t="shared" si="5"/>
        <v>0</v>
      </c>
      <c r="U52" s="387">
        <f t="shared" si="5"/>
        <v>70</v>
      </c>
      <c r="V52" s="387">
        <f t="shared" si="5"/>
        <v>70</v>
      </c>
      <c r="W52" s="388">
        <f t="shared" si="5"/>
        <v>0</v>
      </c>
      <c r="X52" s="389">
        <f t="shared" si="6"/>
        <v>140</v>
      </c>
      <c r="Y52" s="144"/>
      <c r="Z52" s="423">
        <f t="shared" si="7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57">
        <f t="shared" si="0"/>
        <v>1</v>
      </c>
      <c r="B53" s="142" t="s">
        <v>337</v>
      </c>
      <c r="D53" s="198">
        <v>28</v>
      </c>
      <c r="E53" s="383">
        <f t="shared" si="4"/>
        <v>196</v>
      </c>
      <c r="F53" s="319">
        <v>46254</v>
      </c>
      <c r="G53" s="384">
        <f t="shared" ca="1" si="1"/>
        <v>54</v>
      </c>
      <c r="H53" s="385">
        <v>3</v>
      </c>
      <c r="I53" s="428">
        <v>-4.1304055000000002</v>
      </c>
      <c r="J53" s="428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>
        <v>0.25</v>
      </c>
      <c r="P53" s="196">
        <v>0.25</v>
      </c>
      <c r="Q53" s="197"/>
      <c r="R53" s="386">
        <f t="shared" si="5"/>
        <v>98</v>
      </c>
      <c r="S53" s="387">
        <f t="shared" si="5"/>
        <v>0</v>
      </c>
      <c r="T53" s="387">
        <f t="shared" si="5"/>
        <v>0</v>
      </c>
      <c r="U53" s="387">
        <f t="shared" si="5"/>
        <v>49</v>
      </c>
      <c r="V53" s="387">
        <f t="shared" si="5"/>
        <v>49</v>
      </c>
      <c r="W53" s="388">
        <f t="shared" si="5"/>
        <v>0</v>
      </c>
      <c r="X53" s="389">
        <f t="shared" si="6"/>
        <v>196</v>
      </c>
      <c r="Y53" s="144"/>
      <c r="Z53" s="423">
        <f t="shared" si="7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57">
        <f t="shared" si="0"/>
        <v>1</v>
      </c>
      <c r="B54" s="142" t="s">
        <v>88</v>
      </c>
      <c r="C54" s="148" t="s">
        <v>29</v>
      </c>
      <c r="D54" s="198">
        <v>32</v>
      </c>
      <c r="E54" s="383">
        <f t="shared" si="4"/>
        <v>224</v>
      </c>
      <c r="F54" s="319">
        <v>46252</v>
      </c>
      <c r="G54" s="384">
        <f t="shared" ca="1" si="1"/>
        <v>56</v>
      </c>
      <c r="H54" s="385">
        <v>2</v>
      </c>
      <c r="I54" s="428" t="s">
        <v>489</v>
      </c>
      <c r="J54" s="428" t="s">
        <v>490</v>
      </c>
      <c r="K54" s="385" t="s">
        <v>354</v>
      </c>
      <c r="L54" s="195">
        <v>0.75</v>
      </c>
      <c r="M54" s="196"/>
      <c r="N54" s="196"/>
      <c r="O54" s="196"/>
      <c r="P54" s="196"/>
      <c r="Q54" s="197">
        <v>0.25</v>
      </c>
      <c r="R54" s="386">
        <f t="shared" si="5"/>
        <v>168</v>
      </c>
      <c r="S54" s="387">
        <f t="shared" si="5"/>
        <v>0</v>
      </c>
      <c r="T54" s="387">
        <f t="shared" si="5"/>
        <v>0</v>
      </c>
      <c r="U54" s="387">
        <f t="shared" si="5"/>
        <v>0</v>
      </c>
      <c r="V54" s="387">
        <f t="shared" si="5"/>
        <v>0</v>
      </c>
      <c r="W54" s="388">
        <f t="shared" si="5"/>
        <v>56</v>
      </c>
      <c r="X54" s="389">
        <f t="shared" si="6"/>
        <v>224</v>
      </c>
      <c r="Y54" s="144"/>
      <c r="Z54" s="423">
        <f t="shared" si="7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57">
        <f t="shared" si="0"/>
        <v>1</v>
      </c>
      <c r="B55" s="156" t="s">
        <v>89</v>
      </c>
      <c r="C55" s="148" t="s">
        <v>34</v>
      </c>
      <c r="D55" s="198">
        <v>22</v>
      </c>
      <c r="E55" s="383">
        <f t="shared" si="4"/>
        <v>154</v>
      </c>
      <c r="F55" s="319">
        <v>46252</v>
      </c>
      <c r="G55" s="384">
        <f t="shared" ca="1" si="1"/>
        <v>56</v>
      </c>
      <c r="H55" s="385">
        <v>3</v>
      </c>
      <c r="I55" s="428" t="s">
        <v>491</v>
      </c>
      <c r="J55" s="428" t="s">
        <v>492</v>
      </c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>
        <v>0.5</v>
      </c>
      <c r="Q55" s="197"/>
      <c r="R55" s="386">
        <f t="shared" si="5"/>
        <v>77</v>
      </c>
      <c r="S55" s="387">
        <f t="shared" si="5"/>
        <v>0</v>
      </c>
      <c r="T55" s="387">
        <f t="shared" si="5"/>
        <v>0</v>
      </c>
      <c r="U55" s="387">
        <f t="shared" si="5"/>
        <v>0</v>
      </c>
      <c r="V55" s="387">
        <f t="shared" si="5"/>
        <v>77</v>
      </c>
      <c r="W55" s="388">
        <f t="shared" si="5"/>
        <v>0</v>
      </c>
      <c r="X55" s="389">
        <f t="shared" si="6"/>
        <v>154</v>
      </c>
      <c r="Y55" s="144"/>
      <c r="Z55" s="423">
        <f t="shared" si="7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0"/>
        <v>1</v>
      </c>
      <c r="B56" s="348" t="s">
        <v>322</v>
      </c>
      <c r="C56" s="168" t="s">
        <v>29</v>
      </c>
      <c r="D56" s="198">
        <v>36</v>
      </c>
      <c r="E56" s="383">
        <f t="shared" si="4"/>
        <v>252</v>
      </c>
      <c r="F56" s="319">
        <v>46252</v>
      </c>
      <c r="G56" s="384">
        <f t="shared" ca="1" si="1"/>
        <v>56</v>
      </c>
      <c r="H56" s="385">
        <v>2</v>
      </c>
      <c r="I56" s="428" t="s">
        <v>493</v>
      </c>
      <c r="J56" s="428" t="s">
        <v>494</v>
      </c>
      <c r="K56" s="385" t="s">
        <v>354</v>
      </c>
      <c r="L56" s="195">
        <v>0.25</v>
      </c>
      <c r="M56" s="196"/>
      <c r="N56" s="196"/>
      <c r="O56" s="196">
        <v>0.25</v>
      </c>
      <c r="P56" s="196">
        <v>0.25</v>
      </c>
      <c r="Q56" s="197">
        <v>0.25</v>
      </c>
      <c r="R56" s="386">
        <f t="shared" si="5"/>
        <v>63</v>
      </c>
      <c r="S56" s="387">
        <f t="shared" si="5"/>
        <v>0</v>
      </c>
      <c r="T56" s="387">
        <f t="shared" si="5"/>
        <v>0</v>
      </c>
      <c r="U56" s="387">
        <f t="shared" si="5"/>
        <v>63</v>
      </c>
      <c r="V56" s="387">
        <f t="shared" si="5"/>
        <v>63</v>
      </c>
      <c r="W56" s="388">
        <f t="shared" si="5"/>
        <v>63</v>
      </c>
      <c r="X56" s="389">
        <f t="shared" si="6"/>
        <v>252</v>
      </c>
      <c r="Y56" s="144"/>
      <c r="Z56" s="423">
        <f t="shared" si="7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>
      <c r="A57" s="157">
        <f t="shared" si="0"/>
        <v>1</v>
      </c>
      <c r="B57" s="156" t="s">
        <v>91</v>
      </c>
      <c r="C57" s="156"/>
      <c r="D57" s="198">
        <v>26</v>
      </c>
      <c r="E57" s="383">
        <f t="shared" si="4"/>
        <v>182</v>
      </c>
      <c r="F57" s="319">
        <v>46254</v>
      </c>
      <c r="G57" s="384">
        <f t="shared" ca="1" si="1"/>
        <v>54</v>
      </c>
      <c r="H57" s="385">
        <v>3</v>
      </c>
      <c r="I57" s="428">
        <v>-4.1325567000000003</v>
      </c>
      <c r="J57" s="428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ref="R57:W99" si="9">+$E57*L57</f>
        <v>91</v>
      </c>
      <c r="S57" s="387">
        <f t="shared" si="9"/>
        <v>0</v>
      </c>
      <c r="T57" s="387">
        <f t="shared" si="9"/>
        <v>0</v>
      </c>
      <c r="U57" s="387">
        <f t="shared" si="9"/>
        <v>0</v>
      </c>
      <c r="V57" s="387">
        <f t="shared" si="9"/>
        <v>0</v>
      </c>
      <c r="W57" s="388">
        <f t="shared" si="9"/>
        <v>91</v>
      </c>
      <c r="X57" s="389">
        <f t="shared" si="6"/>
        <v>182</v>
      </c>
      <c r="Y57" s="144"/>
      <c r="Z57" s="423">
        <f t="shared" si="7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0"/>
        <v>1</v>
      </c>
      <c r="B58" s="158" t="s">
        <v>92</v>
      </c>
      <c r="C58" s="148" t="s">
        <v>34</v>
      </c>
      <c r="D58" s="198">
        <v>24</v>
      </c>
      <c r="E58" s="383">
        <f t="shared" si="4"/>
        <v>168</v>
      </c>
      <c r="F58" s="319">
        <v>46254</v>
      </c>
      <c r="G58" s="384">
        <f t="shared" ca="1" si="1"/>
        <v>54</v>
      </c>
      <c r="H58" s="385">
        <v>1</v>
      </c>
      <c r="I58" s="428">
        <v>-4.2821667000000003</v>
      </c>
      <c r="J58" s="428">
        <v>15.235324</v>
      </c>
      <c r="K58" s="385" t="s">
        <v>353</v>
      </c>
      <c r="L58" s="195">
        <v>1</v>
      </c>
      <c r="M58" s="196"/>
      <c r="N58" s="196"/>
      <c r="O58" s="196"/>
      <c r="P58" s="196"/>
      <c r="Q58" s="197"/>
      <c r="R58" s="386">
        <f t="shared" si="9"/>
        <v>168</v>
      </c>
      <c r="S58" s="387">
        <f t="shared" si="9"/>
        <v>0</v>
      </c>
      <c r="T58" s="387">
        <f t="shared" si="9"/>
        <v>0</v>
      </c>
      <c r="U58" s="387">
        <f t="shared" si="9"/>
        <v>0</v>
      </c>
      <c r="V58" s="387">
        <f t="shared" si="9"/>
        <v>0</v>
      </c>
      <c r="W58" s="388">
        <f t="shared" si="9"/>
        <v>0</v>
      </c>
      <c r="X58" s="389">
        <f t="shared" si="6"/>
        <v>168</v>
      </c>
      <c r="Y58" s="144"/>
      <c r="Z58" s="423">
        <f t="shared" si="7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57">
        <f t="shared" si="0"/>
        <v>1</v>
      </c>
      <c r="B59" s="156" t="s">
        <v>93</v>
      </c>
      <c r="C59" s="148" t="s">
        <v>29</v>
      </c>
      <c r="D59" s="198">
        <v>40</v>
      </c>
      <c r="E59" s="383">
        <f t="shared" si="4"/>
        <v>280</v>
      </c>
      <c r="F59" s="319">
        <v>46252</v>
      </c>
      <c r="G59" s="384">
        <f t="shared" ca="1" si="1"/>
        <v>56</v>
      </c>
      <c r="H59" s="385">
        <v>2</v>
      </c>
      <c r="I59" s="428" t="s">
        <v>495</v>
      </c>
      <c r="J59" s="428" t="s">
        <v>496</v>
      </c>
      <c r="K59" s="385" t="s">
        <v>354</v>
      </c>
      <c r="L59" s="195">
        <v>0.25</v>
      </c>
      <c r="M59" s="196">
        <v>0.25</v>
      </c>
      <c r="N59" s="196"/>
      <c r="O59" s="196"/>
      <c r="P59" s="196"/>
      <c r="Q59" s="197">
        <v>0.5</v>
      </c>
      <c r="R59" s="386">
        <f t="shared" si="9"/>
        <v>70</v>
      </c>
      <c r="S59" s="387">
        <f t="shared" si="9"/>
        <v>70</v>
      </c>
      <c r="T59" s="387">
        <f t="shared" si="9"/>
        <v>0</v>
      </c>
      <c r="U59" s="387">
        <f t="shared" si="9"/>
        <v>0</v>
      </c>
      <c r="V59" s="387">
        <f t="shared" si="9"/>
        <v>0</v>
      </c>
      <c r="W59" s="388">
        <f t="shared" si="9"/>
        <v>140</v>
      </c>
      <c r="X59" s="389">
        <f t="shared" si="6"/>
        <v>280</v>
      </c>
      <c r="Y59" s="144"/>
      <c r="Z59" s="423">
        <f t="shared" si="7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0"/>
        <v>1</v>
      </c>
      <c r="B60" s="153" t="s">
        <v>94</v>
      </c>
      <c r="C60" s="148" t="s">
        <v>29</v>
      </c>
      <c r="D60" s="198">
        <v>28</v>
      </c>
      <c r="E60" s="383">
        <f t="shared" si="4"/>
        <v>196</v>
      </c>
      <c r="F60" s="319">
        <v>46255</v>
      </c>
      <c r="G60" s="384">
        <f t="shared" ca="1" si="1"/>
        <v>53</v>
      </c>
      <c r="H60" s="254">
        <v>1</v>
      </c>
      <c r="I60" s="429" t="s">
        <v>497</v>
      </c>
      <c r="J60" s="429" t="s">
        <v>498</v>
      </c>
      <c r="K60" s="385" t="s">
        <v>353</v>
      </c>
      <c r="L60" s="195">
        <v>0.5</v>
      </c>
      <c r="M60" s="196"/>
      <c r="N60" s="196"/>
      <c r="O60" s="196"/>
      <c r="P60" s="196"/>
      <c r="Q60" s="197">
        <v>0.5</v>
      </c>
      <c r="R60" s="386">
        <f t="shared" si="9"/>
        <v>98</v>
      </c>
      <c r="S60" s="387">
        <f t="shared" si="9"/>
        <v>0</v>
      </c>
      <c r="T60" s="387">
        <f t="shared" si="9"/>
        <v>0</v>
      </c>
      <c r="U60" s="387">
        <f t="shared" si="9"/>
        <v>0</v>
      </c>
      <c r="V60" s="387">
        <f t="shared" si="9"/>
        <v>0</v>
      </c>
      <c r="W60" s="388">
        <f t="shared" si="9"/>
        <v>98</v>
      </c>
      <c r="X60" s="389">
        <f t="shared" si="6"/>
        <v>196</v>
      </c>
      <c r="Y60" s="144"/>
      <c r="Z60" s="423">
        <f t="shared" si="7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0"/>
        <v>1</v>
      </c>
      <c r="B61" s="169" t="s">
        <v>95</v>
      </c>
      <c r="C61" s="159" t="s">
        <v>29</v>
      </c>
      <c r="D61" s="200">
        <v>24</v>
      </c>
      <c r="E61" s="383">
        <f t="shared" si="4"/>
        <v>168</v>
      </c>
      <c r="F61" s="319">
        <v>46254</v>
      </c>
      <c r="G61" s="384">
        <f t="shared" ca="1" si="1"/>
        <v>54</v>
      </c>
      <c r="H61" s="254">
        <v>1</v>
      </c>
      <c r="I61" s="429">
        <v>-4.2821742</v>
      </c>
      <c r="J61" s="429">
        <v>15.220715500000001</v>
      </c>
      <c r="K61" s="385" t="s">
        <v>353</v>
      </c>
      <c r="L61" s="195">
        <v>0.5</v>
      </c>
      <c r="M61" s="196"/>
      <c r="N61" s="196">
        <v>0.5</v>
      </c>
      <c r="O61" s="196"/>
      <c r="P61" s="196"/>
      <c r="Q61" s="197"/>
      <c r="R61" s="386">
        <f t="shared" si="9"/>
        <v>84</v>
      </c>
      <c r="S61" s="387">
        <f t="shared" si="9"/>
        <v>0</v>
      </c>
      <c r="T61" s="387">
        <f t="shared" si="9"/>
        <v>84</v>
      </c>
      <c r="U61" s="387">
        <f t="shared" si="9"/>
        <v>0</v>
      </c>
      <c r="V61" s="387">
        <f t="shared" si="9"/>
        <v>0</v>
      </c>
      <c r="W61" s="388">
        <f t="shared" si="9"/>
        <v>0</v>
      </c>
      <c r="X61" s="389">
        <f t="shared" si="6"/>
        <v>168</v>
      </c>
      <c r="Y61" s="144"/>
      <c r="Z61" s="423">
        <f t="shared" si="7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0"/>
        <v>1</v>
      </c>
      <c r="B62" s="142" t="s">
        <v>96</v>
      </c>
      <c r="C62" s="159" t="s">
        <v>29</v>
      </c>
      <c r="D62" s="198">
        <v>24</v>
      </c>
      <c r="E62" s="383">
        <f t="shared" si="4"/>
        <v>168</v>
      </c>
      <c r="F62" s="319">
        <v>46254</v>
      </c>
      <c r="G62" s="384">
        <f t="shared" ca="1" si="1"/>
        <v>54</v>
      </c>
      <c r="H62" s="254">
        <v>1</v>
      </c>
      <c r="I62" s="429">
        <v>-4.2682741999999996</v>
      </c>
      <c r="J62" s="429">
        <v>15.2245566</v>
      </c>
      <c r="K62" s="385" t="s">
        <v>353</v>
      </c>
      <c r="L62" s="195">
        <v>0.5</v>
      </c>
      <c r="M62" s="196"/>
      <c r="N62" s="196">
        <v>0.25</v>
      </c>
      <c r="O62" s="196">
        <v>0.25</v>
      </c>
      <c r="P62" s="196"/>
      <c r="Q62" s="197"/>
      <c r="R62" s="386">
        <f t="shared" si="9"/>
        <v>84</v>
      </c>
      <c r="S62" s="387">
        <f t="shared" si="9"/>
        <v>0</v>
      </c>
      <c r="T62" s="387">
        <f t="shared" si="9"/>
        <v>42</v>
      </c>
      <c r="U62" s="387">
        <f t="shared" si="9"/>
        <v>42</v>
      </c>
      <c r="V62" s="387">
        <f t="shared" si="9"/>
        <v>0</v>
      </c>
      <c r="W62" s="388">
        <f t="shared" si="9"/>
        <v>0</v>
      </c>
      <c r="X62" s="389">
        <f t="shared" si="6"/>
        <v>168</v>
      </c>
      <c r="Y62" s="144"/>
      <c r="Z62" s="423">
        <f t="shared" si="7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0"/>
        <v>1</v>
      </c>
      <c r="B63" s="150" t="s">
        <v>97</v>
      </c>
      <c r="C63" s="159" t="s">
        <v>29</v>
      </c>
      <c r="D63" s="200">
        <v>42</v>
      </c>
      <c r="E63" s="383">
        <f t="shared" si="4"/>
        <v>294</v>
      </c>
      <c r="F63" s="319">
        <v>46252</v>
      </c>
      <c r="G63" s="384">
        <f t="shared" ca="1" si="1"/>
        <v>56</v>
      </c>
      <c r="H63" s="385">
        <v>3</v>
      </c>
      <c r="I63" s="428" t="s">
        <v>499</v>
      </c>
      <c r="J63" s="428" t="s">
        <v>500</v>
      </c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0.25</v>
      </c>
      <c r="Q63" s="197">
        <v>0.25</v>
      </c>
      <c r="R63" s="386">
        <f t="shared" si="9"/>
        <v>147</v>
      </c>
      <c r="S63" s="387">
        <f t="shared" si="9"/>
        <v>0</v>
      </c>
      <c r="T63" s="387">
        <f t="shared" si="9"/>
        <v>0</v>
      </c>
      <c r="U63" s="387">
        <f t="shared" si="9"/>
        <v>0</v>
      </c>
      <c r="V63" s="387">
        <f t="shared" si="9"/>
        <v>73.5</v>
      </c>
      <c r="W63" s="388">
        <f t="shared" si="9"/>
        <v>73.5</v>
      </c>
      <c r="X63" s="389">
        <f t="shared" si="6"/>
        <v>294</v>
      </c>
      <c r="Y63" s="144"/>
      <c r="Z63" s="423">
        <f t="shared" si="7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0"/>
        <v>1</v>
      </c>
      <c r="B64" s="169" t="s">
        <v>98</v>
      </c>
      <c r="C64" s="159" t="s">
        <v>29</v>
      </c>
      <c r="D64" s="200">
        <v>18</v>
      </c>
      <c r="E64" s="383">
        <f t="shared" si="4"/>
        <v>126</v>
      </c>
      <c r="F64" s="319">
        <v>46255</v>
      </c>
      <c r="G64" s="384">
        <f t="shared" ca="1" si="1"/>
        <v>53</v>
      </c>
      <c r="H64" s="254">
        <v>1</v>
      </c>
      <c r="I64" s="429" t="s">
        <v>501</v>
      </c>
      <c r="J64" s="429" t="s">
        <v>502</v>
      </c>
      <c r="K64" s="385" t="s">
        <v>353</v>
      </c>
      <c r="L64" s="195">
        <v>0.5</v>
      </c>
      <c r="M64" s="196"/>
      <c r="N64" s="196"/>
      <c r="O64" s="196">
        <v>0.5</v>
      </c>
      <c r="P64" s="196"/>
      <c r="Q64" s="197"/>
      <c r="R64" s="386">
        <f t="shared" si="9"/>
        <v>63</v>
      </c>
      <c r="S64" s="387">
        <f t="shared" si="9"/>
        <v>0</v>
      </c>
      <c r="T64" s="387">
        <f t="shared" si="9"/>
        <v>0</v>
      </c>
      <c r="U64" s="387">
        <f t="shared" si="9"/>
        <v>63</v>
      </c>
      <c r="V64" s="387">
        <f t="shared" si="9"/>
        <v>0</v>
      </c>
      <c r="W64" s="388">
        <f t="shared" si="9"/>
        <v>0</v>
      </c>
      <c r="X64" s="389">
        <f t="shared" si="6"/>
        <v>126</v>
      </c>
      <c r="Y64" s="144"/>
      <c r="Z64" s="423">
        <f t="shared" si="7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0"/>
        <v>1</v>
      </c>
      <c r="B65" s="169" t="s">
        <v>99</v>
      </c>
      <c r="C65" s="159" t="s">
        <v>29</v>
      </c>
      <c r="D65" s="200">
        <v>28</v>
      </c>
      <c r="E65" s="383">
        <f t="shared" si="4"/>
        <v>196</v>
      </c>
      <c r="F65" s="319">
        <v>46255</v>
      </c>
      <c r="G65" s="384">
        <f ca="1">+IF(A65=1,(+TODAY())-F65,"Sans objet")</f>
        <v>53</v>
      </c>
      <c r="H65" s="385">
        <v>1</v>
      </c>
      <c r="I65" s="428" t="s">
        <v>503</v>
      </c>
      <c r="J65" s="428" t="s">
        <v>504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9"/>
        <v>98</v>
      </c>
      <c r="S65" s="387">
        <f t="shared" si="9"/>
        <v>0</v>
      </c>
      <c r="T65" s="387">
        <f t="shared" si="9"/>
        <v>0</v>
      </c>
      <c r="U65" s="387">
        <f t="shared" si="9"/>
        <v>0</v>
      </c>
      <c r="V65" s="387">
        <f t="shared" si="9"/>
        <v>0</v>
      </c>
      <c r="W65" s="388">
        <f t="shared" si="9"/>
        <v>98</v>
      </c>
      <c r="X65" s="389">
        <f t="shared" si="6"/>
        <v>196</v>
      </c>
      <c r="Y65" s="144"/>
      <c r="Z65" s="423">
        <f t="shared" si="7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129" si="10">+IF(D66&gt;0,1,0)</f>
        <v>1</v>
      </c>
      <c r="B66" s="161" t="s">
        <v>100</v>
      </c>
      <c r="C66" s="160" t="s">
        <v>29</v>
      </c>
      <c r="D66" s="198">
        <v>20</v>
      </c>
      <c r="E66" s="383">
        <f>D66*7</f>
        <v>140</v>
      </c>
      <c r="F66" s="319">
        <v>46254</v>
      </c>
      <c r="G66" s="384">
        <f t="shared" ref="G66:G68" ca="1" si="11">+IF(A66=1,(+TODAY())-F66,"Sans objet")</f>
        <v>54</v>
      </c>
      <c r="H66" s="254">
        <v>1</v>
      </c>
      <c r="I66" s="429">
        <v>-4.2824644000000003</v>
      </c>
      <c r="J66" s="429">
        <v>15.226678700000001</v>
      </c>
      <c r="K66" s="385" t="s">
        <v>353</v>
      </c>
      <c r="L66" s="195">
        <v>0.5</v>
      </c>
      <c r="M66" s="196"/>
      <c r="N66" s="196"/>
      <c r="O66" s="196"/>
      <c r="P66" s="196"/>
      <c r="Q66" s="197">
        <v>0.5</v>
      </c>
      <c r="R66" s="386">
        <f t="shared" si="9"/>
        <v>70</v>
      </c>
      <c r="S66" s="387">
        <f t="shared" si="9"/>
        <v>0</v>
      </c>
      <c r="T66" s="387">
        <f t="shared" si="9"/>
        <v>0</v>
      </c>
      <c r="U66" s="387">
        <f t="shared" si="9"/>
        <v>0</v>
      </c>
      <c r="V66" s="387">
        <f t="shared" si="9"/>
        <v>0</v>
      </c>
      <c r="W66" s="388">
        <f t="shared" si="9"/>
        <v>70</v>
      </c>
      <c r="X66" s="389">
        <f t="shared" si="6"/>
        <v>140</v>
      </c>
      <c r="Y66" s="144"/>
      <c r="Z66" s="423">
        <f t="shared" ref="Z66:Z97" si="1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si="10"/>
        <v>1</v>
      </c>
      <c r="B67" s="153" t="s">
        <v>101</v>
      </c>
      <c r="C67" s="148" t="s">
        <v>29</v>
      </c>
      <c r="D67" s="198">
        <v>48</v>
      </c>
      <c r="E67" s="383">
        <f t="shared" ref="E67:E130" si="13">D67*7</f>
        <v>336</v>
      </c>
      <c r="F67" s="319">
        <v>46206</v>
      </c>
      <c r="G67" s="384">
        <v>1</v>
      </c>
      <c r="H67" s="385">
        <v>2</v>
      </c>
      <c r="I67" s="428" t="s">
        <v>505</v>
      </c>
      <c r="J67" s="428" t="s">
        <v>506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9"/>
        <v>0</v>
      </c>
      <c r="S67" s="387">
        <f t="shared" si="9"/>
        <v>168</v>
      </c>
      <c r="T67" s="387">
        <f t="shared" si="9"/>
        <v>0</v>
      </c>
      <c r="U67" s="387">
        <f t="shared" si="9"/>
        <v>84</v>
      </c>
      <c r="V67" s="387">
        <f t="shared" si="9"/>
        <v>0</v>
      </c>
      <c r="W67" s="388">
        <f t="shared" si="9"/>
        <v>84</v>
      </c>
      <c r="X67" s="389">
        <f t="shared" ref="X67:X130" si="14">SUM(R67:W67)</f>
        <v>336</v>
      </c>
      <c r="Y67" s="144"/>
      <c r="Z67" s="423">
        <f t="shared" si="1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10"/>
        <v>1</v>
      </c>
      <c r="B68" s="150" t="s">
        <v>103</v>
      </c>
      <c r="C68" s="288"/>
      <c r="D68" s="200">
        <v>20</v>
      </c>
      <c r="E68" s="383">
        <f t="shared" si="13"/>
        <v>140</v>
      </c>
      <c r="F68" s="319">
        <v>46253</v>
      </c>
      <c r="G68" s="384">
        <f t="shared" ca="1" si="11"/>
        <v>55</v>
      </c>
      <c r="H68" s="254">
        <v>2</v>
      </c>
      <c r="I68" s="429" t="s">
        <v>507</v>
      </c>
      <c r="J68" s="429" t="s">
        <v>508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9"/>
        <v>0</v>
      </c>
      <c r="S68" s="387">
        <f t="shared" si="9"/>
        <v>0</v>
      </c>
      <c r="T68" s="387">
        <f t="shared" si="9"/>
        <v>0</v>
      </c>
      <c r="U68" s="387">
        <f t="shared" si="9"/>
        <v>0</v>
      </c>
      <c r="V68" s="387">
        <f t="shared" si="9"/>
        <v>0</v>
      </c>
      <c r="W68" s="388">
        <f t="shared" si="9"/>
        <v>140</v>
      </c>
      <c r="X68" s="389">
        <f t="shared" si="14"/>
        <v>140</v>
      </c>
      <c r="Y68" s="144"/>
      <c r="Z68" s="423">
        <f t="shared" si="1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10"/>
        <v>1</v>
      </c>
      <c r="B69" s="153" t="s">
        <v>105</v>
      </c>
      <c r="D69" s="198">
        <v>28</v>
      </c>
      <c r="E69" s="383">
        <f t="shared" si="13"/>
        <v>196</v>
      </c>
      <c r="F69" s="319">
        <v>46255</v>
      </c>
      <c r="G69" s="384">
        <f ca="1">+IF(A69=1,(+TODAY())-F69,"Sans objet")</f>
        <v>53</v>
      </c>
      <c r="H69" s="254">
        <v>1</v>
      </c>
      <c r="I69" s="429" t="s">
        <v>509</v>
      </c>
      <c r="J69" s="429" t="s">
        <v>510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9"/>
        <v>98</v>
      </c>
      <c r="S69" s="387">
        <f t="shared" si="9"/>
        <v>0</v>
      </c>
      <c r="T69" s="387">
        <f t="shared" si="9"/>
        <v>0</v>
      </c>
      <c r="U69" s="387">
        <f t="shared" si="9"/>
        <v>98</v>
      </c>
      <c r="V69" s="387">
        <f t="shared" si="9"/>
        <v>0</v>
      </c>
      <c r="W69" s="388">
        <f t="shared" si="9"/>
        <v>0</v>
      </c>
      <c r="X69" s="389">
        <f t="shared" si="14"/>
        <v>196</v>
      </c>
      <c r="Y69" s="144"/>
      <c r="Z69" s="423">
        <f t="shared" si="1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10"/>
        <v>1</v>
      </c>
      <c r="B70" s="142" t="s">
        <v>106</v>
      </c>
      <c r="C70" s="142"/>
      <c r="D70" s="199">
        <v>12</v>
      </c>
      <c r="E70" s="383">
        <f t="shared" si="13"/>
        <v>84</v>
      </c>
      <c r="F70" s="319">
        <v>46255</v>
      </c>
      <c r="G70" s="384">
        <f t="shared" ref="G70:G131" ca="1" si="15">+IF(A70=1,(+TODAY())-F70,"Sans objet")</f>
        <v>53</v>
      </c>
      <c r="H70" s="254">
        <v>1</v>
      </c>
      <c r="I70" s="429" t="s">
        <v>511</v>
      </c>
      <c r="J70" s="429" t="s">
        <v>512</v>
      </c>
      <c r="K70" s="385" t="s">
        <v>353</v>
      </c>
      <c r="L70" s="195">
        <v>0.5</v>
      </c>
      <c r="M70" s="196"/>
      <c r="N70" s="196"/>
      <c r="O70" s="196">
        <v>0.25</v>
      </c>
      <c r="P70" s="196"/>
      <c r="Q70" s="197">
        <v>0.25</v>
      </c>
      <c r="R70" s="386">
        <f t="shared" si="9"/>
        <v>42</v>
      </c>
      <c r="S70" s="387">
        <f t="shared" si="9"/>
        <v>0</v>
      </c>
      <c r="T70" s="387">
        <f t="shared" si="9"/>
        <v>0</v>
      </c>
      <c r="U70" s="387">
        <f t="shared" si="9"/>
        <v>21</v>
      </c>
      <c r="V70" s="387">
        <f t="shared" si="9"/>
        <v>0</v>
      </c>
      <c r="W70" s="388">
        <f t="shared" si="9"/>
        <v>21</v>
      </c>
      <c r="X70" s="389">
        <f t="shared" si="14"/>
        <v>84</v>
      </c>
      <c r="Y70" s="144"/>
      <c r="Z70" s="423">
        <f t="shared" si="1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10"/>
        <v>1</v>
      </c>
      <c r="B71" s="142" t="s">
        <v>107</v>
      </c>
      <c r="C71" s="142"/>
      <c r="D71" s="198">
        <v>28</v>
      </c>
      <c r="E71" s="383">
        <f t="shared" si="13"/>
        <v>196</v>
      </c>
      <c r="F71" s="319">
        <v>46253</v>
      </c>
      <c r="G71" s="384">
        <f t="shared" ca="1" si="15"/>
        <v>55</v>
      </c>
      <c r="H71" s="385">
        <v>2</v>
      </c>
      <c r="I71" s="428" t="s">
        <v>513</v>
      </c>
      <c r="J71" s="428" t="s">
        <v>514</v>
      </c>
      <c r="K71" s="385" t="s">
        <v>354</v>
      </c>
      <c r="L71" s="195">
        <v>0.5</v>
      </c>
      <c r="M71" s="196"/>
      <c r="N71" s="196"/>
      <c r="O71" s="196"/>
      <c r="P71" s="196"/>
      <c r="Q71" s="197">
        <v>0.5</v>
      </c>
      <c r="R71" s="386">
        <f t="shared" si="9"/>
        <v>98</v>
      </c>
      <c r="S71" s="387">
        <f t="shared" si="9"/>
        <v>0</v>
      </c>
      <c r="T71" s="387">
        <f t="shared" si="9"/>
        <v>0</v>
      </c>
      <c r="U71" s="387">
        <f t="shared" si="9"/>
        <v>0</v>
      </c>
      <c r="V71" s="387">
        <f t="shared" si="9"/>
        <v>0</v>
      </c>
      <c r="W71" s="388">
        <f t="shared" si="9"/>
        <v>98</v>
      </c>
      <c r="X71" s="389">
        <f t="shared" si="14"/>
        <v>196</v>
      </c>
      <c r="Y71" s="144"/>
      <c r="Z71" s="423">
        <f t="shared" si="1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10"/>
        <v>1</v>
      </c>
      <c r="B72" s="153" t="s">
        <v>392</v>
      </c>
      <c r="C72" s="149" t="s">
        <v>34</v>
      </c>
      <c r="D72" s="198">
        <v>30</v>
      </c>
      <c r="E72" s="383">
        <f t="shared" si="13"/>
        <v>210</v>
      </c>
      <c r="F72" s="352">
        <v>46255</v>
      </c>
      <c r="G72" s="384">
        <f t="shared" ca="1" si="15"/>
        <v>53</v>
      </c>
      <c r="H72" s="255">
        <v>1</v>
      </c>
      <c r="I72" s="430" t="s">
        <v>515</v>
      </c>
      <c r="J72" s="430" t="s">
        <v>516</v>
      </c>
      <c r="K72" s="255" t="s">
        <v>353</v>
      </c>
      <c r="L72" s="195">
        <v>0.5</v>
      </c>
      <c r="M72" s="196"/>
      <c r="N72" s="196"/>
      <c r="O72" s="196">
        <v>0.25</v>
      </c>
      <c r="P72" s="196">
        <v>0.25</v>
      </c>
      <c r="Q72" s="197"/>
      <c r="R72" s="386">
        <f t="shared" si="9"/>
        <v>105</v>
      </c>
      <c r="S72" s="387">
        <f t="shared" si="9"/>
        <v>0</v>
      </c>
      <c r="T72" s="387">
        <f t="shared" si="9"/>
        <v>0</v>
      </c>
      <c r="U72" s="387">
        <f t="shared" si="9"/>
        <v>52.5</v>
      </c>
      <c r="V72" s="387">
        <f t="shared" si="9"/>
        <v>52.5</v>
      </c>
      <c r="W72" s="388">
        <f t="shared" si="9"/>
        <v>0</v>
      </c>
      <c r="X72" s="389">
        <f t="shared" si="14"/>
        <v>210</v>
      </c>
      <c r="Y72" s="144"/>
      <c r="Z72" s="423">
        <f t="shared" si="1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10"/>
        <v>1</v>
      </c>
      <c r="B73" s="153" t="s">
        <v>393</v>
      </c>
      <c r="C73" s="153"/>
      <c r="D73" s="198">
        <v>26</v>
      </c>
      <c r="E73" s="383">
        <f t="shared" si="13"/>
        <v>182</v>
      </c>
      <c r="F73" s="319">
        <v>46255</v>
      </c>
      <c r="G73" s="384">
        <f t="shared" ca="1" si="15"/>
        <v>53</v>
      </c>
      <c r="H73" s="385">
        <v>1</v>
      </c>
      <c r="I73" s="428" t="s">
        <v>517</v>
      </c>
      <c r="J73" s="428" t="s">
        <v>518</v>
      </c>
      <c r="K73" s="385" t="s">
        <v>353</v>
      </c>
      <c r="L73" s="195"/>
      <c r="M73" s="196"/>
      <c r="N73" s="196"/>
      <c r="O73" s="196">
        <v>0.5</v>
      </c>
      <c r="P73" s="196">
        <v>0.5</v>
      </c>
      <c r="Q73" s="197"/>
      <c r="R73" s="386">
        <f t="shared" si="9"/>
        <v>0</v>
      </c>
      <c r="S73" s="387">
        <f t="shared" si="9"/>
        <v>0</v>
      </c>
      <c r="T73" s="387">
        <f t="shared" si="9"/>
        <v>0</v>
      </c>
      <c r="U73" s="387">
        <f t="shared" si="9"/>
        <v>91</v>
      </c>
      <c r="V73" s="387">
        <f t="shared" si="9"/>
        <v>91</v>
      </c>
      <c r="W73" s="388">
        <f t="shared" si="9"/>
        <v>0</v>
      </c>
      <c r="X73" s="389">
        <f t="shared" si="14"/>
        <v>182</v>
      </c>
      <c r="Y73" s="144"/>
      <c r="Z73" s="423">
        <f t="shared" si="1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57">
        <f t="shared" si="10"/>
        <v>1</v>
      </c>
      <c r="B74" s="142" t="s">
        <v>110</v>
      </c>
      <c r="C74" s="148" t="s">
        <v>29</v>
      </c>
      <c r="D74" s="198">
        <v>26</v>
      </c>
      <c r="E74" s="383">
        <f t="shared" si="13"/>
        <v>182</v>
      </c>
      <c r="F74" s="319">
        <v>46254</v>
      </c>
      <c r="G74" s="384">
        <f t="shared" ca="1" si="15"/>
        <v>54</v>
      </c>
      <c r="H74" s="385">
        <v>3</v>
      </c>
      <c r="I74" s="428">
        <v>-4.1654558000000002</v>
      </c>
      <c r="J74" s="428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9"/>
        <v>91</v>
      </c>
      <c r="S74" s="387">
        <f t="shared" si="9"/>
        <v>0</v>
      </c>
      <c r="T74" s="387">
        <f t="shared" si="9"/>
        <v>45.5</v>
      </c>
      <c r="U74" s="387">
        <f t="shared" si="9"/>
        <v>0</v>
      </c>
      <c r="V74" s="387">
        <f t="shared" si="9"/>
        <v>45.5</v>
      </c>
      <c r="W74" s="388">
        <f t="shared" si="9"/>
        <v>0</v>
      </c>
      <c r="X74" s="389">
        <f t="shared" si="14"/>
        <v>182</v>
      </c>
      <c r="Y74" s="144"/>
      <c r="Z74" s="423">
        <f t="shared" si="1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10"/>
        <v>1</v>
      </c>
      <c r="B75" s="142" t="s">
        <v>111</v>
      </c>
      <c r="C75" s="142"/>
      <c r="D75" s="198">
        <v>28</v>
      </c>
      <c r="E75" s="383">
        <f t="shared" si="13"/>
        <v>196</v>
      </c>
      <c r="F75" s="319">
        <v>46255</v>
      </c>
      <c r="G75" s="384">
        <f t="shared" ca="1" si="15"/>
        <v>53</v>
      </c>
      <c r="H75" s="385">
        <v>2</v>
      </c>
      <c r="I75" s="428" t="s">
        <v>519</v>
      </c>
      <c r="J75" s="428" t="s">
        <v>520</v>
      </c>
      <c r="K75" s="385" t="s">
        <v>354</v>
      </c>
      <c r="L75" s="195">
        <v>0.5</v>
      </c>
      <c r="M75" s="196"/>
      <c r="N75" s="196"/>
      <c r="O75" s="196"/>
      <c r="P75" s="196"/>
      <c r="Q75" s="197">
        <v>0.5</v>
      </c>
      <c r="R75" s="386">
        <f>+$E75*L75</f>
        <v>98</v>
      </c>
      <c r="S75" s="387">
        <f t="shared" si="9"/>
        <v>0</v>
      </c>
      <c r="T75" s="387">
        <f t="shared" si="9"/>
        <v>0</v>
      </c>
      <c r="U75" s="387">
        <f t="shared" si="9"/>
        <v>0</v>
      </c>
      <c r="V75" s="387">
        <f t="shared" si="9"/>
        <v>0</v>
      </c>
      <c r="W75" s="388">
        <f t="shared" si="9"/>
        <v>98</v>
      </c>
      <c r="X75" s="389">
        <f>SUM(R75:W75)</f>
        <v>196</v>
      </c>
      <c r="Y75" s="144"/>
      <c r="Z75" s="423">
        <f t="shared" si="1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10"/>
        <v>1</v>
      </c>
      <c r="B76" s="142" t="s">
        <v>112</v>
      </c>
      <c r="C76" s="148" t="s">
        <v>52</v>
      </c>
      <c r="D76" s="198">
        <v>40</v>
      </c>
      <c r="E76" s="383">
        <f t="shared" si="13"/>
        <v>280</v>
      </c>
      <c r="F76" s="319">
        <v>46252</v>
      </c>
      <c r="G76" s="384">
        <f t="shared" ca="1" si="15"/>
        <v>56</v>
      </c>
      <c r="H76" s="385">
        <v>3</v>
      </c>
      <c r="I76" s="428" t="s">
        <v>521</v>
      </c>
      <c r="J76" s="428" t="s">
        <v>522</v>
      </c>
      <c r="K76" s="385" t="str">
        <f>VLOOKUP(H76,Secteurs!$A$4:$C$6,3)</f>
        <v>Arnaud ITOUA</v>
      </c>
      <c r="L76" s="195">
        <v>0.5</v>
      </c>
      <c r="M76" s="196"/>
      <c r="N76" s="196">
        <v>0.5</v>
      </c>
      <c r="O76" s="196"/>
      <c r="P76" s="196"/>
      <c r="Q76" s="197"/>
      <c r="R76" s="386">
        <f t="shared" si="9"/>
        <v>140</v>
      </c>
      <c r="S76" s="387">
        <f t="shared" si="9"/>
        <v>0</v>
      </c>
      <c r="T76" s="387">
        <f t="shared" si="9"/>
        <v>140</v>
      </c>
      <c r="U76" s="387">
        <f t="shared" si="9"/>
        <v>0</v>
      </c>
      <c r="V76" s="387">
        <f t="shared" si="9"/>
        <v>0</v>
      </c>
      <c r="W76" s="388">
        <f t="shared" si="9"/>
        <v>0</v>
      </c>
      <c r="X76" s="389">
        <f t="shared" si="14"/>
        <v>280</v>
      </c>
      <c r="Y76" s="144"/>
      <c r="Z76" s="423">
        <f t="shared" si="1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10"/>
        <v>1</v>
      </c>
      <c r="B77" s="153" t="s">
        <v>327</v>
      </c>
      <c r="C77" s="149"/>
      <c r="D77" s="198">
        <v>25</v>
      </c>
      <c r="E77" s="383">
        <f t="shared" si="13"/>
        <v>175</v>
      </c>
      <c r="F77" s="319">
        <v>46255</v>
      </c>
      <c r="G77" s="384">
        <f ca="1">+IF(A77=1,(+TODAY())-F77,"Sans objet")</f>
        <v>53</v>
      </c>
      <c r="H77" s="254">
        <v>1</v>
      </c>
      <c r="I77" s="429" t="s">
        <v>523</v>
      </c>
      <c r="J77" s="429" t="s">
        <v>524</v>
      </c>
      <c r="K77" s="385" t="s">
        <v>353</v>
      </c>
      <c r="L77" s="195">
        <v>0.5</v>
      </c>
      <c r="M77" s="196"/>
      <c r="N77" s="196"/>
      <c r="O77" s="196">
        <v>0.25</v>
      </c>
      <c r="P77" s="196"/>
      <c r="Q77" s="197">
        <v>0.25</v>
      </c>
      <c r="R77" s="386">
        <f t="shared" si="9"/>
        <v>87.5</v>
      </c>
      <c r="S77" s="387">
        <f t="shared" si="9"/>
        <v>0</v>
      </c>
      <c r="T77" s="387">
        <f t="shared" si="9"/>
        <v>0</v>
      </c>
      <c r="U77" s="387">
        <f t="shared" si="9"/>
        <v>43.75</v>
      </c>
      <c r="V77" s="387">
        <f t="shared" si="9"/>
        <v>0</v>
      </c>
      <c r="W77" s="388">
        <f t="shared" si="9"/>
        <v>43.75</v>
      </c>
      <c r="X77" s="389">
        <f t="shared" si="14"/>
        <v>175</v>
      </c>
      <c r="Y77" s="144"/>
      <c r="Z77" s="423">
        <f t="shared" si="1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10"/>
        <v>1</v>
      </c>
      <c r="B78" s="142" t="s">
        <v>114</v>
      </c>
      <c r="C78" s="148" t="s">
        <v>29</v>
      </c>
      <c r="D78" s="198">
        <v>32</v>
      </c>
      <c r="E78" s="383">
        <f t="shared" si="13"/>
        <v>224</v>
      </c>
      <c r="F78" s="319">
        <v>46253</v>
      </c>
      <c r="G78" s="384">
        <f t="shared" ca="1" si="15"/>
        <v>55</v>
      </c>
      <c r="H78" s="385">
        <v>1</v>
      </c>
      <c r="I78" s="428" t="s">
        <v>525</v>
      </c>
      <c r="J78" s="428" t="s">
        <v>526</v>
      </c>
      <c r="K78" s="385" t="s">
        <v>354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9"/>
        <v>112</v>
      </c>
      <c r="S78" s="387">
        <f t="shared" si="9"/>
        <v>0</v>
      </c>
      <c r="T78" s="387">
        <f t="shared" si="9"/>
        <v>0</v>
      </c>
      <c r="U78" s="387">
        <f t="shared" si="9"/>
        <v>56</v>
      </c>
      <c r="V78" s="387">
        <f t="shared" si="9"/>
        <v>0</v>
      </c>
      <c r="W78" s="388">
        <f t="shared" si="9"/>
        <v>56</v>
      </c>
      <c r="X78" s="389">
        <f t="shared" si="14"/>
        <v>224</v>
      </c>
      <c r="Y78" s="144"/>
      <c r="Z78" s="423">
        <f t="shared" si="1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10"/>
        <v>1</v>
      </c>
      <c r="B79" s="161" t="s">
        <v>237</v>
      </c>
      <c r="C79" s="161"/>
      <c r="D79" s="198">
        <v>52</v>
      </c>
      <c r="E79" s="383">
        <f t="shared" si="13"/>
        <v>364</v>
      </c>
      <c r="F79" s="319">
        <v>46252</v>
      </c>
      <c r="G79" s="384">
        <f t="shared" ca="1" si="15"/>
        <v>56</v>
      </c>
      <c r="H79" s="385">
        <v>1</v>
      </c>
      <c r="I79" s="428">
        <v>-4.2859619999999996</v>
      </c>
      <c r="J79" s="428">
        <v>15.247093</v>
      </c>
      <c r="K79" s="385" t="s">
        <v>353</v>
      </c>
      <c r="L79" s="195">
        <v>0.75</v>
      </c>
      <c r="M79" s="196"/>
      <c r="N79" s="196"/>
      <c r="O79" s="196"/>
      <c r="P79" s="196"/>
      <c r="Q79" s="197">
        <v>0.25</v>
      </c>
      <c r="R79" s="386">
        <f t="shared" si="9"/>
        <v>273</v>
      </c>
      <c r="S79" s="387">
        <f t="shared" si="9"/>
        <v>0</v>
      </c>
      <c r="T79" s="387">
        <f t="shared" si="9"/>
        <v>0</v>
      </c>
      <c r="U79" s="387">
        <f t="shared" si="9"/>
        <v>0</v>
      </c>
      <c r="V79" s="387">
        <f t="shared" si="9"/>
        <v>0</v>
      </c>
      <c r="W79" s="388">
        <f t="shared" si="9"/>
        <v>91</v>
      </c>
      <c r="X79" s="389">
        <f t="shared" si="14"/>
        <v>364</v>
      </c>
      <c r="Y79" s="144"/>
      <c r="Z79" s="423">
        <f t="shared" si="1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10"/>
        <v>1</v>
      </c>
      <c r="B80" s="153" t="s">
        <v>377</v>
      </c>
      <c r="C80" s="149" t="s">
        <v>52</v>
      </c>
      <c r="D80" s="198">
        <v>32</v>
      </c>
      <c r="E80" s="383">
        <f t="shared" si="13"/>
        <v>224</v>
      </c>
      <c r="F80" s="319">
        <v>46252</v>
      </c>
      <c r="G80" s="384">
        <f t="shared" ca="1" si="15"/>
        <v>56</v>
      </c>
      <c r="H80" s="385">
        <v>1</v>
      </c>
      <c r="I80" s="428">
        <v>-4.2902719999999999</v>
      </c>
      <c r="J80" s="428">
        <v>15.249775</v>
      </c>
      <c r="K80" s="385" t="s">
        <v>353</v>
      </c>
      <c r="L80" s="195">
        <v>0.5</v>
      </c>
      <c r="M80" s="196"/>
      <c r="N80" s="196"/>
      <c r="O80" s="196"/>
      <c r="P80" s="196"/>
      <c r="Q80" s="197">
        <v>0.5</v>
      </c>
      <c r="R80" s="386">
        <f t="shared" si="9"/>
        <v>112</v>
      </c>
      <c r="S80" s="387">
        <f t="shared" si="9"/>
        <v>0</v>
      </c>
      <c r="T80" s="387">
        <f t="shared" si="9"/>
        <v>0</v>
      </c>
      <c r="U80" s="387">
        <f t="shared" si="9"/>
        <v>0</v>
      </c>
      <c r="V80" s="387">
        <f t="shared" si="9"/>
        <v>0</v>
      </c>
      <c r="W80" s="388">
        <f t="shared" si="9"/>
        <v>112</v>
      </c>
      <c r="X80" s="389">
        <f t="shared" si="14"/>
        <v>224</v>
      </c>
      <c r="Y80" s="144"/>
      <c r="Z80" s="423">
        <f t="shared" si="1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10"/>
        <v>1</v>
      </c>
      <c r="B81" s="142" t="s">
        <v>386</v>
      </c>
      <c r="C81" s="142"/>
      <c r="D81" s="198">
        <v>34</v>
      </c>
      <c r="E81" s="383">
        <f t="shared" si="13"/>
        <v>238</v>
      </c>
      <c r="F81" s="319">
        <v>46253</v>
      </c>
      <c r="G81" s="384">
        <f t="shared" ca="1" si="15"/>
        <v>55</v>
      </c>
      <c r="H81" s="254">
        <v>1</v>
      </c>
      <c r="I81" s="429" t="s">
        <v>527</v>
      </c>
      <c r="J81" s="429" t="s">
        <v>528</v>
      </c>
      <c r="K81" s="385" t="s">
        <v>353</v>
      </c>
      <c r="L81" s="195">
        <v>1</v>
      </c>
      <c r="M81" s="196"/>
      <c r="N81" s="196"/>
      <c r="O81" s="196"/>
      <c r="P81" s="196"/>
      <c r="Q81" s="197"/>
      <c r="R81" s="386">
        <f t="shared" si="9"/>
        <v>238</v>
      </c>
      <c r="S81" s="387">
        <f t="shared" si="9"/>
        <v>0</v>
      </c>
      <c r="T81" s="387">
        <f t="shared" si="9"/>
        <v>0</v>
      </c>
      <c r="U81" s="387">
        <f t="shared" si="9"/>
        <v>0</v>
      </c>
      <c r="V81" s="387">
        <f t="shared" si="9"/>
        <v>0</v>
      </c>
      <c r="W81" s="388">
        <f t="shared" si="9"/>
        <v>0</v>
      </c>
      <c r="X81" s="389">
        <f t="shared" si="14"/>
        <v>238</v>
      </c>
      <c r="Y81" s="144"/>
      <c r="Z81" s="423">
        <f t="shared" si="1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10"/>
        <v>1</v>
      </c>
      <c r="B82" s="142" t="s">
        <v>119</v>
      </c>
      <c r="C82" s="142"/>
      <c r="D82" s="198">
        <v>26</v>
      </c>
      <c r="E82" s="383">
        <f>D82*7</f>
        <v>182</v>
      </c>
      <c r="F82" s="319">
        <v>46255</v>
      </c>
      <c r="G82" s="384">
        <f t="shared" ca="1" si="15"/>
        <v>53</v>
      </c>
      <c r="H82" s="385">
        <v>3</v>
      </c>
      <c r="I82" s="428">
        <v>-4.2274099999999999</v>
      </c>
      <c r="J82" s="428">
        <v>15.277821599999999</v>
      </c>
      <c r="K82" s="385" t="str">
        <f>VLOOKUP(H82,Secteurs!$A$4:$C$6,3)</f>
        <v>Arnaud ITOUA</v>
      </c>
      <c r="L82" s="195"/>
      <c r="M82" s="196"/>
      <c r="N82" s="196"/>
      <c r="O82" s="196">
        <v>0.5</v>
      </c>
      <c r="P82" s="196">
        <v>0.5</v>
      </c>
      <c r="Q82" s="197"/>
      <c r="R82" s="386">
        <f t="shared" si="9"/>
        <v>0</v>
      </c>
      <c r="S82" s="387">
        <f t="shared" si="9"/>
        <v>0</v>
      </c>
      <c r="T82" s="387">
        <f t="shared" si="9"/>
        <v>0</v>
      </c>
      <c r="U82" s="387">
        <f t="shared" si="9"/>
        <v>91</v>
      </c>
      <c r="V82" s="387">
        <f t="shared" si="9"/>
        <v>91</v>
      </c>
      <c r="W82" s="388">
        <f t="shared" si="9"/>
        <v>0</v>
      </c>
      <c r="X82" s="389">
        <f t="shared" si="14"/>
        <v>182</v>
      </c>
      <c r="Y82" s="144"/>
      <c r="Z82" s="423">
        <f t="shared" si="1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10"/>
        <v>1</v>
      </c>
      <c r="B83" s="153" t="s">
        <v>378</v>
      </c>
      <c r="C83" s="153"/>
      <c r="D83" s="198">
        <v>28</v>
      </c>
      <c r="E83" s="383">
        <f t="shared" si="13"/>
        <v>196</v>
      </c>
      <c r="F83" s="319">
        <v>46254</v>
      </c>
      <c r="G83" s="384">
        <f t="shared" ca="1" si="15"/>
        <v>54</v>
      </c>
      <c r="H83" s="254">
        <v>1</v>
      </c>
      <c r="I83" s="429">
        <v>-4.2676074000000002</v>
      </c>
      <c r="J83" s="429">
        <v>15.2239234</v>
      </c>
      <c r="K83" s="385" t="s">
        <v>353</v>
      </c>
      <c r="L83" s="195">
        <v>0.5</v>
      </c>
      <c r="M83" s="196"/>
      <c r="N83" s="196">
        <v>0.5</v>
      </c>
      <c r="O83" s="196"/>
      <c r="P83" s="196"/>
      <c r="Q83" s="197"/>
      <c r="R83" s="386">
        <f t="shared" si="9"/>
        <v>98</v>
      </c>
      <c r="S83" s="387">
        <f t="shared" si="9"/>
        <v>0</v>
      </c>
      <c r="T83" s="387">
        <f t="shared" si="9"/>
        <v>98</v>
      </c>
      <c r="U83" s="387">
        <f t="shared" si="9"/>
        <v>0</v>
      </c>
      <c r="V83" s="387">
        <f t="shared" si="9"/>
        <v>0</v>
      </c>
      <c r="W83" s="388">
        <f t="shared" si="9"/>
        <v>0</v>
      </c>
      <c r="X83" s="389">
        <f t="shared" si="14"/>
        <v>196</v>
      </c>
      <c r="Y83" s="144"/>
      <c r="Z83" s="423">
        <f t="shared" si="1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10"/>
        <v>1</v>
      </c>
      <c r="B84" s="153" t="s">
        <v>379</v>
      </c>
      <c r="C84" s="153"/>
      <c r="D84" s="198">
        <v>30</v>
      </c>
      <c r="E84" s="383">
        <f t="shared" si="13"/>
        <v>210</v>
      </c>
      <c r="F84" s="319">
        <v>46252</v>
      </c>
      <c r="G84" s="384">
        <f t="shared" ca="1" si="15"/>
        <v>56</v>
      </c>
      <c r="H84" s="385">
        <v>1</v>
      </c>
      <c r="I84" s="428">
        <v>-4.290368</v>
      </c>
      <c r="J84" s="428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9"/>
        <v>105</v>
      </c>
      <c r="S84" s="387">
        <f t="shared" si="9"/>
        <v>0</v>
      </c>
      <c r="T84" s="387">
        <f t="shared" si="9"/>
        <v>105</v>
      </c>
      <c r="U84" s="387">
        <f t="shared" si="9"/>
        <v>0</v>
      </c>
      <c r="V84" s="387">
        <f t="shared" si="9"/>
        <v>0</v>
      </c>
      <c r="W84" s="388">
        <f t="shared" si="9"/>
        <v>0</v>
      </c>
      <c r="X84" s="389">
        <f t="shared" si="14"/>
        <v>210</v>
      </c>
      <c r="Y84" s="144"/>
      <c r="Z84" s="423">
        <f t="shared" si="1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10"/>
        <v>1</v>
      </c>
      <c r="B85" s="153" t="s">
        <v>122</v>
      </c>
      <c r="C85" s="149" t="s">
        <v>52</v>
      </c>
      <c r="D85" s="198">
        <v>32</v>
      </c>
      <c r="E85" s="383">
        <f t="shared" si="13"/>
        <v>224</v>
      </c>
      <c r="F85" s="319">
        <v>46252</v>
      </c>
      <c r="G85" s="384">
        <f t="shared" ca="1" si="15"/>
        <v>56</v>
      </c>
      <c r="H85" s="385">
        <v>1</v>
      </c>
      <c r="I85" s="428">
        <v>-4.2897280000000002</v>
      </c>
      <c r="J85" s="428">
        <v>15.247835</v>
      </c>
      <c r="K85" s="385" t="s">
        <v>353</v>
      </c>
      <c r="L85" s="195">
        <v>0.5</v>
      </c>
      <c r="M85" s="196"/>
      <c r="N85" s="196">
        <v>0.25</v>
      </c>
      <c r="O85" s="196"/>
      <c r="P85" s="196"/>
      <c r="Q85" s="197">
        <v>0.25</v>
      </c>
      <c r="R85" s="386">
        <f t="shared" si="9"/>
        <v>112</v>
      </c>
      <c r="S85" s="387">
        <f t="shared" si="9"/>
        <v>0</v>
      </c>
      <c r="T85" s="387">
        <f t="shared" si="9"/>
        <v>56</v>
      </c>
      <c r="U85" s="387">
        <f t="shared" si="9"/>
        <v>0</v>
      </c>
      <c r="V85" s="387">
        <f t="shared" si="9"/>
        <v>0</v>
      </c>
      <c r="W85" s="388">
        <f t="shared" si="9"/>
        <v>56</v>
      </c>
      <c r="X85" s="389">
        <f t="shared" si="14"/>
        <v>224</v>
      </c>
      <c r="Y85" s="144"/>
      <c r="Z85" s="423">
        <f t="shared" si="1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10"/>
        <v>1</v>
      </c>
      <c r="B86" s="142" t="s">
        <v>123</v>
      </c>
      <c r="C86" s="148"/>
      <c r="D86" s="199">
        <v>34</v>
      </c>
      <c r="E86" s="383">
        <f t="shared" si="13"/>
        <v>238</v>
      </c>
      <c r="F86" s="319">
        <v>46254</v>
      </c>
      <c r="G86" s="384">
        <f t="shared" ca="1" si="15"/>
        <v>54</v>
      </c>
      <c r="H86" s="254">
        <v>1</v>
      </c>
      <c r="I86" s="429">
        <v>-4.2728093999999999</v>
      </c>
      <c r="J86" s="429">
        <v>15.2388636</v>
      </c>
      <c r="K86" s="385" t="s">
        <v>353</v>
      </c>
      <c r="L86" s="195">
        <v>0.75</v>
      </c>
      <c r="M86" s="196"/>
      <c r="N86" s="196"/>
      <c r="O86" s="196"/>
      <c r="P86" s="196"/>
      <c r="Q86" s="197">
        <v>0.25</v>
      </c>
      <c r="R86" s="386">
        <f t="shared" si="9"/>
        <v>178.5</v>
      </c>
      <c r="S86" s="387">
        <f t="shared" si="9"/>
        <v>0</v>
      </c>
      <c r="T86" s="387">
        <f t="shared" si="9"/>
        <v>0</v>
      </c>
      <c r="U86" s="387">
        <f t="shared" si="9"/>
        <v>0</v>
      </c>
      <c r="V86" s="387">
        <f t="shared" si="9"/>
        <v>0</v>
      </c>
      <c r="W86" s="388">
        <f t="shared" si="9"/>
        <v>59.5</v>
      </c>
      <c r="X86" s="389">
        <f t="shared" si="14"/>
        <v>238</v>
      </c>
      <c r="Y86" s="144"/>
      <c r="Z86" s="423">
        <f t="shared" si="1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10"/>
        <v>1</v>
      </c>
      <c r="B87" s="142" t="s">
        <v>124</v>
      </c>
      <c r="C87" s="142"/>
      <c r="D87" s="198">
        <v>24</v>
      </c>
      <c r="E87" s="383">
        <f t="shared" si="13"/>
        <v>168</v>
      </c>
      <c r="F87" s="319">
        <v>46252</v>
      </c>
      <c r="G87" s="384">
        <f t="shared" ca="1" si="15"/>
        <v>56</v>
      </c>
      <c r="H87" s="385">
        <v>2</v>
      </c>
      <c r="I87" s="428">
        <v>4.2460750000000003</v>
      </c>
      <c r="J87" s="428" t="s">
        <v>414</v>
      </c>
      <c r="K87" s="385" t="s">
        <v>354</v>
      </c>
      <c r="L87" s="195">
        <v>0.5</v>
      </c>
      <c r="M87" s="196"/>
      <c r="N87" s="196"/>
      <c r="O87" s="196"/>
      <c r="P87" s="196"/>
      <c r="Q87" s="197">
        <v>0.5</v>
      </c>
      <c r="R87" s="386">
        <f t="shared" si="9"/>
        <v>84</v>
      </c>
      <c r="S87" s="387">
        <f t="shared" si="9"/>
        <v>0</v>
      </c>
      <c r="T87" s="387">
        <f t="shared" si="9"/>
        <v>0</v>
      </c>
      <c r="U87" s="387">
        <f t="shared" si="9"/>
        <v>0</v>
      </c>
      <c r="V87" s="387">
        <f t="shared" si="9"/>
        <v>0</v>
      </c>
      <c r="W87" s="388">
        <f t="shared" si="9"/>
        <v>84</v>
      </c>
      <c r="X87" s="389">
        <f t="shared" si="14"/>
        <v>168</v>
      </c>
      <c r="Y87" s="144"/>
      <c r="Z87" s="423">
        <f t="shared" si="1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10"/>
        <v>1</v>
      </c>
      <c r="B88" s="142" t="s">
        <v>380</v>
      </c>
      <c r="C88" s="142"/>
      <c r="D88" s="198">
        <v>30</v>
      </c>
      <c r="E88" s="383">
        <f t="shared" si="13"/>
        <v>210</v>
      </c>
      <c r="F88" s="319">
        <v>46253</v>
      </c>
      <c r="G88" s="384">
        <f t="shared" ca="1" si="15"/>
        <v>55</v>
      </c>
      <c r="H88" s="385">
        <v>1</v>
      </c>
      <c r="I88" s="428" t="s">
        <v>529</v>
      </c>
      <c r="J88" s="428" t="s">
        <v>530</v>
      </c>
      <c r="K88" s="385" t="s">
        <v>353</v>
      </c>
      <c r="L88" s="195">
        <v>0.5</v>
      </c>
      <c r="M88" s="196"/>
      <c r="N88" s="196"/>
      <c r="O88" s="196">
        <v>0.5</v>
      </c>
      <c r="P88" s="196"/>
      <c r="Q88" s="197"/>
      <c r="R88" s="386">
        <f t="shared" si="9"/>
        <v>105</v>
      </c>
      <c r="S88" s="387">
        <f t="shared" si="9"/>
        <v>0</v>
      </c>
      <c r="T88" s="387">
        <f t="shared" si="9"/>
        <v>0</v>
      </c>
      <c r="U88" s="387">
        <f t="shared" si="9"/>
        <v>105</v>
      </c>
      <c r="V88" s="387">
        <f t="shared" si="9"/>
        <v>0</v>
      </c>
      <c r="W88" s="388">
        <f t="shared" si="9"/>
        <v>0</v>
      </c>
      <c r="X88" s="389">
        <f t="shared" si="14"/>
        <v>210</v>
      </c>
      <c r="Y88" s="144"/>
      <c r="Z88" s="423">
        <f t="shared" si="1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10"/>
        <v>1</v>
      </c>
      <c r="B89" s="142" t="s">
        <v>126</v>
      </c>
      <c r="C89" s="148" t="s">
        <v>34</v>
      </c>
      <c r="D89" s="198">
        <v>36</v>
      </c>
      <c r="E89" s="383">
        <f t="shared" si="13"/>
        <v>252</v>
      </c>
      <c r="F89" s="319">
        <v>46254</v>
      </c>
      <c r="G89" s="384">
        <f t="shared" ca="1" si="15"/>
        <v>54</v>
      </c>
      <c r="H89" s="385">
        <v>3</v>
      </c>
      <c r="I89" s="428">
        <v>-4.1309367000000004</v>
      </c>
      <c r="J89" s="428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>
        <v>0.5</v>
      </c>
      <c r="P89" s="196"/>
      <c r="Q89" s="197"/>
      <c r="R89" s="386">
        <f t="shared" si="9"/>
        <v>126</v>
      </c>
      <c r="S89" s="387">
        <f t="shared" si="9"/>
        <v>0</v>
      </c>
      <c r="T89" s="387">
        <f t="shared" si="9"/>
        <v>0</v>
      </c>
      <c r="U89" s="387">
        <f t="shared" si="9"/>
        <v>126</v>
      </c>
      <c r="V89" s="387">
        <f t="shared" si="9"/>
        <v>0</v>
      </c>
      <c r="W89" s="388">
        <f t="shared" si="9"/>
        <v>0</v>
      </c>
      <c r="X89" s="389">
        <f t="shared" si="14"/>
        <v>252</v>
      </c>
      <c r="Y89" s="144"/>
      <c r="Z89" s="423">
        <f t="shared" si="1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10"/>
        <v>1</v>
      </c>
      <c r="B90" s="142" t="s">
        <v>127</v>
      </c>
      <c r="C90" s="142"/>
      <c r="D90" s="198">
        <v>30</v>
      </c>
      <c r="E90" s="383">
        <f t="shared" si="13"/>
        <v>210</v>
      </c>
      <c r="F90" s="319">
        <v>46253</v>
      </c>
      <c r="G90" s="384">
        <f t="shared" ca="1" si="15"/>
        <v>55</v>
      </c>
      <c r="H90" s="254">
        <v>2</v>
      </c>
      <c r="I90" s="429" t="s">
        <v>531</v>
      </c>
      <c r="J90" s="429" t="s">
        <v>532</v>
      </c>
      <c r="K90" s="385" t="s">
        <v>354</v>
      </c>
      <c r="L90" s="195">
        <v>0.5</v>
      </c>
      <c r="M90" s="196"/>
      <c r="N90" s="196"/>
      <c r="O90" s="196"/>
      <c r="P90" s="196"/>
      <c r="Q90" s="197">
        <v>0.5</v>
      </c>
      <c r="R90" s="386">
        <f t="shared" si="9"/>
        <v>105</v>
      </c>
      <c r="S90" s="387">
        <f t="shared" si="9"/>
        <v>0</v>
      </c>
      <c r="T90" s="387">
        <f t="shared" si="9"/>
        <v>0</v>
      </c>
      <c r="U90" s="387">
        <f t="shared" si="9"/>
        <v>0</v>
      </c>
      <c r="V90" s="387">
        <f t="shared" si="9"/>
        <v>0</v>
      </c>
      <c r="W90" s="388">
        <f t="shared" si="9"/>
        <v>105</v>
      </c>
      <c r="X90" s="389">
        <f t="shared" si="14"/>
        <v>210</v>
      </c>
      <c r="Y90" s="144"/>
      <c r="Z90" s="423">
        <f t="shared" si="1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10"/>
        <v>1</v>
      </c>
      <c r="B91" s="150" t="s">
        <v>128</v>
      </c>
      <c r="C91" s="150"/>
      <c r="D91" s="200">
        <v>16</v>
      </c>
      <c r="E91" s="383">
        <f t="shared" si="13"/>
        <v>112</v>
      </c>
      <c r="F91" s="319">
        <v>46252</v>
      </c>
      <c r="G91" s="384">
        <f t="shared" ca="1" si="15"/>
        <v>56</v>
      </c>
      <c r="H91" s="385">
        <v>2</v>
      </c>
      <c r="I91" s="428" t="s">
        <v>533</v>
      </c>
      <c r="J91" s="428" t="s">
        <v>534</v>
      </c>
      <c r="K91" s="385" t="s">
        <v>354</v>
      </c>
      <c r="L91" s="195">
        <v>0.5</v>
      </c>
      <c r="M91" s="196"/>
      <c r="N91" s="196"/>
      <c r="O91" s="196"/>
      <c r="P91" s="196">
        <v>0.25</v>
      </c>
      <c r="Q91" s="197">
        <v>0.25</v>
      </c>
      <c r="R91" s="386">
        <f t="shared" si="9"/>
        <v>56</v>
      </c>
      <c r="S91" s="387">
        <f t="shared" si="9"/>
        <v>0</v>
      </c>
      <c r="T91" s="387">
        <f t="shared" si="9"/>
        <v>0</v>
      </c>
      <c r="U91" s="387">
        <f t="shared" si="9"/>
        <v>0</v>
      </c>
      <c r="V91" s="387">
        <f t="shared" si="9"/>
        <v>28</v>
      </c>
      <c r="W91" s="388">
        <f t="shared" si="9"/>
        <v>28</v>
      </c>
      <c r="X91" s="389">
        <f t="shared" si="14"/>
        <v>112</v>
      </c>
      <c r="Y91" s="144"/>
      <c r="Z91" s="423">
        <f t="shared" si="1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10"/>
        <v>1</v>
      </c>
      <c r="B92" s="153" t="s">
        <v>331</v>
      </c>
      <c r="C92" s="149" t="s">
        <v>29</v>
      </c>
      <c r="D92" s="198">
        <v>20</v>
      </c>
      <c r="E92" s="383">
        <f t="shared" si="13"/>
        <v>140</v>
      </c>
      <c r="F92" s="319">
        <v>46252</v>
      </c>
      <c r="G92" s="384">
        <f t="shared" ca="1" si="15"/>
        <v>56</v>
      </c>
      <c r="H92" s="385">
        <v>1</v>
      </c>
      <c r="I92" s="428">
        <v>-4.2861969999999996</v>
      </c>
      <c r="J92" s="428">
        <v>15.248664</v>
      </c>
      <c r="K92" s="385" t="s">
        <v>353</v>
      </c>
      <c r="L92" s="195">
        <v>0.75</v>
      </c>
      <c r="M92" s="196"/>
      <c r="N92" s="196"/>
      <c r="O92" s="196">
        <v>0.25</v>
      </c>
      <c r="P92" s="196"/>
      <c r="Q92" s="197"/>
      <c r="R92" s="386">
        <f t="shared" si="9"/>
        <v>105</v>
      </c>
      <c r="S92" s="387">
        <f t="shared" si="9"/>
        <v>0</v>
      </c>
      <c r="T92" s="387">
        <f t="shared" si="9"/>
        <v>0</v>
      </c>
      <c r="U92" s="387">
        <f t="shared" si="9"/>
        <v>35</v>
      </c>
      <c r="V92" s="387">
        <f t="shared" si="9"/>
        <v>0</v>
      </c>
      <c r="W92" s="388">
        <f t="shared" si="9"/>
        <v>0</v>
      </c>
      <c r="X92" s="389">
        <f t="shared" si="14"/>
        <v>140</v>
      </c>
      <c r="Y92" s="144"/>
      <c r="Z92" s="423">
        <f t="shared" si="1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10"/>
        <v>1</v>
      </c>
      <c r="B93" s="142" t="s">
        <v>394</v>
      </c>
      <c r="C93" s="142"/>
      <c r="D93" s="198">
        <v>20</v>
      </c>
      <c r="E93" s="383">
        <f t="shared" si="13"/>
        <v>140</v>
      </c>
      <c r="F93" s="319">
        <v>46254</v>
      </c>
      <c r="G93" s="384">
        <f t="shared" ca="1" si="15"/>
        <v>54</v>
      </c>
      <c r="H93" s="385">
        <v>3</v>
      </c>
      <c r="I93" s="428">
        <v>-4.1550288999999996</v>
      </c>
      <c r="J93" s="428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9"/>
        <v>70</v>
      </c>
      <c r="S93" s="387">
        <f t="shared" si="9"/>
        <v>0</v>
      </c>
      <c r="T93" s="387">
        <f t="shared" si="9"/>
        <v>0</v>
      </c>
      <c r="U93" s="387">
        <f t="shared" si="9"/>
        <v>0</v>
      </c>
      <c r="V93" s="387">
        <f t="shared" si="9"/>
        <v>0</v>
      </c>
      <c r="W93" s="388">
        <f t="shared" si="9"/>
        <v>70</v>
      </c>
      <c r="X93" s="389">
        <f t="shared" si="14"/>
        <v>140</v>
      </c>
      <c r="Y93" s="144"/>
      <c r="Z93" s="423">
        <f t="shared" si="1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10"/>
        <v>1</v>
      </c>
      <c r="B94" s="142" t="s">
        <v>131</v>
      </c>
      <c r="C94" s="148" t="s">
        <v>34</v>
      </c>
      <c r="D94" s="198">
        <v>20</v>
      </c>
      <c r="E94" s="383">
        <f t="shared" si="13"/>
        <v>140</v>
      </c>
      <c r="F94" s="319">
        <v>46253</v>
      </c>
      <c r="G94" s="384">
        <f t="shared" ca="1" si="15"/>
        <v>55</v>
      </c>
      <c r="H94" s="385">
        <v>2</v>
      </c>
      <c r="I94" s="428" t="s">
        <v>535</v>
      </c>
      <c r="J94" s="428" t="s">
        <v>536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9"/>
        <v>70</v>
      </c>
      <c r="S94" s="387">
        <f t="shared" si="9"/>
        <v>0</v>
      </c>
      <c r="T94" s="387">
        <f t="shared" si="9"/>
        <v>0</v>
      </c>
      <c r="U94" s="387">
        <f t="shared" si="9"/>
        <v>0</v>
      </c>
      <c r="V94" s="387">
        <f t="shared" si="9"/>
        <v>70</v>
      </c>
      <c r="W94" s="388">
        <f t="shared" si="9"/>
        <v>0</v>
      </c>
      <c r="X94" s="389">
        <f t="shared" si="14"/>
        <v>140</v>
      </c>
      <c r="Y94" s="144"/>
      <c r="Z94" s="423">
        <f t="shared" si="1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10"/>
        <v>1</v>
      </c>
      <c r="B95" s="150" t="s">
        <v>133</v>
      </c>
      <c r="C95" s="148" t="s">
        <v>52</v>
      </c>
      <c r="D95" s="198">
        <v>26</v>
      </c>
      <c r="E95" s="383">
        <f t="shared" si="13"/>
        <v>182</v>
      </c>
      <c r="F95" s="319">
        <v>46252</v>
      </c>
      <c r="G95" s="384">
        <f t="shared" ca="1" si="15"/>
        <v>56</v>
      </c>
      <c r="H95" s="385">
        <v>3</v>
      </c>
      <c r="I95" s="428" t="s">
        <v>537</v>
      </c>
      <c r="J95" s="428" t="s">
        <v>538</v>
      </c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0.5</v>
      </c>
      <c r="Q95" s="197"/>
      <c r="R95" s="386">
        <f t="shared" si="9"/>
        <v>91</v>
      </c>
      <c r="S95" s="387">
        <f t="shared" si="9"/>
        <v>0</v>
      </c>
      <c r="T95" s="387">
        <f t="shared" si="9"/>
        <v>0</v>
      </c>
      <c r="U95" s="387">
        <f t="shared" si="9"/>
        <v>0</v>
      </c>
      <c r="V95" s="387">
        <f t="shared" si="9"/>
        <v>91</v>
      </c>
      <c r="W95" s="388">
        <f t="shared" si="9"/>
        <v>0</v>
      </c>
      <c r="X95" s="389">
        <f t="shared" si="14"/>
        <v>182</v>
      </c>
      <c r="Y95" s="144"/>
      <c r="Z95" s="423">
        <f t="shared" si="1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10"/>
        <v>1</v>
      </c>
      <c r="B96" s="142" t="s">
        <v>134</v>
      </c>
      <c r="C96" s="142"/>
      <c r="D96" s="198">
        <v>34</v>
      </c>
      <c r="E96" s="383">
        <f t="shared" si="13"/>
        <v>238</v>
      </c>
      <c r="F96" s="319">
        <v>46255</v>
      </c>
      <c r="G96" s="384">
        <f t="shared" ca="1" si="15"/>
        <v>53</v>
      </c>
      <c r="H96" s="385">
        <v>3</v>
      </c>
      <c r="I96" s="428">
        <v>-4.2289649999999996</v>
      </c>
      <c r="J96" s="428">
        <v>15.289871</v>
      </c>
      <c r="K96" s="385" t="str">
        <f>VLOOKUP(H96,Secteurs!$A$4:$C$6,3)</f>
        <v>Arnaud ITOUA</v>
      </c>
      <c r="L96" s="195"/>
      <c r="M96" s="196"/>
      <c r="N96" s="196"/>
      <c r="O96" s="196">
        <v>0.5</v>
      </c>
      <c r="P96" s="196">
        <v>0.5</v>
      </c>
      <c r="Q96" s="197"/>
      <c r="R96" s="386">
        <f t="shared" si="9"/>
        <v>0</v>
      </c>
      <c r="S96" s="387">
        <f t="shared" si="9"/>
        <v>0</v>
      </c>
      <c r="T96" s="387">
        <f t="shared" si="9"/>
        <v>0</v>
      </c>
      <c r="U96" s="387">
        <f t="shared" si="9"/>
        <v>119</v>
      </c>
      <c r="V96" s="387">
        <f t="shared" si="9"/>
        <v>119</v>
      </c>
      <c r="W96" s="388">
        <f t="shared" si="9"/>
        <v>0</v>
      </c>
      <c r="X96" s="389">
        <f t="shared" si="14"/>
        <v>238</v>
      </c>
      <c r="Y96" s="144"/>
      <c r="Z96" s="423">
        <f t="shared" si="1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10"/>
        <v>1</v>
      </c>
      <c r="B97" s="153" t="s">
        <v>135</v>
      </c>
      <c r="C97" s="153"/>
      <c r="D97" s="198">
        <v>36</v>
      </c>
      <c r="E97" s="383">
        <f t="shared" si="13"/>
        <v>252</v>
      </c>
      <c r="F97" s="319">
        <v>46254</v>
      </c>
      <c r="G97" s="384">
        <f t="shared" ca="1" si="15"/>
        <v>54</v>
      </c>
      <c r="H97" s="385">
        <v>1</v>
      </c>
      <c r="I97" s="428">
        <v>-4.2705473999999999</v>
      </c>
      <c r="J97" s="428">
        <v>15.222280599999999</v>
      </c>
      <c r="K97" s="385" t="s">
        <v>353</v>
      </c>
      <c r="L97" s="195">
        <v>0.75</v>
      </c>
      <c r="M97" s="196"/>
      <c r="N97" s="196"/>
      <c r="O97" s="196"/>
      <c r="P97" s="196"/>
      <c r="Q97" s="197">
        <v>0.25</v>
      </c>
      <c r="R97" s="386">
        <f t="shared" si="9"/>
        <v>189</v>
      </c>
      <c r="S97" s="387">
        <f t="shared" si="9"/>
        <v>0</v>
      </c>
      <c r="T97" s="387">
        <f t="shared" si="9"/>
        <v>0</v>
      </c>
      <c r="U97" s="387">
        <f t="shared" si="9"/>
        <v>0</v>
      </c>
      <c r="V97" s="387">
        <f t="shared" si="9"/>
        <v>0</v>
      </c>
      <c r="W97" s="388">
        <f t="shared" si="9"/>
        <v>63</v>
      </c>
      <c r="X97" s="389">
        <f t="shared" si="14"/>
        <v>252</v>
      </c>
      <c r="Y97" s="144"/>
      <c r="Z97" s="423">
        <f t="shared" si="1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si="10"/>
        <v>1</v>
      </c>
      <c r="B98" s="142" t="s">
        <v>370</v>
      </c>
      <c r="C98" s="148"/>
      <c r="D98" s="199">
        <v>10</v>
      </c>
      <c r="E98" s="383">
        <f t="shared" si="13"/>
        <v>70</v>
      </c>
      <c r="F98" s="319">
        <v>46254</v>
      </c>
      <c r="G98" s="384">
        <f t="shared" ca="1" si="15"/>
        <v>54</v>
      </c>
      <c r="H98" s="385">
        <v>3</v>
      </c>
      <c r="I98" s="428">
        <v>-4.1644255000000001</v>
      </c>
      <c r="J98" s="428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/>
      <c r="Q98" s="197">
        <v>0.5</v>
      </c>
      <c r="R98" s="386">
        <f t="shared" si="9"/>
        <v>35</v>
      </c>
      <c r="S98" s="387">
        <f t="shared" si="9"/>
        <v>0</v>
      </c>
      <c r="T98" s="387">
        <f t="shared" si="9"/>
        <v>0</v>
      </c>
      <c r="U98" s="387">
        <f t="shared" si="9"/>
        <v>0</v>
      </c>
      <c r="V98" s="387">
        <f t="shared" si="9"/>
        <v>0</v>
      </c>
      <c r="W98" s="388">
        <f t="shared" si="9"/>
        <v>35</v>
      </c>
      <c r="X98" s="389">
        <f t="shared" si="14"/>
        <v>70</v>
      </c>
      <c r="Y98" s="144"/>
      <c r="Z98" s="423">
        <f t="shared" ref="Z98:Z129" si="16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10"/>
        <v>1</v>
      </c>
      <c r="B99" s="142" t="s">
        <v>137</v>
      </c>
      <c r="C99" s="142"/>
      <c r="D99" s="198">
        <v>38</v>
      </c>
      <c r="E99" s="383">
        <f>D99*7</f>
        <v>266</v>
      </c>
      <c r="F99" s="319">
        <v>46253</v>
      </c>
      <c r="G99" s="384">
        <f t="shared" ca="1" si="15"/>
        <v>55</v>
      </c>
      <c r="H99" s="385">
        <v>2</v>
      </c>
      <c r="I99" s="428" t="s">
        <v>539</v>
      </c>
      <c r="J99" s="428" t="s">
        <v>540</v>
      </c>
      <c r="K99" s="385" t="s">
        <v>354</v>
      </c>
      <c r="L99" s="195">
        <v>0.5</v>
      </c>
      <c r="M99" s="196"/>
      <c r="N99" s="196"/>
      <c r="O99" s="196"/>
      <c r="P99" s="196"/>
      <c r="Q99" s="197">
        <v>0.5</v>
      </c>
      <c r="R99" s="386">
        <f t="shared" si="9"/>
        <v>133</v>
      </c>
      <c r="S99" s="387">
        <f t="shared" si="9"/>
        <v>0</v>
      </c>
      <c r="T99" s="387">
        <f t="shared" si="9"/>
        <v>0</v>
      </c>
      <c r="U99" s="387">
        <f t="shared" si="9"/>
        <v>0</v>
      </c>
      <c r="V99" s="387">
        <f t="shared" ref="S99:W104" si="17">+$E99*P99</f>
        <v>0</v>
      </c>
      <c r="W99" s="388">
        <f t="shared" si="17"/>
        <v>133</v>
      </c>
      <c r="X99" s="389">
        <f t="shared" si="14"/>
        <v>266</v>
      </c>
      <c r="Y99" s="144"/>
      <c r="Z99" s="423">
        <f t="shared" si="16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10"/>
        <v>1</v>
      </c>
      <c r="B100" s="142" t="s">
        <v>338</v>
      </c>
      <c r="C100" s="142"/>
      <c r="D100" s="198">
        <v>16</v>
      </c>
      <c r="E100" s="383">
        <f t="shared" si="13"/>
        <v>112</v>
      </c>
      <c r="F100" s="319">
        <v>46255</v>
      </c>
      <c r="G100" s="384">
        <f t="shared" ca="1" si="15"/>
        <v>53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ref="R100:W146" si="18">+$E100*L100</f>
        <v>84</v>
      </c>
      <c r="S100" s="387">
        <f t="shared" si="17"/>
        <v>0</v>
      </c>
      <c r="T100" s="387">
        <f t="shared" si="17"/>
        <v>28</v>
      </c>
      <c r="U100" s="387">
        <f t="shared" si="17"/>
        <v>0</v>
      </c>
      <c r="V100" s="387">
        <f t="shared" si="17"/>
        <v>0</v>
      </c>
      <c r="W100" s="388">
        <f t="shared" si="17"/>
        <v>0</v>
      </c>
      <c r="X100" s="389">
        <f>SUM(R100:W100)</f>
        <v>112</v>
      </c>
      <c r="Y100" s="144"/>
      <c r="Z100" s="423">
        <f t="shared" si="16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10"/>
        <v>1</v>
      </c>
      <c r="B101" s="142" t="s">
        <v>140</v>
      </c>
      <c r="C101" s="142"/>
      <c r="D101" s="198">
        <v>24</v>
      </c>
      <c r="E101" s="383">
        <f t="shared" si="13"/>
        <v>168</v>
      </c>
      <c r="F101" s="319">
        <v>46253</v>
      </c>
      <c r="G101" s="384">
        <f t="shared" ca="1" si="15"/>
        <v>55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18"/>
        <v>84</v>
      </c>
      <c r="S101" s="387">
        <f t="shared" si="17"/>
        <v>0</v>
      </c>
      <c r="T101" s="387">
        <f t="shared" si="17"/>
        <v>0</v>
      </c>
      <c r="U101" s="387">
        <f t="shared" si="17"/>
        <v>0</v>
      </c>
      <c r="V101" s="387">
        <f t="shared" si="17"/>
        <v>0</v>
      </c>
      <c r="W101" s="388">
        <f t="shared" si="17"/>
        <v>84</v>
      </c>
      <c r="X101" s="389">
        <f t="shared" si="14"/>
        <v>168</v>
      </c>
      <c r="Y101" s="144"/>
      <c r="Z101" s="423">
        <f t="shared" si="16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10"/>
        <v>1</v>
      </c>
      <c r="B102" s="142" t="s">
        <v>333</v>
      </c>
      <c r="C102" s="142"/>
      <c r="D102" s="198">
        <v>22</v>
      </c>
      <c r="E102" s="383">
        <f t="shared" si="13"/>
        <v>154</v>
      </c>
      <c r="F102" s="319">
        <v>46255</v>
      </c>
      <c r="G102" s="384">
        <f t="shared" ca="1" si="15"/>
        <v>53</v>
      </c>
      <c r="H102" s="254">
        <v>1</v>
      </c>
      <c r="I102" s="429" t="s">
        <v>541</v>
      </c>
      <c r="J102" s="429" t="s">
        <v>542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18"/>
        <v>0</v>
      </c>
      <c r="S102" s="387">
        <f t="shared" si="17"/>
        <v>0</v>
      </c>
      <c r="T102" s="387">
        <f t="shared" si="17"/>
        <v>77</v>
      </c>
      <c r="U102" s="387">
        <f t="shared" si="17"/>
        <v>0</v>
      </c>
      <c r="V102" s="387">
        <f t="shared" si="17"/>
        <v>77</v>
      </c>
      <c r="W102" s="388">
        <f t="shared" si="17"/>
        <v>0</v>
      </c>
      <c r="X102" s="389">
        <f t="shared" si="14"/>
        <v>154</v>
      </c>
      <c r="Y102" s="144"/>
      <c r="Z102" s="423">
        <f t="shared" si="16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10"/>
        <v>1</v>
      </c>
      <c r="B103" s="142" t="s">
        <v>142</v>
      </c>
      <c r="C103" s="142"/>
      <c r="D103" s="198">
        <v>26</v>
      </c>
      <c r="E103" s="383">
        <f>D103*7</f>
        <v>182</v>
      </c>
      <c r="F103" s="319">
        <v>46255</v>
      </c>
      <c r="G103" s="384">
        <f t="shared" ca="1" si="15"/>
        <v>53</v>
      </c>
      <c r="H103" s="385">
        <v>2</v>
      </c>
      <c r="I103" s="428" t="s">
        <v>543</v>
      </c>
      <c r="J103" s="428" t="s">
        <v>544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18"/>
        <v>182</v>
      </c>
      <c r="S103" s="387">
        <f t="shared" si="17"/>
        <v>0</v>
      </c>
      <c r="T103" s="387">
        <f t="shared" si="17"/>
        <v>0</v>
      </c>
      <c r="U103" s="387">
        <f t="shared" si="17"/>
        <v>0</v>
      </c>
      <c r="V103" s="387">
        <f t="shared" si="17"/>
        <v>0</v>
      </c>
      <c r="W103" s="388">
        <f t="shared" si="17"/>
        <v>0</v>
      </c>
      <c r="X103" s="389">
        <f t="shared" si="14"/>
        <v>182</v>
      </c>
      <c r="Y103" s="144"/>
      <c r="Z103" s="423">
        <f t="shared" si="16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10"/>
        <v>1</v>
      </c>
      <c r="B104" s="142" t="s">
        <v>143</v>
      </c>
      <c r="C104" s="148" t="s">
        <v>34</v>
      </c>
      <c r="D104" s="198">
        <v>18</v>
      </c>
      <c r="E104" s="383">
        <f t="shared" si="13"/>
        <v>126</v>
      </c>
      <c r="F104" s="319">
        <v>46252</v>
      </c>
      <c r="G104" s="384">
        <f t="shared" ca="1" si="15"/>
        <v>56</v>
      </c>
      <c r="H104" s="385">
        <v>3</v>
      </c>
      <c r="I104" s="428" t="s">
        <v>545</v>
      </c>
      <c r="J104" s="428" t="s">
        <v>546</v>
      </c>
      <c r="K104" s="385" t="str">
        <f>VLOOKUP(H104,Secteurs!$A$4:$C$6,3)</f>
        <v>Arnaud ITOUA</v>
      </c>
      <c r="L104" s="195"/>
      <c r="M104" s="196">
        <v>0.5</v>
      </c>
      <c r="N104" s="196"/>
      <c r="O104" s="196">
        <v>0.5</v>
      </c>
      <c r="P104" s="196"/>
      <c r="Q104" s="197"/>
      <c r="R104" s="386">
        <f t="shared" si="18"/>
        <v>0</v>
      </c>
      <c r="S104" s="387">
        <f t="shared" si="17"/>
        <v>63</v>
      </c>
      <c r="T104" s="387">
        <f t="shared" si="17"/>
        <v>0</v>
      </c>
      <c r="U104" s="387">
        <f t="shared" si="17"/>
        <v>63</v>
      </c>
      <c r="V104" s="387">
        <f t="shared" si="17"/>
        <v>0</v>
      </c>
      <c r="W104" s="388">
        <f t="shared" si="17"/>
        <v>0</v>
      </c>
      <c r="X104" s="389">
        <f t="shared" si="14"/>
        <v>126</v>
      </c>
      <c r="Y104" s="144"/>
      <c r="Z104" s="423">
        <f t="shared" si="16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10"/>
        <v>1</v>
      </c>
      <c r="B105" s="142" t="s">
        <v>144</v>
      </c>
      <c r="C105" s="148" t="s">
        <v>29</v>
      </c>
      <c r="D105" s="198">
        <v>20</v>
      </c>
      <c r="E105" s="383">
        <f t="shared" si="13"/>
        <v>140</v>
      </c>
      <c r="F105" s="319">
        <v>46255</v>
      </c>
      <c r="G105" s="384">
        <f t="shared" ca="1" si="15"/>
        <v>53</v>
      </c>
      <c r="H105" s="385">
        <v>2</v>
      </c>
      <c r="I105" s="428" t="s">
        <v>547</v>
      </c>
      <c r="J105" s="428" t="s">
        <v>548</v>
      </c>
      <c r="K105" s="385" t="s">
        <v>354</v>
      </c>
      <c r="L105" s="353"/>
      <c r="M105" s="196"/>
      <c r="N105" s="196">
        <v>0.5</v>
      </c>
      <c r="O105" s="196">
        <v>0.25</v>
      </c>
      <c r="P105" s="196"/>
      <c r="Q105" s="197">
        <v>0.25</v>
      </c>
      <c r="R105" s="386">
        <f t="shared" si="18"/>
        <v>0</v>
      </c>
      <c r="S105" s="387">
        <f t="shared" si="18"/>
        <v>0</v>
      </c>
      <c r="T105" s="387">
        <f t="shared" si="18"/>
        <v>70</v>
      </c>
      <c r="U105" s="387">
        <f t="shared" si="18"/>
        <v>35</v>
      </c>
      <c r="V105" s="387">
        <f t="shared" si="18"/>
        <v>0</v>
      </c>
      <c r="W105" s="388">
        <f t="shared" si="18"/>
        <v>35</v>
      </c>
      <c r="X105" s="389">
        <f t="shared" si="14"/>
        <v>140</v>
      </c>
      <c r="Y105" s="144"/>
      <c r="Z105" s="423">
        <f t="shared" si="16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10"/>
        <v>1</v>
      </c>
      <c r="B106" s="142" t="s">
        <v>381</v>
      </c>
      <c r="C106" s="142"/>
      <c r="D106" s="198">
        <v>22</v>
      </c>
      <c r="E106" s="383">
        <f t="shared" si="13"/>
        <v>154</v>
      </c>
      <c r="F106" s="319">
        <v>46253</v>
      </c>
      <c r="G106" s="384">
        <f t="shared" ca="1" si="15"/>
        <v>55</v>
      </c>
      <c r="H106" s="385">
        <v>1</v>
      </c>
      <c r="I106" s="428" t="s">
        <v>549</v>
      </c>
      <c r="J106" s="428" t="s">
        <v>550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18"/>
        <v>154</v>
      </c>
      <c r="S106" s="387">
        <f t="shared" si="18"/>
        <v>0</v>
      </c>
      <c r="T106" s="387">
        <f t="shared" si="18"/>
        <v>0</v>
      </c>
      <c r="U106" s="387">
        <f t="shared" si="18"/>
        <v>0</v>
      </c>
      <c r="V106" s="387">
        <f t="shared" si="18"/>
        <v>0</v>
      </c>
      <c r="W106" s="388">
        <f t="shared" si="18"/>
        <v>0</v>
      </c>
      <c r="X106" s="389">
        <f t="shared" si="14"/>
        <v>154</v>
      </c>
      <c r="Y106" s="144"/>
      <c r="Z106" s="423">
        <f t="shared" si="16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10"/>
        <v>1</v>
      </c>
      <c r="B107" s="142" t="s">
        <v>339</v>
      </c>
      <c r="C107" s="142"/>
      <c r="D107" s="199">
        <v>14</v>
      </c>
      <c r="E107" s="383">
        <f t="shared" si="13"/>
        <v>98</v>
      </c>
      <c r="F107" s="319">
        <v>46255</v>
      </c>
      <c r="G107" s="384">
        <f t="shared" ca="1" si="15"/>
        <v>53</v>
      </c>
      <c r="H107" s="385">
        <v>3</v>
      </c>
      <c r="I107" s="428">
        <v>-4.2050318999999998</v>
      </c>
      <c r="J107" s="428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18"/>
        <v>49</v>
      </c>
      <c r="S107" s="387">
        <f t="shared" si="18"/>
        <v>0</v>
      </c>
      <c r="T107" s="387">
        <f t="shared" si="18"/>
        <v>0</v>
      </c>
      <c r="U107" s="387">
        <f t="shared" si="18"/>
        <v>0</v>
      </c>
      <c r="V107" s="387">
        <f t="shared" si="18"/>
        <v>0</v>
      </c>
      <c r="W107" s="388">
        <f t="shared" si="18"/>
        <v>49</v>
      </c>
      <c r="X107" s="389">
        <f t="shared" si="14"/>
        <v>98</v>
      </c>
      <c r="Y107" s="144"/>
      <c r="Z107" s="423">
        <f t="shared" si="16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10"/>
        <v>1</v>
      </c>
      <c r="B108" s="142" t="s">
        <v>147</v>
      </c>
      <c r="C108" s="142"/>
      <c r="D108" s="198">
        <v>16</v>
      </c>
      <c r="E108" s="383">
        <f t="shared" si="13"/>
        <v>112</v>
      </c>
      <c r="F108" s="319">
        <v>46252</v>
      </c>
      <c r="G108" s="384">
        <f t="shared" ca="1" si="15"/>
        <v>56</v>
      </c>
      <c r="H108" s="385">
        <v>1</v>
      </c>
      <c r="I108" s="428">
        <v>-4.2831029999999997</v>
      </c>
      <c r="J108" s="428">
        <v>15.246445</v>
      </c>
      <c r="K108" s="385" t="s">
        <v>353</v>
      </c>
      <c r="L108" s="195"/>
      <c r="M108" s="196"/>
      <c r="N108" s="196"/>
      <c r="O108" s="196"/>
      <c r="P108" s="196">
        <v>0.5</v>
      </c>
      <c r="Q108" s="197">
        <v>0.5</v>
      </c>
      <c r="R108" s="386">
        <f t="shared" si="18"/>
        <v>0</v>
      </c>
      <c r="S108" s="387">
        <f t="shared" si="18"/>
        <v>0</v>
      </c>
      <c r="T108" s="387">
        <f t="shared" si="18"/>
        <v>0</v>
      </c>
      <c r="U108" s="387">
        <f t="shared" si="18"/>
        <v>0</v>
      </c>
      <c r="V108" s="387">
        <f t="shared" si="18"/>
        <v>56</v>
      </c>
      <c r="W108" s="388">
        <f t="shared" si="18"/>
        <v>56</v>
      </c>
      <c r="X108" s="389">
        <f t="shared" si="14"/>
        <v>112</v>
      </c>
      <c r="Y108" s="144"/>
      <c r="Z108" s="423">
        <f t="shared" si="16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10"/>
        <v>1</v>
      </c>
      <c r="B109" s="142" t="s">
        <v>551</v>
      </c>
      <c r="C109" s="142"/>
      <c r="D109" s="198">
        <v>15</v>
      </c>
      <c r="E109" s="383">
        <f t="shared" si="13"/>
        <v>105</v>
      </c>
      <c r="F109" s="319">
        <v>46254</v>
      </c>
      <c r="G109" s="384">
        <f t="shared" ca="1" si="15"/>
        <v>54</v>
      </c>
      <c r="H109" s="254">
        <v>1</v>
      </c>
      <c r="I109" s="429">
        <v>-4.2952130000000004</v>
      </c>
      <c r="J109" s="429">
        <v>15.211610800000001</v>
      </c>
      <c r="K109" s="385" t="s">
        <v>353</v>
      </c>
      <c r="L109" s="195"/>
      <c r="M109" s="196"/>
      <c r="N109" s="196"/>
      <c r="O109" s="196"/>
      <c r="P109" s="196">
        <v>1</v>
      </c>
      <c r="Q109" s="197"/>
      <c r="R109" s="386">
        <f t="shared" si="18"/>
        <v>0</v>
      </c>
      <c r="S109" s="387">
        <f t="shared" si="18"/>
        <v>0</v>
      </c>
      <c r="T109" s="387">
        <f t="shared" si="18"/>
        <v>0</v>
      </c>
      <c r="U109" s="387">
        <f t="shared" si="18"/>
        <v>0</v>
      </c>
      <c r="V109" s="387">
        <f t="shared" si="18"/>
        <v>105</v>
      </c>
      <c r="W109" s="388">
        <f t="shared" si="18"/>
        <v>0</v>
      </c>
      <c r="X109" s="389">
        <f t="shared" si="14"/>
        <v>105</v>
      </c>
      <c r="Y109" s="144"/>
      <c r="Z109" s="423">
        <f t="shared" si="16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10"/>
        <v>1</v>
      </c>
      <c r="B110" s="142" t="s">
        <v>149</v>
      </c>
      <c r="C110" s="142"/>
      <c r="D110" s="199">
        <v>18</v>
      </c>
      <c r="E110" s="383">
        <f>D110*7</f>
        <v>126</v>
      </c>
      <c r="F110" s="319">
        <v>46255</v>
      </c>
      <c r="G110" s="384">
        <f t="shared" ca="1" si="15"/>
        <v>53</v>
      </c>
      <c r="H110" s="385">
        <v>3</v>
      </c>
      <c r="I110" s="428">
        <v>-4.2012657000000004</v>
      </c>
      <c r="J110" s="428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18"/>
        <v>63</v>
      </c>
      <c r="S110" s="387">
        <f t="shared" si="18"/>
        <v>0</v>
      </c>
      <c r="T110" s="387">
        <f t="shared" si="18"/>
        <v>0</v>
      </c>
      <c r="U110" s="387">
        <f t="shared" si="18"/>
        <v>0</v>
      </c>
      <c r="V110" s="387">
        <f t="shared" si="18"/>
        <v>63</v>
      </c>
      <c r="W110" s="388">
        <f t="shared" si="18"/>
        <v>0</v>
      </c>
      <c r="X110" s="389">
        <f t="shared" si="14"/>
        <v>126</v>
      </c>
      <c r="Y110" s="144"/>
      <c r="Z110" s="423">
        <f t="shared" si="16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10"/>
        <v>1</v>
      </c>
      <c r="B111" s="142" t="s">
        <v>150</v>
      </c>
      <c r="C111" s="142"/>
      <c r="D111" s="198">
        <v>16</v>
      </c>
      <c r="E111" s="383">
        <f t="shared" si="13"/>
        <v>112</v>
      </c>
      <c r="F111" s="319">
        <v>46255</v>
      </c>
      <c r="G111" s="384">
        <f t="shared" ca="1" si="15"/>
        <v>53</v>
      </c>
      <c r="H111" s="385">
        <v>2</v>
      </c>
      <c r="I111" s="428" t="s">
        <v>552</v>
      </c>
      <c r="J111" s="428" t="s">
        <v>553</v>
      </c>
      <c r="K111" s="385" t="s">
        <v>354</v>
      </c>
      <c r="L111" s="195"/>
      <c r="M111" s="196"/>
      <c r="N111" s="196">
        <v>0.5</v>
      </c>
      <c r="O111" s="196"/>
      <c r="P111" s="196"/>
      <c r="Q111" s="197">
        <v>0.5</v>
      </c>
      <c r="R111" s="386">
        <f t="shared" si="18"/>
        <v>0</v>
      </c>
      <c r="S111" s="387">
        <f t="shared" si="18"/>
        <v>0</v>
      </c>
      <c r="T111" s="387">
        <f t="shared" si="18"/>
        <v>56</v>
      </c>
      <c r="U111" s="387">
        <f t="shared" si="18"/>
        <v>0</v>
      </c>
      <c r="V111" s="387">
        <f t="shared" si="18"/>
        <v>0</v>
      </c>
      <c r="W111" s="388">
        <f t="shared" si="18"/>
        <v>56</v>
      </c>
      <c r="X111" s="389">
        <f t="shared" si="14"/>
        <v>112</v>
      </c>
      <c r="Y111" s="144"/>
      <c r="Z111" s="423">
        <f t="shared" si="16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10"/>
        <v>1</v>
      </c>
      <c r="B112" s="153" t="s">
        <v>151</v>
      </c>
      <c r="C112" s="153"/>
      <c r="D112" s="198">
        <v>30</v>
      </c>
      <c r="E112" s="383">
        <f t="shared" si="13"/>
        <v>210</v>
      </c>
      <c r="F112" s="319">
        <v>46254</v>
      </c>
      <c r="G112" s="384">
        <f t="shared" ca="1" si="15"/>
        <v>54</v>
      </c>
      <c r="H112" s="385">
        <v>1</v>
      </c>
      <c r="I112" s="428">
        <v>-4.2806160999999996</v>
      </c>
      <c r="J112" s="428">
        <v>15.2473147</v>
      </c>
      <c r="K112" s="385" t="s">
        <v>353</v>
      </c>
      <c r="L112" s="195"/>
      <c r="M112" s="196"/>
      <c r="N112" s="196">
        <v>0.5</v>
      </c>
      <c r="O112" s="196">
        <v>0.5</v>
      </c>
      <c r="P112" s="196"/>
      <c r="Q112" s="197"/>
      <c r="R112" s="386">
        <f t="shared" si="18"/>
        <v>0</v>
      </c>
      <c r="S112" s="387">
        <f t="shared" si="18"/>
        <v>0</v>
      </c>
      <c r="T112" s="387">
        <f t="shared" si="18"/>
        <v>105</v>
      </c>
      <c r="U112" s="387">
        <f t="shared" si="18"/>
        <v>105</v>
      </c>
      <c r="V112" s="387">
        <f t="shared" si="18"/>
        <v>0</v>
      </c>
      <c r="W112" s="388">
        <f t="shared" si="18"/>
        <v>0</v>
      </c>
      <c r="X112" s="389">
        <f t="shared" si="14"/>
        <v>210</v>
      </c>
      <c r="Y112" s="144"/>
      <c r="Z112" s="423">
        <f t="shared" si="16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10"/>
        <v>1</v>
      </c>
      <c r="B113" s="150" t="s">
        <v>153</v>
      </c>
      <c r="C113" s="148" t="s">
        <v>29</v>
      </c>
      <c r="D113" s="200">
        <v>18</v>
      </c>
      <c r="E113" s="383">
        <f t="shared" si="13"/>
        <v>126</v>
      </c>
      <c r="F113" s="319">
        <v>46255</v>
      </c>
      <c r="G113" s="384">
        <f t="shared" ca="1" si="15"/>
        <v>53</v>
      </c>
      <c r="H113" s="385">
        <v>3</v>
      </c>
      <c r="I113" s="428">
        <v>-4.2322949999999997</v>
      </c>
      <c r="J113" s="428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18"/>
        <v>0</v>
      </c>
      <c r="S113" s="387">
        <f t="shared" si="18"/>
        <v>126</v>
      </c>
      <c r="T113" s="387">
        <f t="shared" si="18"/>
        <v>0</v>
      </c>
      <c r="U113" s="387">
        <f t="shared" si="18"/>
        <v>0</v>
      </c>
      <c r="V113" s="387">
        <f t="shared" si="18"/>
        <v>0</v>
      </c>
      <c r="W113" s="388">
        <f t="shared" si="18"/>
        <v>0</v>
      </c>
      <c r="X113" s="389">
        <f t="shared" si="14"/>
        <v>126</v>
      </c>
      <c r="Y113" s="144"/>
      <c r="Z113" s="423">
        <f t="shared" si="16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10"/>
        <v>1</v>
      </c>
      <c r="B114" s="150" t="s">
        <v>154</v>
      </c>
      <c r="C114" s="150"/>
      <c r="D114" s="200">
        <v>18</v>
      </c>
      <c r="E114" s="383">
        <f t="shared" si="13"/>
        <v>126</v>
      </c>
      <c r="F114" s="319">
        <v>46255</v>
      </c>
      <c r="G114" s="384">
        <f t="shared" ca="1" si="15"/>
        <v>53</v>
      </c>
      <c r="H114" s="385">
        <v>3</v>
      </c>
      <c r="I114" s="428">
        <v>-4.2060531000000001</v>
      </c>
      <c r="J114" s="428">
        <v>15.262865700000001</v>
      </c>
      <c r="K114" s="385" t="str">
        <f>VLOOKUP(H114,Secteurs!$A$4:$C$6,3)</f>
        <v>Arnaud ITOUA</v>
      </c>
      <c r="L114" s="195">
        <v>0.5</v>
      </c>
      <c r="M114" s="196"/>
      <c r="N114" s="196"/>
      <c r="O114" s="196"/>
      <c r="P114" s="196"/>
      <c r="Q114" s="197">
        <v>0.5</v>
      </c>
      <c r="R114" s="386">
        <f t="shared" si="18"/>
        <v>63</v>
      </c>
      <c r="S114" s="387">
        <f t="shared" si="18"/>
        <v>0</v>
      </c>
      <c r="T114" s="387">
        <f t="shared" si="18"/>
        <v>0</v>
      </c>
      <c r="U114" s="387">
        <f t="shared" si="18"/>
        <v>0</v>
      </c>
      <c r="V114" s="387">
        <f t="shared" si="18"/>
        <v>0</v>
      </c>
      <c r="W114" s="388">
        <f t="shared" si="18"/>
        <v>63</v>
      </c>
      <c r="X114" s="389">
        <f t="shared" si="14"/>
        <v>126</v>
      </c>
      <c r="Y114" s="144"/>
      <c r="Z114" s="423">
        <f t="shared" si="16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10"/>
        <v>1</v>
      </c>
      <c r="B115" s="348" t="s">
        <v>328</v>
      </c>
      <c r="C115" s="142"/>
      <c r="D115" s="198">
        <v>16</v>
      </c>
      <c r="E115" s="383">
        <f t="shared" si="13"/>
        <v>112</v>
      </c>
      <c r="F115" s="319">
        <v>46252</v>
      </c>
      <c r="G115" s="384">
        <f t="shared" ca="1" si="15"/>
        <v>56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18"/>
        <v>0</v>
      </c>
      <c r="S115" s="387">
        <f t="shared" si="18"/>
        <v>0</v>
      </c>
      <c r="T115" s="387">
        <f t="shared" si="18"/>
        <v>0</v>
      </c>
      <c r="U115" s="387">
        <f t="shared" si="18"/>
        <v>56</v>
      </c>
      <c r="V115" s="387">
        <f t="shared" si="18"/>
        <v>56</v>
      </c>
      <c r="W115" s="388">
        <f t="shared" si="18"/>
        <v>0</v>
      </c>
      <c r="X115" s="389">
        <f t="shared" si="14"/>
        <v>112</v>
      </c>
      <c r="Y115" s="144"/>
      <c r="Z115" s="423">
        <f t="shared" si="16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10"/>
        <v>1</v>
      </c>
      <c r="B116" s="150" t="s">
        <v>156</v>
      </c>
      <c r="C116" s="150"/>
      <c r="D116" s="200">
        <v>12</v>
      </c>
      <c r="E116" s="383">
        <f t="shared" si="13"/>
        <v>84</v>
      </c>
      <c r="F116" s="320">
        <v>46253</v>
      </c>
      <c r="G116" s="384">
        <f t="shared" ca="1" si="15"/>
        <v>55</v>
      </c>
      <c r="H116" s="255">
        <v>3</v>
      </c>
      <c r="I116" s="430">
        <v>-4.2692519000000004</v>
      </c>
      <c r="J116" s="430">
        <v>15.2894527</v>
      </c>
      <c r="K116" s="152" t="str">
        <f>VLOOKUP(H116,Secteurs!$A$4:$C$6,3)</f>
        <v>Arnaud ITOUA</v>
      </c>
      <c r="L116" s="195"/>
      <c r="M116" s="196">
        <v>0.5</v>
      </c>
      <c r="N116" s="196"/>
      <c r="O116" s="196"/>
      <c r="P116" s="196">
        <v>0.5</v>
      </c>
      <c r="Q116" s="197"/>
      <c r="R116" s="386">
        <f t="shared" si="18"/>
        <v>0</v>
      </c>
      <c r="S116" s="387">
        <f t="shared" si="18"/>
        <v>42</v>
      </c>
      <c r="T116" s="387">
        <f t="shared" si="18"/>
        <v>0</v>
      </c>
      <c r="U116" s="387">
        <f t="shared" si="18"/>
        <v>0</v>
      </c>
      <c r="V116" s="387">
        <f t="shared" si="18"/>
        <v>42</v>
      </c>
      <c r="W116" s="388">
        <f t="shared" si="18"/>
        <v>0</v>
      </c>
      <c r="X116" s="389">
        <f t="shared" si="14"/>
        <v>84</v>
      </c>
      <c r="Y116" s="144"/>
      <c r="Z116" s="423">
        <f t="shared" si="16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10"/>
        <v>1</v>
      </c>
      <c r="B117" s="150" t="s">
        <v>157</v>
      </c>
      <c r="C117" s="148" t="s">
        <v>29</v>
      </c>
      <c r="D117" s="200">
        <v>22</v>
      </c>
      <c r="E117" s="383">
        <f t="shared" si="13"/>
        <v>154</v>
      </c>
      <c r="F117" s="319">
        <v>46255</v>
      </c>
      <c r="G117" s="384">
        <f t="shared" ca="1" si="15"/>
        <v>53</v>
      </c>
      <c r="H117" s="385">
        <v>2</v>
      </c>
      <c r="I117" s="428" t="s">
        <v>423</v>
      </c>
      <c r="J117" s="428" t="s">
        <v>424</v>
      </c>
      <c r="K117" s="385" t="s">
        <v>355</v>
      </c>
      <c r="L117" s="195"/>
      <c r="M117" s="196"/>
      <c r="N117" s="196"/>
      <c r="O117" s="196">
        <v>0.5</v>
      </c>
      <c r="P117" s="196"/>
      <c r="Q117" s="197">
        <v>0.5</v>
      </c>
      <c r="R117" s="386">
        <f t="shared" si="18"/>
        <v>0</v>
      </c>
      <c r="S117" s="387">
        <f t="shared" si="18"/>
        <v>0</v>
      </c>
      <c r="T117" s="387">
        <f t="shared" si="18"/>
        <v>0</v>
      </c>
      <c r="U117" s="387">
        <f t="shared" si="18"/>
        <v>77</v>
      </c>
      <c r="V117" s="387">
        <f t="shared" si="18"/>
        <v>0</v>
      </c>
      <c r="W117" s="388">
        <f t="shared" si="18"/>
        <v>77</v>
      </c>
      <c r="X117" s="389">
        <f t="shared" si="14"/>
        <v>154</v>
      </c>
      <c r="Y117" s="144"/>
      <c r="Z117" s="423">
        <f t="shared" si="16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10"/>
        <v>1</v>
      </c>
      <c r="B118" s="150" t="s">
        <v>158</v>
      </c>
      <c r="C118" s="150"/>
      <c r="D118" s="200">
        <v>40</v>
      </c>
      <c r="E118" s="383">
        <f t="shared" si="13"/>
        <v>280</v>
      </c>
      <c r="F118" s="319">
        <v>46252</v>
      </c>
      <c r="G118" s="384">
        <f t="shared" ca="1" si="15"/>
        <v>56</v>
      </c>
      <c r="H118" s="385">
        <v>2</v>
      </c>
      <c r="I118" s="428" t="s">
        <v>554</v>
      </c>
      <c r="J118" s="428" t="s">
        <v>555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18"/>
        <v>280</v>
      </c>
      <c r="S118" s="387">
        <f t="shared" si="18"/>
        <v>0</v>
      </c>
      <c r="T118" s="387">
        <f t="shared" si="18"/>
        <v>0</v>
      </c>
      <c r="U118" s="387">
        <f t="shared" si="18"/>
        <v>0</v>
      </c>
      <c r="V118" s="387">
        <f t="shared" si="18"/>
        <v>0</v>
      </c>
      <c r="W118" s="388">
        <f t="shared" si="18"/>
        <v>0</v>
      </c>
      <c r="X118" s="389">
        <f t="shared" si="14"/>
        <v>280</v>
      </c>
      <c r="Y118" s="144"/>
      <c r="Z118" s="423">
        <f t="shared" si="16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10"/>
        <v>1</v>
      </c>
      <c r="B119" s="150" t="s">
        <v>159</v>
      </c>
      <c r="C119" s="154" t="s">
        <v>29</v>
      </c>
      <c r="D119" s="200">
        <v>16</v>
      </c>
      <c r="E119" s="383">
        <f t="shared" si="13"/>
        <v>112</v>
      </c>
      <c r="F119" s="319">
        <v>46254</v>
      </c>
      <c r="G119" s="384">
        <f t="shared" ca="1" si="15"/>
        <v>54</v>
      </c>
      <c r="H119" s="385">
        <v>2</v>
      </c>
      <c r="I119" s="428" t="s">
        <v>556</v>
      </c>
      <c r="J119" s="428" t="s">
        <v>557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18"/>
        <v>112</v>
      </c>
      <c r="S119" s="387">
        <f t="shared" si="18"/>
        <v>0</v>
      </c>
      <c r="T119" s="387">
        <f t="shared" si="18"/>
        <v>0</v>
      </c>
      <c r="U119" s="387">
        <f t="shared" si="18"/>
        <v>0</v>
      </c>
      <c r="V119" s="387">
        <f t="shared" si="18"/>
        <v>0</v>
      </c>
      <c r="W119" s="388">
        <f t="shared" si="18"/>
        <v>0</v>
      </c>
      <c r="X119" s="389">
        <f t="shared" si="14"/>
        <v>112</v>
      </c>
      <c r="Y119" s="144"/>
      <c r="Z119" s="423">
        <f t="shared" si="16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10"/>
        <v>1</v>
      </c>
      <c r="B120" s="150" t="s">
        <v>324</v>
      </c>
      <c r="C120" s="150"/>
      <c r="D120" s="200">
        <v>8</v>
      </c>
      <c r="E120" s="383">
        <f t="shared" si="13"/>
        <v>56</v>
      </c>
      <c r="F120" s="319">
        <v>46253</v>
      </c>
      <c r="G120" s="384">
        <f t="shared" ca="1" si="15"/>
        <v>55</v>
      </c>
      <c r="H120" s="385">
        <v>3</v>
      </c>
      <c r="I120" s="428">
        <v>-4.2692519000000004</v>
      </c>
      <c r="J120" s="428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/>
      <c r="Q120" s="197">
        <v>0.5</v>
      </c>
      <c r="R120" s="386">
        <f t="shared" si="18"/>
        <v>28</v>
      </c>
      <c r="S120" s="387">
        <f t="shared" si="18"/>
        <v>0</v>
      </c>
      <c r="T120" s="387">
        <f t="shared" si="18"/>
        <v>0</v>
      </c>
      <c r="U120" s="387">
        <f t="shared" si="18"/>
        <v>0</v>
      </c>
      <c r="V120" s="387">
        <f t="shared" si="18"/>
        <v>0</v>
      </c>
      <c r="W120" s="388">
        <f t="shared" si="18"/>
        <v>28</v>
      </c>
      <c r="X120" s="389">
        <f t="shared" si="14"/>
        <v>56</v>
      </c>
      <c r="Y120" s="144"/>
      <c r="Z120" s="423">
        <f t="shared" si="16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10"/>
        <v>1</v>
      </c>
      <c r="B121" s="150" t="s">
        <v>292</v>
      </c>
      <c r="C121" s="321"/>
      <c r="D121" s="200">
        <v>16</v>
      </c>
      <c r="E121" s="383">
        <f t="shared" si="13"/>
        <v>112</v>
      </c>
      <c r="F121" s="319">
        <v>46254</v>
      </c>
      <c r="G121" s="384">
        <f t="shared" ca="1" si="15"/>
        <v>54</v>
      </c>
      <c r="H121" s="385">
        <v>2</v>
      </c>
      <c r="I121" s="428" t="s">
        <v>558</v>
      </c>
      <c r="J121" s="428" t="s">
        <v>559</v>
      </c>
      <c r="K121" s="385" t="s">
        <v>354</v>
      </c>
      <c r="L121" s="195">
        <v>0.5</v>
      </c>
      <c r="M121" s="196"/>
      <c r="N121" s="196"/>
      <c r="O121" s="196"/>
      <c r="P121" s="196"/>
      <c r="Q121" s="197">
        <v>0.5</v>
      </c>
      <c r="R121" s="386">
        <f t="shared" si="18"/>
        <v>56</v>
      </c>
      <c r="S121" s="387">
        <f t="shared" si="18"/>
        <v>0</v>
      </c>
      <c r="T121" s="387">
        <f t="shared" si="18"/>
        <v>0</v>
      </c>
      <c r="U121" s="387">
        <f t="shared" si="18"/>
        <v>0</v>
      </c>
      <c r="V121" s="387">
        <f t="shared" si="18"/>
        <v>0</v>
      </c>
      <c r="W121" s="388">
        <f t="shared" si="18"/>
        <v>56</v>
      </c>
      <c r="X121" s="389">
        <f t="shared" si="14"/>
        <v>112</v>
      </c>
      <c r="Y121" s="144"/>
      <c r="Z121" s="423">
        <f t="shared" si="16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10"/>
        <v>1</v>
      </c>
      <c r="B122" s="150" t="s">
        <v>161</v>
      </c>
      <c r="C122" s="150"/>
      <c r="D122" s="200">
        <v>20</v>
      </c>
      <c r="E122" s="383">
        <f t="shared" si="13"/>
        <v>140</v>
      </c>
      <c r="F122" s="319">
        <v>46254</v>
      </c>
      <c r="G122" s="384">
        <f t="shared" ca="1" si="15"/>
        <v>54</v>
      </c>
      <c r="H122" s="385">
        <v>2</v>
      </c>
      <c r="I122" s="428" t="s">
        <v>560</v>
      </c>
      <c r="J122" s="428" t="s">
        <v>561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18"/>
        <v>70</v>
      </c>
      <c r="S122" s="387">
        <f t="shared" si="18"/>
        <v>0</v>
      </c>
      <c r="T122" s="387">
        <f t="shared" si="18"/>
        <v>0</v>
      </c>
      <c r="U122" s="387">
        <f t="shared" si="18"/>
        <v>70</v>
      </c>
      <c r="V122" s="387">
        <f t="shared" si="18"/>
        <v>0</v>
      </c>
      <c r="W122" s="388">
        <f t="shared" si="18"/>
        <v>0</v>
      </c>
      <c r="X122" s="389">
        <f t="shared" si="14"/>
        <v>140</v>
      </c>
      <c r="Y122" s="144"/>
      <c r="Z122" s="423">
        <f t="shared" si="16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10"/>
        <v>1</v>
      </c>
      <c r="B123" s="150" t="s">
        <v>162</v>
      </c>
      <c r="C123" s="150"/>
      <c r="D123" s="200">
        <v>42</v>
      </c>
      <c r="E123" s="383">
        <f t="shared" si="13"/>
        <v>294</v>
      </c>
      <c r="F123" s="319">
        <v>46252</v>
      </c>
      <c r="G123" s="384">
        <f t="shared" ca="1" si="15"/>
        <v>56</v>
      </c>
      <c r="H123" s="254">
        <v>2</v>
      </c>
      <c r="I123" s="429" t="s">
        <v>562</v>
      </c>
      <c r="J123" s="429" t="s">
        <v>563</v>
      </c>
      <c r="K123" s="385" t="s">
        <v>354</v>
      </c>
      <c r="L123" s="195">
        <v>0.5</v>
      </c>
      <c r="M123" s="196"/>
      <c r="N123" s="196"/>
      <c r="O123" s="196"/>
      <c r="P123" s="196"/>
      <c r="Q123" s="197">
        <v>0.5</v>
      </c>
      <c r="R123" s="386">
        <f t="shared" si="18"/>
        <v>147</v>
      </c>
      <c r="S123" s="387">
        <f t="shared" si="18"/>
        <v>0</v>
      </c>
      <c r="T123" s="387">
        <f t="shared" si="18"/>
        <v>0</v>
      </c>
      <c r="U123" s="387">
        <f t="shared" si="18"/>
        <v>0</v>
      </c>
      <c r="V123" s="387">
        <f t="shared" si="18"/>
        <v>0</v>
      </c>
      <c r="W123" s="388">
        <f t="shared" si="18"/>
        <v>147</v>
      </c>
      <c r="X123" s="389">
        <f t="shared" si="14"/>
        <v>294</v>
      </c>
      <c r="Y123" s="144"/>
      <c r="Z123" s="423">
        <f t="shared" si="16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10"/>
        <v>1</v>
      </c>
      <c r="B124" s="150" t="s">
        <v>387</v>
      </c>
      <c r="C124" s="154"/>
      <c r="D124" s="200">
        <v>2</v>
      </c>
      <c r="E124" s="383">
        <f>D124*7</f>
        <v>14</v>
      </c>
      <c r="F124" s="319">
        <v>46253</v>
      </c>
      <c r="G124" s="384">
        <f t="shared" ca="1" si="15"/>
        <v>55</v>
      </c>
      <c r="H124" s="254">
        <v>1</v>
      </c>
      <c r="I124" s="429">
        <v>-4.2928160000000002</v>
      </c>
      <c r="J124" s="429">
        <v>15.250064</v>
      </c>
      <c r="K124" s="385" t="s">
        <v>353</v>
      </c>
      <c r="L124" s="195">
        <v>0.5</v>
      </c>
      <c r="M124" s="196"/>
      <c r="N124" s="196">
        <v>0.5</v>
      </c>
      <c r="O124" s="196"/>
      <c r="P124" s="196"/>
      <c r="Q124" s="197"/>
      <c r="R124" s="386">
        <f t="shared" si="18"/>
        <v>7</v>
      </c>
      <c r="S124" s="387">
        <f t="shared" si="18"/>
        <v>0</v>
      </c>
      <c r="T124" s="387">
        <f t="shared" si="18"/>
        <v>7</v>
      </c>
      <c r="U124" s="387">
        <f t="shared" si="18"/>
        <v>0</v>
      </c>
      <c r="V124" s="387">
        <f t="shared" si="18"/>
        <v>0</v>
      </c>
      <c r="W124" s="388">
        <f t="shared" si="18"/>
        <v>0</v>
      </c>
      <c r="X124" s="389">
        <f t="shared" si="14"/>
        <v>14</v>
      </c>
      <c r="Y124" s="144"/>
      <c r="Z124" s="423">
        <f t="shared" si="16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10"/>
        <v>1</v>
      </c>
      <c r="B125" s="150" t="s">
        <v>164</v>
      </c>
      <c r="C125" s="154" t="s">
        <v>34</v>
      </c>
      <c r="D125" s="201">
        <v>16</v>
      </c>
      <c r="E125" s="383">
        <f t="shared" si="13"/>
        <v>112</v>
      </c>
      <c r="F125" s="319">
        <v>46255</v>
      </c>
      <c r="G125" s="384">
        <f t="shared" ca="1" si="15"/>
        <v>53</v>
      </c>
      <c r="H125" s="254">
        <v>1</v>
      </c>
      <c r="I125" s="429" t="s">
        <v>564</v>
      </c>
      <c r="J125" s="429" t="s">
        <v>565</v>
      </c>
      <c r="K125" s="385" t="s">
        <v>354</v>
      </c>
      <c r="L125" s="195">
        <v>0.5</v>
      </c>
      <c r="M125" s="196"/>
      <c r="N125" s="196"/>
      <c r="O125" s="196">
        <v>0.5</v>
      </c>
      <c r="P125" s="196"/>
      <c r="Q125" s="197"/>
      <c r="R125" s="386">
        <f t="shared" si="18"/>
        <v>56</v>
      </c>
      <c r="S125" s="387">
        <f t="shared" si="18"/>
        <v>0</v>
      </c>
      <c r="T125" s="387">
        <f t="shared" si="18"/>
        <v>0</v>
      </c>
      <c r="U125" s="387">
        <f t="shared" si="18"/>
        <v>56</v>
      </c>
      <c r="V125" s="387">
        <f t="shared" si="18"/>
        <v>0</v>
      </c>
      <c r="W125" s="388">
        <f t="shared" si="18"/>
        <v>0</v>
      </c>
      <c r="X125" s="389">
        <f t="shared" si="14"/>
        <v>112</v>
      </c>
      <c r="Y125" s="144"/>
      <c r="Z125" s="423">
        <f t="shared" si="16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10"/>
        <v>1</v>
      </c>
      <c r="B126" s="150" t="s">
        <v>390</v>
      </c>
      <c r="C126" s="154" t="s">
        <v>34</v>
      </c>
      <c r="D126" s="200">
        <v>8</v>
      </c>
      <c r="E126" s="383">
        <f t="shared" si="13"/>
        <v>56</v>
      </c>
      <c r="F126" s="319">
        <v>46253</v>
      </c>
      <c r="G126" s="384">
        <f t="shared" ca="1" si="15"/>
        <v>55</v>
      </c>
      <c r="H126" s="254">
        <v>2</v>
      </c>
      <c r="I126" s="429" t="s">
        <v>566</v>
      </c>
      <c r="J126" s="429" t="s">
        <v>567</v>
      </c>
      <c r="K126" s="385" t="s">
        <v>354</v>
      </c>
      <c r="L126" s="195">
        <v>1</v>
      </c>
      <c r="M126" s="196"/>
      <c r="N126" s="196"/>
      <c r="O126" s="196"/>
      <c r="P126" s="196"/>
      <c r="Q126" s="197"/>
      <c r="R126" s="386">
        <f t="shared" si="18"/>
        <v>56</v>
      </c>
      <c r="S126" s="387">
        <f t="shared" si="18"/>
        <v>0</v>
      </c>
      <c r="T126" s="387">
        <f t="shared" si="18"/>
        <v>0</v>
      </c>
      <c r="U126" s="387">
        <f t="shared" si="18"/>
        <v>0</v>
      </c>
      <c r="V126" s="387">
        <f t="shared" si="18"/>
        <v>0</v>
      </c>
      <c r="W126" s="388">
        <f t="shared" si="18"/>
        <v>0</v>
      </c>
      <c r="X126" s="389">
        <f t="shared" si="14"/>
        <v>56</v>
      </c>
      <c r="Y126" s="144"/>
      <c r="Z126" s="423">
        <f t="shared" si="16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10"/>
        <v>1</v>
      </c>
      <c r="B127" s="150" t="s">
        <v>167</v>
      </c>
      <c r="C127" s="148" t="s">
        <v>29</v>
      </c>
      <c r="D127" s="200">
        <v>16</v>
      </c>
      <c r="E127" s="383">
        <f t="shared" si="13"/>
        <v>112</v>
      </c>
      <c r="F127" s="319">
        <v>46252</v>
      </c>
      <c r="G127" s="384">
        <f t="shared" ca="1" si="15"/>
        <v>56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18"/>
        <v>84</v>
      </c>
      <c r="S127" s="387">
        <f t="shared" si="18"/>
        <v>0</v>
      </c>
      <c r="T127" s="387">
        <f t="shared" si="18"/>
        <v>0</v>
      </c>
      <c r="U127" s="387">
        <f t="shared" si="18"/>
        <v>28</v>
      </c>
      <c r="V127" s="387">
        <f t="shared" si="18"/>
        <v>0</v>
      </c>
      <c r="W127" s="388">
        <f t="shared" si="18"/>
        <v>0</v>
      </c>
      <c r="X127" s="389">
        <f t="shared" si="14"/>
        <v>112</v>
      </c>
      <c r="Y127" s="144"/>
      <c r="Z127" s="423">
        <f t="shared" si="16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10"/>
        <v>1</v>
      </c>
      <c r="B128" s="142" t="s">
        <v>350</v>
      </c>
      <c r="C128" s="209"/>
      <c r="D128" s="201">
        <v>12</v>
      </c>
      <c r="E128" s="383">
        <f t="shared" si="13"/>
        <v>84</v>
      </c>
      <c r="F128" s="319">
        <v>46254</v>
      </c>
      <c r="G128" s="384">
        <f t="shared" ca="1" si="15"/>
        <v>54</v>
      </c>
      <c r="H128" s="254">
        <v>1</v>
      </c>
      <c r="I128" s="429">
        <v>-4.2819675000000004</v>
      </c>
      <c r="J128" s="429">
        <v>15.2233386</v>
      </c>
      <c r="K128" s="385" t="s">
        <v>353</v>
      </c>
      <c r="L128" s="195">
        <v>1</v>
      </c>
      <c r="M128" s="196"/>
      <c r="N128" s="196"/>
      <c r="O128" s="196"/>
      <c r="P128" s="196"/>
      <c r="Q128" s="197"/>
      <c r="R128" s="386">
        <f t="shared" si="18"/>
        <v>84</v>
      </c>
      <c r="S128" s="387">
        <f t="shared" si="18"/>
        <v>0</v>
      </c>
      <c r="T128" s="387">
        <f t="shared" si="18"/>
        <v>0</v>
      </c>
      <c r="U128" s="387">
        <f t="shared" si="18"/>
        <v>0</v>
      </c>
      <c r="V128" s="387">
        <f t="shared" si="18"/>
        <v>0</v>
      </c>
      <c r="W128" s="388">
        <f t="shared" si="18"/>
        <v>0</v>
      </c>
      <c r="X128" s="389">
        <f t="shared" si="14"/>
        <v>84</v>
      </c>
      <c r="Y128" s="144"/>
      <c r="Z128" s="423">
        <f t="shared" si="16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10"/>
        <v>1</v>
      </c>
      <c r="B129" s="355" t="s">
        <v>307</v>
      </c>
      <c r="C129" s="154"/>
      <c r="D129" s="201">
        <v>9</v>
      </c>
      <c r="E129" s="383">
        <f t="shared" si="13"/>
        <v>63</v>
      </c>
      <c r="F129" s="319">
        <v>46255</v>
      </c>
      <c r="G129" s="384">
        <f t="shared" ca="1" si="15"/>
        <v>53</v>
      </c>
      <c r="H129" s="254">
        <v>2</v>
      </c>
      <c r="I129" s="429" t="s">
        <v>568</v>
      </c>
      <c r="J129" s="429" t="s">
        <v>569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18"/>
        <v>0</v>
      </c>
      <c r="S129" s="387">
        <f t="shared" si="18"/>
        <v>0</v>
      </c>
      <c r="T129" s="387">
        <f t="shared" si="18"/>
        <v>0</v>
      </c>
      <c r="U129" s="387">
        <f t="shared" si="18"/>
        <v>0</v>
      </c>
      <c r="V129" s="387">
        <f t="shared" si="18"/>
        <v>0</v>
      </c>
      <c r="W129" s="388">
        <f t="shared" si="18"/>
        <v>63</v>
      </c>
      <c r="X129" s="389">
        <f t="shared" si="14"/>
        <v>63</v>
      </c>
      <c r="Y129" s="144"/>
      <c r="Z129" s="423">
        <f t="shared" si="16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9" si="19">+IF(D130&gt;0,1,0)</f>
        <v>1</v>
      </c>
      <c r="B130" s="153" t="s">
        <v>170</v>
      </c>
      <c r="C130" s="149"/>
      <c r="D130" s="198">
        <v>10</v>
      </c>
      <c r="E130" s="383">
        <f t="shared" si="13"/>
        <v>70</v>
      </c>
      <c r="F130" s="319">
        <v>46255</v>
      </c>
      <c r="G130" s="384">
        <f t="shared" ca="1" si="15"/>
        <v>53</v>
      </c>
      <c r="H130" s="254">
        <v>1</v>
      </c>
      <c r="I130" s="429">
        <v>-4.2784845000000002</v>
      </c>
      <c r="J130" s="429">
        <v>15.2572142</v>
      </c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si="18"/>
        <v>0</v>
      </c>
      <c r="S130" s="387">
        <f t="shared" si="18"/>
        <v>0</v>
      </c>
      <c r="T130" s="387">
        <f t="shared" si="18"/>
        <v>0</v>
      </c>
      <c r="U130" s="387">
        <f t="shared" si="18"/>
        <v>70</v>
      </c>
      <c r="V130" s="387">
        <f t="shared" si="18"/>
        <v>0</v>
      </c>
      <c r="W130" s="388">
        <f t="shared" si="18"/>
        <v>0</v>
      </c>
      <c r="X130" s="389">
        <f t="shared" si="14"/>
        <v>70</v>
      </c>
      <c r="Y130" s="144"/>
      <c r="Z130" s="423">
        <f t="shared" ref="Z130:Z150" si="20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19"/>
        <v>1</v>
      </c>
      <c r="B131" s="153" t="s">
        <v>172</v>
      </c>
      <c r="C131" s="149"/>
      <c r="D131" s="198">
        <v>20</v>
      </c>
      <c r="E131" s="383">
        <f t="shared" ref="E131:E150" si="21">D131*7</f>
        <v>140</v>
      </c>
      <c r="F131" s="319">
        <v>46254</v>
      </c>
      <c r="G131" s="384">
        <f t="shared" ca="1" si="15"/>
        <v>54</v>
      </c>
      <c r="H131" s="254">
        <v>1</v>
      </c>
      <c r="I131" s="429">
        <v>-4.2823054999999997</v>
      </c>
      <c r="J131" s="429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18"/>
        <v>140</v>
      </c>
      <c r="S131" s="387">
        <f t="shared" si="18"/>
        <v>0</v>
      </c>
      <c r="T131" s="387">
        <f t="shared" si="18"/>
        <v>0</v>
      </c>
      <c r="U131" s="387">
        <f t="shared" si="18"/>
        <v>0</v>
      </c>
      <c r="V131" s="387">
        <f t="shared" si="18"/>
        <v>0</v>
      </c>
      <c r="W131" s="388">
        <f t="shared" si="18"/>
        <v>0</v>
      </c>
      <c r="X131" s="389">
        <f t="shared" ref="X131:X151" si="22">SUM(R131:W131)</f>
        <v>140</v>
      </c>
      <c r="Y131" s="144"/>
      <c r="Z131" s="423">
        <f t="shared" si="20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19"/>
        <v>1</v>
      </c>
      <c r="B132" s="153" t="s">
        <v>173</v>
      </c>
      <c r="C132" s="149" t="s">
        <v>34</v>
      </c>
      <c r="D132" s="198">
        <v>10</v>
      </c>
      <c r="E132" s="383">
        <f t="shared" si="21"/>
        <v>70</v>
      </c>
      <c r="F132" s="319">
        <v>46254</v>
      </c>
      <c r="G132" s="384">
        <v>1</v>
      </c>
      <c r="H132" s="254">
        <v>1</v>
      </c>
      <c r="I132" s="429">
        <v>-4.2655903999999998</v>
      </c>
      <c r="J132" s="429">
        <v>15.2237782</v>
      </c>
      <c r="K132" s="385" t="s">
        <v>353</v>
      </c>
      <c r="L132" s="195"/>
      <c r="M132" s="196"/>
      <c r="N132" s="196"/>
      <c r="O132" s="196">
        <v>0.5</v>
      </c>
      <c r="P132" s="196"/>
      <c r="Q132" s="197">
        <v>0.5</v>
      </c>
      <c r="R132" s="386">
        <f t="shared" si="18"/>
        <v>0</v>
      </c>
      <c r="S132" s="387">
        <f t="shared" si="18"/>
        <v>0</v>
      </c>
      <c r="T132" s="387">
        <f t="shared" si="18"/>
        <v>0</v>
      </c>
      <c r="U132" s="387">
        <f t="shared" si="18"/>
        <v>35</v>
      </c>
      <c r="V132" s="387">
        <f t="shared" si="18"/>
        <v>0</v>
      </c>
      <c r="W132" s="388">
        <f t="shared" si="18"/>
        <v>35</v>
      </c>
      <c r="X132" s="389">
        <f t="shared" si="22"/>
        <v>70</v>
      </c>
      <c r="Y132" s="144"/>
      <c r="Z132" s="423">
        <f t="shared" si="20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19"/>
        <v>1</v>
      </c>
      <c r="B133" s="142" t="s">
        <v>174</v>
      </c>
      <c r="C133" s="148" t="s">
        <v>29</v>
      </c>
      <c r="D133" s="198">
        <v>9</v>
      </c>
      <c r="E133" s="383">
        <f t="shared" si="21"/>
        <v>63</v>
      </c>
      <c r="F133" s="319">
        <v>46253</v>
      </c>
      <c r="G133" s="384">
        <f t="shared" ref="G133:G149" ca="1" si="23">+IF(A133=1,(+TODAY())-F133,"Sans objet")</f>
        <v>55</v>
      </c>
      <c r="H133" s="385">
        <v>2</v>
      </c>
      <c r="I133" s="428" t="s">
        <v>570</v>
      </c>
      <c r="J133" s="428" t="s">
        <v>571</v>
      </c>
      <c r="K133" s="385" t="s">
        <v>354</v>
      </c>
      <c r="L133" s="195"/>
      <c r="M133" s="196"/>
      <c r="N133" s="196"/>
      <c r="O133" s="196">
        <v>0.5</v>
      </c>
      <c r="P133" s="196"/>
      <c r="Q133" s="197">
        <v>0.5</v>
      </c>
      <c r="R133" s="386">
        <f t="shared" si="18"/>
        <v>0</v>
      </c>
      <c r="S133" s="387">
        <f t="shared" si="18"/>
        <v>0</v>
      </c>
      <c r="T133" s="387">
        <f t="shared" si="18"/>
        <v>0</v>
      </c>
      <c r="U133" s="387">
        <f t="shared" si="18"/>
        <v>31.5</v>
      </c>
      <c r="V133" s="387">
        <f t="shared" si="18"/>
        <v>0</v>
      </c>
      <c r="W133" s="388">
        <f t="shared" si="18"/>
        <v>31.5</v>
      </c>
      <c r="X133" s="389">
        <f t="shared" si="22"/>
        <v>63</v>
      </c>
      <c r="Y133" s="144"/>
      <c r="Z133" s="423">
        <f t="shared" si="20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19"/>
        <v>1</v>
      </c>
      <c r="B134" s="142" t="s">
        <v>175</v>
      </c>
      <c r="C134" s="142"/>
      <c r="D134" s="198">
        <v>22</v>
      </c>
      <c r="E134" s="383">
        <f t="shared" si="21"/>
        <v>154</v>
      </c>
      <c r="F134" s="319">
        <v>46255</v>
      </c>
      <c r="G134" s="384">
        <f t="shared" ca="1" si="23"/>
        <v>53</v>
      </c>
      <c r="H134" s="385">
        <v>2</v>
      </c>
      <c r="I134" s="428" t="s">
        <v>572</v>
      </c>
      <c r="J134" s="428" t="s">
        <v>573</v>
      </c>
      <c r="K134" s="385" t="s">
        <v>354</v>
      </c>
      <c r="L134" s="195">
        <v>1</v>
      </c>
      <c r="M134" s="196"/>
      <c r="N134" s="196"/>
      <c r="O134" s="196"/>
      <c r="P134" s="196"/>
      <c r="Q134" s="197"/>
      <c r="R134" s="386">
        <f t="shared" si="18"/>
        <v>154</v>
      </c>
      <c r="S134" s="387">
        <f t="shared" si="18"/>
        <v>0</v>
      </c>
      <c r="T134" s="387">
        <f t="shared" si="18"/>
        <v>0</v>
      </c>
      <c r="U134" s="387">
        <f t="shared" si="18"/>
        <v>0</v>
      </c>
      <c r="V134" s="387">
        <f t="shared" si="18"/>
        <v>0</v>
      </c>
      <c r="W134" s="388">
        <f t="shared" si="18"/>
        <v>0</v>
      </c>
      <c r="X134" s="389">
        <f t="shared" si="22"/>
        <v>154</v>
      </c>
      <c r="Y134" s="144"/>
      <c r="Z134" s="423">
        <f t="shared" si="20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19"/>
        <v>1</v>
      </c>
      <c r="B135" s="350" t="s">
        <v>176</v>
      </c>
      <c r="C135" s="210"/>
      <c r="D135" s="198">
        <v>8</v>
      </c>
      <c r="E135" s="383">
        <f t="shared" si="21"/>
        <v>56</v>
      </c>
      <c r="F135" s="319">
        <v>46253</v>
      </c>
      <c r="G135" s="384">
        <f t="shared" ca="1" si="23"/>
        <v>55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18"/>
        <v>0</v>
      </c>
      <c r="S135" s="387">
        <f t="shared" si="18"/>
        <v>0</v>
      </c>
      <c r="T135" s="387">
        <f t="shared" si="18"/>
        <v>0</v>
      </c>
      <c r="U135" s="387">
        <f t="shared" si="18"/>
        <v>0</v>
      </c>
      <c r="V135" s="387">
        <f t="shared" si="18"/>
        <v>28</v>
      </c>
      <c r="W135" s="388">
        <f t="shared" si="18"/>
        <v>28</v>
      </c>
      <c r="X135" s="389">
        <f t="shared" si="22"/>
        <v>56</v>
      </c>
      <c r="Y135" s="144"/>
      <c r="Z135" s="423">
        <f t="shared" si="20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57">
        <f t="shared" si="19"/>
        <v>1</v>
      </c>
      <c r="B136" s="161" t="s">
        <v>177</v>
      </c>
      <c r="C136" s="161"/>
      <c r="D136" s="198">
        <v>16</v>
      </c>
      <c r="E136" s="383">
        <f t="shared" si="21"/>
        <v>112</v>
      </c>
      <c r="F136" s="319">
        <v>46254</v>
      </c>
      <c r="G136" s="384">
        <f t="shared" ca="1" si="23"/>
        <v>54</v>
      </c>
      <c r="H136" s="385">
        <v>3</v>
      </c>
      <c r="I136" s="428">
        <v>-3.979123</v>
      </c>
      <c r="J136" s="428">
        <v>15.382116</v>
      </c>
      <c r="K136" s="385" t="str">
        <f>VLOOKUP(H136,Secteurs!$A$4:$C$6,3)</f>
        <v>Arnaud ITOUA</v>
      </c>
      <c r="L136" s="195"/>
      <c r="M136" s="196"/>
      <c r="N136" s="196"/>
      <c r="O136" s="196">
        <v>0.5</v>
      </c>
      <c r="P136" s="196"/>
      <c r="Q136" s="197">
        <v>0.5</v>
      </c>
      <c r="R136" s="386">
        <f t="shared" si="18"/>
        <v>0</v>
      </c>
      <c r="S136" s="387">
        <f t="shared" si="18"/>
        <v>0</v>
      </c>
      <c r="T136" s="387">
        <f t="shared" si="18"/>
        <v>0</v>
      </c>
      <c r="U136" s="387">
        <f t="shared" si="18"/>
        <v>56</v>
      </c>
      <c r="V136" s="387">
        <f t="shared" si="18"/>
        <v>0</v>
      </c>
      <c r="W136" s="388">
        <f t="shared" si="18"/>
        <v>56</v>
      </c>
      <c r="X136" s="389">
        <f t="shared" si="22"/>
        <v>112</v>
      </c>
      <c r="Y136" s="144"/>
      <c r="Z136" s="423">
        <f t="shared" si="20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>
      <c r="A137" s="157">
        <f t="shared" si="19"/>
        <v>1</v>
      </c>
      <c r="B137" s="142" t="s">
        <v>178</v>
      </c>
      <c r="C137" s="162"/>
      <c r="D137" s="199">
        <v>2</v>
      </c>
      <c r="E137" s="383">
        <f t="shared" si="21"/>
        <v>14</v>
      </c>
      <c r="F137" s="319">
        <v>46253</v>
      </c>
      <c r="G137" s="384">
        <f t="shared" ca="1" si="23"/>
        <v>55</v>
      </c>
      <c r="H137" s="385">
        <v>1</v>
      </c>
      <c r="I137" s="428" t="s">
        <v>574</v>
      </c>
      <c r="J137" s="428" t="s">
        <v>575</v>
      </c>
      <c r="K137" s="385" t="s">
        <v>353</v>
      </c>
      <c r="L137" s="195"/>
      <c r="M137" s="196"/>
      <c r="N137" s="196"/>
      <c r="O137" s="196"/>
      <c r="P137" s="196"/>
      <c r="Q137" s="197">
        <v>1</v>
      </c>
      <c r="R137" s="386">
        <f t="shared" si="18"/>
        <v>0</v>
      </c>
      <c r="S137" s="387">
        <f t="shared" si="18"/>
        <v>0</v>
      </c>
      <c r="T137" s="387">
        <f t="shared" si="18"/>
        <v>0</v>
      </c>
      <c r="U137" s="387">
        <f t="shared" si="18"/>
        <v>0</v>
      </c>
      <c r="V137" s="387">
        <f t="shared" si="18"/>
        <v>0</v>
      </c>
      <c r="W137" s="388">
        <f t="shared" si="18"/>
        <v>14</v>
      </c>
      <c r="X137" s="389">
        <f t="shared" si="22"/>
        <v>14</v>
      </c>
      <c r="Y137" s="144"/>
      <c r="Z137" s="423">
        <f t="shared" si="20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19"/>
        <v>1</v>
      </c>
      <c r="B138" s="142" t="s">
        <v>267</v>
      </c>
      <c r="C138" s="162" t="s">
        <v>29</v>
      </c>
      <c r="D138" s="199">
        <v>8</v>
      </c>
      <c r="E138" s="383">
        <f t="shared" si="21"/>
        <v>56</v>
      </c>
      <c r="F138" s="319">
        <v>46255</v>
      </c>
      <c r="G138" s="384">
        <f t="shared" ca="1" si="23"/>
        <v>53</v>
      </c>
      <c r="H138" s="385">
        <v>1</v>
      </c>
      <c r="I138" s="428" t="s">
        <v>576</v>
      </c>
      <c r="J138" s="428" t="s">
        <v>577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18"/>
        <v>42</v>
      </c>
      <c r="S138" s="387">
        <f t="shared" si="18"/>
        <v>0</v>
      </c>
      <c r="T138" s="387">
        <f t="shared" si="18"/>
        <v>0</v>
      </c>
      <c r="U138" s="387">
        <f t="shared" si="18"/>
        <v>0</v>
      </c>
      <c r="V138" s="387">
        <f t="shared" si="18"/>
        <v>14</v>
      </c>
      <c r="W138" s="388">
        <f t="shared" si="18"/>
        <v>0</v>
      </c>
      <c r="X138" s="389">
        <f t="shared" si="22"/>
        <v>56</v>
      </c>
      <c r="Y138" s="144"/>
      <c r="Z138" s="423">
        <f t="shared" si="20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19"/>
        <v>1</v>
      </c>
      <c r="B139" s="142" t="s">
        <v>296</v>
      </c>
      <c r="C139" s="155"/>
      <c r="D139" s="198">
        <v>60</v>
      </c>
      <c r="E139" s="383">
        <f t="shared" si="21"/>
        <v>420</v>
      </c>
      <c r="F139" s="319">
        <v>46255</v>
      </c>
      <c r="G139" s="384">
        <f t="shared" ca="1" si="23"/>
        <v>53</v>
      </c>
      <c r="H139" s="385">
        <v>2</v>
      </c>
      <c r="I139" s="428" t="s">
        <v>578</v>
      </c>
      <c r="J139" s="428" t="s">
        <v>579</v>
      </c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18"/>
        <v>210</v>
      </c>
      <c r="S139" s="387">
        <f t="shared" si="18"/>
        <v>0</v>
      </c>
      <c r="T139" s="387">
        <f t="shared" si="18"/>
        <v>0</v>
      </c>
      <c r="U139" s="387">
        <f t="shared" si="18"/>
        <v>105</v>
      </c>
      <c r="V139" s="387">
        <f t="shared" si="18"/>
        <v>105</v>
      </c>
      <c r="W139" s="388">
        <f t="shared" si="18"/>
        <v>0</v>
      </c>
      <c r="X139" s="389">
        <f t="shared" si="22"/>
        <v>420</v>
      </c>
      <c r="Y139" s="144"/>
      <c r="Z139" s="423">
        <f t="shared" si="20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19"/>
        <v>1</v>
      </c>
      <c r="B140" s="142" t="s">
        <v>180</v>
      </c>
      <c r="C140" s="163"/>
      <c r="D140" s="198">
        <v>24</v>
      </c>
      <c r="E140" s="383">
        <f t="shared" si="21"/>
        <v>168</v>
      </c>
      <c r="F140" s="319">
        <v>46255</v>
      </c>
      <c r="G140" s="384">
        <f t="shared" ca="1" si="23"/>
        <v>53</v>
      </c>
      <c r="H140" s="385">
        <v>1</v>
      </c>
      <c r="I140" s="428" t="s">
        <v>580</v>
      </c>
      <c r="J140" s="428" t="s">
        <v>581</v>
      </c>
      <c r="K140" s="385" t="s">
        <v>353</v>
      </c>
      <c r="L140" s="195"/>
      <c r="M140" s="196"/>
      <c r="N140" s="196">
        <v>0.25</v>
      </c>
      <c r="O140" s="196"/>
      <c r="P140" s="196"/>
      <c r="Q140" s="197">
        <v>0.75</v>
      </c>
      <c r="R140" s="386">
        <f t="shared" si="18"/>
        <v>0</v>
      </c>
      <c r="S140" s="387">
        <f t="shared" si="18"/>
        <v>0</v>
      </c>
      <c r="T140" s="387">
        <f t="shared" si="18"/>
        <v>42</v>
      </c>
      <c r="U140" s="387">
        <f t="shared" si="18"/>
        <v>0</v>
      </c>
      <c r="V140" s="387">
        <f t="shared" si="18"/>
        <v>0</v>
      </c>
      <c r="W140" s="388">
        <f t="shared" si="18"/>
        <v>126</v>
      </c>
      <c r="X140" s="389">
        <f t="shared" si="22"/>
        <v>168</v>
      </c>
      <c r="Y140" s="144"/>
      <c r="Z140" s="423">
        <f t="shared" si="20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57">
        <f t="shared" si="19"/>
        <v>1</v>
      </c>
      <c r="B141" s="142" t="s">
        <v>181</v>
      </c>
      <c r="C141" s="148"/>
      <c r="D141" s="198">
        <v>42</v>
      </c>
      <c r="E141" s="383">
        <f t="shared" si="21"/>
        <v>294</v>
      </c>
      <c r="F141" s="319">
        <v>46254</v>
      </c>
      <c r="G141" s="384">
        <f t="shared" ca="1" si="23"/>
        <v>54</v>
      </c>
      <c r="H141" s="385">
        <v>2</v>
      </c>
      <c r="I141" s="428">
        <v>-4.1312477000000003</v>
      </c>
      <c r="J141" s="428">
        <v>15.3083755</v>
      </c>
      <c r="K141" s="385" t="s">
        <v>280</v>
      </c>
      <c r="L141" s="195">
        <v>0.5</v>
      </c>
      <c r="M141" s="196"/>
      <c r="N141" s="196">
        <v>0.25</v>
      </c>
      <c r="O141" s="196"/>
      <c r="P141" s="196">
        <v>0.25</v>
      </c>
      <c r="Q141" s="197"/>
      <c r="R141" s="386">
        <f t="shared" si="18"/>
        <v>147</v>
      </c>
      <c r="S141" s="387">
        <f t="shared" si="18"/>
        <v>0</v>
      </c>
      <c r="T141" s="387">
        <f t="shared" si="18"/>
        <v>73.5</v>
      </c>
      <c r="U141" s="387">
        <f t="shared" si="18"/>
        <v>0</v>
      </c>
      <c r="V141" s="387">
        <f t="shared" si="18"/>
        <v>73.5</v>
      </c>
      <c r="W141" s="388">
        <f t="shared" si="18"/>
        <v>0</v>
      </c>
      <c r="X141" s="389">
        <f t="shared" si="22"/>
        <v>294</v>
      </c>
      <c r="Y141" s="144"/>
      <c r="Z141" s="423">
        <f t="shared" si="20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19"/>
        <v>1</v>
      </c>
      <c r="B142" s="142" t="s">
        <v>182</v>
      </c>
      <c r="C142" s="142"/>
      <c r="D142" s="198">
        <v>16</v>
      </c>
      <c r="E142" s="383">
        <f t="shared" si="21"/>
        <v>112</v>
      </c>
      <c r="F142" s="319">
        <v>46254</v>
      </c>
      <c r="G142" s="384">
        <f t="shared" ca="1" si="23"/>
        <v>54</v>
      </c>
      <c r="H142" s="385">
        <v>2</v>
      </c>
      <c r="I142" s="428">
        <v>-4.1591972000000004</v>
      </c>
      <c r="J142" s="428">
        <v>15.3231723</v>
      </c>
      <c r="K142" s="385" t="s">
        <v>280</v>
      </c>
      <c r="L142" s="195"/>
      <c r="M142" s="196"/>
      <c r="N142" s="196"/>
      <c r="O142" s="196"/>
      <c r="P142" s="196">
        <v>0.5</v>
      </c>
      <c r="Q142" s="197">
        <v>0.5</v>
      </c>
      <c r="R142" s="386">
        <f t="shared" si="18"/>
        <v>0</v>
      </c>
      <c r="S142" s="387">
        <f t="shared" si="18"/>
        <v>0</v>
      </c>
      <c r="T142" s="387">
        <f t="shared" si="18"/>
        <v>0</v>
      </c>
      <c r="U142" s="387">
        <f t="shared" si="18"/>
        <v>0</v>
      </c>
      <c r="V142" s="387">
        <f t="shared" si="18"/>
        <v>56</v>
      </c>
      <c r="W142" s="388">
        <f t="shared" si="18"/>
        <v>56</v>
      </c>
      <c r="X142" s="389">
        <f t="shared" si="22"/>
        <v>112</v>
      </c>
      <c r="Y142" s="144"/>
      <c r="Z142" s="423">
        <f t="shared" si="20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19"/>
        <v>1</v>
      </c>
      <c r="B143" s="142" t="s">
        <v>351</v>
      </c>
      <c r="C143" s="142"/>
      <c r="D143" s="198">
        <v>22</v>
      </c>
      <c r="E143" s="383">
        <f t="shared" si="21"/>
        <v>154</v>
      </c>
      <c r="F143" s="319">
        <v>46255</v>
      </c>
      <c r="G143" s="384">
        <f t="shared" ca="1" si="23"/>
        <v>53</v>
      </c>
      <c r="H143" s="254">
        <v>1</v>
      </c>
      <c r="I143" s="429" t="s">
        <v>582</v>
      </c>
      <c r="J143" s="429" t="s">
        <v>583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18"/>
        <v>77</v>
      </c>
      <c r="S143" s="387">
        <f t="shared" si="18"/>
        <v>0</v>
      </c>
      <c r="T143" s="387">
        <f t="shared" si="18"/>
        <v>0</v>
      </c>
      <c r="U143" s="387">
        <f t="shared" si="18"/>
        <v>0</v>
      </c>
      <c r="V143" s="387">
        <f t="shared" si="18"/>
        <v>0</v>
      </c>
      <c r="W143" s="388">
        <f t="shared" si="18"/>
        <v>77</v>
      </c>
      <c r="X143" s="389">
        <f t="shared" si="22"/>
        <v>154</v>
      </c>
      <c r="Y143" s="144"/>
      <c r="Z143" s="423">
        <f t="shared" si="20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19"/>
        <v>1</v>
      </c>
      <c r="B144" s="142" t="s">
        <v>335</v>
      </c>
      <c r="C144" s="163"/>
      <c r="D144" s="198">
        <v>14</v>
      </c>
      <c r="E144" s="383">
        <f t="shared" si="21"/>
        <v>98</v>
      </c>
      <c r="F144" s="319">
        <v>46254</v>
      </c>
      <c r="G144" s="384">
        <f t="shared" ca="1" si="23"/>
        <v>54</v>
      </c>
      <c r="H144" s="385">
        <v>3</v>
      </c>
      <c r="I144" s="428">
        <v>-4.1678280000000001</v>
      </c>
      <c r="J144" s="428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/>
      <c r="P144" s="196"/>
      <c r="Q144" s="197">
        <v>0.5</v>
      </c>
      <c r="R144" s="386">
        <f t="shared" si="18"/>
        <v>49</v>
      </c>
      <c r="S144" s="387">
        <f t="shared" si="18"/>
        <v>0</v>
      </c>
      <c r="T144" s="387">
        <f t="shared" si="18"/>
        <v>0</v>
      </c>
      <c r="U144" s="387">
        <f t="shared" si="18"/>
        <v>0</v>
      </c>
      <c r="V144" s="387">
        <f t="shared" si="18"/>
        <v>0</v>
      </c>
      <c r="W144" s="388">
        <f t="shared" si="18"/>
        <v>49</v>
      </c>
      <c r="X144" s="389">
        <f t="shared" si="22"/>
        <v>98</v>
      </c>
      <c r="Y144" s="144"/>
      <c r="Z144" s="423">
        <f t="shared" si="20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6" ht="18.75">
      <c r="A145" s="157">
        <f t="shared" si="19"/>
        <v>1</v>
      </c>
      <c r="B145" s="142" t="s">
        <v>304</v>
      </c>
      <c r="C145" s="148"/>
      <c r="D145" s="198">
        <v>8</v>
      </c>
      <c r="E145" s="383">
        <f t="shared" si="21"/>
        <v>56</v>
      </c>
      <c r="F145" s="319">
        <v>46254</v>
      </c>
      <c r="G145" s="384">
        <f t="shared" ca="1" si="23"/>
        <v>54</v>
      </c>
      <c r="H145" s="385">
        <v>2</v>
      </c>
      <c r="I145" s="428">
        <v>-4.1312462999999999</v>
      </c>
      <c r="J145" s="428">
        <v>15.3083791</v>
      </c>
      <c r="K145" s="385" t="s">
        <v>280</v>
      </c>
      <c r="L145" s="195">
        <v>0.5</v>
      </c>
      <c r="M145" s="196"/>
      <c r="N145" s="196">
        <v>0.5</v>
      </c>
      <c r="O145" s="196"/>
      <c r="P145" s="196"/>
      <c r="Q145" s="197"/>
      <c r="R145" s="386">
        <f t="shared" si="18"/>
        <v>28</v>
      </c>
      <c r="S145" s="387">
        <f t="shared" si="18"/>
        <v>0</v>
      </c>
      <c r="T145" s="387">
        <f t="shared" si="18"/>
        <v>28</v>
      </c>
      <c r="U145" s="387">
        <f t="shared" si="18"/>
        <v>0</v>
      </c>
      <c r="V145" s="387">
        <f t="shared" si="18"/>
        <v>0</v>
      </c>
      <c r="W145" s="388">
        <f t="shared" si="18"/>
        <v>0</v>
      </c>
      <c r="X145" s="389">
        <f t="shared" si="22"/>
        <v>56</v>
      </c>
      <c r="Y145" s="144"/>
      <c r="Z145" s="423">
        <f t="shared" si="20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6" ht="18.75">
      <c r="A146" s="157">
        <f t="shared" si="19"/>
        <v>1</v>
      </c>
      <c r="B146" s="142" t="s">
        <v>306</v>
      </c>
      <c r="C146" s="148"/>
      <c r="D146" s="198">
        <v>7</v>
      </c>
      <c r="E146" s="383">
        <f t="shared" si="21"/>
        <v>49</v>
      </c>
      <c r="F146" s="319">
        <v>46253</v>
      </c>
      <c r="G146" s="384">
        <f t="shared" ca="1" si="23"/>
        <v>55</v>
      </c>
      <c r="H146" s="385">
        <v>1</v>
      </c>
      <c r="I146" s="428" t="s">
        <v>584</v>
      </c>
      <c r="J146" s="428" t="s">
        <v>585</v>
      </c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si="18"/>
        <v>49</v>
      </c>
      <c r="S146" s="387">
        <f t="shared" si="18"/>
        <v>0</v>
      </c>
      <c r="T146" s="387">
        <f t="shared" si="18"/>
        <v>0</v>
      </c>
      <c r="U146" s="387">
        <f t="shared" si="18"/>
        <v>0</v>
      </c>
      <c r="V146" s="387">
        <f t="shared" ref="R146:W150" si="24">+$E146*P146</f>
        <v>0</v>
      </c>
      <c r="W146" s="388">
        <f t="shared" si="24"/>
        <v>0</v>
      </c>
      <c r="X146" s="389">
        <f t="shared" si="22"/>
        <v>49</v>
      </c>
      <c r="Y146" s="144"/>
      <c r="Z146" s="423">
        <f t="shared" si="20"/>
        <v>0</v>
      </c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6" ht="18.75">
      <c r="A147" s="157">
        <f t="shared" si="19"/>
        <v>1</v>
      </c>
      <c r="B147" s="142" t="s">
        <v>336</v>
      </c>
      <c r="C147" s="148"/>
      <c r="D147" s="198">
        <v>14</v>
      </c>
      <c r="E147" s="383">
        <f t="shared" si="21"/>
        <v>98</v>
      </c>
      <c r="F147" s="319">
        <v>46252</v>
      </c>
      <c r="G147" s="384">
        <f t="shared" ca="1" si="23"/>
        <v>56</v>
      </c>
      <c r="H147" s="385">
        <v>2</v>
      </c>
      <c r="I147" s="428" t="s">
        <v>586</v>
      </c>
      <c r="J147" s="428" t="s">
        <v>587</v>
      </c>
      <c r="K147" s="385" t="s">
        <v>354</v>
      </c>
      <c r="L147" s="195"/>
      <c r="M147" s="196"/>
      <c r="N147" s="196"/>
      <c r="O147" s="196">
        <v>1</v>
      </c>
      <c r="P147" s="196"/>
      <c r="Q147" s="197"/>
      <c r="R147" s="386">
        <f t="shared" si="24"/>
        <v>0</v>
      </c>
      <c r="S147" s="387">
        <f t="shared" si="24"/>
        <v>0</v>
      </c>
      <c r="T147" s="387">
        <f t="shared" si="24"/>
        <v>0</v>
      </c>
      <c r="U147" s="387">
        <f t="shared" si="24"/>
        <v>98</v>
      </c>
      <c r="V147" s="387">
        <f t="shared" si="24"/>
        <v>0</v>
      </c>
      <c r="W147" s="388">
        <f t="shared" si="24"/>
        <v>0</v>
      </c>
      <c r="X147" s="389">
        <f t="shared" si="22"/>
        <v>98</v>
      </c>
      <c r="Y147" s="144"/>
      <c r="Z147" s="423">
        <f t="shared" si="20"/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6" ht="18.75">
      <c r="A148" s="157">
        <f t="shared" si="19"/>
        <v>1</v>
      </c>
      <c r="B148" s="142" t="s">
        <v>340</v>
      </c>
      <c r="C148" s="142"/>
      <c r="D148" s="198">
        <v>18</v>
      </c>
      <c r="E148" s="383">
        <f t="shared" si="21"/>
        <v>126</v>
      </c>
      <c r="F148" s="319">
        <v>46279</v>
      </c>
      <c r="G148" s="384">
        <f t="shared" ca="1" si="23"/>
        <v>29</v>
      </c>
      <c r="H148" s="385"/>
      <c r="I148" s="428" t="s">
        <v>588</v>
      </c>
      <c r="J148" s="428" t="s">
        <v>589</v>
      </c>
      <c r="K148" s="385" t="s">
        <v>354</v>
      </c>
      <c r="L148" s="195"/>
      <c r="M148" s="196"/>
      <c r="N148" s="196"/>
      <c r="O148" s="196">
        <v>0.5</v>
      </c>
      <c r="P148" s="196"/>
      <c r="Q148" s="197">
        <v>0.5</v>
      </c>
      <c r="R148" s="386">
        <f t="shared" si="24"/>
        <v>0</v>
      </c>
      <c r="S148" s="387">
        <f t="shared" si="24"/>
        <v>0</v>
      </c>
      <c r="T148" s="387">
        <f t="shared" si="24"/>
        <v>0</v>
      </c>
      <c r="U148" s="387">
        <f t="shared" si="24"/>
        <v>63</v>
      </c>
      <c r="V148" s="387">
        <f t="shared" si="24"/>
        <v>0</v>
      </c>
      <c r="W148" s="388">
        <f t="shared" si="24"/>
        <v>63</v>
      </c>
      <c r="X148" s="389">
        <f t="shared" si="22"/>
        <v>126</v>
      </c>
      <c r="Y148" s="144"/>
      <c r="Z148" s="423">
        <f t="shared" si="20"/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6" ht="18.75">
      <c r="A149" s="157">
        <f t="shared" si="19"/>
        <v>1</v>
      </c>
      <c r="B149" s="348" t="s">
        <v>352</v>
      </c>
      <c r="C149" s="163"/>
      <c r="D149" s="198">
        <v>14</v>
      </c>
      <c r="E149" s="383">
        <f t="shared" si="21"/>
        <v>98</v>
      </c>
      <c r="F149" s="319">
        <v>46253</v>
      </c>
      <c r="G149" s="384">
        <f t="shared" ca="1" si="23"/>
        <v>55</v>
      </c>
      <c r="H149" s="385">
        <v>1</v>
      </c>
      <c r="I149" s="428">
        <v>-4.2692519000000004</v>
      </c>
      <c r="J149" s="428">
        <v>15.2894527</v>
      </c>
      <c r="K149" s="385" t="s">
        <v>280</v>
      </c>
      <c r="L149" s="195">
        <v>0.5</v>
      </c>
      <c r="M149" s="196"/>
      <c r="N149" s="196"/>
      <c r="O149" s="196"/>
      <c r="P149" s="196">
        <v>0.5</v>
      </c>
      <c r="Q149" s="197"/>
      <c r="R149" s="386">
        <f t="shared" si="24"/>
        <v>49</v>
      </c>
      <c r="S149" s="387">
        <f t="shared" si="24"/>
        <v>0</v>
      </c>
      <c r="T149" s="387">
        <f t="shared" si="24"/>
        <v>0</v>
      </c>
      <c r="U149" s="387">
        <f t="shared" si="24"/>
        <v>0</v>
      </c>
      <c r="V149" s="387">
        <f t="shared" si="24"/>
        <v>49</v>
      </c>
      <c r="W149" s="388">
        <f t="shared" si="24"/>
        <v>0</v>
      </c>
      <c r="X149" s="389">
        <f t="shared" si="22"/>
        <v>98</v>
      </c>
      <c r="Y149" s="144"/>
      <c r="Z149" s="423">
        <f t="shared" si="20"/>
        <v>0</v>
      </c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6" ht="18.75">
      <c r="A150" s="157">
        <v>1</v>
      </c>
      <c r="B150" s="348" t="s">
        <v>315</v>
      </c>
      <c r="C150" s="163"/>
      <c r="D150" s="198">
        <v>12</v>
      </c>
      <c r="E150" s="383">
        <f t="shared" si="21"/>
        <v>84</v>
      </c>
      <c r="F150" s="319">
        <v>46248</v>
      </c>
      <c r="G150" s="384">
        <f ca="1">+IF(A150=1,(+TODAY())-F150,"Sans objet")</f>
        <v>60</v>
      </c>
      <c r="H150" s="385">
        <v>1</v>
      </c>
      <c r="I150" s="428">
        <v>-4.2771866999999997</v>
      </c>
      <c r="J150" s="428">
        <v>15.222096799999999</v>
      </c>
      <c r="K150" s="385" t="s">
        <v>353</v>
      </c>
      <c r="L150" s="195"/>
      <c r="M150" s="196"/>
      <c r="N150" s="196"/>
      <c r="O150" s="196"/>
      <c r="P150" s="196">
        <v>1</v>
      </c>
      <c r="Q150" s="197"/>
      <c r="R150" s="386">
        <f t="shared" si="24"/>
        <v>0</v>
      </c>
      <c r="S150" s="387">
        <f t="shared" si="24"/>
        <v>0</v>
      </c>
      <c r="T150" s="387">
        <f t="shared" si="24"/>
        <v>0</v>
      </c>
      <c r="U150" s="387">
        <f t="shared" si="24"/>
        <v>0</v>
      </c>
      <c r="V150" s="387">
        <f t="shared" si="24"/>
        <v>84</v>
      </c>
      <c r="W150" s="388">
        <f t="shared" si="24"/>
        <v>0</v>
      </c>
      <c r="X150" s="389">
        <f t="shared" si="22"/>
        <v>84</v>
      </c>
      <c r="Y150" s="144"/>
      <c r="Z150" s="423">
        <f t="shared" si="20"/>
        <v>0</v>
      </c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6" ht="18.75">
      <c r="A151" s="258"/>
      <c r="B151" s="259"/>
      <c r="C151" s="260"/>
      <c r="D151" s="261"/>
      <c r="E151" s="262"/>
      <c r="F151" s="263"/>
      <c r="G151" s="263"/>
      <c r="H151" s="264"/>
      <c r="I151" s="432"/>
      <c r="J151" s="432"/>
      <c r="K151" s="264"/>
      <c r="L151" s="265"/>
      <c r="M151" s="266"/>
      <c r="N151" s="266"/>
      <c r="O151" s="266"/>
      <c r="P151" s="266"/>
      <c r="Q151" s="267"/>
      <c r="R151" s="268"/>
      <c r="S151" s="269"/>
      <c r="T151" s="269"/>
      <c r="U151" s="269"/>
      <c r="V151" s="269"/>
      <c r="W151" s="270"/>
      <c r="X151" s="271">
        <f t="shared" si="22"/>
        <v>0</v>
      </c>
      <c r="Y151" s="272"/>
      <c r="Z151" s="423"/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6" ht="18.75">
      <c r="A152" s="181">
        <f>SUBTOTAL(9,A2:A151)</f>
        <v>148</v>
      </c>
      <c r="B152" s="181"/>
      <c r="C152" s="326">
        <f>+D152/A152</f>
        <v>27.925675675675677</v>
      </c>
      <c r="D152" s="182">
        <f>SUBTOTAL(9,D2:D151)</f>
        <v>4133</v>
      </c>
      <c r="E152" s="182">
        <f>SUBTOTAL(9,E2:E151)</f>
        <v>28931</v>
      </c>
      <c r="F152" s="327">
        <f>+E152/A152</f>
        <v>195.47972972972974</v>
      </c>
      <c r="G152" s="384">
        <f ca="1">(SUBTOTAL(9,G2:G151))/A152</f>
        <v>51.628378378378379</v>
      </c>
      <c r="H152" s="256"/>
      <c r="I152" s="256"/>
      <c r="J152" s="256"/>
      <c r="K152" s="256"/>
      <c r="L152" s="273">
        <f>(SUBTOTAL(9,L2:L151))/Q$161</f>
        <v>0.58894230769230771</v>
      </c>
      <c r="M152" s="274">
        <f>(SUBTOTAL(9,M2:M151))/R$161</f>
        <v>0.625</v>
      </c>
      <c r="N152" s="274">
        <f>(SUBTOTAL(9,N2:N151))/T$161</f>
        <v>0.43</v>
      </c>
      <c r="O152" s="274">
        <f>(SUBTOTAL(9,O2:O151))/U$161</f>
        <v>0.4375</v>
      </c>
      <c r="P152" s="274">
        <f>(SUBTOTAL(9,P2:P151))/V$161</f>
        <v>0.45624999999999999</v>
      </c>
      <c r="Q152" s="275">
        <f>(SUBTOTAL(9,Q2:Q151))/W$161</f>
        <v>0.47183098591549294</v>
      </c>
      <c r="R152" s="184">
        <f t="shared" ref="R152:X152" si="25">SUBTOTAL(9,R2:R151)</f>
        <v>12005</v>
      </c>
      <c r="S152" s="184">
        <f t="shared" si="25"/>
        <v>1088.5</v>
      </c>
      <c r="T152" s="184">
        <f t="shared" si="25"/>
        <v>2292.5</v>
      </c>
      <c r="U152" s="184">
        <f t="shared" si="25"/>
        <v>3813.25</v>
      </c>
      <c r="V152" s="184">
        <f t="shared" si="25"/>
        <v>3479</v>
      </c>
      <c r="W152" s="184">
        <f t="shared" si="25"/>
        <v>6252.75</v>
      </c>
      <c r="X152" s="184">
        <f t="shared" si="25"/>
        <v>28931</v>
      </c>
      <c r="Y152" s="182"/>
      <c r="Z152" s="371"/>
      <c r="AA152" s="371"/>
      <c r="AB152" s="10"/>
      <c r="AC152" s="2"/>
      <c r="AD152" s="2"/>
      <c r="AE152" s="2"/>
      <c r="AF152" s="2"/>
      <c r="AG152" s="2"/>
      <c r="AH152" s="2"/>
      <c r="AI152" s="2"/>
    </row>
    <row r="153" spans="1:36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48"/>
      <c r="AB153" s="10"/>
      <c r="AC153" s="2"/>
      <c r="AD153" s="2"/>
      <c r="AE153" s="2"/>
      <c r="AF153" s="2"/>
      <c r="AG153" s="2"/>
      <c r="AH153" s="2"/>
      <c r="AI153" s="2"/>
    </row>
    <row r="154" spans="1:36" ht="21">
      <c r="A154" s="1" t="s">
        <v>185</v>
      </c>
      <c r="B154" s="173" t="s">
        <v>186</v>
      </c>
      <c r="C154" s="173"/>
      <c r="D154" s="173" t="s">
        <v>383</v>
      </c>
      <c r="E154" s="24"/>
      <c r="F154" s="24"/>
      <c r="G154" s="24"/>
      <c r="H154" s="24"/>
      <c r="I154" s="24"/>
      <c r="J154" s="24"/>
      <c r="K154" s="24"/>
      <c r="P154" s="453" t="s">
        <v>188</v>
      </c>
      <c r="Q154" s="454" t="s">
        <v>289</v>
      </c>
      <c r="R154" s="455" t="s">
        <v>192</v>
      </c>
      <c r="S154" s="87" t="s">
        <v>2</v>
      </c>
      <c r="T154" s="87" t="s">
        <v>3</v>
      </c>
      <c r="U154" s="87" t="s">
        <v>4</v>
      </c>
      <c r="V154" s="456" t="s">
        <v>6</v>
      </c>
      <c r="W154" s="456" t="s">
        <v>5</v>
      </c>
      <c r="Z154" s="41"/>
      <c r="AA154" s="41"/>
      <c r="AB154" s="10"/>
      <c r="AC154" s="2"/>
      <c r="AD154" s="2"/>
      <c r="AE154" s="2"/>
      <c r="AF154" s="2"/>
      <c r="AG154" s="2"/>
      <c r="AH154" s="2"/>
      <c r="AI154" s="2"/>
    </row>
    <row r="155" spans="1:36" ht="21">
      <c r="A155" s="141" t="s">
        <v>287</v>
      </c>
      <c r="B155" s="311">
        <f>R152</f>
        <v>12005</v>
      </c>
      <c r="C155" s="213"/>
      <c r="D155" s="425">
        <v>0.41</v>
      </c>
      <c r="E155" s="2"/>
      <c r="F155" s="2"/>
      <c r="G155" s="2"/>
      <c r="H155" s="2"/>
      <c r="I155" s="2"/>
      <c r="J155" s="2"/>
      <c r="K155" s="2"/>
      <c r="P155" s="457">
        <v>0.25</v>
      </c>
      <c r="Q155" s="458">
        <f t="shared" ref="Q155:R158" si="26">+SUMIF(L$2:L$151,$P155,$A$2:$A$151)</f>
        <v>5</v>
      </c>
      <c r="R155" s="459">
        <f t="shared" si="26"/>
        <v>2</v>
      </c>
      <c r="S155" s="460">
        <f>+Q155+R155</f>
        <v>7</v>
      </c>
      <c r="T155" s="460">
        <f t="shared" ref="T155:W158" si="27">+SUMIF(N$2:N$151,$P155,$A$2:$A$151)</f>
        <v>7</v>
      </c>
      <c r="U155" s="460">
        <f t="shared" si="27"/>
        <v>15</v>
      </c>
      <c r="V155" s="460">
        <f t="shared" si="27"/>
        <v>11</v>
      </c>
      <c r="W155" s="460">
        <f t="shared" si="27"/>
        <v>17</v>
      </c>
      <c r="X155" s="461"/>
      <c r="Z155" s="402"/>
      <c r="AA155" s="402"/>
      <c r="AB155" s="10"/>
      <c r="AC155" s="2"/>
      <c r="AD155" s="2"/>
      <c r="AE155" s="2"/>
      <c r="AF155" s="2"/>
      <c r="AG155" s="2"/>
      <c r="AH155" s="2"/>
      <c r="AI155" s="2"/>
    </row>
    <row r="156" spans="1:36" ht="18.75">
      <c r="A156" s="215" t="s">
        <v>192</v>
      </c>
      <c r="B156" s="312">
        <f>S152</f>
        <v>1088.5</v>
      </c>
      <c r="C156" s="217"/>
      <c r="D156" s="426">
        <v>0.04</v>
      </c>
      <c r="E156" s="2"/>
      <c r="F156" s="2"/>
      <c r="G156" s="2"/>
      <c r="H156" s="2"/>
      <c r="I156" s="2"/>
      <c r="J156" s="2"/>
      <c r="K156" s="2"/>
      <c r="P156" s="457">
        <v>0.5</v>
      </c>
      <c r="Q156" s="458">
        <f t="shared" si="26"/>
        <v>73</v>
      </c>
      <c r="R156" s="459">
        <f t="shared" si="26"/>
        <v>3</v>
      </c>
      <c r="S156" s="460">
        <f>+Q156+R156</f>
        <v>76</v>
      </c>
      <c r="T156" s="460">
        <f t="shared" si="27"/>
        <v>18</v>
      </c>
      <c r="U156" s="460">
        <f t="shared" si="27"/>
        <v>27</v>
      </c>
      <c r="V156" s="460">
        <f t="shared" si="27"/>
        <v>27</v>
      </c>
      <c r="W156" s="460">
        <f t="shared" si="27"/>
        <v>49</v>
      </c>
      <c r="X156" s="461"/>
      <c r="Z156" s="404"/>
      <c r="AA156" s="404"/>
      <c r="AB156" s="24"/>
      <c r="AC156" s="24"/>
      <c r="AD156" s="24"/>
      <c r="AE156" s="24"/>
      <c r="AF156" s="24"/>
      <c r="AG156" s="24"/>
      <c r="AH156" s="24"/>
      <c r="AI156" s="24"/>
    </row>
    <row r="157" spans="1:36" ht="18.75">
      <c r="A157" s="363" t="s">
        <v>2</v>
      </c>
      <c r="B157" s="420">
        <f>B155+B156</f>
        <v>13093.5</v>
      </c>
      <c r="C157" s="421"/>
      <c r="D157" s="366">
        <v>0.45</v>
      </c>
      <c r="E157" s="316">
        <f>+D157-S162</f>
        <v>2.3648648648648685E-3</v>
      </c>
      <c r="F157" s="225"/>
      <c r="G157" s="225"/>
      <c r="H157" s="257"/>
      <c r="I157" s="257"/>
      <c r="J157" s="257"/>
      <c r="K157" s="257"/>
      <c r="P157" s="457">
        <v>0.75</v>
      </c>
      <c r="Q157" s="458">
        <f t="shared" si="26"/>
        <v>10</v>
      </c>
      <c r="R157" s="459">
        <f t="shared" si="26"/>
        <v>0</v>
      </c>
      <c r="S157" s="460">
        <f>+Q157+R157</f>
        <v>10</v>
      </c>
      <c r="T157" s="460">
        <f t="shared" si="27"/>
        <v>0</v>
      </c>
      <c r="U157" s="460">
        <f t="shared" si="27"/>
        <v>0</v>
      </c>
      <c r="V157" s="460">
        <f t="shared" si="27"/>
        <v>0</v>
      </c>
      <c r="W157" s="460">
        <f t="shared" si="27"/>
        <v>1</v>
      </c>
      <c r="X157" s="461"/>
      <c r="Z157" s="405"/>
      <c r="AA157" s="405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>
      <c r="A158" s="7" t="s">
        <v>3</v>
      </c>
      <c r="B158" s="422">
        <f>+T152</f>
        <v>2292.5</v>
      </c>
      <c r="C158" s="48"/>
      <c r="D158" s="286">
        <v>0.08</v>
      </c>
      <c r="E158" s="316">
        <f>+D158-T162</f>
        <v>7.3648648648648729E-3</v>
      </c>
      <c r="F158" s="225"/>
      <c r="G158" s="225"/>
      <c r="H158" s="257"/>
      <c r="I158" s="257"/>
      <c r="J158" s="257"/>
      <c r="K158" s="257"/>
      <c r="P158" s="457">
        <v>1</v>
      </c>
      <c r="Q158" s="458">
        <f t="shared" si="26"/>
        <v>16</v>
      </c>
      <c r="R158" s="459">
        <f t="shared" si="26"/>
        <v>3</v>
      </c>
      <c r="S158" s="460">
        <f>+Q158+R158</f>
        <v>19</v>
      </c>
      <c r="T158" s="460">
        <f t="shared" si="27"/>
        <v>0</v>
      </c>
      <c r="U158" s="460">
        <f t="shared" si="27"/>
        <v>2</v>
      </c>
      <c r="V158" s="460">
        <f t="shared" si="27"/>
        <v>2</v>
      </c>
      <c r="W158" s="460">
        <f t="shared" si="27"/>
        <v>4</v>
      </c>
      <c r="X158" s="461"/>
      <c r="Z158" s="404"/>
      <c r="AA158" s="404"/>
      <c r="AB158" s="2"/>
      <c r="AC158" s="82"/>
      <c r="AD158" s="2"/>
      <c r="AE158" s="2"/>
      <c r="AF158" s="2"/>
      <c r="AG158" s="2"/>
      <c r="AH158" s="2"/>
      <c r="AI158" s="82"/>
      <c r="AJ158" s="2"/>
    </row>
    <row r="159" spans="1:36" ht="18.75">
      <c r="A159" s="7" t="s">
        <v>4</v>
      </c>
      <c r="B159" s="422">
        <f>+U152</f>
        <v>3813.25</v>
      </c>
      <c r="C159" s="48" t="s">
        <v>397</v>
      </c>
      <c r="D159" s="286">
        <v>0.13</v>
      </c>
      <c r="E159" s="316">
        <f>+D159-U162</f>
        <v>-6.7567567567566877E-5</v>
      </c>
      <c r="F159" s="225"/>
      <c r="G159" s="225"/>
      <c r="H159" s="257"/>
      <c r="I159" s="257"/>
      <c r="J159" s="257"/>
      <c r="K159" s="257"/>
      <c r="P159" s="462" t="s">
        <v>294</v>
      </c>
      <c r="Q159" s="463">
        <f t="shared" ref="Q159:W159" si="28">+SUMPRODUCT($P$155:$P$158,Q155:Q158)/Q161</f>
        <v>0.58894230769230771</v>
      </c>
      <c r="R159" s="464">
        <f t="shared" si="28"/>
        <v>0.625</v>
      </c>
      <c r="S159" s="465">
        <f>+SUMPRODUCT($P$155:$P$158,S155:S158)/S161</f>
        <v>0.5915178571428571</v>
      </c>
      <c r="T159" s="465">
        <f t="shared" si="28"/>
        <v>0.43</v>
      </c>
      <c r="U159" s="465">
        <f t="shared" si="28"/>
        <v>0.4375</v>
      </c>
      <c r="V159" s="465">
        <f t="shared" si="28"/>
        <v>0.45624999999999999</v>
      </c>
      <c r="W159" s="465">
        <f t="shared" si="28"/>
        <v>0.47183098591549294</v>
      </c>
      <c r="X159" s="186"/>
      <c r="Z159" s="164"/>
      <c r="AA159" s="164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>
      <c r="A160" s="7" t="s">
        <v>6</v>
      </c>
      <c r="B160" s="422">
        <f>+V152</f>
        <v>3479</v>
      </c>
      <c r="C160" s="48"/>
      <c r="D160" s="286">
        <v>0.12</v>
      </c>
      <c r="E160" s="316">
        <f>+D160-V162</f>
        <v>-3.3108108108108186E-3</v>
      </c>
      <c r="F160" s="225"/>
      <c r="G160" s="225"/>
      <c r="H160" s="257"/>
      <c r="I160" s="257"/>
      <c r="J160" s="257"/>
      <c r="K160" s="257"/>
      <c r="P160" s="462"/>
      <c r="Q160" s="466">
        <f>+L152</f>
        <v>0.58894230769230771</v>
      </c>
      <c r="R160" s="467">
        <f>+M152</f>
        <v>0.625</v>
      </c>
      <c r="S160" s="468">
        <f>+(Q160*Q161+R160*R161)/S161</f>
        <v>0.5915178571428571</v>
      </c>
      <c r="T160" s="468">
        <f>+N152</f>
        <v>0.43</v>
      </c>
      <c r="U160" s="468">
        <f>+O152</f>
        <v>0.4375</v>
      </c>
      <c r="V160" s="468">
        <f>+P152</f>
        <v>0.45624999999999999</v>
      </c>
      <c r="W160" s="468">
        <f>+Q152</f>
        <v>0.47183098591549294</v>
      </c>
      <c r="Z160" s="164"/>
      <c r="AA160" s="164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7" t="s">
        <v>5</v>
      </c>
      <c r="B161" s="422">
        <f>+W152</f>
        <v>6252.75</v>
      </c>
      <c r="C161" s="48"/>
      <c r="D161" s="286">
        <v>0.22</v>
      </c>
      <c r="E161" s="316">
        <f>+D161-W162</f>
        <v>-6.351351351351342E-3</v>
      </c>
      <c r="F161" s="225"/>
      <c r="G161" s="225"/>
      <c r="H161" s="257"/>
      <c r="I161" s="257"/>
      <c r="J161" s="257"/>
      <c r="K161" s="257"/>
      <c r="O161" s="469">
        <f>+A152</f>
        <v>148</v>
      </c>
      <c r="P161" s="470" t="s">
        <v>191</v>
      </c>
      <c r="Q161" s="471">
        <f t="shared" ref="Q161:W161" si="29">SUM(Q155:Q158)</f>
        <v>104</v>
      </c>
      <c r="R161" s="471">
        <f t="shared" si="29"/>
        <v>8</v>
      </c>
      <c r="S161" s="472">
        <f t="shared" si="29"/>
        <v>112</v>
      </c>
      <c r="T161" s="471">
        <f t="shared" si="29"/>
        <v>25</v>
      </c>
      <c r="U161" s="471">
        <f t="shared" si="29"/>
        <v>44</v>
      </c>
      <c r="V161" s="471">
        <f t="shared" si="29"/>
        <v>40</v>
      </c>
      <c r="W161" s="471">
        <f t="shared" si="29"/>
        <v>71</v>
      </c>
      <c r="X161" s="473"/>
      <c r="Z161" s="164"/>
      <c r="AA161" s="164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62" t="s">
        <v>16</v>
      </c>
      <c r="B162" s="314">
        <f>B157+B158+B159+B160+B161</f>
        <v>28931</v>
      </c>
      <c r="C162" s="192"/>
      <c r="D162" s="315">
        <f>SUM(D157:D161)</f>
        <v>1</v>
      </c>
      <c r="E162" s="2"/>
      <c r="F162" s="2"/>
      <c r="G162" s="2"/>
      <c r="H162" s="2"/>
      <c r="I162" s="2"/>
      <c r="J162" s="2"/>
      <c r="K162" s="2"/>
      <c r="O162" s="282"/>
      <c r="P162" s="474" t="s">
        <v>272</v>
      </c>
      <c r="Q162" s="284">
        <f>+(Q160*Q161)/$O$161</f>
        <v>0.41385135135135137</v>
      </c>
      <c r="R162" s="285">
        <f>+(R160*R161)/$O$161</f>
        <v>3.3783783783783786E-2</v>
      </c>
      <c r="S162" s="475">
        <f>+R162+Q162</f>
        <v>0.44763513513513514</v>
      </c>
      <c r="T162" s="475">
        <f>+(T160*T161)/$O$161</f>
        <v>7.2635135135135129E-2</v>
      </c>
      <c r="U162" s="475">
        <f>+(U160*U161)/$O$161</f>
        <v>0.13006756756756757</v>
      </c>
      <c r="V162" s="475">
        <f>+(V160*V161)/$O$161</f>
        <v>0.12331081081081081</v>
      </c>
      <c r="W162" s="475">
        <f>+(W160*W161)/$O$161</f>
        <v>0.22635135135135134</v>
      </c>
      <c r="X162" s="476">
        <f>SUBTOTAL(9,S162:W162)</f>
        <v>1</v>
      </c>
      <c r="Z162" s="164"/>
      <c r="AA162" s="164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D163" s="2"/>
      <c r="E163" s="2"/>
      <c r="F163" s="2"/>
      <c r="G163" s="2"/>
      <c r="H163" s="2"/>
      <c r="I163" s="2"/>
      <c r="J163" s="2"/>
      <c r="K163" s="2"/>
      <c r="P163" s="419" t="s">
        <v>384</v>
      </c>
      <c r="S163" s="418">
        <f>+S161/$O$161</f>
        <v>0.7567567567567568</v>
      </c>
      <c r="T163" s="418">
        <f t="shared" ref="T163:W163" si="30">+T161/$O$161</f>
        <v>0.16891891891891891</v>
      </c>
      <c r="U163" s="418">
        <f t="shared" si="30"/>
        <v>0.29729729729729731</v>
      </c>
      <c r="V163" s="418">
        <f t="shared" si="30"/>
        <v>0.27027027027027029</v>
      </c>
      <c r="W163" s="418">
        <f t="shared" si="30"/>
        <v>0.47972972972972971</v>
      </c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7"/>
    </row>
    <row r="165" spans="1:36" ht="18.75">
      <c r="B165" s="43"/>
      <c r="C165" s="2"/>
      <c r="D165" s="2"/>
      <c r="N165" s="2"/>
      <c r="AB165" s="7"/>
      <c r="AC165" s="7"/>
      <c r="AD165" s="7"/>
      <c r="AE165" s="7"/>
      <c r="AF165" s="7"/>
      <c r="AG165" s="7"/>
      <c r="AH165" s="7"/>
      <c r="AI165" s="7"/>
      <c r="AJ165" s="2"/>
    </row>
    <row r="166" spans="1:36" ht="18.75">
      <c r="A166" s="227"/>
      <c r="N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7"/>
      <c r="N167" s="2"/>
      <c r="AB167" s="2"/>
      <c r="AC167" s="2"/>
      <c r="AD167" s="2"/>
      <c r="AE167" s="2"/>
      <c r="AF167" s="2"/>
      <c r="AG167" s="2"/>
      <c r="AH167" s="2"/>
      <c r="AI167" s="2"/>
    </row>
    <row r="168" spans="1:36" ht="18.75">
      <c r="A168" s="43"/>
      <c r="N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</sheetData>
  <autoFilter ref="A1:Y151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0">
    <cfRule type="cellIs" dxfId="63" priority="6" operator="lessThan">
      <formula>7</formula>
    </cfRule>
    <cfRule type="cellIs" dxfId="62" priority="7" operator="between">
      <formula>14</formula>
      <formula>7</formula>
    </cfRule>
    <cfRule type="cellIs" dxfId="61" priority="8" operator="greaterThan">
      <formula>14</formula>
    </cfRule>
  </conditionalFormatting>
  <conditionalFormatting sqref="G152">
    <cfRule type="cellIs" dxfId="60" priority="3" operator="lessThan">
      <formula>7</formula>
    </cfRule>
    <cfRule type="cellIs" dxfId="59" priority="4" operator="between">
      <formula>14</formula>
      <formula>7</formula>
    </cfRule>
    <cfRule type="cellIs" dxfId="58" priority="5" operator="greaterThan">
      <formula>14</formula>
    </cfRule>
  </conditionalFormatting>
  <conditionalFormatting sqref="AE6:AI6">
    <cfRule type="cellIs" dxfId="57" priority="1" operator="greaterThan">
      <formula>0</formula>
    </cfRule>
    <cfRule type="cellIs" dxfId="56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5759-5D9B-441F-B8AD-A50BF0CF9B7F}">
  <dimension ref="A1:AR176"/>
  <sheetViews>
    <sheetView zoomScale="96" zoomScaleNormal="96" workbookViewId="0">
      <pane xSplit="6" ySplit="1" topLeftCell="G143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33" si="1">D2*7</f>
        <v>280</v>
      </c>
      <c r="F2" s="319">
        <v>46261</v>
      </c>
      <c r="G2" s="384">
        <f t="shared" ref="G2:G20" ca="1" si="2">+IF(A2=1,(+TODAY())-F2,"Sans objet")</f>
        <v>47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0.5</v>
      </c>
      <c r="M2" s="204">
        <v>0.5</v>
      </c>
      <c r="N2" s="204"/>
      <c r="O2" s="204"/>
      <c r="P2" s="204"/>
      <c r="Q2" s="205"/>
      <c r="R2" s="386">
        <f t="shared" ref="R2:R33" si="3">+$E2*L2</f>
        <v>140</v>
      </c>
      <c r="S2" s="387">
        <f t="shared" ref="S2:S33" si="4">+$E2*M2</f>
        <v>140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0</v>
      </c>
      <c r="W2" s="388">
        <f t="shared" ref="W2:W33" si="8">+$E2*Q2</f>
        <v>0</v>
      </c>
      <c r="X2" s="389">
        <f t="shared" ref="X2:X33" si="9">SUM(R2:W2)</f>
        <v>280</v>
      </c>
      <c r="Y2" s="383"/>
      <c r="Z2" s="423">
        <f t="shared" ref="Z2:Z33" si="10">+X2-E2</f>
        <v>0</v>
      </c>
      <c r="AA2" s="423"/>
      <c r="AB2" s="445">
        <v>32</v>
      </c>
      <c r="AC2" s="448">
        <v>0.41</v>
      </c>
      <c r="AD2" s="448">
        <v>0.04</v>
      </c>
      <c r="AE2" s="323">
        <v>0.45</v>
      </c>
      <c r="AF2" s="323">
        <v>0.05</v>
      </c>
      <c r="AG2" s="323">
        <v>0.1</v>
      </c>
      <c r="AH2" s="323">
        <v>0.11</v>
      </c>
      <c r="AI2" s="323">
        <v>0.28999999999999998</v>
      </c>
      <c r="AJ2" s="447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46262</v>
      </c>
      <c r="G3" s="384">
        <f t="shared" ca="1" si="2"/>
        <v>46</v>
      </c>
      <c r="H3" s="385">
        <v>2</v>
      </c>
      <c r="I3" s="428" t="s">
        <v>432</v>
      </c>
      <c r="J3" s="428" t="s">
        <v>433</v>
      </c>
      <c r="K3" s="385" t="s">
        <v>354</v>
      </c>
      <c r="L3" s="195"/>
      <c r="M3" s="196"/>
      <c r="N3" s="196">
        <v>0.5</v>
      </c>
      <c r="O3" s="196">
        <v>0.25</v>
      </c>
      <c r="P3" s="196"/>
      <c r="Q3" s="197">
        <v>0.25</v>
      </c>
      <c r="R3" s="386">
        <f t="shared" si="3"/>
        <v>0</v>
      </c>
      <c r="S3" s="387">
        <f t="shared" si="4"/>
        <v>0</v>
      </c>
      <c r="T3" s="387">
        <f t="shared" si="5"/>
        <v>168</v>
      </c>
      <c r="U3" s="387">
        <f t="shared" si="6"/>
        <v>84</v>
      </c>
      <c r="V3" s="387">
        <f t="shared" si="7"/>
        <v>0</v>
      </c>
      <c r="W3" s="388">
        <f t="shared" si="8"/>
        <v>84</v>
      </c>
      <c r="X3" s="389">
        <f t="shared" si="9"/>
        <v>336</v>
      </c>
      <c r="Y3" s="144"/>
      <c r="Z3" s="423">
        <f t="shared" si="10"/>
        <v>0</v>
      </c>
      <c r="AA3" s="423"/>
      <c r="AB3" s="445">
        <v>33</v>
      </c>
      <c r="AC3" s="448">
        <v>0.39</v>
      </c>
      <c r="AD3" s="448">
        <v>0.05</v>
      </c>
      <c r="AE3" s="323">
        <v>0.44</v>
      </c>
      <c r="AF3" s="323">
        <v>0.03</v>
      </c>
      <c r="AG3" s="323">
        <v>0.11</v>
      </c>
      <c r="AH3" s="323">
        <v>0.12</v>
      </c>
      <c r="AI3" s="323">
        <v>0.3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46260</v>
      </c>
      <c r="G4" s="384">
        <f t="shared" ca="1" si="2"/>
        <v>48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87">
        <f t="shared" si="5"/>
        <v>0</v>
      </c>
      <c r="U4" s="387">
        <f t="shared" si="6"/>
        <v>0</v>
      </c>
      <c r="V4" s="387">
        <f t="shared" si="7"/>
        <v>0</v>
      </c>
      <c r="W4" s="388">
        <f t="shared" si="8"/>
        <v>0</v>
      </c>
      <c r="X4" s="389">
        <f t="shared" si="9"/>
        <v>315</v>
      </c>
      <c r="Y4" s="144"/>
      <c r="Z4" s="423">
        <f t="shared" si="10"/>
        <v>0</v>
      </c>
      <c r="AA4" s="423"/>
      <c r="AB4" s="445">
        <v>34</v>
      </c>
      <c r="AC4" s="448">
        <v>0.41</v>
      </c>
      <c r="AD4" s="448">
        <v>0.04</v>
      </c>
      <c r="AE4" s="323">
        <v>0.45</v>
      </c>
      <c r="AF4" s="323">
        <v>0.08</v>
      </c>
      <c r="AG4" s="323">
        <v>0.13</v>
      </c>
      <c r="AH4" s="323">
        <v>0.12</v>
      </c>
      <c r="AI4" s="323">
        <v>0.22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48</v>
      </c>
      <c r="E5" s="383">
        <f t="shared" si="1"/>
        <v>336</v>
      </c>
      <c r="F5" s="319">
        <v>46259</v>
      </c>
      <c r="G5" s="384">
        <f t="shared" ca="1" si="2"/>
        <v>49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>
        <v>0.5</v>
      </c>
      <c r="M5" s="196"/>
      <c r="N5" s="196"/>
      <c r="O5" s="196">
        <v>0.5</v>
      </c>
      <c r="P5" s="196"/>
      <c r="Q5" s="197"/>
      <c r="R5" s="386">
        <f t="shared" si="3"/>
        <v>168</v>
      </c>
      <c r="S5" s="387">
        <f t="shared" si="4"/>
        <v>0</v>
      </c>
      <c r="T5" s="387">
        <f t="shared" si="5"/>
        <v>0</v>
      </c>
      <c r="U5" s="387">
        <f t="shared" si="6"/>
        <v>168</v>
      </c>
      <c r="V5" s="387">
        <f t="shared" si="7"/>
        <v>0</v>
      </c>
      <c r="W5" s="388">
        <f t="shared" si="8"/>
        <v>0</v>
      </c>
      <c r="X5" s="389">
        <f t="shared" si="9"/>
        <v>336</v>
      </c>
      <c r="Y5" s="144"/>
      <c r="Z5" s="423">
        <f t="shared" si="10"/>
        <v>0</v>
      </c>
      <c r="AA5" s="423"/>
      <c r="AB5" s="445">
        <v>35</v>
      </c>
      <c r="AC5" s="448">
        <v>0.41</v>
      </c>
      <c r="AD5" s="448">
        <v>0.06</v>
      </c>
      <c r="AE5" s="323">
        <v>0.47</v>
      </c>
      <c r="AF5" s="323">
        <v>0.09</v>
      </c>
      <c r="AG5" s="323">
        <v>0.21</v>
      </c>
      <c r="AH5" s="323">
        <v>0.16</v>
      </c>
      <c r="AI5" s="323">
        <v>7.0000000000000007E-2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46261</v>
      </c>
      <c r="G6" s="384">
        <f t="shared" ca="1" si="2"/>
        <v>47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3"/>
        <v>0</v>
      </c>
      <c r="S6" s="387">
        <f t="shared" si="4"/>
        <v>336</v>
      </c>
      <c r="T6" s="387">
        <f t="shared" si="5"/>
        <v>0</v>
      </c>
      <c r="U6" s="387">
        <f t="shared" si="6"/>
        <v>0</v>
      </c>
      <c r="V6" s="387">
        <f t="shared" si="7"/>
        <v>0</v>
      </c>
      <c r="W6" s="388">
        <f t="shared" si="8"/>
        <v>0</v>
      </c>
      <c r="X6" s="389">
        <f t="shared" si="9"/>
        <v>336</v>
      </c>
      <c r="Y6" s="144"/>
      <c r="Z6" s="423">
        <f t="shared" si="10"/>
        <v>0</v>
      </c>
      <c r="AA6" s="423"/>
      <c r="AB6" s="449" t="s">
        <v>298</v>
      </c>
      <c r="AC6" s="450"/>
      <c r="AD6" s="451"/>
      <c r="AE6" s="452">
        <f>+AE5-AE4</f>
        <v>1.9999999999999962E-2</v>
      </c>
      <c r="AF6" s="452">
        <f>+AF5-AF4</f>
        <v>9.999999999999995E-3</v>
      </c>
      <c r="AG6" s="452">
        <f>+AG5-AG4</f>
        <v>7.9999999999999988E-2</v>
      </c>
      <c r="AH6" s="452">
        <f>+AH5-AH4</f>
        <v>4.0000000000000008E-2</v>
      </c>
      <c r="AI6" s="452">
        <f>+AI5-AI4</f>
        <v>-0.15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46260</v>
      </c>
      <c r="G7" s="384">
        <f t="shared" ca="1" si="2"/>
        <v>48</v>
      </c>
      <c r="H7" s="385">
        <v>1</v>
      </c>
      <c r="I7" s="428" t="s">
        <v>398</v>
      </c>
      <c r="J7" s="428" t="s">
        <v>399</v>
      </c>
      <c r="K7" s="385" t="s">
        <v>353</v>
      </c>
      <c r="L7" s="195">
        <v>0.5</v>
      </c>
      <c r="M7" s="196"/>
      <c r="N7" s="196">
        <v>0.25</v>
      </c>
      <c r="O7" s="196">
        <v>0.25</v>
      </c>
      <c r="P7" s="196"/>
      <c r="Q7" s="197"/>
      <c r="R7" s="386">
        <f t="shared" si="3"/>
        <v>196</v>
      </c>
      <c r="S7" s="387">
        <f t="shared" si="4"/>
        <v>0</v>
      </c>
      <c r="T7" s="387">
        <f t="shared" si="5"/>
        <v>98</v>
      </c>
      <c r="U7" s="387">
        <f t="shared" si="6"/>
        <v>98</v>
      </c>
      <c r="V7" s="387">
        <f t="shared" si="7"/>
        <v>0</v>
      </c>
      <c r="W7" s="388">
        <f t="shared" si="8"/>
        <v>0</v>
      </c>
      <c r="X7" s="389">
        <f t="shared" si="9"/>
        <v>392</v>
      </c>
      <c r="Y7" s="144"/>
      <c r="Z7" s="423">
        <f t="shared" si="10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46261</v>
      </c>
      <c r="G8" s="384">
        <f t="shared" ca="1" si="2"/>
        <v>47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3"/>
        <v>0</v>
      </c>
      <c r="S8" s="387">
        <f t="shared" si="4"/>
        <v>210</v>
      </c>
      <c r="T8" s="387">
        <f t="shared" si="5"/>
        <v>0</v>
      </c>
      <c r="U8" s="387">
        <f t="shared" si="6"/>
        <v>0</v>
      </c>
      <c r="V8" s="387">
        <f t="shared" si="7"/>
        <v>0</v>
      </c>
      <c r="W8" s="388">
        <f t="shared" si="8"/>
        <v>0</v>
      </c>
      <c r="X8" s="389">
        <f t="shared" si="9"/>
        <v>210</v>
      </c>
      <c r="Y8" s="144"/>
      <c r="Z8" s="423">
        <f t="shared" si="10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 t="shared" si="1"/>
        <v>140</v>
      </c>
      <c r="F9" s="319">
        <v>46260</v>
      </c>
      <c r="G9" s="384">
        <f t="shared" ca="1" si="2"/>
        <v>48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>
        <v>0.25</v>
      </c>
      <c r="P9" s="196">
        <v>0.25</v>
      </c>
      <c r="Q9" s="197"/>
      <c r="R9" s="386">
        <f t="shared" si="3"/>
        <v>70</v>
      </c>
      <c r="S9" s="387">
        <f t="shared" si="4"/>
        <v>0</v>
      </c>
      <c r="T9" s="387">
        <f t="shared" si="5"/>
        <v>0</v>
      </c>
      <c r="U9" s="387">
        <f t="shared" si="6"/>
        <v>35</v>
      </c>
      <c r="V9" s="387">
        <f t="shared" si="7"/>
        <v>35</v>
      </c>
      <c r="W9" s="388">
        <f t="shared" si="8"/>
        <v>0</v>
      </c>
      <c r="X9" s="389">
        <f t="shared" si="9"/>
        <v>140</v>
      </c>
      <c r="Y9" s="144"/>
      <c r="Z9" s="423">
        <f t="shared" si="10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34</v>
      </c>
      <c r="E10" s="383">
        <f t="shared" si="1"/>
        <v>238</v>
      </c>
      <c r="F10" s="319">
        <v>46259</v>
      </c>
      <c r="G10" s="384">
        <f t="shared" ca="1" si="2"/>
        <v>49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119</v>
      </c>
      <c r="S10" s="387">
        <f t="shared" si="4"/>
        <v>0</v>
      </c>
      <c r="T10" s="387">
        <f t="shared" si="5"/>
        <v>0</v>
      </c>
      <c r="U10" s="387">
        <f t="shared" si="6"/>
        <v>0</v>
      </c>
      <c r="V10" s="387">
        <f t="shared" si="7"/>
        <v>0</v>
      </c>
      <c r="W10" s="388">
        <f t="shared" si="8"/>
        <v>119</v>
      </c>
      <c r="X10" s="389">
        <f t="shared" si="9"/>
        <v>238</v>
      </c>
      <c r="Y10" s="144"/>
      <c r="Z10" s="423">
        <f t="shared" si="10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"/>
        <v>210</v>
      </c>
      <c r="F11" s="319">
        <v>46261</v>
      </c>
      <c r="G11" s="384">
        <f t="shared" ca="1" si="2"/>
        <v>47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>
        <v>0.5</v>
      </c>
      <c r="M11" s="196">
        <v>0.5</v>
      </c>
      <c r="N11" s="196"/>
      <c r="O11" s="196"/>
      <c r="P11" s="196"/>
      <c r="Q11" s="197"/>
      <c r="R11" s="386">
        <f t="shared" si="3"/>
        <v>105</v>
      </c>
      <c r="S11" s="387">
        <f t="shared" si="4"/>
        <v>105</v>
      </c>
      <c r="T11" s="387">
        <f t="shared" si="5"/>
        <v>0</v>
      </c>
      <c r="U11" s="387">
        <f t="shared" si="6"/>
        <v>0</v>
      </c>
      <c r="V11" s="387">
        <f t="shared" si="7"/>
        <v>0</v>
      </c>
      <c r="W11" s="388">
        <f t="shared" si="8"/>
        <v>0</v>
      </c>
      <c r="X11" s="389">
        <f t="shared" si="9"/>
        <v>210</v>
      </c>
      <c r="Y11" s="144"/>
      <c r="Z11" s="423">
        <f t="shared" si="10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"/>
        <v>294</v>
      </c>
      <c r="F12" s="319">
        <v>46262</v>
      </c>
      <c r="G12" s="384">
        <f t="shared" ca="1" si="2"/>
        <v>46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>
        <v>0.5</v>
      </c>
      <c r="P12" s="196"/>
      <c r="Q12" s="197"/>
      <c r="R12" s="386">
        <f t="shared" si="3"/>
        <v>147</v>
      </c>
      <c r="S12" s="387">
        <f t="shared" si="4"/>
        <v>0</v>
      </c>
      <c r="T12" s="387">
        <f t="shared" si="5"/>
        <v>0</v>
      </c>
      <c r="U12" s="387">
        <f t="shared" si="6"/>
        <v>147</v>
      </c>
      <c r="V12" s="387">
        <f t="shared" si="7"/>
        <v>0</v>
      </c>
      <c r="W12" s="388">
        <f t="shared" si="8"/>
        <v>0</v>
      </c>
      <c r="X12" s="389">
        <f t="shared" si="9"/>
        <v>294</v>
      </c>
      <c r="Y12" s="144"/>
      <c r="Z12" s="423">
        <f t="shared" si="10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46</v>
      </c>
      <c r="E13" s="383">
        <f t="shared" si="1"/>
        <v>322</v>
      </c>
      <c r="F13" s="319">
        <v>46259</v>
      </c>
      <c r="G13" s="384">
        <f t="shared" ca="1" si="2"/>
        <v>49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4"/>
        <v>0</v>
      </c>
      <c r="T13" s="387">
        <f t="shared" si="5"/>
        <v>0</v>
      </c>
      <c r="U13" s="387">
        <f t="shared" si="6"/>
        <v>161</v>
      </c>
      <c r="V13" s="387">
        <f t="shared" si="7"/>
        <v>161</v>
      </c>
      <c r="W13" s="388">
        <f t="shared" si="8"/>
        <v>0</v>
      </c>
      <c r="X13" s="389">
        <f t="shared" si="9"/>
        <v>322</v>
      </c>
      <c r="Y13" s="144"/>
      <c r="Z13" s="423">
        <f t="shared" si="10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"/>
        <v>420</v>
      </c>
      <c r="F14" s="319">
        <v>46262</v>
      </c>
      <c r="G14" s="384">
        <f t="shared" ca="1" si="2"/>
        <v>46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0.5</v>
      </c>
      <c r="M14" s="196"/>
      <c r="N14" s="196"/>
      <c r="O14" s="196">
        <v>0.5</v>
      </c>
      <c r="P14" s="196"/>
      <c r="Q14" s="197"/>
      <c r="R14" s="386">
        <f t="shared" si="3"/>
        <v>210</v>
      </c>
      <c r="S14" s="387">
        <f t="shared" si="4"/>
        <v>0</v>
      </c>
      <c r="T14" s="387">
        <f t="shared" si="5"/>
        <v>0</v>
      </c>
      <c r="U14" s="387">
        <f t="shared" si="6"/>
        <v>210</v>
      </c>
      <c r="V14" s="387">
        <f t="shared" si="7"/>
        <v>0</v>
      </c>
      <c r="W14" s="388">
        <f t="shared" si="8"/>
        <v>0</v>
      </c>
      <c r="X14" s="389">
        <f t="shared" si="9"/>
        <v>420</v>
      </c>
      <c r="Y14" s="144"/>
      <c r="Z14" s="423">
        <f t="shared" si="10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38</v>
      </c>
      <c r="E15" s="383">
        <f t="shared" si="1"/>
        <v>266</v>
      </c>
      <c r="F15" s="319">
        <v>46261</v>
      </c>
      <c r="G15" s="384">
        <f t="shared" ca="1" si="2"/>
        <v>47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>
        <v>0.5</v>
      </c>
      <c r="M15" s="196"/>
      <c r="N15" s="196"/>
      <c r="O15" s="196">
        <v>0.5</v>
      </c>
      <c r="P15" s="196"/>
      <c r="Q15" s="197"/>
      <c r="R15" s="386">
        <f t="shared" si="3"/>
        <v>133</v>
      </c>
      <c r="S15" s="387">
        <f t="shared" si="4"/>
        <v>0</v>
      </c>
      <c r="T15" s="387">
        <f t="shared" si="5"/>
        <v>0</v>
      </c>
      <c r="U15" s="387">
        <f t="shared" si="6"/>
        <v>133</v>
      </c>
      <c r="V15" s="387">
        <f t="shared" si="7"/>
        <v>0</v>
      </c>
      <c r="W15" s="388">
        <f t="shared" si="8"/>
        <v>0</v>
      </c>
      <c r="X15" s="389">
        <f t="shared" si="9"/>
        <v>266</v>
      </c>
      <c r="Y15" s="144"/>
      <c r="Z15" s="423">
        <f t="shared" si="10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"/>
        <v>350</v>
      </c>
      <c r="F16" s="319">
        <v>46261</v>
      </c>
      <c r="G16" s="384">
        <f t="shared" ca="1" si="2"/>
        <v>47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>
        <v>0.5</v>
      </c>
      <c r="O16" s="196"/>
      <c r="P16" s="196">
        <v>0.5</v>
      </c>
      <c r="Q16" s="197"/>
      <c r="R16" s="386">
        <f t="shared" si="3"/>
        <v>0</v>
      </c>
      <c r="S16" s="387">
        <f t="shared" si="4"/>
        <v>0</v>
      </c>
      <c r="T16" s="387">
        <f t="shared" si="5"/>
        <v>175</v>
      </c>
      <c r="U16" s="387">
        <f t="shared" si="6"/>
        <v>0</v>
      </c>
      <c r="V16" s="387">
        <f t="shared" si="7"/>
        <v>175</v>
      </c>
      <c r="W16" s="388">
        <f t="shared" si="8"/>
        <v>0</v>
      </c>
      <c r="X16" s="389">
        <f t="shared" si="9"/>
        <v>350</v>
      </c>
      <c r="Y16" s="144"/>
      <c r="Z16" s="423">
        <f t="shared" si="10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1"/>
        <v>252</v>
      </c>
      <c r="F17" s="319">
        <v>46261</v>
      </c>
      <c r="G17" s="384">
        <f t="shared" ca="1" si="2"/>
        <v>47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>
        <v>0.5</v>
      </c>
      <c r="Q17" s="197"/>
      <c r="R17" s="386">
        <f t="shared" si="3"/>
        <v>126</v>
      </c>
      <c r="S17" s="387">
        <f t="shared" si="4"/>
        <v>0</v>
      </c>
      <c r="T17" s="387">
        <f t="shared" si="5"/>
        <v>0</v>
      </c>
      <c r="U17" s="387">
        <f t="shared" si="6"/>
        <v>0</v>
      </c>
      <c r="V17" s="387">
        <f t="shared" si="7"/>
        <v>126</v>
      </c>
      <c r="W17" s="388">
        <f t="shared" si="8"/>
        <v>0</v>
      </c>
      <c r="X17" s="389">
        <f t="shared" si="9"/>
        <v>252</v>
      </c>
      <c r="Y17" s="144"/>
      <c r="Z17" s="423">
        <f t="shared" si="10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"/>
        <v>182</v>
      </c>
      <c r="F18" s="319">
        <v>46260</v>
      </c>
      <c r="G18" s="384">
        <f t="shared" ca="1" si="2"/>
        <v>48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87">
        <f t="shared" si="5"/>
        <v>0</v>
      </c>
      <c r="U18" s="387">
        <f t="shared" si="6"/>
        <v>0</v>
      </c>
      <c r="V18" s="387">
        <f t="shared" si="7"/>
        <v>0</v>
      </c>
      <c r="W18" s="388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40</v>
      </c>
      <c r="E19" s="383">
        <f t="shared" si="1"/>
        <v>280</v>
      </c>
      <c r="F19" s="319">
        <v>46261</v>
      </c>
      <c r="G19" s="384">
        <f t="shared" ca="1" si="2"/>
        <v>47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3"/>
        <v>140</v>
      </c>
      <c r="S19" s="387">
        <f t="shared" si="4"/>
        <v>0</v>
      </c>
      <c r="T19" s="387">
        <f t="shared" si="5"/>
        <v>0</v>
      </c>
      <c r="U19" s="387">
        <f t="shared" si="6"/>
        <v>0</v>
      </c>
      <c r="V19" s="387">
        <f t="shared" si="7"/>
        <v>140</v>
      </c>
      <c r="W19" s="388">
        <f t="shared" si="8"/>
        <v>0</v>
      </c>
      <c r="X19" s="389">
        <f t="shared" si="9"/>
        <v>280</v>
      </c>
      <c r="Y19" s="144"/>
      <c r="Z19" s="423">
        <f t="shared" si="10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40</v>
      </c>
      <c r="E20" s="383">
        <f t="shared" si="1"/>
        <v>280</v>
      </c>
      <c r="F20" s="319">
        <v>46261</v>
      </c>
      <c r="G20" s="384">
        <f t="shared" ca="1" si="2"/>
        <v>47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>
        <v>0.5</v>
      </c>
      <c r="P20" s="196"/>
      <c r="Q20" s="197"/>
      <c r="R20" s="386">
        <f t="shared" si="3"/>
        <v>140</v>
      </c>
      <c r="S20" s="387">
        <f t="shared" si="4"/>
        <v>0</v>
      </c>
      <c r="T20" s="387">
        <f t="shared" si="5"/>
        <v>0</v>
      </c>
      <c r="U20" s="387">
        <f t="shared" si="6"/>
        <v>140</v>
      </c>
      <c r="V20" s="387">
        <f t="shared" si="7"/>
        <v>0</v>
      </c>
      <c r="W20" s="388">
        <f t="shared" si="8"/>
        <v>0</v>
      </c>
      <c r="X20" s="389">
        <f t="shared" si="9"/>
        <v>280</v>
      </c>
      <c r="Y20" s="144"/>
      <c r="Z20" s="423">
        <f t="shared" si="10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"/>
        <v>385</v>
      </c>
      <c r="F21" s="319">
        <v>46262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/>
      <c r="O21" s="196">
        <v>0.5</v>
      </c>
      <c r="P21" s="196"/>
      <c r="Q21" s="197"/>
      <c r="R21" s="386">
        <f t="shared" si="3"/>
        <v>192.5</v>
      </c>
      <c r="S21" s="387">
        <f t="shared" si="4"/>
        <v>0</v>
      </c>
      <c r="T21" s="387">
        <f t="shared" si="5"/>
        <v>0</v>
      </c>
      <c r="U21" s="387">
        <f t="shared" si="6"/>
        <v>192.5</v>
      </c>
      <c r="V21" s="387">
        <f t="shared" si="7"/>
        <v>0</v>
      </c>
      <c r="W21" s="388">
        <f t="shared" si="8"/>
        <v>0</v>
      </c>
      <c r="X21" s="389">
        <f t="shared" si="9"/>
        <v>385</v>
      </c>
      <c r="Y21" s="144"/>
      <c r="Z21" s="423">
        <f t="shared" si="10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"/>
        <v>336</v>
      </c>
      <c r="F22" s="319">
        <v>46260</v>
      </c>
      <c r="G22" s="384">
        <f t="shared" ref="G22:G43" ca="1" si="11">+IF(A22=1,(+TODAY())-F22,"Sans objet")</f>
        <v>48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>
        <v>0.5</v>
      </c>
      <c r="O22" s="196">
        <v>0.25</v>
      </c>
      <c r="P22" s="196"/>
      <c r="Q22" s="197"/>
      <c r="R22" s="386">
        <f t="shared" si="3"/>
        <v>84</v>
      </c>
      <c r="S22" s="387">
        <f t="shared" si="4"/>
        <v>0</v>
      </c>
      <c r="T22" s="387">
        <f t="shared" si="5"/>
        <v>168</v>
      </c>
      <c r="U22" s="387">
        <f t="shared" si="6"/>
        <v>84</v>
      </c>
      <c r="V22" s="387">
        <f t="shared" si="7"/>
        <v>0</v>
      </c>
      <c r="W22" s="388">
        <f t="shared" si="8"/>
        <v>0</v>
      </c>
      <c r="X22" s="389">
        <f t="shared" si="9"/>
        <v>336</v>
      </c>
      <c r="Y22" s="144"/>
      <c r="Z22" s="423">
        <f t="shared" si="10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"/>
        <v>294</v>
      </c>
      <c r="F23" s="319">
        <v>46261</v>
      </c>
      <c r="G23" s="384">
        <f t="shared" ca="1" si="11"/>
        <v>47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>
        <v>0.5</v>
      </c>
      <c r="Q23" s="197"/>
      <c r="R23" s="386">
        <f t="shared" si="3"/>
        <v>0</v>
      </c>
      <c r="S23" s="387">
        <f t="shared" si="4"/>
        <v>0</v>
      </c>
      <c r="T23" s="387">
        <f t="shared" si="5"/>
        <v>147</v>
      </c>
      <c r="U23" s="387">
        <f t="shared" si="6"/>
        <v>0</v>
      </c>
      <c r="V23" s="387">
        <f t="shared" si="7"/>
        <v>147</v>
      </c>
      <c r="W23" s="388">
        <f t="shared" si="8"/>
        <v>0</v>
      </c>
      <c r="X23" s="389">
        <f t="shared" si="9"/>
        <v>294</v>
      </c>
      <c r="Y23" s="144"/>
      <c r="Z23" s="423">
        <f t="shared" si="10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"/>
        <v>280</v>
      </c>
      <c r="F24" s="319">
        <v>46261</v>
      </c>
      <c r="G24" s="384">
        <f t="shared" ca="1" si="11"/>
        <v>47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>
        <v>0.25</v>
      </c>
      <c r="M24" s="196"/>
      <c r="N24" s="196">
        <v>0.25</v>
      </c>
      <c r="O24" s="196"/>
      <c r="P24" s="196">
        <v>0.5</v>
      </c>
      <c r="Q24" s="197"/>
      <c r="R24" s="386">
        <f t="shared" si="3"/>
        <v>70</v>
      </c>
      <c r="S24" s="387">
        <f t="shared" si="4"/>
        <v>0</v>
      </c>
      <c r="T24" s="387">
        <f t="shared" si="5"/>
        <v>70</v>
      </c>
      <c r="U24" s="387">
        <f t="shared" si="6"/>
        <v>0</v>
      </c>
      <c r="V24" s="387">
        <f t="shared" si="7"/>
        <v>140</v>
      </c>
      <c r="W24" s="388">
        <f t="shared" si="8"/>
        <v>0</v>
      </c>
      <c r="X24" s="389">
        <f t="shared" si="9"/>
        <v>280</v>
      </c>
      <c r="Y24" s="144"/>
      <c r="Z24" s="423">
        <f t="shared" si="10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"/>
        <v>280</v>
      </c>
      <c r="F25" s="319">
        <v>46262</v>
      </c>
      <c r="G25" s="384">
        <f t="shared" ca="1" si="11"/>
        <v>46</v>
      </c>
      <c r="H25" s="254">
        <v>2</v>
      </c>
      <c r="I25" s="429" t="s">
        <v>459</v>
      </c>
      <c r="J25" s="429" t="s">
        <v>460</v>
      </c>
      <c r="K25" s="385" t="s">
        <v>354</v>
      </c>
      <c r="L25" s="195">
        <v>0.5</v>
      </c>
      <c r="M25" s="196"/>
      <c r="N25" s="196"/>
      <c r="O25" s="196">
        <v>0.25</v>
      </c>
      <c r="P25" s="196">
        <v>0.25</v>
      </c>
      <c r="Q25" s="197"/>
      <c r="R25" s="386">
        <f t="shared" si="3"/>
        <v>140</v>
      </c>
      <c r="S25" s="387">
        <f t="shared" si="4"/>
        <v>0</v>
      </c>
      <c r="T25" s="387">
        <f t="shared" si="5"/>
        <v>0</v>
      </c>
      <c r="U25" s="387">
        <f t="shared" si="6"/>
        <v>70</v>
      </c>
      <c r="V25" s="387">
        <f t="shared" si="7"/>
        <v>70</v>
      </c>
      <c r="W25" s="388">
        <f t="shared" si="8"/>
        <v>0</v>
      </c>
      <c r="X25" s="389">
        <f t="shared" si="9"/>
        <v>280</v>
      </c>
      <c r="Y25" s="144"/>
      <c r="Z25" s="423">
        <f t="shared" si="10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"/>
        <v>210</v>
      </c>
      <c r="F26" s="319">
        <v>46261</v>
      </c>
      <c r="G26" s="384">
        <f t="shared" ca="1" si="11"/>
        <v>47</v>
      </c>
      <c r="H26" s="385">
        <v>1</v>
      </c>
      <c r="I26" s="428" t="s">
        <v>461</v>
      </c>
      <c r="J26" s="428" t="s">
        <v>462</v>
      </c>
      <c r="K26" s="385" t="s">
        <v>353</v>
      </c>
      <c r="L26" s="195">
        <v>1</v>
      </c>
      <c r="M26" s="196"/>
      <c r="N26" s="196"/>
      <c r="O26" s="196"/>
      <c r="P26" s="196"/>
      <c r="Q26" s="197"/>
      <c r="R26" s="386">
        <f t="shared" si="3"/>
        <v>210</v>
      </c>
      <c r="S26" s="387">
        <f t="shared" si="4"/>
        <v>0</v>
      </c>
      <c r="T26" s="387">
        <f t="shared" si="5"/>
        <v>0</v>
      </c>
      <c r="U26" s="387">
        <f t="shared" si="6"/>
        <v>0</v>
      </c>
      <c r="V26" s="387">
        <f t="shared" si="7"/>
        <v>0</v>
      </c>
      <c r="W26" s="388">
        <f t="shared" si="8"/>
        <v>0</v>
      </c>
      <c r="X26" s="389">
        <f t="shared" si="9"/>
        <v>210</v>
      </c>
      <c r="Y26" s="144"/>
      <c r="Z26" s="423">
        <f t="shared" si="10"/>
        <v>0</v>
      </c>
      <c r="AA26" s="423"/>
      <c r="AB26" s="107"/>
      <c r="AC26" s="107"/>
      <c r="AD26" s="439" t="s">
        <v>311</v>
      </c>
      <c r="AE26" s="440">
        <v>18950</v>
      </c>
      <c r="AF26" s="441">
        <v>17750</v>
      </c>
      <c r="AG26" s="441">
        <v>18500</v>
      </c>
      <c r="AH26" s="441">
        <v>18000</v>
      </c>
      <c r="AI26" s="441">
        <v>18500</v>
      </c>
      <c r="AJ26" s="442">
        <v>18000</v>
      </c>
    </row>
    <row r="27" spans="1:44" ht="18.75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1"/>
        <v>266</v>
      </c>
      <c r="F27" s="319">
        <v>46261</v>
      </c>
      <c r="G27" s="384">
        <f t="shared" ca="1" si="11"/>
        <v>47</v>
      </c>
      <c r="H27" s="385">
        <v>3</v>
      </c>
      <c r="I27" s="428">
        <v>-4.2190289999999999</v>
      </c>
      <c r="J27" s="428">
        <v>15.290808</v>
      </c>
      <c r="K27" s="385" t="str">
        <f>VLOOKUP(H27,Secteurs!$A$4:$C$6,3)</f>
        <v>Arnaud ITOUA</v>
      </c>
      <c r="L27" s="195"/>
      <c r="M27" s="196"/>
      <c r="N27" s="196"/>
      <c r="O27" s="196">
        <v>0.5</v>
      </c>
      <c r="P27" s="196">
        <v>0.5</v>
      </c>
      <c r="Q27" s="197"/>
      <c r="R27" s="386">
        <f t="shared" si="3"/>
        <v>0</v>
      </c>
      <c r="S27" s="387">
        <f t="shared" si="4"/>
        <v>0</v>
      </c>
      <c r="T27" s="387">
        <f t="shared" si="5"/>
        <v>0</v>
      </c>
      <c r="U27" s="387">
        <f t="shared" si="6"/>
        <v>133</v>
      </c>
      <c r="V27" s="387">
        <f t="shared" si="7"/>
        <v>133</v>
      </c>
      <c r="W27" s="388">
        <f t="shared" si="8"/>
        <v>0</v>
      </c>
      <c r="X27" s="389">
        <f t="shared" si="9"/>
        <v>266</v>
      </c>
      <c r="Y27" s="144"/>
      <c r="Z27" s="423">
        <f t="shared" si="10"/>
        <v>0</v>
      </c>
      <c r="AA27" s="423"/>
      <c r="AB27" s="107"/>
      <c r="AC27" s="107"/>
      <c r="AD27" s="439" t="s">
        <v>312</v>
      </c>
      <c r="AE27" s="440">
        <v>18369</v>
      </c>
      <c r="AF27" s="441">
        <v>17395</v>
      </c>
      <c r="AG27" s="441">
        <v>18130</v>
      </c>
      <c r="AH27" s="441">
        <v>18000</v>
      </c>
      <c r="AI27" s="441">
        <v>17945</v>
      </c>
      <c r="AJ27" s="442">
        <v>17750</v>
      </c>
    </row>
    <row r="28" spans="1:44" ht="18.75" customHeight="1">
      <c r="A28" s="157">
        <f t="shared" si="0"/>
        <v>0</v>
      </c>
      <c r="B28" s="163" t="s">
        <v>321</v>
      </c>
      <c r="C28" s="142"/>
      <c r="D28" s="199"/>
      <c r="E28" s="383">
        <f t="shared" si="1"/>
        <v>0</v>
      </c>
      <c r="F28" s="319"/>
      <c r="G28" s="384" t="str">
        <f t="shared" ca="1" si="11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87">
        <f t="shared" si="5"/>
        <v>0</v>
      </c>
      <c r="U28" s="387">
        <f t="shared" si="6"/>
        <v>0</v>
      </c>
      <c r="V28" s="387">
        <f t="shared" si="7"/>
        <v>0</v>
      </c>
      <c r="W28" s="388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423"/>
      <c r="AB28" s="107"/>
      <c r="AC28" s="107"/>
      <c r="AD28" s="439" t="s">
        <v>313</v>
      </c>
      <c r="AE28" s="440"/>
      <c r="AF28" s="443"/>
      <c r="AG28" s="443"/>
      <c r="AH28" s="443"/>
      <c r="AI28" s="443"/>
      <c r="AJ28" s="288"/>
    </row>
    <row r="29" spans="1:44" s="295" customFormat="1" ht="18.75" customHeight="1">
      <c r="A29" s="157">
        <f t="shared" si="0"/>
        <v>1</v>
      </c>
      <c r="B29" s="151" t="s">
        <v>63</v>
      </c>
      <c r="C29" s="151"/>
      <c r="D29" s="198">
        <v>38</v>
      </c>
      <c r="E29" s="383">
        <f t="shared" si="1"/>
        <v>266</v>
      </c>
      <c r="F29" s="319">
        <v>46259</v>
      </c>
      <c r="G29" s="291">
        <f t="shared" ca="1" si="11"/>
        <v>49</v>
      </c>
      <c r="H29" s="254">
        <v>3</v>
      </c>
      <c r="I29" s="429">
        <v>-4.2692519000000004</v>
      </c>
      <c r="J29" s="429">
        <v>15.2894527</v>
      </c>
      <c r="K29" s="254" t="str">
        <f>VLOOKUP(H29,Secteurs!$A$4:$C$6,3)</f>
        <v>Arnaud ITOUA</v>
      </c>
      <c r="L29" s="195">
        <v>0.5</v>
      </c>
      <c r="M29" s="196"/>
      <c r="N29" s="196"/>
      <c r="O29" s="196">
        <v>0.5</v>
      </c>
      <c r="P29" s="196"/>
      <c r="Q29" s="197"/>
      <c r="R29" s="386">
        <f t="shared" si="3"/>
        <v>133</v>
      </c>
      <c r="S29" s="387">
        <f t="shared" si="4"/>
        <v>0</v>
      </c>
      <c r="T29" s="387">
        <f t="shared" si="5"/>
        <v>0</v>
      </c>
      <c r="U29" s="387">
        <f t="shared" si="6"/>
        <v>133</v>
      </c>
      <c r="V29" s="387">
        <f t="shared" si="7"/>
        <v>0</v>
      </c>
      <c r="W29" s="388">
        <f t="shared" si="8"/>
        <v>0</v>
      </c>
      <c r="X29" s="389">
        <f t="shared" si="9"/>
        <v>266</v>
      </c>
      <c r="Y29" s="146"/>
      <c r="Z29" s="423">
        <f t="shared" si="10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"/>
        <v>182</v>
      </c>
      <c r="F30" s="319">
        <v>46260</v>
      </c>
      <c r="G30" s="384">
        <f t="shared" ca="1" si="11"/>
        <v>48</v>
      </c>
      <c r="H30" s="385">
        <v>3</v>
      </c>
      <c r="I30" s="428" t="s">
        <v>463</v>
      </c>
      <c r="J30" s="428" t="s">
        <v>464</v>
      </c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>
        <v>0.5</v>
      </c>
      <c r="Q30" s="197"/>
      <c r="R30" s="386">
        <f t="shared" si="3"/>
        <v>91</v>
      </c>
      <c r="S30" s="387">
        <f t="shared" si="4"/>
        <v>0</v>
      </c>
      <c r="T30" s="387">
        <f t="shared" si="5"/>
        <v>0</v>
      </c>
      <c r="U30" s="387">
        <f t="shared" si="6"/>
        <v>0</v>
      </c>
      <c r="V30" s="387">
        <f t="shared" si="7"/>
        <v>91</v>
      </c>
      <c r="W30" s="388">
        <f t="shared" si="8"/>
        <v>0</v>
      </c>
      <c r="X30" s="389">
        <f t="shared" si="9"/>
        <v>182</v>
      </c>
      <c r="Y30" s="144"/>
      <c r="Z30" s="423">
        <f t="shared" si="10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1"/>
        <v>182</v>
      </c>
      <c r="F31" s="319">
        <v>46259</v>
      </c>
      <c r="G31" s="384">
        <f t="shared" ca="1" si="11"/>
        <v>49</v>
      </c>
      <c r="H31" s="385">
        <v>3</v>
      </c>
      <c r="I31" s="428">
        <v>-4.1916270000000004</v>
      </c>
      <c r="J31" s="428">
        <v>15.253387200000001</v>
      </c>
      <c r="K31" s="385" t="str">
        <f>VLOOKUP(H31,Secteurs!$A$4:$C$6,3)</f>
        <v>Arnaud ITOUA</v>
      </c>
      <c r="L31" s="195">
        <v>0.5</v>
      </c>
      <c r="M31" s="196"/>
      <c r="N31" s="196"/>
      <c r="O31" s="196"/>
      <c r="P31" s="196">
        <v>0.5</v>
      </c>
      <c r="Q31" s="197"/>
      <c r="R31" s="386">
        <f t="shared" si="3"/>
        <v>91</v>
      </c>
      <c r="S31" s="387">
        <f t="shared" si="4"/>
        <v>0</v>
      </c>
      <c r="T31" s="387">
        <f t="shared" si="5"/>
        <v>0</v>
      </c>
      <c r="U31" s="387">
        <f t="shared" si="6"/>
        <v>0</v>
      </c>
      <c r="V31" s="387">
        <f t="shared" si="7"/>
        <v>91</v>
      </c>
      <c r="W31" s="388">
        <f t="shared" si="8"/>
        <v>0</v>
      </c>
      <c r="X31" s="389">
        <f t="shared" si="9"/>
        <v>182</v>
      </c>
      <c r="Y31" s="144"/>
      <c r="Z31" s="423">
        <f t="shared" si="10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417" t="s">
        <v>374</v>
      </c>
      <c r="AJ31" s="373" t="s">
        <v>364</v>
      </c>
    </row>
    <row r="32" spans="1:44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"/>
        <v>294</v>
      </c>
      <c r="F32" s="319">
        <v>46261</v>
      </c>
      <c r="G32" s="384">
        <f t="shared" ca="1" si="11"/>
        <v>47</v>
      </c>
      <c r="H32" s="385">
        <v>3</v>
      </c>
      <c r="I32" s="428" t="s">
        <v>465</v>
      </c>
      <c r="J32" s="428" t="s">
        <v>466</v>
      </c>
      <c r="K32" s="385" t="str">
        <f>VLOOKUP(H32,Secteurs!$A$4:$C$6,3)</f>
        <v>Arnaud ITOUA</v>
      </c>
      <c r="L32" s="195">
        <v>0.5</v>
      </c>
      <c r="M32" s="196"/>
      <c r="N32" s="196"/>
      <c r="O32" s="196">
        <v>0.25</v>
      </c>
      <c r="P32" s="196">
        <v>0.25</v>
      </c>
      <c r="Q32" s="197"/>
      <c r="R32" s="386">
        <f t="shared" si="3"/>
        <v>147</v>
      </c>
      <c r="S32" s="387">
        <f t="shared" si="4"/>
        <v>0</v>
      </c>
      <c r="T32" s="387">
        <f t="shared" si="5"/>
        <v>0</v>
      </c>
      <c r="U32" s="387">
        <f t="shared" si="6"/>
        <v>73.5</v>
      </c>
      <c r="V32" s="387">
        <f t="shared" si="7"/>
        <v>73.5</v>
      </c>
      <c r="W32" s="388">
        <f t="shared" si="8"/>
        <v>0</v>
      </c>
      <c r="X32" s="389">
        <f t="shared" si="9"/>
        <v>294</v>
      </c>
      <c r="Y32" s="144"/>
      <c r="Z32" s="423">
        <f t="shared" si="10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"/>
        <v>378</v>
      </c>
      <c r="F33" s="319">
        <v>46261</v>
      </c>
      <c r="G33" s="384">
        <f t="shared" ca="1" si="11"/>
        <v>47</v>
      </c>
      <c r="H33" s="385">
        <v>1</v>
      </c>
      <c r="I33" s="428" t="s">
        <v>467</v>
      </c>
      <c r="J33" s="428" t="s">
        <v>468</v>
      </c>
      <c r="K33" s="385" t="s">
        <v>353</v>
      </c>
      <c r="L33" s="195">
        <v>0.5</v>
      </c>
      <c r="M33" s="196">
        <v>0.5</v>
      </c>
      <c r="N33" s="196"/>
      <c r="O33" s="196"/>
      <c r="P33" s="196"/>
      <c r="Q33" s="197"/>
      <c r="R33" s="386">
        <f t="shared" si="3"/>
        <v>189</v>
      </c>
      <c r="S33" s="387">
        <f t="shared" si="4"/>
        <v>189</v>
      </c>
      <c r="T33" s="387">
        <f t="shared" si="5"/>
        <v>0</v>
      </c>
      <c r="U33" s="387">
        <f t="shared" si="6"/>
        <v>0</v>
      </c>
      <c r="V33" s="387">
        <f t="shared" si="7"/>
        <v>0</v>
      </c>
      <c r="W33" s="388">
        <f t="shared" si="8"/>
        <v>0</v>
      </c>
      <c r="X33" s="389">
        <f t="shared" si="9"/>
        <v>378</v>
      </c>
      <c r="Y33" s="144"/>
      <c r="Z33" s="423">
        <f t="shared" si="10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>
      <c r="A34" s="157">
        <f t="shared" ref="A34:A65" si="12">+IF(D34&gt;0,1,0)</f>
        <v>1</v>
      </c>
      <c r="B34" s="142" t="s">
        <v>68</v>
      </c>
      <c r="C34" s="148" t="s">
        <v>29</v>
      </c>
      <c r="D34" s="198">
        <v>42</v>
      </c>
      <c r="E34" s="383">
        <f t="shared" ref="E34:E65" si="13">D34*7</f>
        <v>294</v>
      </c>
      <c r="F34" s="319">
        <v>46261</v>
      </c>
      <c r="G34" s="384">
        <f t="shared" ca="1" si="11"/>
        <v>47</v>
      </c>
      <c r="H34" s="385">
        <v>2</v>
      </c>
      <c r="I34" s="428" t="s">
        <v>469</v>
      </c>
      <c r="J34" s="428" t="s">
        <v>470</v>
      </c>
      <c r="K34" s="385" t="s">
        <v>354</v>
      </c>
      <c r="L34" s="195">
        <v>0.5</v>
      </c>
      <c r="M34" s="196">
        <v>0.25</v>
      </c>
      <c r="N34" s="196"/>
      <c r="O34" s="196">
        <v>0.25</v>
      </c>
      <c r="P34" s="196"/>
      <c r="Q34" s="197"/>
      <c r="R34" s="386">
        <f t="shared" ref="R34:R65" si="14">+$E34*L34</f>
        <v>147</v>
      </c>
      <c r="S34" s="387">
        <f t="shared" ref="S34:S65" si="15">+$E34*M34</f>
        <v>73.5</v>
      </c>
      <c r="T34" s="387">
        <f t="shared" ref="T34:T65" si="16">+$E34*N34</f>
        <v>0</v>
      </c>
      <c r="U34" s="387">
        <f t="shared" ref="U34:U65" si="17">+$E34*O34</f>
        <v>73.5</v>
      </c>
      <c r="V34" s="387">
        <f t="shared" ref="V34:V65" si="18">+$E34*P34</f>
        <v>0</v>
      </c>
      <c r="W34" s="388">
        <f t="shared" ref="W34:W65" si="19">+$E34*Q34</f>
        <v>0</v>
      </c>
      <c r="X34" s="389">
        <f t="shared" ref="X34:X65" si="20">SUM(R34:W34)</f>
        <v>294</v>
      </c>
      <c r="Y34" s="144"/>
      <c r="Z34" s="423">
        <f t="shared" ref="Z34:Z65" si="21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57">
        <f t="shared" si="12"/>
        <v>1</v>
      </c>
      <c r="B35" s="142" t="s">
        <v>69</v>
      </c>
      <c r="C35" s="142"/>
      <c r="D35" s="198">
        <v>28</v>
      </c>
      <c r="E35" s="383">
        <f t="shared" si="13"/>
        <v>196</v>
      </c>
      <c r="F35" s="319">
        <v>46261</v>
      </c>
      <c r="G35" s="384">
        <f t="shared" ca="1" si="11"/>
        <v>47</v>
      </c>
      <c r="H35" s="385">
        <v>3</v>
      </c>
      <c r="I35" s="428" t="s">
        <v>471</v>
      </c>
      <c r="J35" s="428" t="s">
        <v>472</v>
      </c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14"/>
        <v>98</v>
      </c>
      <c r="S35" s="387">
        <f t="shared" si="15"/>
        <v>0</v>
      </c>
      <c r="T35" s="387">
        <f t="shared" si="16"/>
        <v>0</v>
      </c>
      <c r="U35" s="387">
        <f t="shared" si="17"/>
        <v>0</v>
      </c>
      <c r="V35" s="387">
        <f t="shared" si="18"/>
        <v>0</v>
      </c>
      <c r="W35" s="388">
        <f t="shared" si="19"/>
        <v>98</v>
      </c>
      <c r="X35" s="389">
        <f t="shared" si="20"/>
        <v>196</v>
      </c>
      <c r="Y35" s="144"/>
      <c r="Z35" s="423">
        <f t="shared" si="21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57">
        <f t="shared" si="12"/>
        <v>1</v>
      </c>
      <c r="B36" s="142" t="s">
        <v>299</v>
      </c>
      <c r="C36" s="142"/>
      <c r="D36" s="198">
        <v>30</v>
      </c>
      <c r="E36" s="383">
        <f t="shared" si="13"/>
        <v>210</v>
      </c>
      <c r="F36" s="319">
        <v>46262</v>
      </c>
      <c r="G36" s="384">
        <f t="shared" ca="1" si="11"/>
        <v>46</v>
      </c>
      <c r="H36" s="385">
        <v>3</v>
      </c>
      <c r="I36" s="428">
        <v>-4.1155827</v>
      </c>
      <c r="J36" s="428">
        <v>15.3594078</v>
      </c>
      <c r="K36" s="385" t="str">
        <f>VLOOKUP(H36,Secteurs!$A$4:$C$6,3)</f>
        <v>Arnaud ITOUA</v>
      </c>
      <c r="L36" s="195"/>
      <c r="M36" s="196"/>
      <c r="N36" s="196">
        <v>0.5</v>
      </c>
      <c r="O36" s="196"/>
      <c r="P36" s="196">
        <v>0.5</v>
      </c>
      <c r="Q36" s="197"/>
      <c r="R36" s="386">
        <f t="shared" si="14"/>
        <v>0</v>
      </c>
      <c r="S36" s="387">
        <f t="shared" si="15"/>
        <v>0</v>
      </c>
      <c r="T36" s="387">
        <f t="shared" si="16"/>
        <v>105</v>
      </c>
      <c r="U36" s="387">
        <f t="shared" si="17"/>
        <v>0</v>
      </c>
      <c r="V36" s="387">
        <f t="shared" si="18"/>
        <v>105</v>
      </c>
      <c r="W36" s="388">
        <f t="shared" si="19"/>
        <v>0</v>
      </c>
      <c r="X36" s="389">
        <f t="shared" si="20"/>
        <v>210</v>
      </c>
      <c r="Y36" s="144"/>
      <c r="Z36" s="423">
        <f t="shared" si="21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>
      <c r="A37" s="157">
        <f t="shared" si="12"/>
        <v>1</v>
      </c>
      <c r="B37" s="150" t="s">
        <v>72</v>
      </c>
      <c r="C37" s="150"/>
      <c r="D37" s="201">
        <v>26</v>
      </c>
      <c r="E37" s="383">
        <f t="shared" si="13"/>
        <v>182</v>
      </c>
      <c r="F37" s="319">
        <v>46253</v>
      </c>
      <c r="G37" s="384">
        <f t="shared" ca="1" si="11"/>
        <v>55</v>
      </c>
      <c r="H37" s="385">
        <v>2</v>
      </c>
      <c r="I37" s="428" t="s">
        <v>473</v>
      </c>
      <c r="J37" s="428" t="s">
        <v>474</v>
      </c>
      <c r="K37" s="385" t="s">
        <v>354</v>
      </c>
      <c r="L37" s="195">
        <v>0.5</v>
      </c>
      <c r="M37" s="196"/>
      <c r="N37" s="196"/>
      <c r="O37" s="196"/>
      <c r="P37" s="196"/>
      <c r="Q37" s="197">
        <v>0.5</v>
      </c>
      <c r="R37" s="386">
        <f t="shared" si="14"/>
        <v>91</v>
      </c>
      <c r="S37" s="387">
        <f t="shared" si="15"/>
        <v>0</v>
      </c>
      <c r="T37" s="387">
        <f t="shared" si="16"/>
        <v>0</v>
      </c>
      <c r="U37" s="387">
        <f t="shared" si="17"/>
        <v>0</v>
      </c>
      <c r="V37" s="387">
        <f t="shared" si="18"/>
        <v>0</v>
      </c>
      <c r="W37" s="388">
        <f t="shared" si="19"/>
        <v>91</v>
      </c>
      <c r="X37" s="389">
        <f t="shared" si="20"/>
        <v>182</v>
      </c>
      <c r="Y37" s="144"/>
      <c r="Z37" s="423">
        <f t="shared" si="21"/>
        <v>0</v>
      </c>
      <c r="AA37" s="423"/>
      <c r="AB37" s="107"/>
      <c r="AC37" s="107"/>
      <c r="AD37" s="439" t="s">
        <v>590</v>
      </c>
      <c r="AE37" s="440">
        <v>9300</v>
      </c>
      <c r="AF37" s="441">
        <v>8850</v>
      </c>
      <c r="AG37" s="441">
        <v>9000</v>
      </c>
      <c r="AH37" s="441">
        <v>9000</v>
      </c>
      <c r="AI37" s="441">
        <v>9000</v>
      </c>
      <c r="AJ37" s="442">
        <v>9250</v>
      </c>
      <c r="AL37" s="107"/>
      <c r="AM37" s="107"/>
      <c r="AN37" s="439"/>
    </row>
    <row r="38" spans="1:40" ht="18.75">
      <c r="A38" s="157">
        <f t="shared" si="12"/>
        <v>1</v>
      </c>
      <c r="B38" s="150" t="s">
        <v>73</v>
      </c>
      <c r="C38" s="150"/>
      <c r="D38" s="200">
        <v>40</v>
      </c>
      <c r="E38" s="383">
        <f t="shared" si="13"/>
        <v>280</v>
      </c>
      <c r="F38" s="319">
        <v>46253</v>
      </c>
      <c r="G38" s="384">
        <f t="shared" ca="1" si="11"/>
        <v>55</v>
      </c>
      <c r="H38" s="385">
        <v>1</v>
      </c>
      <c r="I38" s="428" t="s">
        <v>475</v>
      </c>
      <c r="J38" s="428" t="s">
        <v>476</v>
      </c>
      <c r="K38" s="385" t="s">
        <v>354</v>
      </c>
      <c r="L38" s="195">
        <v>0.5</v>
      </c>
      <c r="M38" s="196"/>
      <c r="N38" s="196"/>
      <c r="O38" s="196"/>
      <c r="P38" s="196"/>
      <c r="Q38" s="197">
        <v>0.5</v>
      </c>
      <c r="R38" s="386">
        <f t="shared" si="14"/>
        <v>140</v>
      </c>
      <c r="S38" s="387">
        <f t="shared" si="15"/>
        <v>0</v>
      </c>
      <c r="T38" s="387">
        <f t="shared" si="16"/>
        <v>0</v>
      </c>
      <c r="U38" s="387">
        <f t="shared" si="17"/>
        <v>0</v>
      </c>
      <c r="V38" s="387">
        <f t="shared" si="18"/>
        <v>0</v>
      </c>
      <c r="W38" s="388">
        <f t="shared" si="19"/>
        <v>140</v>
      </c>
      <c r="X38" s="389">
        <f t="shared" si="20"/>
        <v>280</v>
      </c>
      <c r="Y38" s="144"/>
      <c r="Z38" s="423">
        <f t="shared" si="21"/>
        <v>0</v>
      </c>
      <c r="AA38" s="423"/>
      <c r="AB38" s="107"/>
      <c r="AC38" s="107"/>
      <c r="AD38" s="439" t="s">
        <v>591</v>
      </c>
      <c r="AE38" s="440">
        <v>9114</v>
      </c>
      <c r="AF38" s="443"/>
      <c r="AG38" s="443"/>
      <c r="AH38" s="443"/>
      <c r="AI38" s="443"/>
      <c r="AJ38" s="288"/>
      <c r="AL38" s="107"/>
      <c r="AM38" s="107"/>
      <c r="AN38" s="439"/>
    </row>
    <row r="39" spans="1:40" ht="18.75">
      <c r="A39" s="157">
        <f t="shared" si="12"/>
        <v>1</v>
      </c>
      <c r="B39" s="142" t="s">
        <v>71</v>
      </c>
      <c r="C39" s="142"/>
      <c r="D39" s="198">
        <v>26</v>
      </c>
      <c r="E39" s="383">
        <f t="shared" si="13"/>
        <v>182</v>
      </c>
      <c r="F39" s="319">
        <v>46262</v>
      </c>
      <c r="G39" s="384">
        <f t="shared" ca="1" si="11"/>
        <v>46</v>
      </c>
      <c r="H39" s="385">
        <v>3</v>
      </c>
      <c r="I39" s="428">
        <v>-4.1209197</v>
      </c>
      <c r="J39" s="428">
        <v>15.360647200000001</v>
      </c>
      <c r="K39" s="385" t="str">
        <f>VLOOKUP(H39,Secteurs!$A$4:$C$6,3)</f>
        <v>Arnaud ITOUA</v>
      </c>
      <c r="L39" s="195">
        <v>0.5</v>
      </c>
      <c r="M39" s="196"/>
      <c r="N39" s="196">
        <v>0.5</v>
      </c>
      <c r="O39" s="196"/>
      <c r="P39" s="196"/>
      <c r="Q39" s="197"/>
      <c r="R39" s="386">
        <f t="shared" si="14"/>
        <v>91</v>
      </c>
      <c r="S39" s="387">
        <f t="shared" si="15"/>
        <v>0</v>
      </c>
      <c r="T39" s="387">
        <f t="shared" si="16"/>
        <v>91</v>
      </c>
      <c r="U39" s="387">
        <f t="shared" si="17"/>
        <v>0</v>
      </c>
      <c r="V39" s="387">
        <f t="shared" si="18"/>
        <v>0</v>
      </c>
      <c r="W39" s="388">
        <f t="shared" si="19"/>
        <v>0</v>
      </c>
      <c r="X39" s="389">
        <f t="shared" si="20"/>
        <v>182</v>
      </c>
      <c r="Y39" s="144"/>
      <c r="Z39" s="423">
        <f t="shared" si="21"/>
        <v>0</v>
      </c>
      <c r="AA39" s="423"/>
      <c r="AB39" s="107"/>
      <c r="AC39" s="107"/>
      <c r="AD39" s="439" t="s">
        <v>592</v>
      </c>
      <c r="AE39" s="440"/>
      <c r="AF39" s="441"/>
      <c r="AG39" s="441"/>
      <c r="AH39" s="441"/>
      <c r="AI39" s="441"/>
      <c r="AJ39" s="442"/>
    </row>
    <row r="40" spans="1:40" ht="18.75">
      <c r="A40" s="157">
        <f t="shared" si="12"/>
        <v>1</v>
      </c>
      <c r="B40" s="142" t="s">
        <v>74</v>
      </c>
      <c r="C40" s="148" t="s">
        <v>29</v>
      </c>
      <c r="D40" s="198">
        <v>26</v>
      </c>
      <c r="E40" s="383">
        <f t="shared" si="13"/>
        <v>182</v>
      </c>
      <c r="F40" s="319">
        <v>46261</v>
      </c>
      <c r="G40" s="384">
        <f t="shared" ca="1" si="11"/>
        <v>47</v>
      </c>
      <c r="H40" s="385">
        <v>3</v>
      </c>
      <c r="I40" s="428">
        <v>-4.2118339999999996</v>
      </c>
      <c r="J40" s="428">
        <v>15.267199099999999</v>
      </c>
      <c r="K40" s="385" t="str">
        <f>VLOOKUP(H40,Secteurs!$A$4:$C$6,3)</f>
        <v>Arnaud ITOUA</v>
      </c>
      <c r="L40" s="195">
        <v>0.5</v>
      </c>
      <c r="M40" s="196"/>
      <c r="N40" s="196"/>
      <c r="O40" s="196">
        <v>0.5</v>
      </c>
      <c r="P40" s="196"/>
      <c r="Q40" s="197"/>
      <c r="R40" s="386">
        <f t="shared" si="14"/>
        <v>91</v>
      </c>
      <c r="S40" s="387">
        <f t="shared" si="15"/>
        <v>0</v>
      </c>
      <c r="T40" s="387">
        <f t="shared" si="16"/>
        <v>0</v>
      </c>
      <c r="U40" s="387">
        <f t="shared" si="17"/>
        <v>91</v>
      </c>
      <c r="V40" s="387">
        <f t="shared" si="18"/>
        <v>0</v>
      </c>
      <c r="W40" s="388">
        <f t="shared" si="19"/>
        <v>0</v>
      </c>
      <c r="X40" s="389">
        <f t="shared" si="20"/>
        <v>182</v>
      </c>
      <c r="Y40" s="144"/>
      <c r="Z40" s="423">
        <f t="shared" si="21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12"/>
        <v>1</v>
      </c>
      <c r="B41" s="142" t="s">
        <v>75</v>
      </c>
      <c r="C41" s="148" t="s">
        <v>29</v>
      </c>
      <c r="D41" s="198">
        <v>32</v>
      </c>
      <c r="E41" s="383">
        <f t="shared" si="13"/>
        <v>224</v>
      </c>
      <c r="F41" s="319">
        <v>46260</v>
      </c>
      <c r="G41" s="384">
        <f t="shared" ca="1" si="11"/>
        <v>48</v>
      </c>
      <c r="H41" s="385">
        <v>1</v>
      </c>
      <c r="I41" s="428">
        <v>-4.2914669999999999</v>
      </c>
      <c r="J41" s="428">
        <v>15.24741</v>
      </c>
      <c r="K41" s="385" t="s">
        <v>353</v>
      </c>
      <c r="L41" s="195">
        <v>0.5</v>
      </c>
      <c r="M41" s="196"/>
      <c r="N41" s="196"/>
      <c r="O41" s="196"/>
      <c r="P41" s="196">
        <v>0.5</v>
      </c>
      <c r="Q41" s="197"/>
      <c r="R41" s="386">
        <f t="shared" si="14"/>
        <v>112</v>
      </c>
      <c r="S41" s="387">
        <f t="shared" si="15"/>
        <v>0</v>
      </c>
      <c r="T41" s="387">
        <f t="shared" si="16"/>
        <v>0</v>
      </c>
      <c r="U41" s="387">
        <f t="shared" si="17"/>
        <v>0</v>
      </c>
      <c r="V41" s="387">
        <f t="shared" si="18"/>
        <v>112</v>
      </c>
      <c r="W41" s="388">
        <f t="shared" si="19"/>
        <v>0</v>
      </c>
      <c r="X41" s="389">
        <f t="shared" si="20"/>
        <v>224</v>
      </c>
      <c r="Y41" s="144"/>
      <c r="Z41" s="423">
        <f t="shared" si="21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57">
        <f t="shared" si="12"/>
        <v>1</v>
      </c>
      <c r="B42" s="142" t="s">
        <v>216</v>
      </c>
      <c r="C42" s="148" t="s">
        <v>29</v>
      </c>
      <c r="D42" s="198">
        <v>40</v>
      </c>
      <c r="E42" s="383">
        <f t="shared" si="13"/>
        <v>280</v>
      </c>
      <c r="F42" s="319">
        <v>46259</v>
      </c>
      <c r="G42" s="384">
        <f t="shared" ca="1" si="11"/>
        <v>49</v>
      </c>
      <c r="H42" s="385">
        <v>3</v>
      </c>
      <c r="I42" s="428">
        <v>-4.1955397999999997</v>
      </c>
      <c r="J42" s="428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/>
      <c r="P42" s="196">
        <v>0.5</v>
      </c>
      <c r="Q42" s="197"/>
      <c r="R42" s="386">
        <f t="shared" si="14"/>
        <v>140</v>
      </c>
      <c r="S42" s="387">
        <f t="shared" si="15"/>
        <v>0</v>
      </c>
      <c r="T42" s="387">
        <f t="shared" si="16"/>
        <v>0</v>
      </c>
      <c r="U42" s="387">
        <f t="shared" si="17"/>
        <v>0</v>
      </c>
      <c r="V42" s="387">
        <f t="shared" si="18"/>
        <v>140</v>
      </c>
      <c r="W42" s="388">
        <f t="shared" si="19"/>
        <v>0</v>
      </c>
      <c r="X42" s="389">
        <f t="shared" si="20"/>
        <v>280</v>
      </c>
      <c r="Y42" s="144"/>
      <c r="Z42" s="423">
        <f t="shared" si="21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57">
        <f t="shared" si="12"/>
        <v>1</v>
      </c>
      <c r="B43" s="150" t="s">
        <v>77</v>
      </c>
      <c r="C43" s="148" t="s">
        <v>29</v>
      </c>
      <c r="D43" s="200">
        <v>46</v>
      </c>
      <c r="E43" s="383">
        <f t="shared" si="13"/>
        <v>322</v>
      </c>
      <c r="F43" s="319">
        <v>46261</v>
      </c>
      <c r="G43" s="384">
        <f t="shared" ca="1" si="11"/>
        <v>47</v>
      </c>
      <c r="H43" s="385">
        <v>2</v>
      </c>
      <c r="I43" s="428" t="s">
        <v>477</v>
      </c>
      <c r="J43" s="428" t="s">
        <v>478</v>
      </c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4"/>
        <v>161</v>
      </c>
      <c r="S43" s="387">
        <f t="shared" si="15"/>
        <v>0</v>
      </c>
      <c r="T43" s="387">
        <f t="shared" si="16"/>
        <v>0</v>
      </c>
      <c r="U43" s="387">
        <f t="shared" si="17"/>
        <v>161</v>
      </c>
      <c r="V43" s="387">
        <f t="shared" si="18"/>
        <v>0</v>
      </c>
      <c r="W43" s="388">
        <f t="shared" si="19"/>
        <v>0</v>
      </c>
      <c r="X43" s="389">
        <f t="shared" si="20"/>
        <v>322</v>
      </c>
      <c r="Y43" s="144"/>
      <c r="Z43" s="423">
        <f t="shared" si="21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12"/>
        <v>1</v>
      </c>
      <c r="B44" s="142" t="s">
        <v>78</v>
      </c>
      <c r="C44" s="142"/>
      <c r="D44" s="198">
        <v>42</v>
      </c>
      <c r="E44" s="383">
        <f t="shared" si="13"/>
        <v>294</v>
      </c>
      <c r="F44" s="319">
        <v>46261</v>
      </c>
      <c r="G44" s="384">
        <v>1</v>
      </c>
      <c r="H44" s="385">
        <v>1</v>
      </c>
      <c r="I44" s="428" t="s">
        <v>479</v>
      </c>
      <c r="J44" s="428" t="s">
        <v>480</v>
      </c>
      <c r="K44" s="385" t="s">
        <v>353</v>
      </c>
      <c r="L44" s="195"/>
      <c r="M44" s="196"/>
      <c r="N44" s="196">
        <v>0.5</v>
      </c>
      <c r="O44" s="196">
        <v>0.25</v>
      </c>
      <c r="P44" s="196">
        <v>0.25</v>
      </c>
      <c r="Q44" s="197"/>
      <c r="R44" s="386">
        <f t="shared" si="14"/>
        <v>0</v>
      </c>
      <c r="S44" s="387">
        <f t="shared" si="15"/>
        <v>0</v>
      </c>
      <c r="T44" s="387">
        <f t="shared" si="16"/>
        <v>147</v>
      </c>
      <c r="U44" s="387">
        <f t="shared" si="17"/>
        <v>73.5</v>
      </c>
      <c r="V44" s="387">
        <f t="shared" si="18"/>
        <v>73.5</v>
      </c>
      <c r="W44" s="388">
        <f t="shared" si="19"/>
        <v>0</v>
      </c>
      <c r="X44" s="389">
        <f t="shared" si="20"/>
        <v>294</v>
      </c>
      <c r="Y44" s="144"/>
      <c r="Z44" s="423">
        <f t="shared" si="21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12"/>
        <v>1</v>
      </c>
      <c r="B45" s="142" t="s">
        <v>79</v>
      </c>
      <c r="C45" s="142"/>
      <c r="D45" s="198">
        <v>30</v>
      </c>
      <c r="E45" s="383">
        <f t="shared" si="13"/>
        <v>210</v>
      </c>
      <c r="F45" s="319">
        <v>46261</v>
      </c>
      <c r="G45" s="384">
        <v>1</v>
      </c>
      <c r="H45" s="385">
        <v>1</v>
      </c>
      <c r="I45" s="428" t="s">
        <v>481</v>
      </c>
      <c r="J45" s="428" t="s">
        <v>482</v>
      </c>
      <c r="K45" s="385" t="s">
        <v>353</v>
      </c>
      <c r="L45" s="195"/>
      <c r="M45" s="196"/>
      <c r="N45" s="196"/>
      <c r="O45" s="196">
        <v>1</v>
      </c>
      <c r="P45" s="196"/>
      <c r="Q45" s="197"/>
      <c r="R45" s="386">
        <f t="shared" si="14"/>
        <v>0</v>
      </c>
      <c r="S45" s="387">
        <f t="shared" si="15"/>
        <v>0</v>
      </c>
      <c r="T45" s="387">
        <f t="shared" si="16"/>
        <v>0</v>
      </c>
      <c r="U45" s="387">
        <f t="shared" si="17"/>
        <v>210</v>
      </c>
      <c r="V45" s="387">
        <f t="shared" si="18"/>
        <v>0</v>
      </c>
      <c r="W45" s="388">
        <f t="shared" si="19"/>
        <v>0</v>
      </c>
      <c r="X45" s="389">
        <f t="shared" si="20"/>
        <v>210</v>
      </c>
      <c r="Y45" s="144"/>
      <c r="Z45" s="423">
        <f t="shared" si="21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12"/>
        <v>1</v>
      </c>
      <c r="B46" s="153" t="s">
        <v>80</v>
      </c>
      <c r="C46" s="148" t="s">
        <v>29</v>
      </c>
      <c r="D46" s="198">
        <v>34</v>
      </c>
      <c r="E46" s="383">
        <f t="shared" si="13"/>
        <v>238</v>
      </c>
      <c r="F46" s="319">
        <v>46255</v>
      </c>
      <c r="G46" s="384">
        <v>1</v>
      </c>
      <c r="H46" s="254">
        <v>1</v>
      </c>
      <c r="I46" s="429" t="s">
        <v>483</v>
      </c>
      <c r="J46" s="429" t="s">
        <v>484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4"/>
        <v>119</v>
      </c>
      <c r="S46" s="387">
        <f t="shared" si="15"/>
        <v>0</v>
      </c>
      <c r="T46" s="387">
        <f t="shared" si="16"/>
        <v>0</v>
      </c>
      <c r="U46" s="387">
        <f t="shared" si="17"/>
        <v>0</v>
      </c>
      <c r="V46" s="387">
        <f t="shared" si="18"/>
        <v>0</v>
      </c>
      <c r="W46" s="388">
        <f t="shared" si="19"/>
        <v>119</v>
      </c>
      <c r="X46" s="389">
        <f t="shared" si="20"/>
        <v>238</v>
      </c>
      <c r="Y46" s="144"/>
      <c r="Z46" s="423">
        <f t="shared" si="21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57">
        <f t="shared" si="12"/>
        <v>1</v>
      </c>
      <c r="B47" s="142" t="s">
        <v>391</v>
      </c>
      <c r="C47" s="148" t="s">
        <v>29</v>
      </c>
      <c r="D47" s="198">
        <v>24</v>
      </c>
      <c r="E47" s="383">
        <f t="shared" si="13"/>
        <v>168</v>
      </c>
      <c r="F47" s="319">
        <v>46262</v>
      </c>
      <c r="G47" s="384">
        <v>1</v>
      </c>
      <c r="H47" s="385">
        <v>3</v>
      </c>
      <c r="I47" s="428">
        <v>-4.1118284000000003</v>
      </c>
      <c r="J47" s="428">
        <v>15.3616036</v>
      </c>
      <c r="K47" s="385" t="str">
        <f>VLOOKUP(H47,Secteurs!$A$4:$C$6,3)</f>
        <v>Arnaud ITOUA</v>
      </c>
      <c r="L47" s="195"/>
      <c r="M47" s="196"/>
      <c r="N47" s="196">
        <v>0.5</v>
      </c>
      <c r="O47" s="196"/>
      <c r="P47" s="196">
        <v>0.5</v>
      </c>
      <c r="Q47" s="197"/>
      <c r="R47" s="386">
        <f t="shared" si="14"/>
        <v>0</v>
      </c>
      <c r="S47" s="387">
        <f t="shared" si="15"/>
        <v>0</v>
      </c>
      <c r="T47" s="387">
        <f t="shared" si="16"/>
        <v>84</v>
      </c>
      <c r="U47" s="387">
        <f t="shared" si="17"/>
        <v>0</v>
      </c>
      <c r="V47" s="387">
        <f t="shared" si="18"/>
        <v>84</v>
      </c>
      <c r="W47" s="388">
        <f t="shared" si="19"/>
        <v>0</v>
      </c>
      <c r="X47" s="389">
        <f t="shared" si="20"/>
        <v>168</v>
      </c>
      <c r="Y47" s="144"/>
      <c r="Z47" s="423">
        <f t="shared" si="21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57">
        <f t="shared" si="12"/>
        <v>1</v>
      </c>
      <c r="B48" s="142" t="s">
        <v>82</v>
      </c>
      <c r="C48" s="148" t="s">
        <v>29</v>
      </c>
      <c r="D48" s="198">
        <v>50</v>
      </c>
      <c r="E48" s="383">
        <f t="shared" si="13"/>
        <v>350</v>
      </c>
      <c r="F48" s="319">
        <v>46260</v>
      </c>
      <c r="G48" s="384">
        <f t="shared" ref="G48:G66" ca="1" si="22">+IF(A48=1,(+TODAY())-F48,"Sans objet")</f>
        <v>48</v>
      </c>
      <c r="H48" s="385">
        <v>2</v>
      </c>
      <c r="I48" s="428" t="s">
        <v>485</v>
      </c>
      <c r="J48" s="428" t="s">
        <v>486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4"/>
        <v>175</v>
      </c>
      <c r="S48" s="387">
        <f t="shared" si="15"/>
        <v>0</v>
      </c>
      <c r="T48" s="387">
        <f t="shared" si="16"/>
        <v>0</v>
      </c>
      <c r="U48" s="387">
        <f t="shared" si="17"/>
        <v>175</v>
      </c>
      <c r="V48" s="387">
        <f t="shared" si="18"/>
        <v>0</v>
      </c>
      <c r="W48" s="388">
        <f t="shared" si="19"/>
        <v>0</v>
      </c>
      <c r="X48" s="389">
        <f t="shared" si="20"/>
        <v>350</v>
      </c>
      <c r="Y48" s="144"/>
      <c r="Z48" s="423">
        <f t="shared" si="21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12"/>
        <v>1</v>
      </c>
      <c r="B49" s="156" t="s">
        <v>83</v>
      </c>
      <c r="C49" s="148" t="s">
        <v>29</v>
      </c>
      <c r="D49" s="202">
        <v>28</v>
      </c>
      <c r="E49" s="383">
        <f t="shared" si="13"/>
        <v>196</v>
      </c>
      <c r="F49" s="319">
        <v>46261</v>
      </c>
      <c r="G49" s="384">
        <f t="shared" ca="1" si="22"/>
        <v>47</v>
      </c>
      <c r="H49" s="385">
        <v>3</v>
      </c>
      <c r="I49" s="428">
        <v>-4.1425764000000003</v>
      </c>
      <c r="J49" s="428">
        <v>15.290800900000001</v>
      </c>
      <c r="K49" s="385" t="str">
        <f>VLOOKUP(H49,Secteurs!$A$4:$C$6,3)</f>
        <v>Arnaud ITOUA</v>
      </c>
      <c r="L49" s="195"/>
      <c r="M49" s="196"/>
      <c r="N49" s="196"/>
      <c r="O49" s="196">
        <v>0.5</v>
      </c>
      <c r="P49" s="196">
        <v>0.5</v>
      </c>
      <c r="Q49" s="197"/>
      <c r="R49" s="386">
        <f t="shared" si="14"/>
        <v>0</v>
      </c>
      <c r="S49" s="387">
        <f t="shared" si="15"/>
        <v>0</v>
      </c>
      <c r="T49" s="387">
        <f t="shared" si="16"/>
        <v>0</v>
      </c>
      <c r="U49" s="387">
        <f t="shared" si="17"/>
        <v>98</v>
      </c>
      <c r="V49" s="387">
        <f t="shared" si="18"/>
        <v>98</v>
      </c>
      <c r="W49" s="388">
        <f t="shared" si="19"/>
        <v>0</v>
      </c>
      <c r="X49" s="389">
        <f t="shared" si="20"/>
        <v>196</v>
      </c>
      <c r="Y49" s="144"/>
      <c r="Z49" s="423">
        <f t="shared" si="21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12"/>
        <v>1</v>
      </c>
      <c r="B50" s="142" t="s">
        <v>297</v>
      </c>
      <c r="C50" s="142"/>
      <c r="D50" s="198">
        <v>40</v>
      </c>
      <c r="E50" s="383">
        <f t="shared" si="13"/>
        <v>280</v>
      </c>
      <c r="F50" s="319">
        <v>46260</v>
      </c>
      <c r="G50" s="384">
        <f t="shared" ca="1" si="22"/>
        <v>48</v>
      </c>
      <c r="H50" s="385">
        <v>2</v>
      </c>
      <c r="I50" s="428" t="s">
        <v>487</v>
      </c>
      <c r="J50" s="428" t="s">
        <v>488</v>
      </c>
      <c r="K50" s="385" t="s">
        <v>354</v>
      </c>
      <c r="L50" s="195">
        <v>0.5</v>
      </c>
      <c r="M50" s="196"/>
      <c r="N50" s="196"/>
      <c r="O50" s="196"/>
      <c r="P50" s="196"/>
      <c r="Q50" s="197">
        <v>0.5</v>
      </c>
      <c r="R50" s="386">
        <f t="shared" si="14"/>
        <v>140</v>
      </c>
      <c r="S50" s="387">
        <f t="shared" si="15"/>
        <v>0</v>
      </c>
      <c r="T50" s="387">
        <f t="shared" si="16"/>
        <v>0</v>
      </c>
      <c r="U50" s="387">
        <f t="shared" si="17"/>
        <v>0</v>
      </c>
      <c r="V50" s="387">
        <f t="shared" si="18"/>
        <v>0</v>
      </c>
      <c r="W50" s="388">
        <f t="shared" si="19"/>
        <v>140</v>
      </c>
      <c r="X50" s="389">
        <f t="shared" si="20"/>
        <v>280</v>
      </c>
      <c r="Y50" s="144"/>
      <c r="Z50" s="423">
        <f t="shared" si="21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57">
        <f t="shared" si="12"/>
        <v>1</v>
      </c>
      <c r="B51" s="142" t="s">
        <v>85</v>
      </c>
      <c r="C51" s="154" t="s">
        <v>29</v>
      </c>
      <c r="D51" s="200">
        <v>22</v>
      </c>
      <c r="E51" s="383">
        <f t="shared" si="13"/>
        <v>154</v>
      </c>
      <c r="F51" s="319">
        <v>46259</v>
      </c>
      <c r="G51" s="384">
        <f t="shared" ca="1" si="22"/>
        <v>49</v>
      </c>
      <c r="H51" s="385">
        <v>3</v>
      </c>
      <c r="I51" s="428">
        <v>-4.2692519000000004</v>
      </c>
      <c r="J51" s="428">
        <v>15.2894527</v>
      </c>
      <c r="K51" s="385" t="str">
        <f>VLOOKUP(H51,Secteurs!$A$4:$C$6,3)</f>
        <v>Arnaud ITOUA</v>
      </c>
      <c r="L51" s="195">
        <v>0.5</v>
      </c>
      <c r="M51" s="196"/>
      <c r="N51" s="196"/>
      <c r="O51" s="196"/>
      <c r="P51" s="196">
        <v>0.5</v>
      </c>
      <c r="Q51" s="197"/>
      <c r="R51" s="386">
        <f t="shared" si="14"/>
        <v>77</v>
      </c>
      <c r="S51" s="387">
        <f t="shared" si="15"/>
        <v>0</v>
      </c>
      <c r="T51" s="387">
        <f t="shared" si="16"/>
        <v>0</v>
      </c>
      <c r="U51" s="387">
        <f t="shared" si="17"/>
        <v>0</v>
      </c>
      <c r="V51" s="387">
        <f t="shared" si="18"/>
        <v>77</v>
      </c>
      <c r="W51" s="388">
        <f t="shared" si="19"/>
        <v>0</v>
      </c>
      <c r="X51" s="389">
        <f t="shared" si="20"/>
        <v>154</v>
      </c>
      <c r="Y51" s="144"/>
      <c r="Z51" s="423">
        <f t="shared" si="21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57">
        <f t="shared" si="12"/>
        <v>1</v>
      </c>
      <c r="B52" s="150" t="s">
        <v>86</v>
      </c>
      <c r="C52" s="148" t="s">
        <v>29</v>
      </c>
      <c r="D52" s="200">
        <v>20</v>
      </c>
      <c r="E52" s="383">
        <f t="shared" si="13"/>
        <v>140</v>
      </c>
      <c r="F52" s="319">
        <v>46259</v>
      </c>
      <c r="G52" s="384">
        <f t="shared" ca="1" si="22"/>
        <v>49</v>
      </c>
      <c r="H52" s="385">
        <v>3</v>
      </c>
      <c r="I52" s="428">
        <v>-4.1917201000000004</v>
      </c>
      <c r="J52" s="428">
        <v>15.2475126</v>
      </c>
      <c r="K52" s="385" t="str">
        <f>VLOOKUP(H52,Secteurs!$A$4:$C$6,3)</f>
        <v>Arnaud ITOUA</v>
      </c>
      <c r="L52" s="195"/>
      <c r="M52" s="196"/>
      <c r="N52" s="196"/>
      <c r="O52" s="196">
        <v>0.5</v>
      </c>
      <c r="P52" s="196">
        <v>0.5</v>
      </c>
      <c r="Q52" s="197"/>
      <c r="R52" s="386">
        <f t="shared" si="14"/>
        <v>0</v>
      </c>
      <c r="S52" s="387">
        <f t="shared" si="15"/>
        <v>0</v>
      </c>
      <c r="T52" s="387">
        <f t="shared" si="16"/>
        <v>0</v>
      </c>
      <c r="U52" s="387">
        <f t="shared" si="17"/>
        <v>70</v>
      </c>
      <c r="V52" s="387">
        <f t="shared" si="18"/>
        <v>70</v>
      </c>
      <c r="W52" s="388">
        <f t="shared" si="19"/>
        <v>0</v>
      </c>
      <c r="X52" s="389">
        <f t="shared" si="20"/>
        <v>140</v>
      </c>
      <c r="Y52" s="144"/>
      <c r="Z52" s="423">
        <f t="shared" si="21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57">
        <f t="shared" si="12"/>
        <v>1</v>
      </c>
      <c r="B53" s="142" t="s">
        <v>337</v>
      </c>
      <c r="D53" s="198">
        <v>28</v>
      </c>
      <c r="E53" s="383">
        <f t="shared" si="13"/>
        <v>196</v>
      </c>
      <c r="F53" s="319">
        <v>46262</v>
      </c>
      <c r="G53" s="384">
        <f t="shared" ca="1" si="22"/>
        <v>46</v>
      </c>
      <c r="H53" s="385">
        <v>3</v>
      </c>
      <c r="I53" s="428">
        <v>-4.1304055000000002</v>
      </c>
      <c r="J53" s="428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>
        <v>0.25</v>
      </c>
      <c r="P53" s="196">
        <v>0.25</v>
      </c>
      <c r="Q53" s="197"/>
      <c r="R53" s="386">
        <f t="shared" si="14"/>
        <v>98</v>
      </c>
      <c r="S53" s="387">
        <f t="shared" si="15"/>
        <v>0</v>
      </c>
      <c r="T53" s="387">
        <f t="shared" si="16"/>
        <v>0</v>
      </c>
      <c r="U53" s="387">
        <f t="shared" si="17"/>
        <v>49</v>
      </c>
      <c r="V53" s="387">
        <f t="shared" si="18"/>
        <v>49</v>
      </c>
      <c r="W53" s="388">
        <f t="shared" si="19"/>
        <v>0</v>
      </c>
      <c r="X53" s="389">
        <f t="shared" si="20"/>
        <v>196</v>
      </c>
      <c r="Y53" s="144"/>
      <c r="Z53" s="423">
        <f t="shared" si="21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57">
        <f t="shared" si="12"/>
        <v>1</v>
      </c>
      <c r="B54" s="142" t="s">
        <v>88</v>
      </c>
      <c r="C54" s="148" t="s">
        <v>29</v>
      </c>
      <c r="D54" s="198">
        <v>32</v>
      </c>
      <c r="E54" s="383">
        <f t="shared" si="13"/>
        <v>224</v>
      </c>
      <c r="F54" s="319">
        <v>46260</v>
      </c>
      <c r="G54" s="384">
        <f t="shared" ca="1" si="22"/>
        <v>48</v>
      </c>
      <c r="H54" s="385">
        <v>2</v>
      </c>
      <c r="I54" s="428" t="s">
        <v>489</v>
      </c>
      <c r="J54" s="428" t="s">
        <v>490</v>
      </c>
      <c r="K54" s="385" t="s">
        <v>354</v>
      </c>
      <c r="L54" s="195">
        <v>0.75</v>
      </c>
      <c r="M54" s="196"/>
      <c r="N54" s="196"/>
      <c r="O54" s="196">
        <v>0.25</v>
      </c>
      <c r="P54" s="196"/>
      <c r="Q54" s="197"/>
      <c r="R54" s="386">
        <f t="shared" si="14"/>
        <v>168</v>
      </c>
      <c r="S54" s="387">
        <f t="shared" si="15"/>
        <v>0</v>
      </c>
      <c r="T54" s="387">
        <f t="shared" si="16"/>
        <v>0</v>
      </c>
      <c r="U54" s="387">
        <f t="shared" si="17"/>
        <v>56</v>
      </c>
      <c r="V54" s="387">
        <f t="shared" si="18"/>
        <v>0</v>
      </c>
      <c r="W54" s="388">
        <f t="shared" si="19"/>
        <v>0</v>
      </c>
      <c r="X54" s="389">
        <f t="shared" si="20"/>
        <v>224</v>
      </c>
      <c r="Y54" s="144"/>
      <c r="Z54" s="423">
        <f t="shared" si="21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57">
        <f t="shared" si="12"/>
        <v>1</v>
      </c>
      <c r="B55" s="156" t="s">
        <v>89</v>
      </c>
      <c r="C55" s="148" t="s">
        <v>34</v>
      </c>
      <c r="D55" s="198">
        <v>22</v>
      </c>
      <c r="E55" s="383">
        <f t="shared" si="13"/>
        <v>154</v>
      </c>
      <c r="F55" s="319">
        <v>46261</v>
      </c>
      <c r="G55" s="384">
        <f t="shared" ca="1" si="22"/>
        <v>47</v>
      </c>
      <c r="H55" s="385">
        <v>3</v>
      </c>
      <c r="I55" s="428" t="s">
        <v>491</v>
      </c>
      <c r="J55" s="428" t="s">
        <v>492</v>
      </c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>
        <v>0.5</v>
      </c>
      <c r="Q55" s="197"/>
      <c r="R55" s="386">
        <f t="shared" si="14"/>
        <v>77</v>
      </c>
      <c r="S55" s="387">
        <f t="shared" si="15"/>
        <v>0</v>
      </c>
      <c r="T55" s="387">
        <f t="shared" si="16"/>
        <v>0</v>
      </c>
      <c r="U55" s="387">
        <f t="shared" si="17"/>
        <v>0</v>
      </c>
      <c r="V55" s="387">
        <f t="shared" si="18"/>
        <v>77</v>
      </c>
      <c r="W55" s="388">
        <f t="shared" si="19"/>
        <v>0</v>
      </c>
      <c r="X55" s="389">
        <f t="shared" si="20"/>
        <v>154</v>
      </c>
      <c r="Y55" s="144"/>
      <c r="Z55" s="423">
        <f t="shared" si="21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12"/>
        <v>1</v>
      </c>
      <c r="B56" s="348" t="s">
        <v>322</v>
      </c>
      <c r="C56" s="168" t="s">
        <v>29</v>
      </c>
      <c r="D56" s="198">
        <v>36</v>
      </c>
      <c r="E56" s="383">
        <f t="shared" si="13"/>
        <v>252</v>
      </c>
      <c r="F56" s="319">
        <v>46260</v>
      </c>
      <c r="G56" s="384">
        <f t="shared" ca="1" si="22"/>
        <v>48</v>
      </c>
      <c r="H56" s="385">
        <v>2</v>
      </c>
      <c r="I56" s="428" t="s">
        <v>493</v>
      </c>
      <c r="J56" s="428" t="s">
        <v>494</v>
      </c>
      <c r="K56" s="385" t="s">
        <v>354</v>
      </c>
      <c r="L56" s="195">
        <v>0.25</v>
      </c>
      <c r="M56" s="196"/>
      <c r="N56" s="196"/>
      <c r="O56" s="196">
        <v>0.5</v>
      </c>
      <c r="P56" s="196">
        <v>0.25</v>
      </c>
      <c r="Q56" s="197"/>
      <c r="R56" s="386">
        <f t="shared" si="14"/>
        <v>63</v>
      </c>
      <c r="S56" s="387">
        <f t="shared" si="15"/>
        <v>0</v>
      </c>
      <c r="T56" s="387">
        <f t="shared" si="16"/>
        <v>0</v>
      </c>
      <c r="U56" s="387">
        <f t="shared" si="17"/>
        <v>126</v>
      </c>
      <c r="V56" s="387">
        <f t="shared" si="18"/>
        <v>63</v>
      </c>
      <c r="W56" s="388">
        <f t="shared" si="19"/>
        <v>0</v>
      </c>
      <c r="X56" s="389">
        <f t="shared" si="20"/>
        <v>252</v>
      </c>
      <c r="Y56" s="144"/>
      <c r="Z56" s="423">
        <f t="shared" si="21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>
      <c r="A57" s="157">
        <f t="shared" si="12"/>
        <v>1</v>
      </c>
      <c r="B57" s="156" t="s">
        <v>91</v>
      </c>
      <c r="C57" s="156"/>
      <c r="D57" s="198">
        <v>28</v>
      </c>
      <c r="E57" s="383">
        <f t="shared" si="13"/>
        <v>196</v>
      </c>
      <c r="F57" s="319">
        <v>46262</v>
      </c>
      <c r="G57" s="384">
        <f t="shared" ca="1" si="22"/>
        <v>46</v>
      </c>
      <c r="H57" s="385">
        <v>3</v>
      </c>
      <c r="I57" s="428">
        <v>-4.1325567000000003</v>
      </c>
      <c r="J57" s="428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>
        <v>0.5</v>
      </c>
      <c r="Q57" s="197"/>
      <c r="R57" s="386">
        <f t="shared" si="14"/>
        <v>98</v>
      </c>
      <c r="S57" s="387">
        <f t="shared" si="15"/>
        <v>0</v>
      </c>
      <c r="T57" s="387">
        <f t="shared" si="16"/>
        <v>0</v>
      </c>
      <c r="U57" s="387">
        <f t="shared" si="17"/>
        <v>0</v>
      </c>
      <c r="V57" s="387">
        <f t="shared" si="18"/>
        <v>98</v>
      </c>
      <c r="W57" s="388">
        <f t="shared" si="19"/>
        <v>0</v>
      </c>
      <c r="X57" s="389">
        <f t="shared" si="20"/>
        <v>196</v>
      </c>
      <c r="Y57" s="144"/>
      <c r="Z57" s="423">
        <f t="shared" si="21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12"/>
        <v>1</v>
      </c>
      <c r="B58" s="158" t="s">
        <v>92</v>
      </c>
      <c r="C58" s="148" t="s">
        <v>34</v>
      </c>
      <c r="D58" s="198">
        <v>24</v>
      </c>
      <c r="E58" s="383">
        <f t="shared" si="13"/>
        <v>168</v>
      </c>
      <c r="F58" s="319">
        <v>46262</v>
      </c>
      <c r="G58" s="384">
        <f t="shared" ca="1" si="22"/>
        <v>46</v>
      </c>
      <c r="H58" s="385">
        <v>1</v>
      </c>
      <c r="I58" s="428">
        <v>-4.2821667000000003</v>
      </c>
      <c r="J58" s="428">
        <v>15.235324</v>
      </c>
      <c r="K58" s="385" t="s">
        <v>353</v>
      </c>
      <c r="L58" s="195">
        <v>0.5</v>
      </c>
      <c r="M58" s="196"/>
      <c r="N58" s="196"/>
      <c r="O58" s="196">
        <v>0.5</v>
      </c>
      <c r="P58" s="196"/>
      <c r="Q58" s="197"/>
      <c r="R58" s="386">
        <f t="shared" si="14"/>
        <v>84</v>
      </c>
      <c r="S58" s="387">
        <f t="shared" si="15"/>
        <v>0</v>
      </c>
      <c r="T58" s="387">
        <f t="shared" si="16"/>
        <v>0</v>
      </c>
      <c r="U58" s="387">
        <f t="shared" si="17"/>
        <v>84</v>
      </c>
      <c r="V58" s="387">
        <f t="shared" si="18"/>
        <v>0</v>
      </c>
      <c r="W58" s="388">
        <f t="shared" si="19"/>
        <v>0</v>
      </c>
      <c r="X58" s="389">
        <f t="shared" si="20"/>
        <v>168</v>
      </c>
      <c r="Y58" s="144"/>
      <c r="Z58" s="423">
        <f t="shared" si="21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57">
        <f t="shared" si="12"/>
        <v>1</v>
      </c>
      <c r="B59" s="156" t="s">
        <v>93</v>
      </c>
      <c r="C59" s="148" t="s">
        <v>29</v>
      </c>
      <c r="D59" s="198">
        <v>40</v>
      </c>
      <c r="E59" s="383">
        <f t="shared" si="13"/>
        <v>280</v>
      </c>
      <c r="F59" s="319">
        <v>46261</v>
      </c>
      <c r="G59" s="384">
        <f t="shared" ca="1" si="22"/>
        <v>47</v>
      </c>
      <c r="H59" s="385">
        <v>2</v>
      </c>
      <c r="I59" s="428" t="s">
        <v>495</v>
      </c>
      <c r="J59" s="428" t="s">
        <v>496</v>
      </c>
      <c r="K59" s="385" t="s">
        <v>354</v>
      </c>
      <c r="L59" s="195">
        <v>0.25</v>
      </c>
      <c r="M59" s="196">
        <v>0.25</v>
      </c>
      <c r="N59" s="196">
        <v>0.25</v>
      </c>
      <c r="O59" s="196"/>
      <c r="P59" s="196">
        <v>0.25</v>
      </c>
      <c r="Q59" s="197"/>
      <c r="R59" s="386">
        <f t="shared" si="14"/>
        <v>70</v>
      </c>
      <c r="S59" s="387">
        <f t="shared" si="15"/>
        <v>70</v>
      </c>
      <c r="T59" s="387">
        <f t="shared" si="16"/>
        <v>70</v>
      </c>
      <c r="U59" s="387">
        <f t="shared" si="17"/>
        <v>0</v>
      </c>
      <c r="V59" s="387">
        <f t="shared" si="18"/>
        <v>70</v>
      </c>
      <c r="W59" s="388">
        <f t="shared" si="19"/>
        <v>0</v>
      </c>
      <c r="X59" s="389">
        <f t="shared" si="20"/>
        <v>280</v>
      </c>
      <c r="Y59" s="144"/>
      <c r="Z59" s="423">
        <f t="shared" si="21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12"/>
        <v>1</v>
      </c>
      <c r="B60" s="153" t="s">
        <v>94</v>
      </c>
      <c r="C60" s="148" t="s">
        <v>29</v>
      </c>
      <c r="D60" s="198">
        <v>28</v>
      </c>
      <c r="E60" s="383">
        <f t="shared" si="13"/>
        <v>196</v>
      </c>
      <c r="F60" s="319">
        <v>46262</v>
      </c>
      <c r="G60" s="384">
        <f t="shared" ca="1" si="22"/>
        <v>46</v>
      </c>
      <c r="H60" s="254">
        <v>1</v>
      </c>
      <c r="I60" s="429" t="s">
        <v>497</v>
      </c>
      <c r="J60" s="429" t="s">
        <v>498</v>
      </c>
      <c r="K60" s="385" t="s">
        <v>353</v>
      </c>
      <c r="L60" s="195"/>
      <c r="M60" s="196"/>
      <c r="N60" s="196">
        <v>0.5</v>
      </c>
      <c r="O60" s="196">
        <v>0.5</v>
      </c>
      <c r="P60" s="196"/>
      <c r="Q60" s="197"/>
      <c r="R60" s="386">
        <f t="shared" si="14"/>
        <v>0</v>
      </c>
      <c r="S60" s="387">
        <f t="shared" si="15"/>
        <v>0</v>
      </c>
      <c r="T60" s="387">
        <f t="shared" si="16"/>
        <v>98</v>
      </c>
      <c r="U60" s="387">
        <f t="shared" si="17"/>
        <v>98</v>
      </c>
      <c r="V60" s="387">
        <f t="shared" si="18"/>
        <v>0</v>
      </c>
      <c r="W60" s="388">
        <f t="shared" si="19"/>
        <v>0</v>
      </c>
      <c r="X60" s="389">
        <f t="shared" si="20"/>
        <v>196</v>
      </c>
      <c r="Y60" s="144"/>
      <c r="Z60" s="423">
        <f t="shared" si="21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12"/>
        <v>1</v>
      </c>
      <c r="B61" s="169" t="s">
        <v>95</v>
      </c>
      <c r="C61" s="159" t="s">
        <v>29</v>
      </c>
      <c r="D61" s="200">
        <v>24</v>
      </c>
      <c r="E61" s="383">
        <f t="shared" si="13"/>
        <v>168</v>
      </c>
      <c r="F61" s="319">
        <v>46262</v>
      </c>
      <c r="G61" s="384">
        <f t="shared" ca="1" si="22"/>
        <v>46</v>
      </c>
      <c r="H61" s="254">
        <v>1</v>
      </c>
      <c r="I61" s="429">
        <v>-4.2821742</v>
      </c>
      <c r="J61" s="429">
        <v>15.220715500000001</v>
      </c>
      <c r="K61" s="385" t="s">
        <v>353</v>
      </c>
      <c r="L61" s="195">
        <v>0.5</v>
      </c>
      <c r="M61" s="196"/>
      <c r="N61" s="196">
        <v>0.25</v>
      </c>
      <c r="O61" s="196">
        <v>0.25</v>
      </c>
      <c r="P61" s="196"/>
      <c r="Q61" s="197"/>
      <c r="R61" s="386">
        <f t="shared" si="14"/>
        <v>84</v>
      </c>
      <c r="S61" s="387">
        <f t="shared" si="15"/>
        <v>0</v>
      </c>
      <c r="T61" s="387">
        <f t="shared" si="16"/>
        <v>42</v>
      </c>
      <c r="U61" s="387">
        <f t="shared" si="17"/>
        <v>42</v>
      </c>
      <c r="V61" s="387">
        <f t="shared" si="18"/>
        <v>0</v>
      </c>
      <c r="W61" s="388">
        <f t="shared" si="19"/>
        <v>0</v>
      </c>
      <c r="X61" s="389">
        <f t="shared" si="20"/>
        <v>168</v>
      </c>
      <c r="Y61" s="144"/>
      <c r="Z61" s="423">
        <f t="shared" si="21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12"/>
        <v>1</v>
      </c>
      <c r="B62" s="142" t="s">
        <v>96</v>
      </c>
      <c r="C62" s="159" t="s">
        <v>29</v>
      </c>
      <c r="D62" s="198">
        <v>24</v>
      </c>
      <c r="E62" s="383">
        <f t="shared" si="13"/>
        <v>168</v>
      </c>
      <c r="F62" s="319">
        <v>46262</v>
      </c>
      <c r="G62" s="384">
        <f t="shared" ca="1" si="22"/>
        <v>46</v>
      </c>
      <c r="H62" s="254">
        <v>1</v>
      </c>
      <c r="I62" s="429">
        <v>-4.2682741999999996</v>
      </c>
      <c r="J62" s="429">
        <v>15.2245566</v>
      </c>
      <c r="K62" s="385" t="s">
        <v>353</v>
      </c>
      <c r="L62" s="195">
        <v>0.25</v>
      </c>
      <c r="M62" s="196"/>
      <c r="N62" s="196">
        <v>0.25</v>
      </c>
      <c r="O62" s="196">
        <v>0.5</v>
      </c>
      <c r="P62" s="196"/>
      <c r="Q62" s="197"/>
      <c r="R62" s="386">
        <f t="shared" si="14"/>
        <v>42</v>
      </c>
      <c r="S62" s="387">
        <f t="shared" si="15"/>
        <v>0</v>
      </c>
      <c r="T62" s="387">
        <f t="shared" si="16"/>
        <v>42</v>
      </c>
      <c r="U62" s="387">
        <f t="shared" si="17"/>
        <v>84</v>
      </c>
      <c r="V62" s="387">
        <f t="shared" si="18"/>
        <v>0</v>
      </c>
      <c r="W62" s="388">
        <f t="shared" si="19"/>
        <v>0</v>
      </c>
      <c r="X62" s="389">
        <f t="shared" si="20"/>
        <v>168</v>
      </c>
      <c r="Y62" s="144"/>
      <c r="Z62" s="423">
        <f t="shared" si="21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12"/>
        <v>1</v>
      </c>
      <c r="B63" s="150" t="s">
        <v>97</v>
      </c>
      <c r="C63" s="159" t="s">
        <v>29</v>
      </c>
      <c r="D63" s="200">
        <v>42</v>
      </c>
      <c r="E63" s="383">
        <f t="shared" si="13"/>
        <v>294</v>
      </c>
      <c r="F63" s="319">
        <v>46261</v>
      </c>
      <c r="G63" s="384">
        <f t="shared" ca="1" si="22"/>
        <v>47</v>
      </c>
      <c r="H63" s="385">
        <v>3</v>
      </c>
      <c r="I63" s="428" t="s">
        <v>499</v>
      </c>
      <c r="J63" s="428" t="s">
        <v>500</v>
      </c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14"/>
        <v>147</v>
      </c>
      <c r="S63" s="387">
        <f t="shared" si="15"/>
        <v>0</v>
      </c>
      <c r="T63" s="387">
        <f t="shared" si="16"/>
        <v>0</v>
      </c>
      <c r="U63" s="387">
        <f t="shared" si="17"/>
        <v>0</v>
      </c>
      <c r="V63" s="387">
        <f t="shared" si="18"/>
        <v>147</v>
      </c>
      <c r="W63" s="388">
        <f t="shared" si="19"/>
        <v>0</v>
      </c>
      <c r="X63" s="389">
        <f t="shared" si="20"/>
        <v>294</v>
      </c>
      <c r="Y63" s="144"/>
      <c r="Z63" s="423">
        <f t="shared" si="21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12"/>
        <v>1</v>
      </c>
      <c r="B64" s="169" t="s">
        <v>98</v>
      </c>
      <c r="C64" s="159" t="s">
        <v>29</v>
      </c>
      <c r="D64" s="200">
        <v>18</v>
      </c>
      <c r="E64" s="383">
        <f t="shared" si="13"/>
        <v>126</v>
      </c>
      <c r="F64" s="319">
        <v>46262</v>
      </c>
      <c r="G64" s="384">
        <f t="shared" ca="1" si="22"/>
        <v>46</v>
      </c>
      <c r="H64" s="254">
        <v>1</v>
      </c>
      <c r="I64" s="429" t="s">
        <v>501</v>
      </c>
      <c r="J64" s="429" t="s">
        <v>502</v>
      </c>
      <c r="K64" s="385" t="s">
        <v>353</v>
      </c>
      <c r="L64" s="195"/>
      <c r="M64" s="196">
        <v>0.5</v>
      </c>
      <c r="N64" s="196"/>
      <c r="O64" s="196">
        <v>0.5</v>
      </c>
      <c r="P64" s="196"/>
      <c r="Q64" s="197"/>
      <c r="R64" s="386">
        <f t="shared" si="14"/>
        <v>0</v>
      </c>
      <c r="S64" s="387">
        <f t="shared" si="15"/>
        <v>63</v>
      </c>
      <c r="T64" s="387">
        <f t="shared" si="16"/>
        <v>0</v>
      </c>
      <c r="U64" s="387">
        <f t="shared" si="17"/>
        <v>63</v>
      </c>
      <c r="V64" s="387">
        <f t="shared" si="18"/>
        <v>0</v>
      </c>
      <c r="W64" s="388">
        <f t="shared" si="19"/>
        <v>0</v>
      </c>
      <c r="X64" s="389">
        <f t="shared" si="20"/>
        <v>126</v>
      </c>
      <c r="Y64" s="144"/>
      <c r="Z64" s="423">
        <f t="shared" si="21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12"/>
        <v>1</v>
      </c>
      <c r="B65" s="169" t="s">
        <v>99</v>
      </c>
      <c r="C65" s="159" t="s">
        <v>29</v>
      </c>
      <c r="D65" s="200">
        <v>28</v>
      </c>
      <c r="E65" s="383">
        <f t="shared" si="13"/>
        <v>196</v>
      </c>
      <c r="F65" s="319">
        <v>46262</v>
      </c>
      <c r="G65" s="384">
        <f t="shared" ca="1" si="22"/>
        <v>46</v>
      </c>
      <c r="H65" s="385">
        <v>1</v>
      </c>
      <c r="I65" s="428" t="s">
        <v>503</v>
      </c>
      <c r="J65" s="428" t="s">
        <v>504</v>
      </c>
      <c r="K65" s="385" t="s">
        <v>353</v>
      </c>
      <c r="L65" s="195">
        <v>0.5</v>
      </c>
      <c r="M65" s="196"/>
      <c r="N65" s="196">
        <v>0.5</v>
      </c>
      <c r="O65" s="196"/>
      <c r="P65" s="196"/>
      <c r="Q65" s="197"/>
      <c r="R65" s="386">
        <f t="shared" si="14"/>
        <v>98</v>
      </c>
      <c r="S65" s="387">
        <f t="shared" si="15"/>
        <v>0</v>
      </c>
      <c r="T65" s="387">
        <f t="shared" si="16"/>
        <v>98</v>
      </c>
      <c r="U65" s="387">
        <f t="shared" si="17"/>
        <v>0</v>
      </c>
      <c r="V65" s="387">
        <f t="shared" si="18"/>
        <v>0</v>
      </c>
      <c r="W65" s="388">
        <f t="shared" si="19"/>
        <v>0</v>
      </c>
      <c r="X65" s="389">
        <f t="shared" si="20"/>
        <v>196</v>
      </c>
      <c r="Y65" s="144"/>
      <c r="Z65" s="423">
        <f t="shared" si="21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97" si="23">+IF(D66&gt;0,1,0)</f>
        <v>1</v>
      </c>
      <c r="B66" s="161" t="s">
        <v>100</v>
      </c>
      <c r="C66" s="160" t="s">
        <v>29</v>
      </c>
      <c r="D66" s="198">
        <v>20</v>
      </c>
      <c r="E66" s="383">
        <f t="shared" ref="E66:E97" si="24">D66*7</f>
        <v>140</v>
      </c>
      <c r="F66" s="319">
        <v>46262</v>
      </c>
      <c r="G66" s="384">
        <f t="shared" ca="1" si="22"/>
        <v>46</v>
      </c>
      <c r="H66" s="254">
        <v>1</v>
      </c>
      <c r="I66" s="429">
        <v>-4.2824644000000003</v>
      </c>
      <c r="J66" s="429">
        <v>15.226678700000001</v>
      </c>
      <c r="K66" s="385" t="s">
        <v>353</v>
      </c>
      <c r="L66" s="195"/>
      <c r="M66" s="196"/>
      <c r="N66" s="196">
        <v>0.5</v>
      </c>
      <c r="O66" s="196"/>
      <c r="P66" s="196">
        <v>0.5</v>
      </c>
      <c r="Q66" s="197"/>
      <c r="R66" s="386">
        <f t="shared" ref="R66:R97" si="25">+$E66*L66</f>
        <v>0</v>
      </c>
      <c r="S66" s="387">
        <f t="shared" ref="S66:S97" si="26">+$E66*M66</f>
        <v>0</v>
      </c>
      <c r="T66" s="387">
        <f t="shared" ref="T66:T97" si="27">+$E66*N66</f>
        <v>70</v>
      </c>
      <c r="U66" s="387">
        <f t="shared" ref="U66:U97" si="28">+$E66*O66</f>
        <v>0</v>
      </c>
      <c r="V66" s="387">
        <f t="shared" ref="V66:V97" si="29">+$E66*P66</f>
        <v>70</v>
      </c>
      <c r="W66" s="388">
        <f t="shared" ref="W66:W97" si="30">+$E66*Q66</f>
        <v>0</v>
      </c>
      <c r="X66" s="389">
        <f t="shared" ref="X66:X97" si="31">SUM(R66:W66)</f>
        <v>140</v>
      </c>
      <c r="Y66" s="144"/>
      <c r="Z66" s="423">
        <f t="shared" ref="Z66:Z97" si="3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si="23"/>
        <v>1</v>
      </c>
      <c r="B67" s="153" t="s">
        <v>101</v>
      </c>
      <c r="C67" s="148" t="s">
        <v>29</v>
      </c>
      <c r="D67" s="198">
        <v>48</v>
      </c>
      <c r="E67" s="383">
        <f t="shared" si="24"/>
        <v>336</v>
      </c>
      <c r="F67" s="319">
        <v>46206</v>
      </c>
      <c r="G67" s="384">
        <v>1</v>
      </c>
      <c r="H67" s="385">
        <v>2</v>
      </c>
      <c r="I67" s="428" t="s">
        <v>505</v>
      </c>
      <c r="J67" s="428" t="s">
        <v>506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5"/>
        <v>0</v>
      </c>
      <c r="S67" s="387">
        <f t="shared" si="26"/>
        <v>168</v>
      </c>
      <c r="T67" s="387">
        <f t="shared" si="27"/>
        <v>0</v>
      </c>
      <c r="U67" s="387">
        <f t="shared" si="28"/>
        <v>84</v>
      </c>
      <c r="V67" s="387">
        <f t="shared" si="29"/>
        <v>0</v>
      </c>
      <c r="W67" s="388">
        <f t="shared" si="30"/>
        <v>84</v>
      </c>
      <c r="X67" s="389">
        <f t="shared" si="31"/>
        <v>336</v>
      </c>
      <c r="Y67" s="144"/>
      <c r="Z67" s="423">
        <f t="shared" si="3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23"/>
        <v>1</v>
      </c>
      <c r="B68" s="150" t="s">
        <v>103</v>
      </c>
      <c r="C68" s="288"/>
      <c r="D68" s="200">
        <v>20</v>
      </c>
      <c r="E68" s="383">
        <f t="shared" si="24"/>
        <v>140</v>
      </c>
      <c r="F68" s="319">
        <v>46260</v>
      </c>
      <c r="G68" s="384">
        <f t="shared" ref="G68:G99" ca="1" si="33">+IF(A68=1,(+TODAY())-F68,"Sans objet")</f>
        <v>48</v>
      </c>
      <c r="H68" s="254">
        <v>2</v>
      </c>
      <c r="I68" s="429" t="s">
        <v>507</v>
      </c>
      <c r="J68" s="429" t="s">
        <v>508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5"/>
        <v>0</v>
      </c>
      <c r="S68" s="387">
        <f t="shared" si="26"/>
        <v>0</v>
      </c>
      <c r="T68" s="387">
        <f t="shared" si="27"/>
        <v>0</v>
      </c>
      <c r="U68" s="387">
        <f t="shared" si="28"/>
        <v>0</v>
      </c>
      <c r="V68" s="387">
        <f t="shared" si="29"/>
        <v>0</v>
      </c>
      <c r="W68" s="388">
        <f t="shared" si="30"/>
        <v>140</v>
      </c>
      <c r="X68" s="389">
        <f t="shared" si="31"/>
        <v>140</v>
      </c>
      <c r="Y68" s="144"/>
      <c r="Z68" s="423">
        <f t="shared" si="3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23"/>
        <v>1</v>
      </c>
      <c r="B69" s="153" t="s">
        <v>105</v>
      </c>
      <c r="D69" s="198">
        <v>28</v>
      </c>
      <c r="E69" s="383">
        <f t="shared" si="24"/>
        <v>196</v>
      </c>
      <c r="F69" s="319">
        <v>46255</v>
      </c>
      <c r="G69" s="384">
        <f t="shared" ca="1" si="33"/>
        <v>53</v>
      </c>
      <c r="H69" s="254">
        <v>1</v>
      </c>
      <c r="I69" s="429" t="s">
        <v>509</v>
      </c>
      <c r="J69" s="429" t="s">
        <v>510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25"/>
        <v>98</v>
      </c>
      <c r="S69" s="387">
        <f t="shared" si="26"/>
        <v>0</v>
      </c>
      <c r="T69" s="387">
        <f t="shared" si="27"/>
        <v>0</v>
      </c>
      <c r="U69" s="387">
        <f t="shared" si="28"/>
        <v>98</v>
      </c>
      <c r="V69" s="387">
        <f t="shared" si="29"/>
        <v>0</v>
      </c>
      <c r="W69" s="388">
        <f t="shared" si="30"/>
        <v>0</v>
      </c>
      <c r="X69" s="389">
        <f t="shared" si="31"/>
        <v>196</v>
      </c>
      <c r="Y69" s="144"/>
      <c r="Z69" s="423">
        <f t="shared" si="3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23"/>
        <v>1</v>
      </c>
      <c r="B70" s="142" t="s">
        <v>106</v>
      </c>
      <c r="C70" s="142"/>
      <c r="D70" s="199">
        <v>12</v>
      </c>
      <c r="E70" s="383">
        <f t="shared" si="24"/>
        <v>84</v>
      </c>
      <c r="F70" s="319">
        <v>46262</v>
      </c>
      <c r="G70" s="384">
        <f t="shared" ca="1" si="33"/>
        <v>46</v>
      </c>
      <c r="H70" s="254">
        <v>1</v>
      </c>
      <c r="I70" s="429" t="s">
        <v>511</v>
      </c>
      <c r="J70" s="429" t="s">
        <v>512</v>
      </c>
      <c r="K70" s="385" t="s">
        <v>353</v>
      </c>
      <c r="L70" s="195"/>
      <c r="M70" s="196"/>
      <c r="N70" s="196"/>
      <c r="O70" s="196">
        <v>1</v>
      </c>
      <c r="P70" s="196"/>
      <c r="Q70" s="197"/>
      <c r="R70" s="386">
        <f t="shared" si="25"/>
        <v>0</v>
      </c>
      <c r="S70" s="387">
        <f t="shared" si="26"/>
        <v>0</v>
      </c>
      <c r="T70" s="387">
        <f t="shared" si="27"/>
        <v>0</v>
      </c>
      <c r="U70" s="387">
        <f t="shared" si="28"/>
        <v>84</v>
      </c>
      <c r="V70" s="387">
        <f t="shared" si="29"/>
        <v>0</v>
      </c>
      <c r="W70" s="388">
        <f t="shared" si="30"/>
        <v>0</v>
      </c>
      <c r="X70" s="389">
        <f t="shared" si="31"/>
        <v>84</v>
      </c>
      <c r="Y70" s="144"/>
      <c r="Z70" s="423">
        <f t="shared" si="3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23"/>
        <v>1</v>
      </c>
      <c r="B71" s="142" t="s">
        <v>107</v>
      </c>
      <c r="C71" s="142"/>
      <c r="D71" s="198">
        <v>28</v>
      </c>
      <c r="E71" s="383">
        <f t="shared" si="24"/>
        <v>196</v>
      </c>
      <c r="F71" s="319">
        <v>46260</v>
      </c>
      <c r="G71" s="384">
        <f t="shared" ca="1" si="33"/>
        <v>48</v>
      </c>
      <c r="H71" s="385">
        <v>2</v>
      </c>
      <c r="I71" s="428" t="s">
        <v>513</v>
      </c>
      <c r="J71" s="428" t="s">
        <v>514</v>
      </c>
      <c r="K71" s="385" t="s">
        <v>354</v>
      </c>
      <c r="L71" s="195">
        <v>0.75</v>
      </c>
      <c r="M71" s="196"/>
      <c r="N71" s="196"/>
      <c r="O71" s="196">
        <v>0.25</v>
      </c>
      <c r="P71" s="196"/>
      <c r="Q71" s="197"/>
      <c r="R71" s="386">
        <f t="shared" si="25"/>
        <v>147</v>
      </c>
      <c r="S71" s="387">
        <f t="shared" si="26"/>
        <v>0</v>
      </c>
      <c r="T71" s="387">
        <f t="shared" si="27"/>
        <v>0</v>
      </c>
      <c r="U71" s="387">
        <f t="shared" si="28"/>
        <v>49</v>
      </c>
      <c r="V71" s="387">
        <f t="shared" si="29"/>
        <v>0</v>
      </c>
      <c r="W71" s="388">
        <f t="shared" si="30"/>
        <v>0</v>
      </c>
      <c r="X71" s="389">
        <f t="shared" si="31"/>
        <v>196</v>
      </c>
      <c r="Y71" s="144"/>
      <c r="Z71" s="423">
        <f t="shared" si="3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23"/>
        <v>1</v>
      </c>
      <c r="B72" s="153" t="s">
        <v>392</v>
      </c>
      <c r="C72" s="149" t="s">
        <v>34</v>
      </c>
      <c r="D72" s="198">
        <v>30</v>
      </c>
      <c r="E72" s="383">
        <f t="shared" si="24"/>
        <v>210</v>
      </c>
      <c r="F72" s="352">
        <v>46262</v>
      </c>
      <c r="G72" s="384">
        <f t="shared" ca="1" si="33"/>
        <v>46</v>
      </c>
      <c r="H72" s="255">
        <v>1</v>
      </c>
      <c r="I72" s="430" t="s">
        <v>515</v>
      </c>
      <c r="J72" s="430" t="s">
        <v>516</v>
      </c>
      <c r="K72" s="255" t="s">
        <v>353</v>
      </c>
      <c r="L72" s="195">
        <v>0.25</v>
      </c>
      <c r="M72" s="196"/>
      <c r="N72" s="196">
        <v>0.25</v>
      </c>
      <c r="O72" s="196">
        <v>0.25</v>
      </c>
      <c r="P72" s="196">
        <v>0.25</v>
      </c>
      <c r="Q72" s="197"/>
      <c r="R72" s="386">
        <f t="shared" si="25"/>
        <v>52.5</v>
      </c>
      <c r="S72" s="387">
        <f t="shared" si="26"/>
        <v>0</v>
      </c>
      <c r="T72" s="387">
        <f t="shared" si="27"/>
        <v>52.5</v>
      </c>
      <c r="U72" s="387">
        <f t="shared" si="28"/>
        <v>52.5</v>
      </c>
      <c r="V72" s="387">
        <f t="shared" si="29"/>
        <v>52.5</v>
      </c>
      <c r="W72" s="388">
        <f t="shared" si="30"/>
        <v>0</v>
      </c>
      <c r="X72" s="389">
        <f t="shared" si="31"/>
        <v>210</v>
      </c>
      <c r="Y72" s="144"/>
      <c r="Z72" s="423">
        <f t="shared" si="3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23"/>
        <v>1</v>
      </c>
      <c r="B73" s="153" t="s">
        <v>393</v>
      </c>
      <c r="C73" s="153"/>
      <c r="D73" s="198">
        <v>26</v>
      </c>
      <c r="E73" s="383">
        <f t="shared" si="24"/>
        <v>182</v>
      </c>
      <c r="F73" s="319">
        <v>46262</v>
      </c>
      <c r="G73" s="384">
        <f t="shared" ca="1" si="33"/>
        <v>46</v>
      </c>
      <c r="H73" s="385">
        <v>1</v>
      </c>
      <c r="I73" s="428" t="s">
        <v>517</v>
      </c>
      <c r="J73" s="428" t="s">
        <v>518</v>
      </c>
      <c r="K73" s="385" t="s">
        <v>353</v>
      </c>
      <c r="L73" s="195">
        <v>0.25</v>
      </c>
      <c r="M73" s="196"/>
      <c r="N73" s="196">
        <v>0.25</v>
      </c>
      <c r="O73" s="196">
        <v>0.25</v>
      </c>
      <c r="P73" s="196">
        <v>0.25</v>
      </c>
      <c r="Q73" s="197"/>
      <c r="R73" s="386">
        <f t="shared" si="25"/>
        <v>45.5</v>
      </c>
      <c r="S73" s="387">
        <f t="shared" si="26"/>
        <v>0</v>
      </c>
      <c r="T73" s="387">
        <f t="shared" si="27"/>
        <v>45.5</v>
      </c>
      <c r="U73" s="387">
        <f t="shared" si="28"/>
        <v>45.5</v>
      </c>
      <c r="V73" s="387">
        <f t="shared" si="29"/>
        <v>45.5</v>
      </c>
      <c r="W73" s="388">
        <f t="shared" si="30"/>
        <v>0</v>
      </c>
      <c r="X73" s="389">
        <f t="shared" si="31"/>
        <v>182</v>
      </c>
      <c r="Y73" s="144"/>
      <c r="Z73" s="423">
        <f t="shared" si="3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57">
        <f t="shared" si="23"/>
        <v>1</v>
      </c>
      <c r="B74" s="142" t="s">
        <v>110</v>
      </c>
      <c r="C74" s="148" t="s">
        <v>29</v>
      </c>
      <c r="D74" s="198">
        <v>26</v>
      </c>
      <c r="E74" s="383">
        <f t="shared" si="24"/>
        <v>182</v>
      </c>
      <c r="F74" s="319">
        <v>46260</v>
      </c>
      <c r="G74" s="384">
        <f t="shared" ca="1" si="33"/>
        <v>48</v>
      </c>
      <c r="H74" s="385">
        <v>3</v>
      </c>
      <c r="I74" s="428">
        <v>-4.1654558000000002</v>
      </c>
      <c r="J74" s="428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25"/>
        <v>91</v>
      </c>
      <c r="S74" s="387">
        <f t="shared" si="26"/>
        <v>0</v>
      </c>
      <c r="T74" s="387">
        <f t="shared" si="27"/>
        <v>45.5</v>
      </c>
      <c r="U74" s="387">
        <f t="shared" si="28"/>
        <v>0</v>
      </c>
      <c r="V74" s="387">
        <f t="shared" si="29"/>
        <v>45.5</v>
      </c>
      <c r="W74" s="388">
        <f t="shared" si="30"/>
        <v>0</v>
      </c>
      <c r="X74" s="389">
        <f t="shared" si="31"/>
        <v>182</v>
      </c>
      <c r="Y74" s="144"/>
      <c r="Z74" s="423">
        <f t="shared" si="3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23"/>
        <v>1</v>
      </c>
      <c r="B75" s="142" t="s">
        <v>111</v>
      </c>
      <c r="C75" s="142"/>
      <c r="D75" s="198">
        <v>28</v>
      </c>
      <c r="E75" s="383">
        <f t="shared" si="24"/>
        <v>196</v>
      </c>
      <c r="F75" s="319">
        <v>46261</v>
      </c>
      <c r="G75" s="384">
        <f t="shared" ca="1" si="33"/>
        <v>47</v>
      </c>
      <c r="H75" s="385">
        <v>2</v>
      </c>
      <c r="I75" s="428" t="s">
        <v>519</v>
      </c>
      <c r="J75" s="428" t="s">
        <v>520</v>
      </c>
      <c r="K75" s="385" t="s">
        <v>354</v>
      </c>
      <c r="L75" s="195">
        <v>0.5</v>
      </c>
      <c r="M75" s="196"/>
      <c r="N75" s="196"/>
      <c r="O75" s="196"/>
      <c r="P75" s="196"/>
      <c r="Q75" s="197">
        <v>0.5</v>
      </c>
      <c r="R75" s="386">
        <f t="shared" si="25"/>
        <v>98</v>
      </c>
      <c r="S75" s="387">
        <f t="shared" si="26"/>
        <v>0</v>
      </c>
      <c r="T75" s="387">
        <f t="shared" si="27"/>
        <v>0</v>
      </c>
      <c r="U75" s="387">
        <f t="shared" si="28"/>
        <v>0</v>
      </c>
      <c r="V75" s="387">
        <f t="shared" si="29"/>
        <v>0</v>
      </c>
      <c r="W75" s="388">
        <f t="shared" si="30"/>
        <v>98</v>
      </c>
      <c r="X75" s="389">
        <f t="shared" si="31"/>
        <v>196</v>
      </c>
      <c r="Y75" s="144"/>
      <c r="Z75" s="423">
        <f t="shared" si="3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23"/>
        <v>1</v>
      </c>
      <c r="B76" s="142" t="s">
        <v>112</v>
      </c>
      <c r="C76" s="148" t="s">
        <v>52</v>
      </c>
      <c r="D76" s="198">
        <v>40</v>
      </c>
      <c r="E76" s="383">
        <f t="shared" si="24"/>
        <v>280</v>
      </c>
      <c r="F76" s="319">
        <v>46261</v>
      </c>
      <c r="G76" s="384">
        <f t="shared" ca="1" si="33"/>
        <v>47</v>
      </c>
      <c r="H76" s="385">
        <v>3</v>
      </c>
      <c r="I76" s="428" t="s">
        <v>521</v>
      </c>
      <c r="J76" s="428" t="s">
        <v>522</v>
      </c>
      <c r="K76" s="385" t="str">
        <f>VLOOKUP(H76,Secteurs!$A$4:$C$6,3)</f>
        <v>Arnaud ITOUA</v>
      </c>
      <c r="L76" s="195">
        <v>0.5</v>
      </c>
      <c r="M76" s="196"/>
      <c r="N76" s="196"/>
      <c r="O76" s="196">
        <v>0.25</v>
      </c>
      <c r="P76" s="196">
        <v>0.25</v>
      </c>
      <c r="Q76" s="197"/>
      <c r="R76" s="386">
        <f t="shared" si="25"/>
        <v>140</v>
      </c>
      <c r="S76" s="387">
        <f t="shared" si="26"/>
        <v>0</v>
      </c>
      <c r="T76" s="387">
        <f t="shared" si="27"/>
        <v>0</v>
      </c>
      <c r="U76" s="387">
        <f t="shared" si="28"/>
        <v>70</v>
      </c>
      <c r="V76" s="387">
        <f t="shared" si="29"/>
        <v>70</v>
      </c>
      <c r="W76" s="388">
        <f t="shared" si="30"/>
        <v>0</v>
      </c>
      <c r="X76" s="389">
        <f t="shared" si="31"/>
        <v>280</v>
      </c>
      <c r="Y76" s="144"/>
      <c r="Z76" s="423">
        <f t="shared" si="3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23"/>
        <v>1</v>
      </c>
      <c r="B77" s="153" t="s">
        <v>327</v>
      </c>
      <c r="C77" s="149"/>
      <c r="D77" s="198">
        <v>25</v>
      </c>
      <c r="E77" s="383">
        <f t="shared" si="24"/>
        <v>175</v>
      </c>
      <c r="F77" s="319">
        <v>46255</v>
      </c>
      <c r="G77" s="384">
        <f t="shared" ca="1" si="33"/>
        <v>53</v>
      </c>
      <c r="H77" s="254">
        <v>1</v>
      </c>
      <c r="I77" s="429" t="s">
        <v>523</v>
      </c>
      <c r="J77" s="429" t="s">
        <v>524</v>
      </c>
      <c r="K77" s="385" t="s">
        <v>353</v>
      </c>
      <c r="L77" s="195">
        <v>0.5</v>
      </c>
      <c r="M77" s="196"/>
      <c r="N77" s="196"/>
      <c r="O77" s="196">
        <v>0.25</v>
      </c>
      <c r="P77" s="196"/>
      <c r="Q77" s="197">
        <v>0.25</v>
      </c>
      <c r="R77" s="386">
        <f t="shared" si="25"/>
        <v>87.5</v>
      </c>
      <c r="S77" s="387">
        <f t="shared" si="26"/>
        <v>0</v>
      </c>
      <c r="T77" s="387">
        <f t="shared" si="27"/>
        <v>0</v>
      </c>
      <c r="U77" s="387">
        <f t="shared" si="28"/>
        <v>43.75</v>
      </c>
      <c r="V77" s="387">
        <f t="shared" si="29"/>
        <v>0</v>
      </c>
      <c r="W77" s="388">
        <f t="shared" si="30"/>
        <v>43.75</v>
      </c>
      <c r="X77" s="389">
        <f t="shared" si="31"/>
        <v>175</v>
      </c>
      <c r="Y77" s="144"/>
      <c r="Z77" s="423">
        <f t="shared" si="3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23"/>
        <v>1</v>
      </c>
      <c r="B78" s="142" t="s">
        <v>114</v>
      </c>
      <c r="C78" s="148" t="s">
        <v>29</v>
      </c>
      <c r="D78" s="198">
        <v>32</v>
      </c>
      <c r="E78" s="383">
        <f t="shared" si="24"/>
        <v>224</v>
      </c>
      <c r="F78" s="319">
        <v>46260</v>
      </c>
      <c r="G78" s="384">
        <f t="shared" ca="1" si="33"/>
        <v>48</v>
      </c>
      <c r="H78" s="385">
        <v>1</v>
      </c>
      <c r="I78" s="428" t="s">
        <v>525</v>
      </c>
      <c r="J78" s="428" t="s">
        <v>526</v>
      </c>
      <c r="K78" s="385" t="s">
        <v>354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25"/>
        <v>112</v>
      </c>
      <c r="S78" s="387">
        <f t="shared" si="26"/>
        <v>0</v>
      </c>
      <c r="T78" s="387">
        <f t="shared" si="27"/>
        <v>0</v>
      </c>
      <c r="U78" s="387">
        <f t="shared" si="28"/>
        <v>56</v>
      </c>
      <c r="V78" s="387">
        <f t="shared" si="29"/>
        <v>0</v>
      </c>
      <c r="W78" s="388">
        <f t="shared" si="30"/>
        <v>56</v>
      </c>
      <c r="X78" s="389">
        <f t="shared" si="31"/>
        <v>224</v>
      </c>
      <c r="Y78" s="144"/>
      <c r="Z78" s="423">
        <f t="shared" si="3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23"/>
        <v>1</v>
      </c>
      <c r="B79" s="161" t="s">
        <v>237</v>
      </c>
      <c r="C79" s="161"/>
      <c r="D79" s="198">
        <v>52</v>
      </c>
      <c r="E79" s="383">
        <f t="shared" si="24"/>
        <v>364</v>
      </c>
      <c r="F79" s="319">
        <v>46260</v>
      </c>
      <c r="G79" s="384">
        <f t="shared" ca="1" si="33"/>
        <v>48</v>
      </c>
      <c r="H79" s="385">
        <v>1</v>
      </c>
      <c r="I79" s="428">
        <v>-4.2859619999999996</v>
      </c>
      <c r="J79" s="428">
        <v>15.247093</v>
      </c>
      <c r="K79" s="385" t="s">
        <v>353</v>
      </c>
      <c r="L79" s="195">
        <v>0.25</v>
      </c>
      <c r="M79" s="196"/>
      <c r="N79" s="196">
        <v>0.25</v>
      </c>
      <c r="O79" s="196"/>
      <c r="P79" s="196">
        <v>0.5</v>
      </c>
      <c r="Q79" s="197"/>
      <c r="R79" s="386">
        <f t="shared" si="25"/>
        <v>91</v>
      </c>
      <c r="S79" s="387">
        <f t="shared" si="26"/>
        <v>0</v>
      </c>
      <c r="T79" s="387">
        <f t="shared" si="27"/>
        <v>91</v>
      </c>
      <c r="U79" s="387">
        <f t="shared" si="28"/>
        <v>0</v>
      </c>
      <c r="V79" s="387">
        <f t="shared" si="29"/>
        <v>182</v>
      </c>
      <c r="W79" s="388">
        <f t="shared" si="30"/>
        <v>0</v>
      </c>
      <c r="X79" s="389">
        <f t="shared" si="31"/>
        <v>364</v>
      </c>
      <c r="Y79" s="144"/>
      <c r="Z79" s="423">
        <f t="shared" si="3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23"/>
        <v>1</v>
      </c>
      <c r="B80" s="153" t="s">
        <v>377</v>
      </c>
      <c r="C80" s="149" t="s">
        <v>52</v>
      </c>
      <c r="D80" s="198">
        <v>32</v>
      </c>
      <c r="E80" s="383">
        <f t="shared" si="24"/>
        <v>224</v>
      </c>
      <c r="F80" s="319">
        <v>46260</v>
      </c>
      <c r="G80" s="384">
        <f t="shared" ca="1" si="33"/>
        <v>48</v>
      </c>
      <c r="H80" s="385">
        <v>1</v>
      </c>
      <c r="I80" s="428">
        <v>-4.2902719999999999</v>
      </c>
      <c r="J80" s="428">
        <v>15.249775</v>
      </c>
      <c r="K80" s="385" t="s">
        <v>353</v>
      </c>
      <c r="L80" s="195">
        <v>0.5</v>
      </c>
      <c r="M80" s="196"/>
      <c r="N80" s="196"/>
      <c r="O80" s="196">
        <v>0.5</v>
      </c>
      <c r="P80" s="196"/>
      <c r="Q80" s="197"/>
      <c r="R80" s="386">
        <f t="shared" si="25"/>
        <v>112</v>
      </c>
      <c r="S80" s="387">
        <f t="shared" si="26"/>
        <v>0</v>
      </c>
      <c r="T80" s="387">
        <f t="shared" si="27"/>
        <v>0</v>
      </c>
      <c r="U80" s="387">
        <f t="shared" si="28"/>
        <v>112</v>
      </c>
      <c r="V80" s="387">
        <f t="shared" si="29"/>
        <v>0</v>
      </c>
      <c r="W80" s="388">
        <f t="shared" si="30"/>
        <v>0</v>
      </c>
      <c r="X80" s="389">
        <f t="shared" si="31"/>
        <v>224</v>
      </c>
      <c r="Y80" s="144"/>
      <c r="Z80" s="423">
        <f t="shared" si="3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23"/>
        <v>1</v>
      </c>
      <c r="B81" s="142" t="s">
        <v>386</v>
      </c>
      <c r="C81" s="142"/>
      <c r="D81" s="198">
        <v>34</v>
      </c>
      <c r="E81" s="383">
        <f t="shared" si="24"/>
        <v>238</v>
      </c>
      <c r="F81" s="319">
        <v>46261</v>
      </c>
      <c r="G81" s="384">
        <f t="shared" ca="1" si="33"/>
        <v>47</v>
      </c>
      <c r="H81" s="254">
        <v>1</v>
      </c>
      <c r="I81" s="429" t="s">
        <v>527</v>
      </c>
      <c r="J81" s="429" t="s">
        <v>528</v>
      </c>
      <c r="K81" s="385" t="s">
        <v>353</v>
      </c>
      <c r="L81" s="195">
        <v>0.5</v>
      </c>
      <c r="M81" s="196">
        <v>0.5</v>
      </c>
      <c r="N81" s="196"/>
      <c r="O81" s="196"/>
      <c r="P81" s="196"/>
      <c r="Q81" s="197"/>
      <c r="R81" s="386">
        <f t="shared" si="25"/>
        <v>119</v>
      </c>
      <c r="S81" s="387">
        <f t="shared" si="26"/>
        <v>119</v>
      </c>
      <c r="T81" s="387">
        <f t="shared" si="27"/>
        <v>0</v>
      </c>
      <c r="U81" s="387">
        <f t="shared" si="28"/>
        <v>0</v>
      </c>
      <c r="V81" s="387">
        <f t="shared" si="29"/>
        <v>0</v>
      </c>
      <c r="W81" s="388">
        <f t="shared" si="30"/>
        <v>0</v>
      </c>
      <c r="X81" s="389">
        <f t="shared" si="31"/>
        <v>238</v>
      </c>
      <c r="Y81" s="144"/>
      <c r="Z81" s="423">
        <f t="shared" si="3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23"/>
        <v>1</v>
      </c>
      <c r="B82" s="142" t="s">
        <v>119</v>
      </c>
      <c r="C82" s="142"/>
      <c r="D82" s="198">
        <v>26</v>
      </c>
      <c r="E82" s="383">
        <f t="shared" si="24"/>
        <v>182</v>
      </c>
      <c r="F82" s="319">
        <v>46261</v>
      </c>
      <c r="G82" s="384">
        <f t="shared" ca="1" si="33"/>
        <v>47</v>
      </c>
      <c r="H82" s="385">
        <v>3</v>
      </c>
      <c r="I82" s="428">
        <v>-4.2274099999999999</v>
      </c>
      <c r="J82" s="428">
        <v>15.277821599999999</v>
      </c>
      <c r="K82" s="385" t="str">
        <f>VLOOKUP(H82,Secteurs!$A$4:$C$6,3)</f>
        <v>Arnaud ITOUA</v>
      </c>
      <c r="L82" s="195"/>
      <c r="M82" s="196"/>
      <c r="N82" s="196"/>
      <c r="O82" s="196">
        <v>0.5</v>
      </c>
      <c r="P82" s="196">
        <v>0.5</v>
      </c>
      <c r="Q82" s="197"/>
      <c r="R82" s="386">
        <f t="shared" si="25"/>
        <v>0</v>
      </c>
      <c r="S82" s="387">
        <f t="shared" si="26"/>
        <v>0</v>
      </c>
      <c r="T82" s="387">
        <f t="shared" si="27"/>
        <v>0</v>
      </c>
      <c r="U82" s="387">
        <f t="shared" si="28"/>
        <v>91</v>
      </c>
      <c r="V82" s="387">
        <f t="shared" si="29"/>
        <v>91</v>
      </c>
      <c r="W82" s="388">
        <f t="shared" si="30"/>
        <v>0</v>
      </c>
      <c r="X82" s="389">
        <f t="shared" si="31"/>
        <v>182</v>
      </c>
      <c r="Y82" s="144"/>
      <c r="Z82" s="423">
        <f t="shared" si="3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23"/>
        <v>1</v>
      </c>
      <c r="B83" s="153" t="s">
        <v>378</v>
      </c>
      <c r="C83" s="153"/>
      <c r="D83" s="198">
        <v>28</v>
      </c>
      <c r="E83" s="383">
        <f t="shared" si="24"/>
        <v>196</v>
      </c>
      <c r="F83" s="319">
        <v>46262</v>
      </c>
      <c r="G83" s="384">
        <f t="shared" ca="1" si="33"/>
        <v>46</v>
      </c>
      <c r="H83" s="254">
        <v>1</v>
      </c>
      <c r="I83" s="429">
        <v>-4.2676074000000002</v>
      </c>
      <c r="J83" s="429">
        <v>15.2239234</v>
      </c>
      <c r="K83" s="385" t="s">
        <v>353</v>
      </c>
      <c r="L83" s="195">
        <v>0.75</v>
      </c>
      <c r="M83" s="196"/>
      <c r="N83" s="196">
        <v>0.25</v>
      </c>
      <c r="O83" s="196"/>
      <c r="P83" s="196"/>
      <c r="Q83" s="197"/>
      <c r="R83" s="386">
        <f t="shared" si="25"/>
        <v>147</v>
      </c>
      <c r="S83" s="387">
        <f t="shared" si="26"/>
        <v>0</v>
      </c>
      <c r="T83" s="387">
        <f t="shared" si="27"/>
        <v>49</v>
      </c>
      <c r="U83" s="387">
        <f t="shared" si="28"/>
        <v>0</v>
      </c>
      <c r="V83" s="387">
        <f t="shared" si="29"/>
        <v>0</v>
      </c>
      <c r="W83" s="388">
        <f t="shared" si="30"/>
        <v>0</v>
      </c>
      <c r="X83" s="389">
        <f t="shared" si="31"/>
        <v>196</v>
      </c>
      <c r="Y83" s="144"/>
      <c r="Z83" s="423">
        <f t="shared" si="3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23"/>
        <v>1</v>
      </c>
      <c r="B84" s="153" t="s">
        <v>379</v>
      </c>
      <c r="C84" s="153"/>
      <c r="D84" s="198">
        <v>30</v>
      </c>
      <c r="E84" s="383">
        <f t="shared" si="24"/>
        <v>210</v>
      </c>
      <c r="F84" s="319">
        <v>46260</v>
      </c>
      <c r="G84" s="384">
        <f t="shared" ca="1" si="33"/>
        <v>48</v>
      </c>
      <c r="H84" s="385">
        <v>1</v>
      </c>
      <c r="I84" s="428">
        <v>-4.290368</v>
      </c>
      <c r="J84" s="428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25"/>
        <v>105</v>
      </c>
      <c r="S84" s="387">
        <f t="shared" si="26"/>
        <v>0</v>
      </c>
      <c r="T84" s="387">
        <f t="shared" si="27"/>
        <v>105</v>
      </c>
      <c r="U84" s="387">
        <f t="shared" si="28"/>
        <v>0</v>
      </c>
      <c r="V84" s="387">
        <f t="shared" si="29"/>
        <v>0</v>
      </c>
      <c r="W84" s="388">
        <f t="shared" si="30"/>
        <v>0</v>
      </c>
      <c r="X84" s="389">
        <f t="shared" si="31"/>
        <v>210</v>
      </c>
      <c r="Y84" s="144"/>
      <c r="Z84" s="423">
        <f t="shared" si="3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23"/>
        <v>1</v>
      </c>
      <c r="B85" s="153" t="s">
        <v>122</v>
      </c>
      <c r="C85" s="149" t="s">
        <v>52</v>
      </c>
      <c r="D85" s="198">
        <v>32</v>
      </c>
      <c r="E85" s="383">
        <f t="shared" si="24"/>
        <v>224</v>
      </c>
      <c r="F85" s="319">
        <v>46260</v>
      </c>
      <c r="G85" s="384">
        <f t="shared" ca="1" si="33"/>
        <v>48</v>
      </c>
      <c r="H85" s="385">
        <v>1</v>
      </c>
      <c r="I85" s="428">
        <v>-4.2897280000000002</v>
      </c>
      <c r="J85" s="428">
        <v>15.247835</v>
      </c>
      <c r="K85" s="385" t="s">
        <v>353</v>
      </c>
      <c r="L85" s="195">
        <v>0.5</v>
      </c>
      <c r="M85" s="196"/>
      <c r="N85" s="196">
        <v>0.5</v>
      </c>
      <c r="O85" s="196"/>
      <c r="P85" s="196"/>
      <c r="Q85" s="197"/>
      <c r="R85" s="386">
        <f t="shared" si="25"/>
        <v>112</v>
      </c>
      <c r="S85" s="387">
        <f t="shared" si="26"/>
        <v>0</v>
      </c>
      <c r="T85" s="387">
        <f t="shared" si="27"/>
        <v>112</v>
      </c>
      <c r="U85" s="387">
        <f t="shared" si="28"/>
        <v>0</v>
      </c>
      <c r="V85" s="387">
        <f t="shared" si="29"/>
        <v>0</v>
      </c>
      <c r="W85" s="388">
        <f t="shared" si="30"/>
        <v>0</v>
      </c>
      <c r="X85" s="389">
        <f t="shared" si="31"/>
        <v>224</v>
      </c>
      <c r="Y85" s="144"/>
      <c r="Z85" s="423">
        <f t="shared" si="3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23"/>
        <v>1</v>
      </c>
      <c r="B86" s="142" t="s">
        <v>123</v>
      </c>
      <c r="C86" s="148"/>
      <c r="D86" s="199">
        <v>34</v>
      </c>
      <c r="E86" s="383">
        <f t="shared" si="24"/>
        <v>238</v>
      </c>
      <c r="F86" s="319">
        <v>46262</v>
      </c>
      <c r="G86" s="384">
        <f t="shared" ca="1" si="33"/>
        <v>46</v>
      </c>
      <c r="H86" s="254">
        <v>1</v>
      </c>
      <c r="I86" s="429">
        <v>-4.2728093999999999</v>
      </c>
      <c r="J86" s="429">
        <v>15.2388636</v>
      </c>
      <c r="K86" s="385" t="s">
        <v>353</v>
      </c>
      <c r="L86" s="195">
        <v>0.75</v>
      </c>
      <c r="M86" s="196"/>
      <c r="N86" s="196"/>
      <c r="O86" s="196">
        <v>0.25</v>
      </c>
      <c r="P86" s="196"/>
      <c r="Q86" s="197"/>
      <c r="R86" s="386">
        <f t="shared" si="25"/>
        <v>178.5</v>
      </c>
      <c r="S86" s="387">
        <f t="shared" si="26"/>
        <v>0</v>
      </c>
      <c r="T86" s="387">
        <f t="shared" si="27"/>
        <v>0</v>
      </c>
      <c r="U86" s="387">
        <f t="shared" si="28"/>
        <v>59.5</v>
      </c>
      <c r="V86" s="387">
        <f t="shared" si="29"/>
        <v>0</v>
      </c>
      <c r="W86" s="388">
        <f t="shared" si="30"/>
        <v>0</v>
      </c>
      <c r="X86" s="389">
        <f t="shared" si="31"/>
        <v>238</v>
      </c>
      <c r="Y86" s="144"/>
      <c r="Z86" s="423">
        <f t="shared" si="3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23"/>
        <v>1</v>
      </c>
      <c r="B87" s="142" t="s">
        <v>124</v>
      </c>
      <c r="C87" s="142"/>
      <c r="D87" s="198">
        <v>24</v>
      </c>
      <c r="E87" s="383">
        <f t="shared" si="24"/>
        <v>168</v>
      </c>
      <c r="F87" s="319">
        <v>46261</v>
      </c>
      <c r="G87" s="384">
        <f t="shared" ca="1" si="33"/>
        <v>47</v>
      </c>
      <c r="H87" s="385">
        <v>2</v>
      </c>
      <c r="I87" s="428">
        <v>4.2460750000000003</v>
      </c>
      <c r="J87" s="428" t="s">
        <v>414</v>
      </c>
      <c r="K87" s="385" t="s">
        <v>354</v>
      </c>
      <c r="L87" s="195">
        <v>0.5</v>
      </c>
      <c r="M87" s="196"/>
      <c r="N87" s="196"/>
      <c r="O87" s="196">
        <v>0.5</v>
      </c>
      <c r="P87" s="196"/>
      <c r="Q87" s="197"/>
      <c r="R87" s="386">
        <f t="shared" si="25"/>
        <v>84</v>
      </c>
      <c r="S87" s="387">
        <f t="shared" si="26"/>
        <v>0</v>
      </c>
      <c r="T87" s="387">
        <f t="shared" si="27"/>
        <v>0</v>
      </c>
      <c r="U87" s="387">
        <f t="shared" si="28"/>
        <v>84</v>
      </c>
      <c r="V87" s="387">
        <f t="shared" si="29"/>
        <v>0</v>
      </c>
      <c r="W87" s="388">
        <f t="shared" si="30"/>
        <v>0</v>
      </c>
      <c r="X87" s="389">
        <f t="shared" si="31"/>
        <v>168</v>
      </c>
      <c r="Y87" s="144"/>
      <c r="Z87" s="423">
        <f t="shared" si="3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23"/>
        <v>1</v>
      </c>
      <c r="B88" s="142" t="s">
        <v>380</v>
      </c>
      <c r="C88" s="142"/>
      <c r="D88" s="198">
        <v>30</v>
      </c>
      <c r="E88" s="383">
        <f t="shared" si="24"/>
        <v>210</v>
      </c>
      <c r="F88" s="319">
        <v>46261</v>
      </c>
      <c r="G88" s="384">
        <f t="shared" ca="1" si="33"/>
        <v>47</v>
      </c>
      <c r="H88" s="385">
        <v>1</v>
      </c>
      <c r="I88" s="428" t="s">
        <v>529</v>
      </c>
      <c r="J88" s="428" t="s">
        <v>530</v>
      </c>
      <c r="K88" s="385" t="s">
        <v>353</v>
      </c>
      <c r="L88" s="195">
        <v>0.5</v>
      </c>
      <c r="M88" s="196"/>
      <c r="N88" s="196"/>
      <c r="O88" s="196">
        <v>0.5</v>
      </c>
      <c r="P88" s="196"/>
      <c r="Q88" s="197"/>
      <c r="R88" s="386">
        <f t="shared" si="25"/>
        <v>105</v>
      </c>
      <c r="S88" s="387">
        <f t="shared" si="26"/>
        <v>0</v>
      </c>
      <c r="T88" s="387">
        <f t="shared" si="27"/>
        <v>0</v>
      </c>
      <c r="U88" s="387">
        <f t="shared" si="28"/>
        <v>105</v>
      </c>
      <c r="V88" s="387">
        <f t="shared" si="29"/>
        <v>0</v>
      </c>
      <c r="W88" s="388">
        <f t="shared" si="30"/>
        <v>0</v>
      </c>
      <c r="X88" s="389">
        <f t="shared" si="31"/>
        <v>210</v>
      </c>
      <c r="Y88" s="144"/>
      <c r="Z88" s="423">
        <f t="shared" si="3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23"/>
        <v>1</v>
      </c>
      <c r="B89" s="142" t="s">
        <v>126</v>
      </c>
      <c r="C89" s="148" t="s">
        <v>34</v>
      </c>
      <c r="D89" s="198">
        <v>36</v>
      </c>
      <c r="E89" s="383">
        <f t="shared" si="24"/>
        <v>252</v>
      </c>
      <c r="F89" s="319">
        <v>46262</v>
      </c>
      <c r="G89" s="384">
        <f t="shared" ca="1" si="33"/>
        <v>46</v>
      </c>
      <c r="H89" s="385">
        <v>3</v>
      </c>
      <c r="I89" s="428">
        <v>-4.1309367000000004</v>
      </c>
      <c r="J89" s="428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>
        <v>0.25</v>
      </c>
      <c r="P89" s="196">
        <v>0.25</v>
      </c>
      <c r="Q89" s="197"/>
      <c r="R89" s="386">
        <f t="shared" si="25"/>
        <v>126</v>
      </c>
      <c r="S89" s="387">
        <f t="shared" si="26"/>
        <v>0</v>
      </c>
      <c r="T89" s="387">
        <f t="shared" si="27"/>
        <v>0</v>
      </c>
      <c r="U89" s="387">
        <f t="shared" si="28"/>
        <v>63</v>
      </c>
      <c r="V89" s="387">
        <f t="shared" si="29"/>
        <v>63</v>
      </c>
      <c r="W89" s="388">
        <f t="shared" si="30"/>
        <v>0</v>
      </c>
      <c r="X89" s="389">
        <f t="shared" si="31"/>
        <v>252</v>
      </c>
      <c r="Y89" s="144"/>
      <c r="Z89" s="423">
        <f t="shared" si="3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23"/>
        <v>1</v>
      </c>
      <c r="B90" s="142" t="s">
        <v>127</v>
      </c>
      <c r="C90" s="142"/>
      <c r="D90" s="198">
        <v>30</v>
      </c>
      <c r="E90" s="383">
        <f t="shared" si="24"/>
        <v>210</v>
      </c>
      <c r="F90" s="319">
        <v>46262</v>
      </c>
      <c r="G90" s="384">
        <f t="shared" ca="1" si="33"/>
        <v>46</v>
      </c>
      <c r="H90" s="254">
        <v>2</v>
      </c>
      <c r="I90" s="429" t="s">
        <v>531</v>
      </c>
      <c r="J90" s="429" t="s">
        <v>532</v>
      </c>
      <c r="K90" s="385" t="s">
        <v>354</v>
      </c>
      <c r="L90" s="195">
        <v>0.75</v>
      </c>
      <c r="M90" s="196"/>
      <c r="N90" s="196"/>
      <c r="O90" s="196">
        <v>0.25</v>
      </c>
      <c r="P90" s="196"/>
      <c r="Q90" s="197"/>
      <c r="R90" s="386">
        <f t="shared" si="25"/>
        <v>157.5</v>
      </c>
      <c r="S90" s="387">
        <f t="shared" si="26"/>
        <v>0</v>
      </c>
      <c r="T90" s="387">
        <f t="shared" si="27"/>
        <v>0</v>
      </c>
      <c r="U90" s="387">
        <f t="shared" si="28"/>
        <v>52.5</v>
      </c>
      <c r="V90" s="387">
        <f t="shared" si="29"/>
        <v>0</v>
      </c>
      <c r="W90" s="388">
        <f t="shared" si="30"/>
        <v>0</v>
      </c>
      <c r="X90" s="389">
        <f t="shared" si="31"/>
        <v>210</v>
      </c>
      <c r="Y90" s="144"/>
      <c r="Z90" s="423">
        <f t="shared" si="3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23"/>
        <v>1</v>
      </c>
      <c r="B91" s="150" t="s">
        <v>128</v>
      </c>
      <c r="C91" s="150"/>
      <c r="D91" s="200">
        <v>16</v>
      </c>
      <c r="E91" s="383">
        <f t="shared" si="24"/>
        <v>112</v>
      </c>
      <c r="F91" s="319">
        <v>46261</v>
      </c>
      <c r="G91" s="384">
        <f t="shared" ca="1" si="33"/>
        <v>47</v>
      </c>
      <c r="H91" s="385">
        <v>2</v>
      </c>
      <c r="I91" s="428" t="s">
        <v>533</v>
      </c>
      <c r="J91" s="428" t="s">
        <v>534</v>
      </c>
      <c r="K91" s="385" t="s">
        <v>354</v>
      </c>
      <c r="L91" s="195">
        <v>0.5</v>
      </c>
      <c r="M91" s="196"/>
      <c r="N91" s="196"/>
      <c r="O91" s="196"/>
      <c r="P91" s="196">
        <v>0.5</v>
      </c>
      <c r="Q91" s="197"/>
      <c r="R91" s="386">
        <f t="shared" si="25"/>
        <v>56</v>
      </c>
      <c r="S91" s="387">
        <f t="shared" si="26"/>
        <v>0</v>
      </c>
      <c r="T91" s="387">
        <f t="shared" si="27"/>
        <v>0</v>
      </c>
      <c r="U91" s="387">
        <f t="shared" si="28"/>
        <v>0</v>
      </c>
      <c r="V91" s="387">
        <f t="shared" si="29"/>
        <v>56</v>
      </c>
      <c r="W91" s="388">
        <f t="shared" si="30"/>
        <v>0</v>
      </c>
      <c r="X91" s="389">
        <f t="shared" si="31"/>
        <v>112</v>
      </c>
      <c r="Y91" s="144"/>
      <c r="Z91" s="423">
        <f t="shared" si="3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23"/>
        <v>1</v>
      </c>
      <c r="B92" s="153" t="s">
        <v>331</v>
      </c>
      <c r="C92" s="149" t="s">
        <v>29</v>
      </c>
      <c r="D92" s="198">
        <v>20</v>
      </c>
      <c r="E92" s="383">
        <f t="shared" si="24"/>
        <v>140</v>
      </c>
      <c r="F92" s="319">
        <v>46260</v>
      </c>
      <c r="G92" s="384">
        <f t="shared" ca="1" si="33"/>
        <v>48</v>
      </c>
      <c r="H92" s="385">
        <v>1</v>
      </c>
      <c r="I92" s="428">
        <v>-4.2861969999999996</v>
      </c>
      <c r="J92" s="428">
        <v>15.248664</v>
      </c>
      <c r="K92" s="385" t="s">
        <v>353</v>
      </c>
      <c r="L92" s="195">
        <v>0.5</v>
      </c>
      <c r="M92" s="196"/>
      <c r="N92" s="196">
        <v>0.5</v>
      </c>
      <c r="O92" s="196"/>
      <c r="P92" s="196"/>
      <c r="Q92" s="197"/>
      <c r="R92" s="386">
        <f t="shared" si="25"/>
        <v>70</v>
      </c>
      <c r="S92" s="387">
        <f t="shared" si="26"/>
        <v>0</v>
      </c>
      <c r="T92" s="387">
        <f t="shared" si="27"/>
        <v>70</v>
      </c>
      <c r="U92" s="387">
        <f t="shared" si="28"/>
        <v>0</v>
      </c>
      <c r="V92" s="387">
        <f t="shared" si="29"/>
        <v>0</v>
      </c>
      <c r="W92" s="388">
        <f t="shared" si="30"/>
        <v>0</v>
      </c>
      <c r="X92" s="389">
        <f t="shared" si="31"/>
        <v>140</v>
      </c>
      <c r="Y92" s="144"/>
      <c r="Z92" s="423">
        <f t="shared" si="3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23"/>
        <v>1</v>
      </c>
      <c r="B93" s="142" t="s">
        <v>394</v>
      </c>
      <c r="C93" s="142"/>
      <c r="D93" s="198">
        <v>20</v>
      </c>
      <c r="E93" s="383">
        <f t="shared" si="24"/>
        <v>140</v>
      </c>
      <c r="F93" s="319">
        <v>46260</v>
      </c>
      <c r="G93" s="384">
        <f t="shared" ca="1" si="33"/>
        <v>48</v>
      </c>
      <c r="H93" s="385">
        <v>3</v>
      </c>
      <c r="I93" s="428">
        <v>-4.1550288999999996</v>
      </c>
      <c r="J93" s="428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25"/>
        <v>70</v>
      </c>
      <c r="S93" s="387">
        <f t="shared" si="26"/>
        <v>0</v>
      </c>
      <c r="T93" s="387">
        <f t="shared" si="27"/>
        <v>0</v>
      </c>
      <c r="U93" s="387">
        <f t="shared" si="28"/>
        <v>0</v>
      </c>
      <c r="V93" s="387">
        <f t="shared" si="29"/>
        <v>0</v>
      </c>
      <c r="W93" s="388">
        <f t="shared" si="30"/>
        <v>70</v>
      </c>
      <c r="X93" s="389">
        <f t="shared" si="31"/>
        <v>140</v>
      </c>
      <c r="Y93" s="144"/>
      <c r="Z93" s="423">
        <f t="shared" si="3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23"/>
        <v>1</v>
      </c>
      <c r="B94" s="142" t="s">
        <v>131</v>
      </c>
      <c r="C94" s="148" t="s">
        <v>34</v>
      </c>
      <c r="D94" s="198">
        <v>20</v>
      </c>
      <c r="E94" s="383">
        <f t="shared" si="24"/>
        <v>140</v>
      </c>
      <c r="F94" s="319">
        <v>46260</v>
      </c>
      <c r="G94" s="384">
        <f t="shared" ca="1" si="33"/>
        <v>48</v>
      </c>
      <c r="H94" s="385">
        <v>2</v>
      </c>
      <c r="I94" s="428" t="s">
        <v>535</v>
      </c>
      <c r="J94" s="428" t="s">
        <v>536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5"/>
        <v>70</v>
      </c>
      <c r="S94" s="387">
        <f t="shared" si="26"/>
        <v>0</v>
      </c>
      <c r="T94" s="387">
        <f t="shared" si="27"/>
        <v>0</v>
      </c>
      <c r="U94" s="387">
        <f t="shared" si="28"/>
        <v>0</v>
      </c>
      <c r="V94" s="387">
        <f t="shared" si="29"/>
        <v>70</v>
      </c>
      <c r="W94" s="388">
        <f t="shared" si="30"/>
        <v>0</v>
      </c>
      <c r="X94" s="389">
        <f t="shared" si="31"/>
        <v>140</v>
      </c>
      <c r="Y94" s="144"/>
      <c r="Z94" s="423">
        <f t="shared" si="3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23"/>
        <v>1</v>
      </c>
      <c r="B95" s="150" t="s">
        <v>133</v>
      </c>
      <c r="C95" s="148" t="s">
        <v>52</v>
      </c>
      <c r="D95" s="198">
        <v>26</v>
      </c>
      <c r="E95" s="383">
        <f t="shared" si="24"/>
        <v>182</v>
      </c>
      <c r="F95" s="319">
        <v>46261</v>
      </c>
      <c r="G95" s="384">
        <f t="shared" ca="1" si="33"/>
        <v>47</v>
      </c>
      <c r="H95" s="385">
        <v>3</v>
      </c>
      <c r="I95" s="428" t="s">
        <v>537</v>
      </c>
      <c r="J95" s="428" t="s">
        <v>538</v>
      </c>
      <c r="K95" s="385" t="str">
        <f>VLOOKUP(H95,Secteurs!$A$4:$C$6,3)</f>
        <v>Arnaud ITOUA</v>
      </c>
      <c r="L95" s="195">
        <v>0.5</v>
      </c>
      <c r="M95" s="196"/>
      <c r="N95" s="196"/>
      <c r="O95" s="196">
        <v>0.5</v>
      </c>
      <c r="P95" s="196"/>
      <c r="Q95" s="197"/>
      <c r="R95" s="386">
        <f t="shared" si="25"/>
        <v>91</v>
      </c>
      <c r="S95" s="387">
        <f t="shared" si="26"/>
        <v>0</v>
      </c>
      <c r="T95" s="387">
        <f t="shared" si="27"/>
        <v>0</v>
      </c>
      <c r="U95" s="387">
        <f t="shared" si="28"/>
        <v>91</v>
      </c>
      <c r="V95" s="387">
        <f t="shared" si="29"/>
        <v>0</v>
      </c>
      <c r="W95" s="388">
        <f t="shared" si="30"/>
        <v>0</v>
      </c>
      <c r="X95" s="389">
        <f t="shared" si="31"/>
        <v>182</v>
      </c>
      <c r="Y95" s="144"/>
      <c r="Z95" s="423">
        <f t="shared" si="3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23"/>
        <v>1</v>
      </c>
      <c r="B96" s="142" t="s">
        <v>134</v>
      </c>
      <c r="C96" s="142"/>
      <c r="D96" s="198">
        <v>38</v>
      </c>
      <c r="E96" s="383">
        <f t="shared" si="24"/>
        <v>266</v>
      </c>
      <c r="F96" s="319">
        <v>46261</v>
      </c>
      <c r="G96" s="384">
        <f t="shared" ca="1" si="33"/>
        <v>47</v>
      </c>
      <c r="H96" s="385">
        <v>3</v>
      </c>
      <c r="I96" s="428">
        <v>-4.2289649999999996</v>
      </c>
      <c r="J96" s="428">
        <v>15.289871</v>
      </c>
      <c r="K96" s="385" t="str">
        <f>VLOOKUP(H96,Secteurs!$A$4:$C$6,3)</f>
        <v>Arnaud ITOUA</v>
      </c>
      <c r="L96" s="195"/>
      <c r="M96" s="196"/>
      <c r="N96" s="196"/>
      <c r="O96" s="196">
        <v>0.25</v>
      </c>
      <c r="P96" s="196">
        <v>0.25</v>
      </c>
      <c r="Q96" s="197">
        <v>0.5</v>
      </c>
      <c r="R96" s="386">
        <f t="shared" si="25"/>
        <v>0</v>
      </c>
      <c r="S96" s="387">
        <f t="shared" si="26"/>
        <v>0</v>
      </c>
      <c r="T96" s="387">
        <f t="shared" si="27"/>
        <v>0</v>
      </c>
      <c r="U96" s="387">
        <f t="shared" si="28"/>
        <v>66.5</v>
      </c>
      <c r="V96" s="387">
        <f t="shared" si="29"/>
        <v>66.5</v>
      </c>
      <c r="W96" s="388">
        <f t="shared" si="30"/>
        <v>133</v>
      </c>
      <c r="X96" s="389">
        <f t="shared" si="31"/>
        <v>266</v>
      </c>
      <c r="Y96" s="144"/>
      <c r="Z96" s="423">
        <f t="shared" si="3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23"/>
        <v>1</v>
      </c>
      <c r="B97" s="153" t="s">
        <v>135</v>
      </c>
      <c r="C97" s="153"/>
      <c r="D97" s="198">
        <v>36</v>
      </c>
      <c r="E97" s="383">
        <f t="shared" si="24"/>
        <v>252</v>
      </c>
      <c r="F97" s="319">
        <v>46262</v>
      </c>
      <c r="G97" s="384">
        <f t="shared" ca="1" si="33"/>
        <v>46</v>
      </c>
      <c r="H97" s="385">
        <v>1</v>
      </c>
      <c r="I97" s="428">
        <v>-4.2705473999999999</v>
      </c>
      <c r="J97" s="428">
        <v>15.222280599999999</v>
      </c>
      <c r="K97" s="385" t="s">
        <v>353</v>
      </c>
      <c r="L97" s="195">
        <v>0.75</v>
      </c>
      <c r="M97" s="196"/>
      <c r="N97" s="196"/>
      <c r="O97" s="196"/>
      <c r="P97" s="196"/>
      <c r="Q97" s="197">
        <v>0.25</v>
      </c>
      <c r="R97" s="386">
        <f t="shared" si="25"/>
        <v>189</v>
      </c>
      <c r="S97" s="387">
        <f t="shared" si="26"/>
        <v>0</v>
      </c>
      <c r="T97" s="387">
        <f t="shared" si="27"/>
        <v>0</v>
      </c>
      <c r="U97" s="387">
        <f t="shared" si="28"/>
        <v>0</v>
      </c>
      <c r="V97" s="387">
        <f t="shared" si="29"/>
        <v>0</v>
      </c>
      <c r="W97" s="388">
        <f t="shared" si="30"/>
        <v>63</v>
      </c>
      <c r="X97" s="389">
        <f t="shared" si="31"/>
        <v>252</v>
      </c>
      <c r="Y97" s="144"/>
      <c r="Z97" s="423">
        <f t="shared" si="3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ref="A98:A129" si="34">+IF(D98&gt;0,1,0)</f>
        <v>1</v>
      </c>
      <c r="B98" s="142" t="s">
        <v>370</v>
      </c>
      <c r="C98" s="148"/>
      <c r="D98" s="199">
        <v>10</v>
      </c>
      <c r="E98" s="383">
        <f t="shared" ref="E98:E129" si="35">D98*7</f>
        <v>70</v>
      </c>
      <c r="F98" s="319">
        <v>46260</v>
      </c>
      <c r="G98" s="384">
        <f t="shared" ca="1" si="33"/>
        <v>48</v>
      </c>
      <c r="H98" s="385">
        <v>3</v>
      </c>
      <c r="I98" s="428">
        <v>-4.1644255000000001</v>
      </c>
      <c r="J98" s="428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>
        <v>0.5</v>
      </c>
      <c r="Q98" s="197"/>
      <c r="R98" s="386">
        <f t="shared" ref="R98:R129" si="36">+$E98*L98</f>
        <v>35</v>
      </c>
      <c r="S98" s="387">
        <f t="shared" ref="S98:S129" si="37">+$E98*M98</f>
        <v>0</v>
      </c>
      <c r="T98" s="387">
        <f t="shared" ref="T98:T129" si="38">+$E98*N98</f>
        <v>0</v>
      </c>
      <c r="U98" s="387">
        <f t="shared" ref="U98:U129" si="39">+$E98*O98</f>
        <v>0</v>
      </c>
      <c r="V98" s="387">
        <f t="shared" ref="V98:V129" si="40">+$E98*P98</f>
        <v>35</v>
      </c>
      <c r="W98" s="388">
        <f t="shared" ref="W98:W129" si="41">+$E98*Q98</f>
        <v>0</v>
      </c>
      <c r="X98" s="389">
        <f t="shared" ref="X98:X129" si="42">SUM(R98:W98)</f>
        <v>70</v>
      </c>
      <c r="Y98" s="144"/>
      <c r="Z98" s="423">
        <f t="shared" ref="Z98:Z129" si="43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34"/>
        <v>1</v>
      </c>
      <c r="B99" s="142" t="s">
        <v>137</v>
      </c>
      <c r="C99" s="142"/>
      <c r="D99" s="198">
        <v>38</v>
      </c>
      <c r="E99" s="383">
        <f t="shared" si="35"/>
        <v>266</v>
      </c>
      <c r="F99" s="319">
        <v>46262</v>
      </c>
      <c r="G99" s="384">
        <f t="shared" ca="1" si="33"/>
        <v>46</v>
      </c>
      <c r="H99" s="385">
        <v>2</v>
      </c>
      <c r="I99" s="428" t="s">
        <v>539</v>
      </c>
      <c r="J99" s="428" t="s">
        <v>540</v>
      </c>
      <c r="K99" s="385" t="s">
        <v>354</v>
      </c>
      <c r="L99" s="195">
        <v>0.5</v>
      </c>
      <c r="M99" s="196"/>
      <c r="N99" s="196"/>
      <c r="O99" s="196">
        <v>0.5</v>
      </c>
      <c r="P99" s="196"/>
      <c r="Q99" s="197"/>
      <c r="R99" s="386">
        <f t="shared" si="36"/>
        <v>133</v>
      </c>
      <c r="S99" s="387">
        <f t="shared" si="37"/>
        <v>0</v>
      </c>
      <c r="T99" s="387">
        <f t="shared" si="38"/>
        <v>0</v>
      </c>
      <c r="U99" s="387">
        <f t="shared" si="39"/>
        <v>133</v>
      </c>
      <c r="V99" s="387">
        <f t="shared" si="40"/>
        <v>0</v>
      </c>
      <c r="W99" s="388">
        <f t="shared" si="41"/>
        <v>0</v>
      </c>
      <c r="X99" s="389">
        <f t="shared" si="42"/>
        <v>266</v>
      </c>
      <c r="Y99" s="144"/>
      <c r="Z99" s="423">
        <f t="shared" si="43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34"/>
        <v>1</v>
      </c>
      <c r="B100" s="142" t="s">
        <v>338</v>
      </c>
      <c r="C100" s="142"/>
      <c r="D100" s="198">
        <v>16</v>
      </c>
      <c r="E100" s="383">
        <f t="shared" si="35"/>
        <v>112</v>
      </c>
      <c r="F100" s="319">
        <v>46261</v>
      </c>
      <c r="G100" s="384">
        <f t="shared" ref="G100:G131" ca="1" si="44">+IF(A100=1,(+TODAY())-F100,"Sans objet")</f>
        <v>47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si="36"/>
        <v>84</v>
      </c>
      <c r="S100" s="387">
        <f t="shared" si="37"/>
        <v>0</v>
      </c>
      <c r="T100" s="387">
        <f t="shared" si="38"/>
        <v>28</v>
      </c>
      <c r="U100" s="387">
        <f t="shared" si="39"/>
        <v>0</v>
      </c>
      <c r="V100" s="387">
        <f t="shared" si="40"/>
        <v>0</v>
      </c>
      <c r="W100" s="388">
        <f t="shared" si="41"/>
        <v>0</v>
      </c>
      <c r="X100" s="389">
        <f t="shared" si="42"/>
        <v>112</v>
      </c>
      <c r="Y100" s="144"/>
      <c r="Z100" s="423">
        <f t="shared" si="43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34"/>
        <v>1</v>
      </c>
      <c r="B101" s="142" t="s">
        <v>140</v>
      </c>
      <c r="C101" s="142"/>
      <c r="D101" s="198">
        <v>24</v>
      </c>
      <c r="E101" s="383">
        <f t="shared" si="35"/>
        <v>168</v>
      </c>
      <c r="F101" s="319">
        <v>46259</v>
      </c>
      <c r="G101" s="384">
        <f t="shared" ca="1" si="44"/>
        <v>49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>
        <v>0.5</v>
      </c>
      <c r="Q101" s="197"/>
      <c r="R101" s="386">
        <f t="shared" si="36"/>
        <v>84</v>
      </c>
      <c r="S101" s="387">
        <f t="shared" si="37"/>
        <v>0</v>
      </c>
      <c r="T101" s="387">
        <f t="shared" si="38"/>
        <v>0</v>
      </c>
      <c r="U101" s="387">
        <f t="shared" si="39"/>
        <v>0</v>
      </c>
      <c r="V101" s="387">
        <f t="shared" si="40"/>
        <v>84</v>
      </c>
      <c r="W101" s="388">
        <f t="shared" si="41"/>
        <v>0</v>
      </c>
      <c r="X101" s="389">
        <f t="shared" si="42"/>
        <v>168</v>
      </c>
      <c r="Y101" s="144"/>
      <c r="Z101" s="423">
        <f t="shared" si="43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34"/>
        <v>1</v>
      </c>
      <c r="B102" s="142" t="s">
        <v>333</v>
      </c>
      <c r="C102" s="142"/>
      <c r="D102" s="198">
        <v>22</v>
      </c>
      <c r="E102" s="383">
        <f t="shared" si="35"/>
        <v>154</v>
      </c>
      <c r="F102" s="319">
        <v>46255</v>
      </c>
      <c r="G102" s="384">
        <f t="shared" ca="1" si="44"/>
        <v>53</v>
      </c>
      <c r="H102" s="254">
        <v>1</v>
      </c>
      <c r="I102" s="429" t="s">
        <v>541</v>
      </c>
      <c r="J102" s="429" t="s">
        <v>542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6"/>
        <v>0</v>
      </c>
      <c r="S102" s="387">
        <f t="shared" si="37"/>
        <v>0</v>
      </c>
      <c r="T102" s="387">
        <f t="shared" si="38"/>
        <v>77</v>
      </c>
      <c r="U102" s="387">
        <f t="shared" si="39"/>
        <v>0</v>
      </c>
      <c r="V102" s="387">
        <f t="shared" si="40"/>
        <v>77</v>
      </c>
      <c r="W102" s="388">
        <f t="shared" si="41"/>
        <v>0</v>
      </c>
      <c r="X102" s="389">
        <f t="shared" si="42"/>
        <v>154</v>
      </c>
      <c r="Y102" s="144"/>
      <c r="Z102" s="423">
        <f t="shared" si="43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34"/>
        <v>1</v>
      </c>
      <c r="B103" s="142" t="s">
        <v>142</v>
      </c>
      <c r="C103" s="142"/>
      <c r="D103" s="198">
        <v>26</v>
      </c>
      <c r="E103" s="383">
        <f t="shared" si="35"/>
        <v>182</v>
      </c>
      <c r="F103" s="319">
        <v>46260</v>
      </c>
      <c r="G103" s="384">
        <f t="shared" ca="1" si="44"/>
        <v>48</v>
      </c>
      <c r="H103" s="385">
        <v>2</v>
      </c>
      <c r="I103" s="428" t="s">
        <v>543</v>
      </c>
      <c r="J103" s="428" t="s">
        <v>544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6"/>
        <v>182</v>
      </c>
      <c r="S103" s="387">
        <f t="shared" si="37"/>
        <v>0</v>
      </c>
      <c r="T103" s="387">
        <f t="shared" si="38"/>
        <v>0</v>
      </c>
      <c r="U103" s="387">
        <f t="shared" si="39"/>
        <v>0</v>
      </c>
      <c r="V103" s="387">
        <f t="shared" si="40"/>
        <v>0</v>
      </c>
      <c r="W103" s="388">
        <f t="shared" si="41"/>
        <v>0</v>
      </c>
      <c r="X103" s="389">
        <f t="shared" si="42"/>
        <v>182</v>
      </c>
      <c r="Y103" s="144"/>
      <c r="Z103" s="423">
        <f t="shared" si="43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34"/>
        <v>1</v>
      </c>
      <c r="B104" s="142" t="s">
        <v>143</v>
      </c>
      <c r="C104" s="148" t="s">
        <v>34</v>
      </c>
      <c r="D104" s="198">
        <v>18</v>
      </c>
      <c r="E104" s="383">
        <f t="shared" si="35"/>
        <v>126</v>
      </c>
      <c r="F104" s="319">
        <v>46261</v>
      </c>
      <c r="G104" s="384">
        <f t="shared" ca="1" si="44"/>
        <v>47</v>
      </c>
      <c r="H104" s="385">
        <v>3</v>
      </c>
      <c r="I104" s="428" t="s">
        <v>545</v>
      </c>
      <c r="J104" s="428" t="s">
        <v>546</v>
      </c>
      <c r="K104" s="385" t="str">
        <f>VLOOKUP(H104,Secteurs!$A$4:$C$6,3)</f>
        <v>Arnaud ITOUA</v>
      </c>
      <c r="L104" s="195"/>
      <c r="M104" s="196">
        <v>0.5</v>
      </c>
      <c r="N104" s="196"/>
      <c r="O104" s="196">
        <v>0.5</v>
      </c>
      <c r="P104" s="196"/>
      <c r="Q104" s="197"/>
      <c r="R104" s="386">
        <f t="shared" si="36"/>
        <v>0</v>
      </c>
      <c r="S104" s="387">
        <f t="shared" si="37"/>
        <v>63</v>
      </c>
      <c r="T104" s="387">
        <f t="shared" si="38"/>
        <v>0</v>
      </c>
      <c r="U104" s="387">
        <f t="shared" si="39"/>
        <v>63</v>
      </c>
      <c r="V104" s="387">
        <f t="shared" si="40"/>
        <v>0</v>
      </c>
      <c r="W104" s="388">
        <f t="shared" si="41"/>
        <v>0</v>
      </c>
      <c r="X104" s="389">
        <f t="shared" si="42"/>
        <v>126</v>
      </c>
      <c r="Y104" s="144"/>
      <c r="Z104" s="423">
        <f t="shared" si="43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34"/>
        <v>1</v>
      </c>
      <c r="B105" s="142" t="s">
        <v>144</v>
      </c>
      <c r="C105" s="148" t="s">
        <v>29</v>
      </c>
      <c r="D105" s="198">
        <v>20</v>
      </c>
      <c r="E105" s="383">
        <f t="shared" si="35"/>
        <v>140</v>
      </c>
      <c r="F105" s="319">
        <v>46255</v>
      </c>
      <c r="G105" s="384">
        <f t="shared" ca="1" si="44"/>
        <v>53</v>
      </c>
      <c r="H105" s="385">
        <v>2</v>
      </c>
      <c r="I105" s="428" t="s">
        <v>547</v>
      </c>
      <c r="J105" s="428" t="s">
        <v>548</v>
      </c>
      <c r="K105" s="385" t="s">
        <v>354</v>
      </c>
      <c r="L105" s="353"/>
      <c r="M105" s="196"/>
      <c r="N105" s="196">
        <v>0.5</v>
      </c>
      <c r="O105" s="196">
        <v>0.25</v>
      </c>
      <c r="P105" s="196"/>
      <c r="Q105" s="197">
        <v>0.25</v>
      </c>
      <c r="R105" s="386">
        <f t="shared" si="36"/>
        <v>0</v>
      </c>
      <c r="S105" s="387">
        <f t="shared" si="37"/>
        <v>0</v>
      </c>
      <c r="T105" s="387">
        <f t="shared" si="38"/>
        <v>70</v>
      </c>
      <c r="U105" s="387">
        <f t="shared" si="39"/>
        <v>35</v>
      </c>
      <c r="V105" s="387">
        <f t="shared" si="40"/>
        <v>0</v>
      </c>
      <c r="W105" s="388">
        <f t="shared" si="41"/>
        <v>35</v>
      </c>
      <c r="X105" s="389">
        <f t="shared" si="42"/>
        <v>140</v>
      </c>
      <c r="Y105" s="144"/>
      <c r="Z105" s="423">
        <f t="shared" si="43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34"/>
        <v>1</v>
      </c>
      <c r="B106" s="142" t="s">
        <v>381</v>
      </c>
      <c r="C106" s="142"/>
      <c r="D106" s="198">
        <v>22</v>
      </c>
      <c r="E106" s="383">
        <f t="shared" si="35"/>
        <v>154</v>
      </c>
      <c r="F106" s="319">
        <v>46261</v>
      </c>
      <c r="G106" s="384">
        <f t="shared" ca="1" si="44"/>
        <v>47</v>
      </c>
      <c r="H106" s="385">
        <v>1</v>
      </c>
      <c r="I106" s="428" t="s">
        <v>549</v>
      </c>
      <c r="J106" s="428" t="s">
        <v>550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36"/>
        <v>154</v>
      </c>
      <c r="S106" s="387">
        <f t="shared" si="37"/>
        <v>0</v>
      </c>
      <c r="T106" s="387">
        <f t="shared" si="38"/>
        <v>0</v>
      </c>
      <c r="U106" s="387">
        <f t="shared" si="39"/>
        <v>0</v>
      </c>
      <c r="V106" s="387">
        <f t="shared" si="40"/>
        <v>0</v>
      </c>
      <c r="W106" s="388">
        <f t="shared" si="41"/>
        <v>0</v>
      </c>
      <c r="X106" s="389">
        <f t="shared" si="42"/>
        <v>154</v>
      </c>
      <c r="Y106" s="144"/>
      <c r="Z106" s="423">
        <f t="shared" si="43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34"/>
        <v>1</v>
      </c>
      <c r="B107" s="142" t="s">
        <v>339</v>
      </c>
      <c r="C107" s="142"/>
      <c r="D107" s="199">
        <v>14</v>
      </c>
      <c r="E107" s="383">
        <f t="shared" si="35"/>
        <v>98</v>
      </c>
      <c r="F107" s="319">
        <v>46261</v>
      </c>
      <c r="G107" s="384">
        <f t="shared" ca="1" si="44"/>
        <v>47</v>
      </c>
      <c r="H107" s="385">
        <v>3</v>
      </c>
      <c r="I107" s="428">
        <v>-4.2050318999999998</v>
      </c>
      <c r="J107" s="428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36"/>
        <v>49</v>
      </c>
      <c r="S107" s="387">
        <f t="shared" si="37"/>
        <v>0</v>
      </c>
      <c r="T107" s="387">
        <f t="shared" si="38"/>
        <v>0</v>
      </c>
      <c r="U107" s="387">
        <f t="shared" si="39"/>
        <v>0</v>
      </c>
      <c r="V107" s="387">
        <f t="shared" si="40"/>
        <v>0</v>
      </c>
      <c r="W107" s="388">
        <f t="shared" si="41"/>
        <v>49</v>
      </c>
      <c r="X107" s="389">
        <f t="shared" si="42"/>
        <v>98</v>
      </c>
      <c r="Y107" s="144"/>
      <c r="Z107" s="423">
        <f t="shared" si="43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34"/>
        <v>1</v>
      </c>
      <c r="B108" s="142" t="s">
        <v>147</v>
      </c>
      <c r="C108" s="142"/>
      <c r="D108" s="198">
        <v>16</v>
      </c>
      <c r="E108" s="383">
        <f t="shared" si="35"/>
        <v>112</v>
      </c>
      <c r="F108" s="319">
        <v>46260</v>
      </c>
      <c r="G108" s="384">
        <f t="shared" ca="1" si="44"/>
        <v>48</v>
      </c>
      <c r="H108" s="385">
        <v>1</v>
      </c>
      <c r="I108" s="428">
        <v>-4.2831029999999997</v>
      </c>
      <c r="J108" s="428">
        <v>15.246445</v>
      </c>
      <c r="K108" s="385" t="s">
        <v>353</v>
      </c>
      <c r="L108" s="195"/>
      <c r="M108" s="196"/>
      <c r="N108" s="196">
        <v>0.5</v>
      </c>
      <c r="O108" s="196"/>
      <c r="P108" s="196">
        <v>0.5</v>
      </c>
      <c r="Q108" s="197"/>
      <c r="R108" s="386">
        <f t="shared" si="36"/>
        <v>0</v>
      </c>
      <c r="S108" s="387">
        <f t="shared" si="37"/>
        <v>0</v>
      </c>
      <c r="T108" s="387">
        <f t="shared" si="38"/>
        <v>56</v>
      </c>
      <c r="U108" s="387">
        <f t="shared" si="39"/>
        <v>0</v>
      </c>
      <c r="V108" s="387">
        <f t="shared" si="40"/>
        <v>56</v>
      </c>
      <c r="W108" s="388">
        <f t="shared" si="41"/>
        <v>0</v>
      </c>
      <c r="X108" s="389">
        <f t="shared" si="42"/>
        <v>112</v>
      </c>
      <c r="Y108" s="144"/>
      <c r="Z108" s="423">
        <f t="shared" si="43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34"/>
        <v>1</v>
      </c>
      <c r="B109" s="142" t="s">
        <v>551</v>
      </c>
      <c r="C109" s="142"/>
      <c r="D109" s="198">
        <v>15</v>
      </c>
      <c r="E109" s="383">
        <f t="shared" si="35"/>
        <v>105</v>
      </c>
      <c r="F109" s="319">
        <v>46262</v>
      </c>
      <c r="G109" s="384">
        <f t="shared" ca="1" si="44"/>
        <v>46</v>
      </c>
      <c r="H109" s="254">
        <v>1</v>
      </c>
      <c r="I109" s="429">
        <v>-4.2952130000000004</v>
      </c>
      <c r="J109" s="429">
        <v>15.211610800000001</v>
      </c>
      <c r="K109" s="385" t="s">
        <v>353</v>
      </c>
      <c r="L109" s="195"/>
      <c r="M109" s="196"/>
      <c r="N109" s="196">
        <v>0.5</v>
      </c>
      <c r="O109" s="196"/>
      <c r="P109" s="196">
        <v>0.5</v>
      </c>
      <c r="Q109" s="197"/>
      <c r="R109" s="386">
        <f t="shared" si="36"/>
        <v>0</v>
      </c>
      <c r="S109" s="387">
        <f t="shared" si="37"/>
        <v>0</v>
      </c>
      <c r="T109" s="387">
        <f t="shared" si="38"/>
        <v>52.5</v>
      </c>
      <c r="U109" s="387">
        <f t="shared" si="39"/>
        <v>0</v>
      </c>
      <c r="V109" s="387">
        <f t="shared" si="40"/>
        <v>52.5</v>
      </c>
      <c r="W109" s="388">
        <f t="shared" si="41"/>
        <v>0</v>
      </c>
      <c r="X109" s="389">
        <f t="shared" si="42"/>
        <v>105</v>
      </c>
      <c r="Y109" s="144"/>
      <c r="Z109" s="423">
        <f t="shared" si="43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34"/>
        <v>1</v>
      </c>
      <c r="B110" s="142" t="s">
        <v>149</v>
      </c>
      <c r="C110" s="142"/>
      <c r="D110" s="199">
        <v>18</v>
      </c>
      <c r="E110" s="383">
        <f t="shared" si="35"/>
        <v>126</v>
      </c>
      <c r="F110" s="319">
        <v>46261</v>
      </c>
      <c r="G110" s="384">
        <f t="shared" ca="1" si="44"/>
        <v>47</v>
      </c>
      <c r="H110" s="385">
        <v>3</v>
      </c>
      <c r="I110" s="428">
        <v>-4.2012657000000004</v>
      </c>
      <c r="J110" s="428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36"/>
        <v>63</v>
      </c>
      <c r="S110" s="387">
        <f t="shared" si="37"/>
        <v>0</v>
      </c>
      <c r="T110" s="387">
        <f t="shared" si="38"/>
        <v>0</v>
      </c>
      <c r="U110" s="387">
        <f t="shared" si="39"/>
        <v>0</v>
      </c>
      <c r="V110" s="387">
        <f t="shared" si="40"/>
        <v>63</v>
      </c>
      <c r="W110" s="388">
        <f t="shared" si="41"/>
        <v>0</v>
      </c>
      <c r="X110" s="389">
        <f t="shared" si="42"/>
        <v>126</v>
      </c>
      <c r="Y110" s="144"/>
      <c r="Z110" s="423">
        <f t="shared" si="43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34"/>
        <v>1</v>
      </c>
      <c r="B111" s="142" t="s">
        <v>150</v>
      </c>
      <c r="C111" s="142"/>
      <c r="D111" s="198">
        <v>16</v>
      </c>
      <c r="E111" s="383">
        <f t="shared" si="35"/>
        <v>112</v>
      </c>
      <c r="F111" s="319">
        <v>46260</v>
      </c>
      <c r="G111" s="384">
        <f t="shared" ca="1" si="44"/>
        <v>48</v>
      </c>
      <c r="H111" s="385">
        <v>2</v>
      </c>
      <c r="I111" s="428" t="s">
        <v>552</v>
      </c>
      <c r="J111" s="428" t="s">
        <v>553</v>
      </c>
      <c r="K111" s="385" t="s">
        <v>354</v>
      </c>
      <c r="L111" s="195"/>
      <c r="M111" s="196"/>
      <c r="N111" s="196">
        <v>0.5</v>
      </c>
      <c r="O111" s="196"/>
      <c r="P111" s="196">
        <v>0.5</v>
      </c>
      <c r="Q111" s="197"/>
      <c r="R111" s="386">
        <f t="shared" si="36"/>
        <v>0</v>
      </c>
      <c r="S111" s="387">
        <f t="shared" si="37"/>
        <v>0</v>
      </c>
      <c r="T111" s="387">
        <f t="shared" si="38"/>
        <v>56</v>
      </c>
      <c r="U111" s="387">
        <f t="shared" si="39"/>
        <v>0</v>
      </c>
      <c r="V111" s="387">
        <f t="shared" si="40"/>
        <v>56</v>
      </c>
      <c r="W111" s="388">
        <f t="shared" si="41"/>
        <v>0</v>
      </c>
      <c r="X111" s="389">
        <f t="shared" si="42"/>
        <v>112</v>
      </c>
      <c r="Y111" s="144"/>
      <c r="Z111" s="423">
        <f t="shared" si="43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34"/>
        <v>1</v>
      </c>
      <c r="B112" s="153" t="s">
        <v>151</v>
      </c>
      <c r="C112" s="153"/>
      <c r="D112" s="198">
        <v>30</v>
      </c>
      <c r="E112" s="383">
        <f t="shared" si="35"/>
        <v>210</v>
      </c>
      <c r="F112" s="319">
        <v>46260</v>
      </c>
      <c r="G112" s="384">
        <f t="shared" ca="1" si="44"/>
        <v>48</v>
      </c>
      <c r="H112" s="385">
        <v>1</v>
      </c>
      <c r="I112" s="428">
        <v>-4.2806160999999996</v>
      </c>
      <c r="J112" s="428">
        <v>15.2473147</v>
      </c>
      <c r="K112" s="385" t="s">
        <v>353</v>
      </c>
      <c r="L112" s="195"/>
      <c r="M112" s="196"/>
      <c r="N112" s="196"/>
      <c r="O112" s="196">
        <v>1</v>
      </c>
      <c r="P112" s="196"/>
      <c r="Q112" s="197"/>
      <c r="R112" s="386">
        <f t="shared" si="36"/>
        <v>0</v>
      </c>
      <c r="S112" s="387">
        <f t="shared" si="37"/>
        <v>0</v>
      </c>
      <c r="T112" s="387">
        <f t="shared" si="38"/>
        <v>0</v>
      </c>
      <c r="U112" s="387">
        <f t="shared" si="39"/>
        <v>210</v>
      </c>
      <c r="V112" s="387">
        <f t="shared" si="40"/>
        <v>0</v>
      </c>
      <c r="W112" s="388">
        <f t="shared" si="41"/>
        <v>0</v>
      </c>
      <c r="X112" s="389">
        <f t="shared" si="42"/>
        <v>210</v>
      </c>
      <c r="Y112" s="144"/>
      <c r="Z112" s="423">
        <f t="shared" si="43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34"/>
        <v>1</v>
      </c>
      <c r="B113" s="150" t="s">
        <v>153</v>
      </c>
      <c r="C113" s="148" t="s">
        <v>29</v>
      </c>
      <c r="D113" s="200">
        <v>18</v>
      </c>
      <c r="E113" s="383">
        <f t="shared" si="35"/>
        <v>126</v>
      </c>
      <c r="F113" s="319">
        <v>46261</v>
      </c>
      <c r="G113" s="384">
        <f t="shared" ca="1" si="44"/>
        <v>47</v>
      </c>
      <c r="H113" s="385">
        <v>3</v>
      </c>
      <c r="I113" s="428">
        <v>-4.2322949999999997</v>
      </c>
      <c r="J113" s="428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6"/>
        <v>0</v>
      </c>
      <c r="S113" s="387">
        <f t="shared" si="37"/>
        <v>126</v>
      </c>
      <c r="T113" s="387">
        <f t="shared" si="38"/>
        <v>0</v>
      </c>
      <c r="U113" s="387">
        <f t="shared" si="39"/>
        <v>0</v>
      </c>
      <c r="V113" s="387">
        <f t="shared" si="40"/>
        <v>0</v>
      </c>
      <c r="W113" s="388">
        <f t="shared" si="41"/>
        <v>0</v>
      </c>
      <c r="X113" s="389">
        <f t="shared" si="42"/>
        <v>126</v>
      </c>
      <c r="Y113" s="144"/>
      <c r="Z113" s="423">
        <f t="shared" si="43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34"/>
        <v>1</v>
      </c>
      <c r="B114" s="150" t="s">
        <v>154</v>
      </c>
      <c r="C114" s="150"/>
      <c r="D114" s="200">
        <v>18</v>
      </c>
      <c r="E114" s="383">
        <f t="shared" si="35"/>
        <v>126</v>
      </c>
      <c r="F114" s="319">
        <v>46261</v>
      </c>
      <c r="G114" s="384">
        <f t="shared" ca="1" si="44"/>
        <v>47</v>
      </c>
      <c r="H114" s="385">
        <v>3</v>
      </c>
      <c r="I114" s="428">
        <v>-4.2060531000000001</v>
      </c>
      <c r="J114" s="428">
        <v>15.262865700000001</v>
      </c>
      <c r="K114" s="385" t="str">
        <f>VLOOKUP(H114,Secteurs!$A$4:$C$6,3)</f>
        <v>Arnaud ITOUA</v>
      </c>
      <c r="L114" s="195">
        <v>1</v>
      </c>
      <c r="M114" s="196"/>
      <c r="N114" s="196"/>
      <c r="O114" s="196"/>
      <c r="P114" s="196"/>
      <c r="Q114" s="197"/>
      <c r="R114" s="386">
        <f t="shared" si="36"/>
        <v>126</v>
      </c>
      <c r="S114" s="387">
        <f t="shared" si="37"/>
        <v>0</v>
      </c>
      <c r="T114" s="387">
        <f t="shared" si="38"/>
        <v>0</v>
      </c>
      <c r="U114" s="387">
        <f t="shared" si="39"/>
        <v>0</v>
      </c>
      <c r="V114" s="387">
        <f t="shared" si="40"/>
        <v>0</v>
      </c>
      <c r="W114" s="388">
        <f t="shared" si="41"/>
        <v>0</v>
      </c>
      <c r="X114" s="389">
        <f t="shared" si="42"/>
        <v>126</v>
      </c>
      <c r="Y114" s="144"/>
      <c r="Z114" s="423">
        <f t="shared" si="43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34"/>
        <v>1</v>
      </c>
      <c r="B115" s="348" t="s">
        <v>328</v>
      </c>
      <c r="C115" s="142"/>
      <c r="D115" s="198">
        <v>16</v>
      </c>
      <c r="E115" s="383">
        <f t="shared" si="35"/>
        <v>112</v>
      </c>
      <c r="F115" s="319">
        <v>46261</v>
      </c>
      <c r="G115" s="384">
        <f t="shared" ca="1" si="44"/>
        <v>47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36"/>
        <v>0</v>
      </c>
      <c r="S115" s="387">
        <f t="shared" si="37"/>
        <v>0</v>
      </c>
      <c r="T115" s="387">
        <f t="shared" si="38"/>
        <v>0</v>
      </c>
      <c r="U115" s="387">
        <f t="shared" si="39"/>
        <v>56</v>
      </c>
      <c r="V115" s="387">
        <f t="shared" si="40"/>
        <v>56</v>
      </c>
      <c r="W115" s="388">
        <f t="shared" si="41"/>
        <v>0</v>
      </c>
      <c r="X115" s="389">
        <f t="shared" si="42"/>
        <v>112</v>
      </c>
      <c r="Y115" s="144"/>
      <c r="Z115" s="423">
        <f t="shared" si="43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34"/>
        <v>1</v>
      </c>
      <c r="B116" s="150" t="s">
        <v>156</v>
      </c>
      <c r="C116" s="150"/>
      <c r="D116" s="200">
        <v>14</v>
      </c>
      <c r="E116" s="383">
        <f t="shared" si="35"/>
        <v>98</v>
      </c>
      <c r="F116" s="320">
        <v>46259</v>
      </c>
      <c r="G116" s="384">
        <f t="shared" ca="1" si="44"/>
        <v>49</v>
      </c>
      <c r="H116" s="255">
        <v>3</v>
      </c>
      <c r="I116" s="430">
        <v>-4.2692519000000004</v>
      </c>
      <c r="J116" s="430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36"/>
        <v>49</v>
      </c>
      <c r="S116" s="387">
        <f t="shared" si="37"/>
        <v>0</v>
      </c>
      <c r="T116" s="387">
        <f t="shared" si="38"/>
        <v>0</v>
      </c>
      <c r="U116" s="387">
        <f t="shared" si="39"/>
        <v>0</v>
      </c>
      <c r="V116" s="387">
        <f t="shared" si="40"/>
        <v>49</v>
      </c>
      <c r="W116" s="388">
        <f t="shared" si="41"/>
        <v>0</v>
      </c>
      <c r="X116" s="389">
        <f t="shared" si="42"/>
        <v>98</v>
      </c>
      <c r="Y116" s="144"/>
      <c r="Z116" s="423">
        <f t="shared" si="43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34"/>
        <v>1</v>
      </c>
      <c r="B117" s="150" t="s">
        <v>157</v>
      </c>
      <c r="C117" s="148" t="s">
        <v>29</v>
      </c>
      <c r="D117" s="200">
        <v>22</v>
      </c>
      <c r="E117" s="383">
        <f t="shared" si="35"/>
        <v>154</v>
      </c>
      <c r="F117" s="319">
        <v>46255</v>
      </c>
      <c r="G117" s="384">
        <f t="shared" ca="1" si="44"/>
        <v>53</v>
      </c>
      <c r="H117" s="385">
        <v>2</v>
      </c>
      <c r="I117" s="428" t="s">
        <v>423</v>
      </c>
      <c r="J117" s="428" t="s">
        <v>424</v>
      </c>
      <c r="K117" s="385" t="s">
        <v>355</v>
      </c>
      <c r="L117" s="195"/>
      <c r="M117" s="196"/>
      <c r="N117" s="196"/>
      <c r="O117" s="196">
        <v>0.5</v>
      </c>
      <c r="P117" s="196"/>
      <c r="Q117" s="197">
        <v>0.5</v>
      </c>
      <c r="R117" s="386">
        <f t="shared" si="36"/>
        <v>0</v>
      </c>
      <c r="S117" s="387">
        <f t="shared" si="37"/>
        <v>0</v>
      </c>
      <c r="T117" s="387">
        <f t="shared" si="38"/>
        <v>0</v>
      </c>
      <c r="U117" s="387">
        <f t="shared" si="39"/>
        <v>77</v>
      </c>
      <c r="V117" s="387">
        <f t="shared" si="40"/>
        <v>0</v>
      </c>
      <c r="W117" s="388">
        <f t="shared" si="41"/>
        <v>77</v>
      </c>
      <c r="X117" s="389">
        <f t="shared" si="42"/>
        <v>154</v>
      </c>
      <c r="Y117" s="144"/>
      <c r="Z117" s="423">
        <f t="shared" si="43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34"/>
        <v>1</v>
      </c>
      <c r="B118" s="150" t="s">
        <v>158</v>
      </c>
      <c r="C118" s="150"/>
      <c r="D118" s="200">
        <v>40</v>
      </c>
      <c r="E118" s="383">
        <f t="shared" si="35"/>
        <v>280</v>
      </c>
      <c r="F118" s="319">
        <v>46261</v>
      </c>
      <c r="G118" s="384">
        <f t="shared" ca="1" si="44"/>
        <v>47</v>
      </c>
      <c r="H118" s="385">
        <v>2</v>
      </c>
      <c r="I118" s="428" t="s">
        <v>554</v>
      </c>
      <c r="J118" s="428" t="s">
        <v>555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6"/>
        <v>280</v>
      </c>
      <c r="S118" s="387">
        <f t="shared" si="37"/>
        <v>0</v>
      </c>
      <c r="T118" s="387">
        <f t="shared" si="38"/>
        <v>0</v>
      </c>
      <c r="U118" s="387">
        <f t="shared" si="39"/>
        <v>0</v>
      </c>
      <c r="V118" s="387">
        <f t="shared" si="40"/>
        <v>0</v>
      </c>
      <c r="W118" s="388">
        <f t="shared" si="41"/>
        <v>0</v>
      </c>
      <c r="X118" s="389">
        <f t="shared" si="42"/>
        <v>280</v>
      </c>
      <c r="Y118" s="144"/>
      <c r="Z118" s="423">
        <f t="shared" si="43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34"/>
        <v>1</v>
      </c>
      <c r="B119" s="150" t="s">
        <v>159</v>
      </c>
      <c r="C119" s="154" t="s">
        <v>29</v>
      </c>
      <c r="D119" s="200">
        <v>16</v>
      </c>
      <c r="E119" s="383">
        <f t="shared" si="35"/>
        <v>112</v>
      </c>
      <c r="F119" s="319">
        <v>46260</v>
      </c>
      <c r="G119" s="384">
        <f t="shared" ca="1" si="44"/>
        <v>48</v>
      </c>
      <c r="H119" s="385">
        <v>2</v>
      </c>
      <c r="I119" s="428" t="s">
        <v>556</v>
      </c>
      <c r="J119" s="428" t="s">
        <v>557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6"/>
        <v>112</v>
      </c>
      <c r="S119" s="387">
        <f t="shared" si="37"/>
        <v>0</v>
      </c>
      <c r="T119" s="387">
        <f t="shared" si="38"/>
        <v>0</v>
      </c>
      <c r="U119" s="387">
        <f t="shared" si="39"/>
        <v>0</v>
      </c>
      <c r="V119" s="387">
        <f t="shared" si="40"/>
        <v>0</v>
      </c>
      <c r="W119" s="388">
        <f t="shared" si="41"/>
        <v>0</v>
      </c>
      <c r="X119" s="389">
        <f t="shared" si="42"/>
        <v>112</v>
      </c>
      <c r="Y119" s="144"/>
      <c r="Z119" s="423">
        <f t="shared" si="43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34"/>
        <v>1</v>
      </c>
      <c r="B120" s="150" t="s">
        <v>324</v>
      </c>
      <c r="C120" s="150"/>
      <c r="D120" s="200">
        <v>10</v>
      </c>
      <c r="E120" s="383">
        <f t="shared" si="35"/>
        <v>70</v>
      </c>
      <c r="F120" s="319">
        <v>46259</v>
      </c>
      <c r="G120" s="384">
        <f t="shared" ca="1" si="44"/>
        <v>49</v>
      </c>
      <c r="H120" s="385">
        <v>3</v>
      </c>
      <c r="I120" s="428">
        <v>-4.2692519000000004</v>
      </c>
      <c r="J120" s="428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>
        <v>0.5</v>
      </c>
      <c r="Q120" s="197"/>
      <c r="R120" s="386">
        <f t="shared" si="36"/>
        <v>35</v>
      </c>
      <c r="S120" s="387">
        <f t="shared" si="37"/>
        <v>0</v>
      </c>
      <c r="T120" s="387">
        <f t="shared" si="38"/>
        <v>0</v>
      </c>
      <c r="U120" s="387">
        <f t="shared" si="39"/>
        <v>0</v>
      </c>
      <c r="V120" s="387">
        <f t="shared" si="40"/>
        <v>35</v>
      </c>
      <c r="W120" s="388">
        <f t="shared" si="41"/>
        <v>0</v>
      </c>
      <c r="X120" s="389">
        <f t="shared" si="42"/>
        <v>70</v>
      </c>
      <c r="Y120" s="144"/>
      <c r="Z120" s="423">
        <f t="shared" si="43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34"/>
        <v>1</v>
      </c>
      <c r="B121" s="150" t="s">
        <v>292</v>
      </c>
      <c r="C121" s="321"/>
      <c r="D121" s="200">
        <v>16</v>
      </c>
      <c r="E121" s="383">
        <f t="shared" si="35"/>
        <v>112</v>
      </c>
      <c r="F121" s="319">
        <v>46261</v>
      </c>
      <c r="G121" s="384">
        <f t="shared" ca="1" si="44"/>
        <v>47</v>
      </c>
      <c r="H121" s="385">
        <v>2</v>
      </c>
      <c r="I121" s="428" t="s">
        <v>558</v>
      </c>
      <c r="J121" s="428" t="s">
        <v>559</v>
      </c>
      <c r="K121" s="385" t="s">
        <v>354</v>
      </c>
      <c r="L121" s="195">
        <v>0.75</v>
      </c>
      <c r="M121" s="196"/>
      <c r="N121" s="196"/>
      <c r="O121" s="196">
        <v>0.25</v>
      </c>
      <c r="P121" s="196"/>
      <c r="Q121" s="197"/>
      <c r="R121" s="386">
        <f t="shared" si="36"/>
        <v>84</v>
      </c>
      <c r="S121" s="387">
        <f t="shared" si="37"/>
        <v>0</v>
      </c>
      <c r="T121" s="387">
        <f t="shared" si="38"/>
        <v>0</v>
      </c>
      <c r="U121" s="387">
        <f t="shared" si="39"/>
        <v>28</v>
      </c>
      <c r="V121" s="387">
        <f t="shared" si="40"/>
        <v>0</v>
      </c>
      <c r="W121" s="388">
        <f t="shared" si="41"/>
        <v>0</v>
      </c>
      <c r="X121" s="389">
        <f t="shared" si="42"/>
        <v>112</v>
      </c>
      <c r="Y121" s="144"/>
      <c r="Z121" s="423">
        <f t="shared" si="43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34"/>
        <v>1</v>
      </c>
      <c r="B122" s="150" t="s">
        <v>161</v>
      </c>
      <c r="C122" s="150"/>
      <c r="D122" s="200">
        <v>20</v>
      </c>
      <c r="E122" s="383">
        <f t="shared" si="35"/>
        <v>140</v>
      </c>
      <c r="F122" s="319">
        <v>46260</v>
      </c>
      <c r="G122" s="384">
        <f t="shared" ca="1" si="44"/>
        <v>48</v>
      </c>
      <c r="H122" s="385">
        <v>2</v>
      </c>
      <c r="I122" s="428" t="s">
        <v>560</v>
      </c>
      <c r="J122" s="428" t="s">
        <v>561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6"/>
        <v>70</v>
      </c>
      <c r="S122" s="387">
        <f t="shared" si="37"/>
        <v>0</v>
      </c>
      <c r="T122" s="387">
        <f t="shared" si="38"/>
        <v>0</v>
      </c>
      <c r="U122" s="387">
        <f t="shared" si="39"/>
        <v>70</v>
      </c>
      <c r="V122" s="387">
        <f t="shared" si="40"/>
        <v>0</v>
      </c>
      <c r="W122" s="388">
        <f t="shared" si="41"/>
        <v>0</v>
      </c>
      <c r="X122" s="389">
        <f t="shared" si="42"/>
        <v>140</v>
      </c>
      <c r="Y122" s="144"/>
      <c r="Z122" s="423">
        <f t="shared" si="43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34"/>
        <v>1</v>
      </c>
      <c r="B123" s="150" t="s">
        <v>162</v>
      </c>
      <c r="C123" s="150"/>
      <c r="D123" s="200">
        <v>42</v>
      </c>
      <c r="E123" s="383">
        <f t="shared" si="35"/>
        <v>294</v>
      </c>
      <c r="F123" s="319">
        <v>46261</v>
      </c>
      <c r="G123" s="384">
        <f t="shared" ca="1" si="44"/>
        <v>47</v>
      </c>
      <c r="H123" s="254">
        <v>2</v>
      </c>
      <c r="I123" s="429" t="s">
        <v>562</v>
      </c>
      <c r="J123" s="429" t="s">
        <v>563</v>
      </c>
      <c r="K123" s="385" t="s">
        <v>354</v>
      </c>
      <c r="L123" s="195">
        <v>0.75</v>
      </c>
      <c r="M123" s="196"/>
      <c r="N123" s="196"/>
      <c r="O123" s="196">
        <v>0.25</v>
      </c>
      <c r="P123" s="196"/>
      <c r="Q123" s="197"/>
      <c r="R123" s="386">
        <f t="shared" si="36"/>
        <v>220.5</v>
      </c>
      <c r="S123" s="387">
        <f t="shared" si="37"/>
        <v>0</v>
      </c>
      <c r="T123" s="387">
        <f t="shared" si="38"/>
        <v>0</v>
      </c>
      <c r="U123" s="387">
        <f t="shared" si="39"/>
        <v>73.5</v>
      </c>
      <c r="V123" s="387">
        <f t="shared" si="40"/>
        <v>0</v>
      </c>
      <c r="W123" s="388">
        <f t="shared" si="41"/>
        <v>0</v>
      </c>
      <c r="X123" s="389">
        <f t="shared" si="42"/>
        <v>294</v>
      </c>
      <c r="Y123" s="144"/>
      <c r="Z123" s="423">
        <f t="shared" si="43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34"/>
        <v>1</v>
      </c>
      <c r="B124" s="150" t="s">
        <v>387</v>
      </c>
      <c r="C124" s="154"/>
      <c r="D124" s="200">
        <v>2</v>
      </c>
      <c r="E124" s="383">
        <f t="shared" si="35"/>
        <v>14</v>
      </c>
      <c r="F124" s="319">
        <v>46260</v>
      </c>
      <c r="G124" s="384">
        <f t="shared" ca="1" si="44"/>
        <v>48</v>
      </c>
      <c r="H124" s="254">
        <v>1</v>
      </c>
      <c r="I124" s="429">
        <v>-4.2928160000000002</v>
      </c>
      <c r="J124" s="429">
        <v>15.250064</v>
      </c>
      <c r="K124" s="385" t="s">
        <v>353</v>
      </c>
      <c r="L124" s="195">
        <v>1</v>
      </c>
      <c r="M124" s="196"/>
      <c r="N124" s="196"/>
      <c r="O124" s="196"/>
      <c r="P124" s="196"/>
      <c r="Q124" s="197"/>
      <c r="R124" s="386">
        <f t="shared" si="36"/>
        <v>14</v>
      </c>
      <c r="S124" s="387">
        <f t="shared" si="37"/>
        <v>0</v>
      </c>
      <c r="T124" s="387">
        <f t="shared" si="38"/>
        <v>0</v>
      </c>
      <c r="U124" s="387">
        <f t="shared" si="39"/>
        <v>0</v>
      </c>
      <c r="V124" s="387">
        <f t="shared" si="40"/>
        <v>0</v>
      </c>
      <c r="W124" s="388">
        <f t="shared" si="41"/>
        <v>0</v>
      </c>
      <c r="X124" s="389">
        <f t="shared" si="42"/>
        <v>14</v>
      </c>
      <c r="Y124" s="144"/>
      <c r="Z124" s="423">
        <f t="shared" si="43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34"/>
        <v>1</v>
      </c>
      <c r="B125" s="150" t="s">
        <v>164</v>
      </c>
      <c r="C125" s="154" t="s">
        <v>34</v>
      </c>
      <c r="D125" s="201">
        <v>16</v>
      </c>
      <c r="E125" s="383">
        <f t="shared" si="35"/>
        <v>112</v>
      </c>
      <c r="F125" s="319">
        <v>46261</v>
      </c>
      <c r="G125" s="384">
        <f t="shared" ca="1" si="44"/>
        <v>47</v>
      </c>
      <c r="H125" s="254">
        <v>1</v>
      </c>
      <c r="I125" s="429" t="s">
        <v>564</v>
      </c>
      <c r="J125" s="429" t="s">
        <v>565</v>
      </c>
      <c r="K125" s="385" t="s">
        <v>354</v>
      </c>
      <c r="L125" s="195">
        <v>0.5</v>
      </c>
      <c r="M125" s="196"/>
      <c r="N125" s="196"/>
      <c r="O125" s="196">
        <v>0.5</v>
      </c>
      <c r="P125" s="196"/>
      <c r="Q125" s="197"/>
      <c r="R125" s="386">
        <f t="shared" si="36"/>
        <v>56</v>
      </c>
      <c r="S125" s="387">
        <f t="shared" si="37"/>
        <v>0</v>
      </c>
      <c r="T125" s="387">
        <f t="shared" si="38"/>
        <v>0</v>
      </c>
      <c r="U125" s="387">
        <f t="shared" si="39"/>
        <v>56</v>
      </c>
      <c r="V125" s="387">
        <f t="shared" si="40"/>
        <v>0</v>
      </c>
      <c r="W125" s="388">
        <f t="shared" si="41"/>
        <v>0</v>
      </c>
      <c r="X125" s="389">
        <f t="shared" si="42"/>
        <v>112</v>
      </c>
      <c r="Y125" s="144"/>
      <c r="Z125" s="423">
        <f t="shared" si="43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34"/>
        <v>1</v>
      </c>
      <c r="B126" s="150" t="s">
        <v>390</v>
      </c>
      <c r="C126" s="154" t="s">
        <v>34</v>
      </c>
      <c r="D126" s="200">
        <v>1</v>
      </c>
      <c r="E126" s="383">
        <f t="shared" si="35"/>
        <v>7</v>
      </c>
      <c r="F126" s="319">
        <v>46261</v>
      </c>
      <c r="G126" s="384">
        <f t="shared" ca="1" si="44"/>
        <v>47</v>
      </c>
      <c r="H126" s="254">
        <v>2</v>
      </c>
      <c r="I126" s="429" t="s">
        <v>566</v>
      </c>
      <c r="J126" s="429" t="s">
        <v>567</v>
      </c>
      <c r="K126" s="385" t="s">
        <v>354</v>
      </c>
      <c r="L126" s="195"/>
      <c r="M126" s="196"/>
      <c r="N126" s="196">
        <v>1</v>
      </c>
      <c r="O126" s="196"/>
      <c r="P126" s="196"/>
      <c r="Q126" s="197"/>
      <c r="R126" s="386">
        <f t="shared" si="36"/>
        <v>0</v>
      </c>
      <c r="S126" s="387">
        <f t="shared" si="37"/>
        <v>0</v>
      </c>
      <c r="T126" s="387">
        <f t="shared" si="38"/>
        <v>7</v>
      </c>
      <c r="U126" s="387">
        <f t="shared" si="39"/>
        <v>0</v>
      </c>
      <c r="V126" s="387">
        <f t="shared" si="40"/>
        <v>0</v>
      </c>
      <c r="W126" s="388">
        <f t="shared" si="41"/>
        <v>0</v>
      </c>
      <c r="X126" s="389">
        <f t="shared" si="42"/>
        <v>7</v>
      </c>
      <c r="Y126" s="144"/>
      <c r="Z126" s="423">
        <f t="shared" si="43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34"/>
        <v>1</v>
      </c>
      <c r="B127" s="150" t="s">
        <v>167</v>
      </c>
      <c r="C127" s="148" t="s">
        <v>29</v>
      </c>
      <c r="D127" s="200">
        <v>16</v>
      </c>
      <c r="E127" s="383">
        <f t="shared" si="35"/>
        <v>112</v>
      </c>
      <c r="F127" s="319">
        <v>46260</v>
      </c>
      <c r="G127" s="384">
        <f t="shared" ca="1" si="44"/>
        <v>48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36"/>
        <v>84</v>
      </c>
      <c r="S127" s="387">
        <f t="shared" si="37"/>
        <v>0</v>
      </c>
      <c r="T127" s="387">
        <f t="shared" si="38"/>
        <v>0</v>
      </c>
      <c r="U127" s="387">
        <f t="shared" si="39"/>
        <v>28</v>
      </c>
      <c r="V127" s="387">
        <f t="shared" si="40"/>
        <v>0</v>
      </c>
      <c r="W127" s="388">
        <f t="shared" si="41"/>
        <v>0</v>
      </c>
      <c r="X127" s="389">
        <f t="shared" si="42"/>
        <v>112</v>
      </c>
      <c r="Y127" s="144"/>
      <c r="Z127" s="423">
        <f t="shared" si="43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34"/>
        <v>1</v>
      </c>
      <c r="B128" s="142" t="s">
        <v>350</v>
      </c>
      <c r="C128" s="209"/>
      <c r="D128" s="201">
        <v>12</v>
      </c>
      <c r="E128" s="383">
        <f t="shared" si="35"/>
        <v>84</v>
      </c>
      <c r="F128" s="319">
        <v>46262</v>
      </c>
      <c r="G128" s="384">
        <f t="shared" ca="1" si="44"/>
        <v>46</v>
      </c>
      <c r="H128" s="254">
        <v>1</v>
      </c>
      <c r="I128" s="429">
        <v>-4.2819675000000004</v>
      </c>
      <c r="J128" s="429">
        <v>15.2233386</v>
      </c>
      <c r="K128" s="385" t="s">
        <v>353</v>
      </c>
      <c r="L128" s="195">
        <v>0.5</v>
      </c>
      <c r="M128" s="196"/>
      <c r="N128" s="196"/>
      <c r="O128" s="196">
        <v>0.5</v>
      </c>
      <c r="P128" s="196"/>
      <c r="Q128" s="197"/>
      <c r="R128" s="386">
        <f t="shared" si="36"/>
        <v>42</v>
      </c>
      <c r="S128" s="387">
        <f t="shared" si="37"/>
        <v>0</v>
      </c>
      <c r="T128" s="387">
        <f t="shared" si="38"/>
        <v>0</v>
      </c>
      <c r="U128" s="387">
        <f t="shared" si="39"/>
        <v>42</v>
      </c>
      <c r="V128" s="387">
        <f t="shared" si="40"/>
        <v>0</v>
      </c>
      <c r="W128" s="388">
        <f t="shared" si="41"/>
        <v>0</v>
      </c>
      <c r="X128" s="389">
        <f t="shared" si="42"/>
        <v>84</v>
      </c>
      <c r="Y128" s="144"/>
      <c r="Z128" s="423">
        <f t="shared" si="43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34"/>
        <v>1</v>
      </c>
      <c r="B129" s="355" t="s">
        <v>307</v>
      </c>
      <c r="C129" s="154"/>
      <c r="D129" s="201">
        <v>9</v>
      </c>
      <c r="E129" s="383">
        <f t="shared" si="35"/>
        <v>63</v>
      </c>
      <c r="F129" s="319">
        <v>46262</v>
      </c>
      <c r="G129" s="384">
        <f t="shared" ca="1" si="44"/>
        <v>46</v>
      </c>
      <c r="H129" s="254">
        <v>2</v>
      </c>
      <c r="I129" s="429" t="s">
        <v>568</v>
      </c>
      <c r="J129" s="429" t="s">
        <v>569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6"/>
        <v>0</v>
      </c>
      <c r="S129" s="387">
        <f t="shared" si="37"/>
        <v>0</v>
      </c>
      <c r="T129" s="387">
        <f t="shared" si="38"/>
        <v>0</v>
      </c>
      <c r="U129" s="387">
        <f t="shared" si="39"/>
        <v>0</v>
      </c>
      <c r="V129" s="387">
        <f t="shared" si="40"/>
        <v>0</v>
      </c>
      <c r="W129" s="388">
        <f t="shared" si="41"/>
        <v>63</v>
      </c>
      <c r="X129" s="389">
        <f t="shared" si="42"/>
        <v>63</v>
      </c>
      <c r="Y129" s="144"/>
      <c r="Z129" s="423">
        <f t="shared" si="43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5" si="45">+IF(D130&gt;0,1,0)</f>
        <v>1</v>
      </c>
      <c r="B130" s="153" t="s">
        <v>170</v>
      </c>
      <c r="C130" s="149"/>
      <c r="D130" s="198">
        <v>10</v>
      </c>
      <c r="E130" s="383">
        <f t="shared" ref="E130:E154" si="46">D130*7</f>
        <v>70</v>
      </c>
      <c r="F130" s="319">
        <v>46262</v>
      </c>
      <c r="G130" s="384">
        <f t="shared" ca="1" si="44"/>
        <v>46</v>
      </c>
      <c r="H130" s="254">
        <v>1</v>
      </c>
      <c r="I130" s="429">
        <v>-4.2784845000000002</v>
      </c>
      <c r="J130" s="429">
        <v>15.2572142</v>
      </c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ref="R130:R145" si="47">+$E130*L130</f>
        <v>0</v>
      </c>
      <c r="S130" s="387">
        <f t="shared" ref="S130:S145" si="48">+$E130*M130</f>
        <v>0</v>
      </c>
      <c r="T130" s="387">
        <f t="shared" ref="T130:T145" si="49">+$E130*N130</f>
        <v>0</v>
      </c>
      <c r="U130" s="387">
        <f t="shared" ref="U130:U145" si="50">+$E130*O130</f>
        <v>70</v>
      </c>
      <c r="V130" s="387">
        <f t="shared" ref="V130:V145" si="51">+$E130*P130</f>
        <v>0</v>
      </c>
      <c r="W130" s="388">
        <f t="shared" ref="W130:W145" si="52">+$E130*Q130</f>
        <v>0</v>
      </c>
      <c r="X130" s="389">
        <f t="shared" ref="X130:X145" si="53">SUM(R130:W130)</f>
        <v>70</v>
      </c>
      <c r="Y130" s="144"/>
      <c r="Z130" s="423">
        <f t="shared" ref="Z130:Z145" si="54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45"/>
        <v>1</v>
      </c>
      <c r="B131" s="153" t="s">
        <v>172</v>
      </c>
      <c r="C131" s="149"/>
      <c r="D131" s="198">
        <v>20</v>
      </c>
      <c r="E131" s="383">
        <f t="shared" si="46"/>
        <v>140</v>
      </c>
      <c r="F131" s="319">
        <v>46262</v>
      </c>
      <c r="G131" s="384">
        <f t="shared" ca="1" si="44"/>
        <v>46</v>
      </c>
      <c r="H131" s="254">
        <v>1</v>
      </c>
      <c r="I131" s="429">
        <v>-4.2823054999999997</v>
      </c>
      <c r="J131" s="429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7"/>
        <v>140</v>
      </c>
      <c r="S131" s="387">
        <f t="shared" si="48"/>
        <v>0</v>
      </c>
      <c r="T131" s="387">
        <f t="shared" si="49"/>
        <v>0</v>
      </c>
      <c r="U131" s="387">
        <f t="shared" si="50"/>
        <v>0</v>
      </c>
      <c r="V131" s="387">
        <f t="shared" si="51"/>
        <v>0</v>
      </c>
      <c r="W131" s="388">
        <f t="shared" si="52"/>
        <v>0</v>
      </c>
      <c r="X131" s="389">
        <f t="shared" si="53"/>
        <v>140</v>
      </c>
      <c r="Y131" s="144"/>
      <c r="Z131" s="423">
        <f t="shared" si="54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45"/>
        <v>1</v>
      </c>
      <c r="B132" s="153" t="s">
        <v>173</v>
      </c>
      <c r="C132" s="149" t="s">
        <v>34</v>
      </c>
      <c r="D132" s="198">
        <v>10</v>
      </c>
      <c r="E132" s="383">
        <f t="shared" si="46"/>
        <v>70</v>
      </c>
      <c r="F132" s="319">
        <v>46262</v>
      </c>
      <c r="G132" s="384">
        <v>1</v>
      </c>
      <c r="H132" s="254">
        <v>1</v>
      </c>
      <c r="I132" s="429">
        <v>-4.2655903999999998</v>
      </c>
      <c r="J132" s="429">
        <v>15.2237782</v>
      </c>
      <c r="K132" s="385" t="s">
        <v>353</v>
      </c>
      <c r="L132" s="195"/>
      <c r="M132" s="196"/>
      <c r="N132" s="196"/>
      <c r="O132" s="196">
        <v>0.5</v>
      </c>
      <c r="P132" s="196"/>
      <c r="Q132" s="197">
        <v>0.5</v>
      </c>
      <c r="R132" s="386">
        <f t="shared" si="47"/>
        <v>0</v>
      </c>
      <c r="S132" s="387">
        <f t="shared" si="48"/>
        <v>0</v>
      </c>
      <c r="T132" s="387">
        <f t="shared" si="49"/>
        <v>0</v>
      </c>
      <c r="U132" s="387">
        <f t="shared" si="50"/>
        <v>35</v>
      </c>
      <c r="V132" s="387">
        <f t="shared" si="51"/>
        <v>0</v>
      </c>
      <c r="W132" s="388">
        <f t="shared" si="52"/>
        <v>35</v>
      </c>
      <c r="X132" s="389">
        <f t="shared" si="53"/>
        <v>70</v>
      </c>
      <c r="Y132" s="144"/>
      <c r="Z132" s="423">
        <f t="shared" si="54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45"/>
        <v>1</v>
      </c>
      <c r="B133" s="142" t="s">
        <v>174</v>
      </c>
      <c r="C133" s="148" t="s">
        <v>29</v>
      </c>
      <c r="D133" s="198">
        <v>9</v>
      </c>
      <c r="E133" s="383">
        <f t="shared" si="46"/>
        <v>63</v>
      </c>
      <c r="F133" s="319">
        <v>46260</v>
      </c>
      <c r="G133" s="384">
        <f ca="1">+IF(A133=1,(+TODAY())-F133,"Sans objet")</f>
        <v>48</v>
      </c>
      <c r="H133" s="385">
        <v>2</v>
      </c>
      <c r="I133" s="428" t="s">
        <v>570</v>
      </c>
      <c r="J133" s="428" t="s">
        <v>571</v>
      </c>
      <c r="K133" s="385" t="s">
        <v>354</v>
      </c>
      <c r="L133" s="195"/>
      <c r="M133" s="196"/>
      <c r="N133" s="196"/>
      <c r="O133" s="196">
        <v>0.5</v>
      </c>
      <c r="P133" s="196"/>
      <c r="Q133" s="197">
        <v>0.5</v>
      </c>
      <c r="R133" s="386">
        <f t="shared" si="47"/>
        <v>0</v>
      </c>
      <c r="S133" s="387">
        <f t="shared" si="48"/>
        <v>0</v>
      </c>
      <c r="T133" s="387">
        <f t="shared" si="49"/>
        <v>0</v>
      </c>
      <c r="U133" s="387">
        <f t="shared" si="50"/>
        <v>31.5</v>
      </c>
      <c r="V133" s="387">
        <f t="shared" si="51"/>
        <v>0</v>
      </c>
      <c r="W133" s="388">
        <f t="shared" si="52"/>
        <v>31.5</v>
      </c>
      <c r="X133" s="389">
        <f t="shared" si="53"/>
        <v>63</v>
      </c>
      <c r="Y133" s="144"/>
      <c r="Z133" s="423">
        <f t="shared" si="54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45"/>
        <v>1</v>
      </c>
      <c r="B134" s="142" t="s">
        <v>175</v>
      </c>
      <c r="C134" s="142"/>
      <c r="D134" s="198">
        <v>22</v>
      </c>
      <c r="E134" s="383">
        <f t="shared" si="46"/>
        <v>154</v>
      </c>
      <c r="F134" s="319">
        <v>46261</v>
      </c>
      <c r="G134" s="384">
        <f ca="1">+IF(A134=1,(+TODAY())-F134,"Sans objet")</f>
        <v>47</v>
      </c>
      <c r="H134" s="385">
        <v>2</v>
      </c>
      <c r="I134" s="428" t="s">
        <v>572</v>
      </c>
      <c r="J134" s="428" t="s">
        <v>573</v>
      </c>
      <c r="K134" s="385" t="s">
        <v>354</v>
      </c>
      <c r="L134" s="195">
        <v>1</v>
      </c>
      <c r="M134" s="196"/>
      <c r="N134" s="196"/>
      <c r="O134" s="196"/>
      <c r="P134" s="196"/>
      <c r="Q134" s="197"/>
      <c r="R134" s="386">
        <f t="shared" si="47"/>
        <v>154</v>
      </c>
      <c r="S134" s="387">
        <f t="shared" si="48"/>
        <v>0</v>
      </c>
      <c r="T134" s="387">
        <f t="shared" si="49"/>
        <v>0</v>
      </c>
      <c r="U134" s="387">
        <f t="shared" si="50"/>
        <v>0</v>
      </c>
      <c r="V134" s="387">
        <f t="shared" si="51"/>
        <v>0</v>
      </c>
      <c r="W134" s="388">
        <f t="shared" si="52"/>
        <v>0</v>
      </c>
      <c r="X134" s="389">
        <f t="shared" si="53"/>
        <v>154</v>
      </c>
      <c r="Y134" s="144"/>
      <c r="Z134" s="423">
        <f t="shared" si="54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45"/>
        <v>1</v>
      </c>
      <c r="B135" s="350" t="s">
        <v>176</v>
      </c>
      <c r="C135" s="210"/>
      <c r="D135" s="198">
        <v>8</v>
      </c>
      <c r="E135" s="383">
        <f t="shared" si="46"/>
        <v>56</v>
      </c>
      <c r="F135" s="319">
        <v>46260</v>
      </c>
      <c r="G135" s="384">
        <f ca="1">+IF(A135=1,(+TODAY())-F135,"Sans objet")</f>
        <v>48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7"/>
        <v>0</v>
      </c>
      <c r="S135" s="387">
        <f t="shared" si="48"/>
        <v>0</v>
      </c>
      <c r="T135" s="387">
        <f t="shared" si="49"/>
        <v>0</v>
      </c>
      <c r="U135" s="387">
        <f t="shared" si="50"/>
        <v>0</v>
      </c>
      <c r="V135" s="387">
        <f t="shared" si="51"/>
        <v>28</v>
      </c>
      <c r="W135" s="388">
        <f t="shared" si="52"/>
        <v>28</v>
      </c>
      <c r="X135" s="389">
        <f t="shared" si="53"/>
        <v>56</v>
      </c>
      <c r="Y135" s="144"/>
      <c r="Z135" s="423">
        <f t="shared" si="54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 customHeight="1">
      <c r="A136" s="157">
        <f t="shared" si="45"/>
        <v>1</v>
      </c>
      <c r="B136" s="161" t="s">
        <v>177</v>
      </c>
      <c r="C136" s="161"/>
      <c r="D136" s="198">
        <v>14</v>
      </c>
      <c r="E136" s="383">
        <f t="shared" si="46"/>
        <v>98</v>
      </c>
      <c r="F136" s="319">
        <v>46262</v>
      </c>
      <c r="G136" s="384">
        <f ca="1">+IF(A136=1,(+TODAY())-F136,"Sans objet")</f>
        <v>46</v>
      </c>
      <c r="H136" s="385">
        <v>3</v>
      </c>
      <c r="I136" s="428">
        <v>-3.979123</v>
      </c>
      <c r="J136" s="428">
        <v>15.382116</v>
      </c>
      <c r="K136" s="385" t="str">
        <f>VLOOKUP(H136,Secteurs!$A$4:$C$6,3)</f>
        <v>Arnaud ITOUA</v>
      </c>
      <c r="L136" s="195"/>
      <c r="M136" s="196"/>
      <c r="N136" s="196"/>
      <c r="O136" s="196">
        <v>0.5</v>
      </c>
      <c r="P136" s="196"/>
      <c r="Q136" s="197">
        <v>0.5</v>
      </c>
      <c r="R136" s="386">
        <f t="shared" si="47"/>
        <v>0</v>
      </c>
      <c r="S136" s="387">
        <f t="shared" si="48"/>
        <v>0</v>
      </c>
      <c r="T136" s="387">
        <f t="shared" si="49"/>
        <v>0</v>
      </c>
      <c r="U136" s="387">
        <f t="shared" si="50"/>
        <v>49</v>
      </c>
      <c r="V136" s="387">
        <f t="shared" si="51"/>
        <v>0</v>
      </c>
      <c r="W136" s="388">
        <f t="shared" si="52"/>
        <v>49</v>
      </c>
      <c r="X136" s="389">
        <f t="shared" si="53"/>
        <v>98</v>
      </c>
      <c r="Y136" s="144"/>
      <c r="Z136" s="423">
        <f t="shared" si="54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 customHeight="1">
      <c r="A137" s="157">
        <f t="shared" si="45"/>
        <v>1</v>
      </c>
      <c r="B137" s="142" t="s">
        <v>178</v>
      </c>
      <c r="C137" s="162"/>
      <c r="D137" s="199">
        <v>2</v>
      </c>
      <c r="E137" s="383">
        <f t="shared" si="46"/>
        <v>14</v>
      </c>
      <c r="F137" s="319">
        <v>46261</v>
      </c>
      <c r="G137" s="384">
        <f ca="1">+IF(A137=1,(+TODAY())-F137,"Sans objet")</f>
        <v>47</v>
      </c>
      <c r="H137" s="385">
        <v>1</v>
      </c>
      <c r="I137" s="428" t="s">
        <v>574</v>
      </c>
      <c r="J137" s="428" t="s">
        <v>575</v>
      </c>
      <c r="K137" s="385" t="s">
        <v>353</v>
      </c>
      <c r="L137" s="195"/>
      <c r="M137" s="196"/>
      <c r="N137" s="196"/>
      <c r="O137" s="196"/>
      <c r="P137" s="196"/>
      <c r="Q137" s="197">
        <v>1</v>
      </c>
      <c r="R137" s="386">
        <f t="shared" si="47"/>
        <v>0</v>
      </c>
      <c r="S137" s="387">
        <f t="shared" si="48"/>
        <v>0</v>
      </c>
      <c r="T137" s="387">
        <f t="shared" si="49"/>
        <v>0</v>
      </c>
      <c r="U137" s="387">
        <f t="shared" si="50"/>
        <v>0</v>
      </c>
      <c r="V137" s="387">
        <f t="shared" si="51"/>
        <v>0</v>
      </c>
      <c r="W137" s="388">
        <f t="shared" si="52"/>
        <v>14</v>
      </c>
      <c r="X137" s="389">
        <f t="shared" si="53"/>
        <v>14</v>
      </c>
      <c r="Y137" s="144"/>
      <c r="Z137" s="423">
        <f t="shared" si="54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45"/>
        <v>1</v>
      </c>
      <c r="B138" s="142" t="s">
        <v>267</v>
      </c>
      <c r="C138" s="162" t="s">
        <v>29</v>
      </c>
      <c r="D138" s="199">
        <v>8</v>
      </c>
      <c r="E138" s="383">
        <f t="shared" si="46"/>
        <v>56</v>
      </c>
      <c r="F138" s="319">
        <v>46261</v>
      </c>
      <c r="G138" s="384" t="s">
        <v>404</v>
      </c>
      <c r="H138" s="385">
        <v>1</v>
      </c>
      <c r="I138" s="428" t="s">
        <v>576</v>
      </c>
      <c r="J138" s="428" t="s">
        <v>577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7"/>
        <v>42</v>
      </c>
      <c r="S138" s="387">
        <f t="shared" si="48"/>
        <v>0</v>
      </c>
      <c r="T138" s="387">
        <f t="shared" si="49"/>
        <v>0</v>
      </c>
      <c r="U138" s="387">
        <f t="shared" si="50"/>
        <v>0</v>
      </c>
      <c r="V138" s="387">
        <f t="shared" si="51"/>
        <v>14</v>
      </c>
      <c r="W138" s="388">
        <f t="shared" si="52"/>
        <v>0</v>
      </c>
      <c r="X138" s="389">
        <f t="shared" si="53"/>
        <v>56</v>
      </c>
      <c r="Y138" s="144"/>
      <c r="Z138" s="423">
        <f t="shared" si="54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45"/>
        <v>1</v>
      </c>
      <c r="B139" s="142" t="s">
        <v>296</v>
      </c>
      <c r="C139" s="155"/>
      <c r="D139" s="198">
        <v>60</v>
      </c>
      <c r="E139" s="383">
        <f t="shared" si="46"/>
        <v>420</v>
      </c>
      <c r="F139" s="319">
        <v>46262</v>
      </c>
      <c r="G139" s="384">
        <f t="shared" ref="G139:G145" ca="1" si="55">+IF(A139=1,(+TODAY())-F139,"Sans objet")</f>
        <v>46</v>
      </c>
      <c r="H139" s="385">
        <v>2</v>
      </c>
      <c r="I139" s="428" t="s">
        <v>578</v>
      </c>
      <c r="J139" s="428" t="s">
        <v>579</v>
      </c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7"/>
        <v>210</v>
      </c>
      <c r="S139" s="387">
        <f t="shared" si="48"/>
        <v>0</v>
      </c>
      <c r="T139" s="387">
        <f t="shared" si="49"/>
        <v>0</v>
      </c>
      <c r="U139" s="387">
        <f t="shared" si="50"/>
        <v>105</v>
      </c>
      <c r="V139" s="387">
        <f t="shared" si="51"/>
        <v>105</v>
      </c>
      <c r="W139" s="388">
        <f t="shared" si="52"/>
        <v>0</v>
      </c>
      <c r="X139" s="389">
        <f t="shared" si="53"/>
        <v>420</v>
      </c>
      <c r="Y139" s="144"/>
      <c r="Z139" s="423">
        <f t="shared" si="54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45"/>
        <v>1</v>
      </c>
      <c r="B140" s="142" t="s">
        <v>180</v>
      </c>
      <c r="C140" s="163"/>
      <c r="D140" s="198">
        <v>24</v>
      </c>
      <c r="E140" s="383">
        <f t="shared" si="46"/>
        <v>168</v>
      </c>
      <c r="F140" s="319">
        <v>46260</v>
      </c>
      <c r="G140" s="384">
        <f t="shared" ca="1" si="55"/>
        <v>48</v>
      </c>
      <c r="H140" s="385">
        <v>1</v>
      </c>
      <c r="I140" s="428" t="s">
        <v>580</v>
      </c>
      <c r="J140" s="428" t="s">
        <v>581</v>
      </c>
      <c r="K140" s="385" t="s">
        <v>353</v>
      </c>
      <c r="L140" s="195"/>
      <c r="M140" s="196"/>
      <c r="N140" s="196">
        <v>0.25</v>
      </c>
      <c r="O140" s="196"/>
      <c r="P140" s="196">
        <v>0.75</v>
      </c>
      <c r="Q140" s="197"/>
      <c r="R140" s="386">
        <f t="shared" si="47"/>
        <v>0</v>
      </c>
      <c r="S140" s="387">
        <f t="shared" si="48"/>
        <v>0</v>
      </c>
      <c r="T140" s="387">
        <f t="shared" si="49"/>
        <v>42</v>
      </c>
      <c r="U140" s="387">
        <f t="shared" si="50"/>
        <v>0</v>
      </c>
      <c r="V140" s="387">
        <f t="shared" si="51"/>
        <v>126</v>
      </c>
      <c r="W140" s="388">
        <f t="shared" si="52"/>
        <v>0</v>
      </c>
      <c r="X140" s="389">
        <f t="shared" si="53"/>
        <v>168</v>
      </c>
      <c r="Y140" s="144"/>
      <c r="Z140" s="423">
        <f t="shared" si="54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57">
        <f t="shared" si="45"/>
        <v>1</v>
      </c>
      <c r="B141" s="142" t="s">
        <v>181</v>
      </c>
      <c r="C141" s="148"/>
      <c r="D141" s="198">
        <v>28</v>
      </c>
      <c r="E141" s="383">
        <f t="shared" si="46"/>
        <v>196</v>
      </c>
      <c r="F141" s="319">
        <v>46261</v>
      </c>
      <c r="G141" s="384">
        <f t="shared" ca="1" si="55"/>
        <v>47</v>
      </c>
      <c r="H141" s="385">
        <v>2</v>
      </c>
      <c r="I141" s="428">
        <v>-4.1312477000000003</v>
      </c>
      <c r="J141" s="428">
        <v>15.3083755</v>
      </c>
      <c r="K141" s="385" t="s">
        <v>280</v>
      </c>
      <c r="L141" s="195">
        <v>0.5</v>
      </c>
      <c r="M141" s="196"/>
      <c r="N141" s="196"/>
      <c r="O141" s="196"/>
      <c r="P141" s="196">
        <v>0.25</v>
      </c>
      <c r="Q141" s="197">
        <v>0.25</v>
      </c>
      <c r="R141" s="386">
        <f t="shared" si="47"/>
        <v>98</v>
      </c>
      <c r="S141" s="387">
        <f t="shared" si="48"/>
        <v>0</v>
      </c>
      <c r="T141" s="387">
        <f t="shared" si="49"/>
        <v>0</v>
      </c>
      <c r="U141" s="387">
        <f t="shared" si="50"/>
        <v>0</v>
      </c>
      <c r="V141" s="387">
        <f t="shared" si="51"/>
        <v>49</v>
      </c>
      <c r="W141" s="388">
        <f t="shared" si="52"/>
        <v>49</v>
      </c>
      <c r="X141" s="389">
        <f t="shared" si="53"/>
        <v>196</v>
      </c>
      <c r="Y141" s="144"/>
      <c r="Z141" s="423">
        <f t="shared" si="54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45"/>
        <v>1</v>
      </c>
      <c r="B142" s="142" t="s">
        <v>182</v>
      </c>
      <c r="C142" s="142"/>
      <c r="D142" s="198">
        <v>18</v>
      </c>
      <c r="E142" s="383">
        <f t="shared" si="46"/>
        <v>126</v>
      </c>
      <c r="F142" s="319">
        <v>46262</v>
      </c>
      <c r="G142" s="384">
        <f t="shared" ca="1" si="55"/>
        <v>46</v>
      </c>
      <c r="H142" s="385">
        <v>2</v>
      </c>
      <c r="I142" s="428">
        <v>-4.1591972000000004</v>
      </c>
      <c r="J142" s="428">
        <v>15.3231723</v>
      </c>
      <c r="K142" s="385" t="s">
        <v>280</v>
      </c>
      <c r="L142" s="195"/>
      <c r="M142" s="196"/>
      <c r="N142" s="196"/>
      <c r="O142" s="196"/>
      <c r="P142" s="196">
        <v>0.5</v>
      </c>
      <c r="Q142" s="197">
        <v>0.5</v>
      </c>
      <c r="R142" s="386">
        <f t="shared" si="47"/>
        <v>0</v>
      </c>
      <c r="S142" s="387">
        <f t="shared" si="48"/>
        <v>0</v>
      </c>
      <c r="T142" s="387">
        <f t="shared" si="49"/>
        <v>0</v>
      </c>
      <c r="U142" s="387">
        <f t="shared" si="50"/>
        <v>0</v>
      </c>
      <c r="V142" s="387">
        <f t="shared" si="51"/>
        <v>63</v>
      </c>
      <c r="W142" s="388">
        <f t="shared" si="52"/>
        <v>63</v>
      </c>
      <c r="X142" s="389">
        <f t="shared" si="53"/>
        <v>126</v>
      </c>
      <c r="Y142" s="144"/>
      <c r="Z142" s="423">
        <f t="shared" si="54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45"/>
        <v>1</v>
      </c>
      <c r="B143" s="142" t="s">
        <v>351</v>
      </c>
      <c r="C143" s="142"/>
      <c r="D143" s="198">
        <v>22</v>
      </c>
      <c r="E143" s="383">
        <f t="shared" si="46"/>
        <v>154</v>
      </c>
      <c r="F143" s="319">
        <v>46255</v>
      </c>
      <c r="G143" s="384">
        <f t="shared" ca="1" si="55"/>
        <v>53</v>
      </c>
      <c r="H143" s="254">
        <v>1</v>
      </c>
      <c r="I143" s="429" t="s">
        <v>582</v>
      </c>
      <c r="J143" s="429" t="s">
        <v>583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47"/>
        <v>77</v>
      </c>
      <c r="S143" s="387">
        <f t="shared" si="48"/>
        <v>0</v>
      </c>
      <c r="T143" s="387">
        <f t="shared" si="49"/>
        <v>0</v>
      </c>
      <c r="U143" s="387">
        <f t="shared" si="50"/>
        <v>0</v>
      </c>
      <c r="V143" s="387">
        <f t="shared" si="51"/>
        <v>0</v>
      </c>
      <c r="W143" s="388">
        <f t="shared" si="52"/>
        <v>77</v>
      </c>
      <c r="X143" s="389">
        <f t="shared" si="53"/>
        <v>154</v>
      </c>
      <c r="Y143" s="144"/>
      <c r="Z143" s="423">
        <f t="shared" si="54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45"/>
        <v>1</v>
      </c>
      <c r="B144" s="142" t="s">
        <v>335</v>
      </c>
      <c r="C144" s="163"/>
      <c r="D144" s="198">
        <v>14</v>
      </c>
      <c r="E144" s="383">
        <f t="shared" si="46"/>
        <v>98</v>
      </c>
      <c r="F144" s="319">
        <v>46260</v>
      </c>
      <c r="G144" s="384">
        <f t="shared" ca="1" si="55"/>
        <v>48</v>
      </c>
      <c r="H144" s="385">
        <v>3</v>
      </c>
      <c r="I144" s="428">
        <v>-4.1678280000000001</v>
      </c>
      <c r="J144" s="428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>
        <v>0.5</v>
      </c>
      <c r="P144" s="196"/>
      <c r="Q144" s="197"/>
      <c r="R144" s="386">
        <f t="shared" si="47"/>
        <v>49</v>
      </c>
      <c r="S144" s="387">
        <f t="shared" si="48"/>
        <v>0</v>
      </c>
      <c r="T144" s="387">
        <f t="shared" si="49"/>
        <v>0</v>
      </c>
      <c r="U144" s="387">
        <f t="shared" si="50"/>
        <v>49</v>
      </c>
      <c r="V144" s="387">
        <f t="shared" si="51"/>
        <v>0</v>
      </c>
      <c r="W144" s="388">
        <f t="shared" si="52"/>
        <v>0</v>
      </c>
      <c r="X144" s="389">
        <f t="shared" si="53"/>
        <v>98</v>
      </c>
      <c r="Y144" s="144"/>
      <c r="Z144" s="423">
        <f t="shared" si="54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5" ht="18.75">
      <c r="A145" s="157">
        <f t="shared" si="45"/>
        <v>1</v>
      </c>
      <c r="B145" s="142" t="s">
        <v>304</v>
      </c>
      <c r="C145" s="148"/>
      <c r="D145" s="198">
        <v>8</v>
      </c>
      <c r="E145" s="383">
        <f t="shared" si="46"/>
        <v>56</v>
      </c>
      <c r="F145" s="319">
        <v>46262</v>
      </c>
      <c r="G145" s="384">
        <f t="shared" ca="1" si="55"/>
        <v>46</v>
      </c>
      <c r="H145" s="385">
        <v>2</v>
      </c>
      <c r="I145" s="428">
        <v>-4.1312462999999999</v>
      </c>
      <c r="J145" s="428">
        <v>15.3083791</v>
      </c>
      <c r="K145" s="385" t="s">
        <v>280</v>
      </c>
      <c r="L145" s="195">
        <v>0.5</v>
      </c>
      <c r="M145" s="196"/>
      <c r="N145" s="196">
        <v>0.5</v>
      </c>
      <c r="O145" s="196"/>
      <c r="P145" s="196"/>
      <c r="Q145" s="197"/>
      <c r="R145" s="386">
        <f t="shared" si="47"/>
        <v>28</v>
      </c>
      <c r="S145" s="387">
        <f t="shared" si="48"/>
        <v>0</v>
      </c>
      <c r="T145" s="387">
        <f t="shared" si="49"/>
        <v>28</v>
      </c>
      <c r="U145" s="387">
        <f t="shared" si="50"/>
        <v>0</v>
      </c>
      <c r="V145" s="387">
        <f t="shared" si="51"/>
        <v>0</v>
      </c>
      <c r="W145" s="388">
        <f t="shared" si="52"/>
        <v>0</v>
      </c>
      <c r="X145" s="389">
        <f t="shared" si="53"/>
        <v>56</v>
      </c>
      <c r="Y145" s="144"/>
      <c r="Z145" s="423">
        <f t="shared" si="54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57">
        <v>1</v>
      </c>
      <c r="B146" s="142" t="s">
        <v>593</v>
      </c>
      <c r="C146" s="148"/>
      <c r="D146" s="198">
        <v>10</v>
      </c>
      <c r="E146" s="383">
        <f t="shared" si="46"/>
        <v>70</v>
      </c>
      <c r="F146" s="319">
        <v>46260</v>
      </c>
      <c r="G146" s="384"/>
      <c r="H146" s="385">
        <v>1</v>
      </c>
      <c r="I146" s="428"/>
      <c r="J146" s="428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ref="R146:R154" si="56">+$E146*L146</f>
        <v>70</v>
      </c>
      <c r="S146" s="387">
        <f t="shared" ref="S146:S154" si="57">+$E146*M146</f>
        <v>0</v>
      </c>
      <c r="T146" s="387"/>
      <c r="U146" s="387">
        <f t="shared" ref="U146:W148" si="58">+$E146*O146</f>
        <v>0</v>
      </c>
      <c r="V146" s="387">
        <f t="shared" si="58"/>
        <v>0</v>
      </c>
      <c r="W146" s="388">
        <f t="shared" si="58"/>
        <v>0</v>
      </c>
      <c r="X146" s="389"/>
      <c r="Y146" s="144"/>
      <c r="Z146" s="423"/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57">
        <f>+IF(D147&gt;0,1,0)</f>
        <v>1</v>
      </c>
      <c r="B147" s="142" t="s">
        <v>306</v>
      </c>
      <c r="C147" s="148"/>
      <c r="D147" s="198">
        <v>7</v>
      </c>
      <c r="E147" s="383">
        <f t="shared" si="46"/>
        <v>49</v>
      </c>
      <c r="F147" s="319">
        <v>46261</v>
      </c>
      <c r="G147" s="384">
        <f ca="1">+IF(A147=1,(+TODAY())-F147,"Sans objet")</f>
        <v>47</v>
      </c>
      <c r="H147" s="385">
        <v>1</v>
      </c>
      <c r="I147" s="428" t="s">
        <v>584</v>
      </c>
      <c r="J147" s="428" t="s">
        <v>585</v>
      </c>
      <c r="K147" s="385" t="s">
        <v>353</v>
      </c>
      <c r="L147" s="195">
        <v>1</v>
      </c>
      <c r="M147" s="196"/>
      <c r="N147" s="196"/>
      <c r="O147" s="196"/>
      <c r="P147" s="196"/>
      <c r="Q147" s="197"/>
      <c r="R147" s="386">
        <f t="shared" si="56"/>
        <v>49</v>
      </c>
      <c r="S147" s="387">
        <f t="shared" si="57"/>
        <v>0</v>
      </c>
      <c r="T147" s="387">
        <f t="shared" ref="T147:T154" si="59">+$E147*N147</f>
        <v>0</v>
      </c>
      <c r="U147" s="387">
        <f t="shared" si="58"/>
        <v>0</v>
      </c>
      <c r="V147" s="387">
        <f t="shared" si="58"/>
        <v>0</v>
      </c>
      <c r="W147" s="388">
        <f t="shared" si="58"/>
        <v>0</v>
      </c>
      <c r="X147" s="389">
        <f>SUM(R147:W147)</f>
        <v>49</v>
      </c>
      <c r="Y147" s="144"/>
      <c r="Z147" s="423">
        <f>+X147-E147</f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57">
        <f>+IF(D148&gt;0,1,0)</f>
        <v>1</v>
      </c>
      <c r="B148" s="142" t="s">
        <v>336</v>
      </c>
      <c r="C148" s="148"/>
      <c r="D148" s="198">
        <v>14</v>
      </c>
      <c r="E148" s="383">
        <f t="shared" si="46"/>
        <v>98</v>
      </c>
      <c r="F148" s="319">
        <v>46261</v>
      </c>
      <c r="G148" s="384">
        <f ca="1">+IF(A148=1,(+TODAY())-F148,"Sans objet")</f>
        <v>47</v>
      </c>
      <c r="H148" s="385">
        <v>2</v>
      </c>
      <c r="I148" s="428" t="s">
        <v>586</v>
      </c>
      <c r="J148" s="428" t="s">
        <v>587</v>
      </c>
      <c r="K148" s="385" t="s">
        <v>354</v>
      </c>
      <c r="L148" s="195"/>
      <c r="M148" s="196"/>
      <c r="N148" s="196"/>
      <c r="O148" s="196">
        <v>1</v>
      </c>
      <c r="P148" s="196"/>
      <c r="Q148" s="197"/>
      <c r="R148" s="386">
        <f t="shared" si="56"/>
        <v>0</v>
      </c>
      <c r="S148" s="387">
        <f t="shared" si="57"/>
        <v>0</v>
      </c>
      <c r="T148" s="387">
        <f t="shared" si="59"/>
        <v>0</v>
      </c>
      <c r="U148" s="387">
        <f t="shared" si="58"/>
        <v>98</v>
      </c>
      <c r="V148" s="387">
        <f t="shared" si="58"/>
        <v>0</v>
      </c>
      <c r="W148" s="388">
        <f t="shared" si="58"/>
        <v>0</v>
      </c>
      <c r="X148" s="389">
        <f>SUM(R148:W148)</f>
        <v>98</v>
      </c>
      <c r="Y148" s="144"/>
      <c r="Z148" s="423">
        <f>+X148-E148</f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57">
        <v>1</v>
      </c>
      <c r="B149" s="142" t="s">
        <v>594</v>
      </c>
      <c r="C149" s="148"/>
      <c r="D149" s="198">
        <v>10</v>
      </c>
      <c r="E149" s="383">
        <f t="shared" si="46"/>
        <v>70</v>
      </c>
      <c r="F149" s="319">
        <v>46261</v>
      </c>
      <c r="G149" s="384"/>
      <c r="H149" s="385">
        <v>1</v>
      </c>
      <c r="I149" s="428" t="s">
        <v>595</v>
      </c>
      <c r="J149" s="428" t="s">
        <v>596</v>
      </c>
      <c r="K149" s="385" t="s">
        <v>353</v>
      </c>
      <c r="L149" s="195">
        <v>1</v>
      </c>
      <c r="M149" s="196"/>
      <c r="N149" s="196"/>
      <c r="O149" s="196"/>
      <c r="P149" s="196"/>
      <c r="Q149" s="197"/>
      <c r="R149" s="386">
        <f t="shared" si="56"/>
        <v>70</v>
      </c>
      <c r="S149" s="387">
        <f t="shared" si="57"/>
        <v>0</v>
      </c>
      <c r="T149" s="387">
        <f t="shared" si="59"/>
        <v>0</v>
      </c>
      <c r="U149" s="387"/>
      <c r="V149" s="387">
        <f t="shared" ref="V149:W152" si="60">+$E149*P149</f>
        <v>0</v>
      </c>
      <c r="W149" s="388">
        <f t="shared" si="60"/>
        <v>0</v>
      </c>
      <c r="X149" s="389"/>
      <c r="Y149" s="144"/>
      <c r="Z149" s="423"/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57">
        <v>1</v>
      </c>
      <c r="B150" s="142" t="s">
        <v>125</v>
      </c>
      <c r="C150" s="148"/>
      <c r="D150" s="198">
        <v>4</v>
      </c>
      <c r="E150" s="383">
        <f t="shared" si="46"/>
        <v>28</v>
      </c>
      <c r="F150" s="319">
        <v>46261</v>
      </c>
      <c r="G150" s="384" t="s">
        <v>404</v>
      </c>
      <c r="H150" s="385">
        <v>1</v>
      </c>
      <c r="I150" s="428"/>
      <c r="J150" s="428"/>
      <c r="K150" s="385" t="s">
        <v>353</v>
      </c>
      <c r="L150" s="195">
        <v>0.5</v>
      </c>
      <c r="M150" s="196"/>
      <c r="N150" s="196"/>
      <c r="O150" s="196"/>
      <c r="P150" s="196">
        <v>0.5</v>
      </c>
      <c r="Q150" s="197"/>
      <c r="R150" s="386">
        <f t="shared" si="56"/>
        <v>14</v>
      </c>
      <c r="S150" s="387">
        <f t="shared" si="57"/>
        <v>0</v>
      </c>
      <c r="T150" s="387">
        <f t="shared" si="59"/>
        <v>0</v>
      </c>
      <c r="U150" s="387"/>
      <c r="V150" s="387">
        <f t="shared" si="60"/>
        <v>14</v>
      </c>
      <c r="W150" s="388">
        <f t="shared" si="60"/>
        <v>0</v>
      </c>
      <c r="X150" s="389"/>
      <c r="Y150" s="144"/>
      <c r="Z150" s="423"/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57">
        <f>+IF(D151&gt;0,1,0)</f>
        <v>1</v>
      </c>
      <c r="B151" s="142" t="s">
        <v>340</v>
      </c>
      <c r="C151" s="142"/>
      <c r="D151" s="198">
        <v>18</v>
      </c>
      <c r="E151" s="383">
        <f t="shared" si="46"/>
        <v>126</v>
      </c>
      <c r="F151" s="319">
        <v>46255</v>
      </c>
      <c r="G151" s="384">
        <f ca="1">+IF(A151=1,(+TODAY())-F151,"Sans objet")</f>
        <v>53</v>
      </c>
      <c r="H151" s="385"/>
      <c r="I151" s="428" t="s">
        <v>588</v>
      </c>
      <c r="J151" s="428" t="s">
        <v>589</v>
      </c>
      <c r="K151" s="385" t="s">
        <v>354</v>
      </c>
      <c r="L151" s="195"/>
      <c r="M151" s="196"/>
      <c r="N151" s="196"/>
      <c r="O151" s="196">
        <v>0.5</v>
      </c>
      <c r="P151" s="196"/>
      <c r="Q151" s="197">
        <v>0.5</v>
      </c>
      <c r="R151" s="386">
        <f t="shared" si="56"/>
        <v>0</v>
      </c>
      <c r="S151" s="387">
        <f t="shared" si="57"/>
        <v>0</v>
      </c>
      <c r="T151" s="387">
        <f t="shared" si="59"/>
        <v>0</v>
      </c>
      <c r="U151" s="387">
        <f>+$E151*O151</f>
        <v>63</v>
      </c>
      <c r="V151" s="387">
        <f t="shared" si="60"/>
        <v>0</v>
      </c>
      <c r="W151" s="388">
        <f t="shared" si="60"/>
        <v>63</v>
      </c>
      <c r="X151" s="389">
        <f>SUM(R151:W151)</f>
        <v>126</v>
      </c>
      <c r="Y151" s="144"/>
      <c r="Z151" s="423">
        <f>+X151-E151</f>
        <v>0</v>
      </c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5" ht="18.75">
      <c r="A152" s="157">
        <f>+IF(D152&gt;0,1,0)</f>
        <v>1</v>
      </c>
      <c r="B152" s="348" t="s">
        <v>352</v>
      </c>
      <c r="C152" s="163"/>
      <c r="D152" s="198">
        <v>16</v>
      </c>
      <c r="E152" s="383">
        <f t="shared" si="46"/>
        <v>112</v>
      </c>
      <c r="F152" s="319">
        <v>46259</v>
      </c>
      <c r="G152" s="384">
        <f ca="1">+IF(A152=1,(+TODAY())-F152,"Sans objet")</f>
        <v>49</v>
      </c>
      <c r="H152" s="385">
        <v>1</v>
      </c>
      <c r="I152" s="428">
        <v>-4.2692519000000004</v>
      </c>
      <c r="J152" s="428">
        <v>15.2894527</v>
      </c>
      <c r="K152" s="385" t="s">
        <v>280</v>
      </c>
      <c r="L152" s="195">
        <v>0.5</v>
      </c>
      <c r="M152" s="196"/>
      <c r="N152" s="196"/>
      <c r="O152" s="196"/>
      <c r="P152" s="196">
        <v>0.5</v>
      </c>
      <c r="Q152" s="197"/>
      <c r="R152" s="386">
        <f t="shared" si="56"/>
        <v>56</v>
      </c>
      <c r="S152" s="387">
        <f t="shared" si="57"/>
        <v>0</v>
      </c>
      <c r="T152" s="387">
        <f t="shared" si="59"/>
        <v>0</v>
      </c>
      <c r="U152" s="387">
        <f>+$E152*O152</f>
        <v>0</v>
      </c>
      <c r="V152" s="387">
        <f t="shared" si="60"/>
        <v>56</v>
      </c>
      <c r="W152" s="388">
        <f t="shared" si="60"/>
        <v>0</v>
      </c>
      <c r="X152" s="389">
        <f>SUM(R152:W152)</f>
        <v>112</v>
      </c>
      <c r="Y152" s="144"/>
      <c r="Z152" s="423">
        <f>+X152-E152</f>
        <v>0</v>
      </c>
      <c r="AA152" s="423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57">
        <v>1</v>
      </c>
      <c r="B153" s="348" t="s">
        <v>597</v>
      </c>
      <c r="C153" s="163"/>
      <c r="D153" s="198">
        <v>5</v>
      </c>
      <c r="E153" s="383">
        <f t="shared" si="46"/>
        <v>35</v>
      </c>
      <c r="F153" s="319">
        <v>46261</v>
      </c>
      <c r="G153" s="384"/>
      <c r="H153" s="385">
        <v>1</v>
      </c>
      <c r="I153" s="428" t="s">
        <v>598</v>
      </c>
      <c r="J153" s="428" t="s">
        <v>599</v>
      </c>
      <c r="K153" s="385" t="s">
        <v>353</v>
      </c>
      <c r="L153" s="195">
        <v>1</v>
      </c>
      <c r="M153" s="196"/>
      <c r="N153" s="196"/>
      <c r="O153" s="196"/>
      <c r="P153" s="196"/>
      <c r="Q153" s="197"/>
      <c r="R153" s="386">
        <f t="shared" si="56"/>
        <v>35</v>
      </c>
      <c r="S153" s="387">
        <f t="shared" si="57"/>
        <v>0</v>
      </c>
      <c r="T153" s="387">
        <f t="shared" si="59"/>
        <v>0</v>
      </c>
      <c r="U153" s="387">
        <f>+$E153*O153</f>
        <v>0</v>
      </c>
      <c r="V153" s="387"/>
      <c r="W153" s="388">
        <f>+$E153*Q153</f>
        <v>0</v>
      </c>
      <c r="X153" s="389"/>
      <c r="Y153" s="144"/>
      <c r="Z153" s="423"/>
      <c r="AA153" s="423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57">
        <v>1</v>
      </c>
      <c r="B154" s="348" t="s">
        <v>315</v>
      </c>
      <c r="C154" s="163"/>
      <c r="D154" s="198">
        <v>12</v>
      </c>
      <c r="E154" s="383">
        <f t="shared" si="46"/>
        <v>84</v>
      </c>
      <c r="F154" s="319">
        <v>46248</v>
      </c>
      <c r="G154" s="384">
        <f ca="1">+IF(A154=1,(+TODAY())-F154,"Sans objet")</f>
        <v>60</v>
      </c>
      <c r="H154" s="385">
        <v>1</v>
      </c>
      <c r="I154" s="428">
        <v>-4.2771866999999997</v>
      </c>
      <c r="J154" s="428">
        <v>15.222096799999999</v>
      </c>
      <c r="K154" s="385" t="s">
        <v>353</v>
      </c>
      <c r="L154" s="195"/>
      <c r="M154" s="196"/>
      <c r="N154" s="196"/>
      <c r="O154" s="196"/>
      <c r="P154" s="196">
        <v>1</v>
      </c>
      <c r="Q154" s="197"/>
      <c r="R154" s="386">
        <f t="shared" si="56"/>
        <v>0</v>
      </c>
      <c r="S154" s="387">
        <f t="shared" si="57"/>
        <v>0</v>
      </c>
      <c r="T154" s="387">
        <f t="shared" si="59"/>
        <v>0</v>
      </c>
      <c r="U154" s="387">
        <f>+$E154*O154</f>
        <v>0</v>
      </c>
      <c r="V154" s="387">
        <f>+$E154*P154</f>
        <v>84</v>
      </c>
      <c r="W154" s="388">
        <f>+$E154*Q154</f>
        <v>0</v>
      </c>
      <c r="X154" s="389">
        <f>SUM(R154:W154)</f>
        <v>84</v>
      </c>
      <c r="Y154" s="144"/>
      <c r="Z154" s="423">
        <f>+X154-E154</f>
        <v>0</v>
      </c>
      <c r="AA154" s="423"/>
      <c r="AB154" s="10"/>
      <c r="AC154" s="2"/>
      <c r="AD154" s="2"/>
      <c r="AE154" s="2"/>
      <c r="AF154" s="2"/>
      <c r="AG154" s="2"/>
      <c r="AH154" s="2"/>
      <c r="AI154" s="2"/>
    </row>
    <row r="155" spans="1:35" ht="18.75">
      <c r="A155" s="258"/>
      <c r="B155" s="259"/>
      <c r="C155" s="260"/>
      <c r="D155" s="261"/>
      <c r="E155" s="262"/>
      <c r="F155" s="263"/>
      <c r="G155" s="263"/>
      <c r="H155" s="264"/>
      <c r="I155" s="432"/>
      <c r="J155" s="432"/>
      <c r="K155" s="264"/>
      <c r="L155" s="265"/>
      <c r="M155" s="266"/>
      <c r="N155" s="266"/>
      <c r="O155" s="266"/>
      <c r="P155" s="266"/>
      <c r="Q155" s="267"/>
      <c r="R155" s="268"/>
      <c r="S155" s="269"/>
      <c r="T155" s="269"/>
      <c r="U155" s="269"/>
      <c r="V155" s="269"/>
      <c r="W155" s="270"/>
      <c r="X155" s="271">
        <f>SUM(R155:W155)</f>
        <v>0</v>
      </c>
      <c r="Y155" s="272"/>
      <c r="Z155" s="423"/>
      <c r="AA155" s="423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181">
        <f>SUBTOTAL(9,A2:A155)</f>
        <v>152</v>
      </c>
      <c r="B156" s="181"/>
      <c r="C156" s="326">
        <f>+D156/A156</f>
        <v>27.296052631578949</v>
      </c>
      <c r="D156" s="182">
        <f>SUBTOTAL(9,D2:D155)</f>
        <v>4149</v>
      </c>
      <c r="E156" s="182">
        <f>SUBTOTAL(9,E2:E155)</f>
        <v>29043</v>
      </c>
      <c r="F156" s="327">
        <f>+E156/A156</f>
        <v>191.07236842105263</v>
      </c>
      <c r="G156" s="384">
        <f ca="1">(SUBTOTAL(9,G2:G155))/A156</f>
        <v>43.973684210526315</v>
      </c>
      <c r="H156" s="256"/>
      <c r="I156" s="256"/>
      <c r="J156" s="256"/>
      <c r="K156" s="256"/>
      <c r="L156" s="273">
        <f>(SUBTOTAL(9,L2:L155))/Q$165</f>
        <v>0.57638888888888884</v>
      </c>
      <c r="M156" s="274">
        <f>(SUBTOTAL(9,M2:M155))/R$165</f>
        <v>0.58333333333333337</v>
      </c>
      <c r="N156" s="274">
        <f>(SUBTOTAL(9,N2:N155))/T$165</f>
        <v>0.42424242424242425</v>
      </c>
      <c r="O156" s="274">
        <f>(SUBTOTAL(9,O2:O155))/U$165</f>
        <v>0.43840579710144928</v>
      </c>
      <c r="P156" s="274">
        <f>(SUBTOTAL(9,P2:P155))/V$165</f>
        <v>0.4419642857142857</v>
      </c>
      <c r="Q156" s="275">
        <f>(SUBTOTAL(9,Q2:Q155))/W$165</f>
        <v>0.49107142857142855</v>
      </c>
      <c r="R156" s="184">
        <f t="shared" ref="R156:X156" si="61">SUBTOTAL(9,R2:R155)</f>
        <v>11952.5</v>
      </c>
      <c r="S156" s="184">
        <f t="shared" si="61"/>
        <v>1662.5</v>
      </c>
      <c r="T156" s="184">
        <f t="shared" si="61"/>
        <v>2660</v>
      </c>
      <c r="U156" s="184">
        <f t="shared" si="61"/>
        <v>6095.25</v>
      </c>
      <c r="V156" s="184">
        <f t="shared" si="61"/>
        <v>4560.5</v>
      </c>
      <c r="W156" s="184">
        <f t="shared" si="61"/>
        <v>2112.25</v>
      </c>
      <c r="X156" s="184">
        <f t="shared" si="61"/>
        <v>28840</v>
      </c>
      <c r="Y156" s="182"/>
      <c r="Z156" s="371"/>
      <c r="AA156" s="371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2"/>
      <c r="J157" s="2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185</v>
      </c>
      <c r="B158" s="173" t="s">
        <v>186</v>
      </c>
      <c r="C158" s="173"/>
      <c r="D158" s="173" t="s">
        <v>383</v>
      </c>
      <c r="E158" s="24"/>
      <c r="F158" s="24"/>
      <c r="G158" s="24"/>
      <c r="H158" s="24"/>
      <c r="I158" s="24"/>
      <c r="J158" s="24"/>
      <c r="K158" s="24"/>
      <c r="P158" s="453" t="s">
        <v>188</v>
      </c>
      <c r="Q158" s="454" t="s">
        <v>289</v>
      </c>
      <c r="R158" s="455" t="s">
        <v>192</v>
      </c>
      <c r="S158" s="87" t="s">
        <v>2</v>
      </c>
      <c r="T158" s="87" t="s">
        <v>3</v>
      </c>
      <c r="U158" s="87" t="s">
        <v>4</v>
      </c>
      <c r="V158" s="456" t="s">
        <v>6</v>
      </c>
      <c r="W158" s="456" t="s">
        <v>5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1" t="s">
        <v>287</v>
      </c>
      <c r="B159" s="311">
        <f>R156</f>
        <v>11952.5</v>
      </c>
      <c r="C159" s="213"/>
      <c r="D159" s="425">
        <v>0.41</v>
      </c>
      <c r="E159" s="2"/>
      <c r="F159" s="2"/>
      <c r="G159" s="2"/>
      <c r="H159" s="2"/>
      <c r="I159" s="2"/>
      <c r="J159" s="2"/>
      <c r="K159" s="2"/>
      <c r="P159" s="457">
        <v>0.25</v>
      </c>
      <c r="Q159" s="458">
        <f t="shared" ref="Q159:R162" si="62">+SUMIF(L$2:L$155,$P159,$A$2:$A$155)</f>
        <v>8</v>
      </c>
      <c r="R159" s="459">
        <f t="shared" si="62"/>
        <v>2</v>
      </c>
      <c r="S159" s="460">
        <f>+Q159+R159</f>
        <v>10</v>
      </c>
      <c r="T159" s="460">
        <f t="shared" ref="T159:W162" si="63">+SUMIF(N$2:N$155,$P159,$A$2:$A$155)</f>
        <v>12</v>
      </c>
      <c r="U159" s="460">
        <f t="shared" si="63"/>
        <v>27</v>
      </c>
      <c r="V159" s="460">
        <f t="shared" si="63"/>
        <v>16</v>
      </c>
      <c r="W159" s="460">
        <f t="shared" si="63"/>
        <v>7</v>
      </c>
      <c r="X159" s="461"/>
      <c r="Z159" s="402"/>
      <c r="AA159" s="402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215" t="s">
        <v>192</v>
      </c>
      <c r="B160" s="312">
        <v>1400</v>
      </c>
      <c r="C160" s="217"/>
      <c r="D160" s="426">
        <v>0.06</v>
      </c>
      <c r="E160" s="2"/>
      <c r="F160" s="2"/>
      <c r="G160" s="2"/>
      <c r="H160" s="2"/>
      <c r="I160" s="2"/>
      <c r="J160" s="2"/>
      <c r="K160" s="2"/>
      <c r="P160" s="457">
        <v>0.5</v>
      </c>
      <c r="Q160" s="458">
        <f t="shared" si="62"/>
        <v>74</v>
      </c>
      <c r="R160" s="459">
        <f t="shared" si="62"/>
        <v>7</v>
      </c>
      <c r="S160" s="460">
        <f>+Q160+R160</f>
        <v>81</v>
      </c>
      <c r="T160" s="460">
        <f t="shared" si="63"/>
        <v>20</v>
      </c>
      <c r="U160" s="460">
        <f t="shared" si="63"/>
        <v>37</v>
      </c>
      <c r="V160" s="460">
        <f t="shared" si="63"/>
        <v>38</v>
      </c>
      <c r="W160" s="460">
        <f t="shared" si="63"/>
        <v>18</v>
      </c>
      <c r="X160" s="461"/>
      <c r="Z160" s="404"/>
      <c r="AA160" s="404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363" t="s">
        <v>2</v>
      </c>
      <c r="B161" s="420">
        <f>B159+B160</f>
        <v>13352.5</v>
      </c>
      <c r="C161" s="421"/>
      <c r="D161" s="366">
        <v>0.47</v>
      </c>
      <c r="E161" s="316">
        <f>+D161-S166</f>
        <v>1.4407894736842175E-2</v>
      </c>
      <c r="F161" s="225"/>
      <c r="G161" s="225"/>
      <c r="H161" s="257"/>
      <c r="I161" s="257"/>
      <c r="J161" s="257"/>
      <c r="K161" s="257"/>
      <c r="P161" s="457">
        <v>0.75</v>
      </c>
      <c r="Q161" s="458">
        <f t="shared" si="62"/>
        <v>11</v>
      </c>
      <c r="R161" s="459">
        <f t="shared" si="62"/>
        <v>0</v>
      </c>
      <c r="S161" s="460">
        <f>+Q161+R161</f>
        <v>11</v>
      </c>
      <c r="T161" s="460">
        <f t="shared" si="63"/>
        <v>0</v>
      </c>
      <c r="U161" s="460">
        <f t="shared" si="63"/>
        <v>0</v>
      </c>
      <c r="V161" s="460">
        <f t="shared" si="63"/>
        <v>1</v>
      </c>
      <c r="W161" s="460">
        <f t="shared" si="63"/>
        <v>0</v>
      </c>
      <c r="X161" s="461"/>
      <c r="Z161" s="405"/>
      <c r="AA161" s="405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3</v>
      </c>
      <c r="B162" s="422">
        <f>+T156</f>
        <v>2660</v>
      </c>
      <c r="C162" s="48"/>
      <c r="D162" s="286">
        <v>0.09</v>
      </c>
      <c r="E162" s="316">
        <f>+D162-T166</f>
        <v>-2.1052631578947351E-3</v>
      </c>
      <c r="F162" s="225"/>
      <c r="G162" s="225"/>
      <c r="H162" s="257"/>
      <c r="I162" s="257"/>
      <c r="J162" s="257"/>
      <c r="K162" s="257"/>
      <c r="P162" s="457">
        <v>1</v>
      </c>
      <c r="Q162" s="458">
        <f t="shared" si="62"/>
        <v>15</v>
      </c>
      <c r="R162" s="459">
        <f t="shared" si="62"/>
        <v>3</v>
      </c>
      <c r="S162" s="460">
        <f>+Q162+R162</f>
        <v>18</v>
      </c>
      <c r="T162" s="460">
        <f t="shared" si="63"/>
        <v>1</v>
      </c>
      <c r="U162" s="460">
        <f t="shared" si="63"/>
        <v>5</v>
      </c>
      <c r="V162" s="460">
        <f t="shared" si="63"/>
        <v>1</v>
      </c>
      <c r="W162" s="460">
        <f t="shared" si="63"/>
        <v>3</v>
      </c>
      <c r="X162" s="461"/>
      <c r="Z162" s="404"/>
      <c r="AA162" s="404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4</v>
      </c>
      <c r="B163" s="422">
        <f>+U156</f>
        <v>6095.25</v>
      </c>
      <c r="C163" s="48" t="s">
        <v>397</v>
      </c>
      <c r="D163" s="286">
        <v>0.21</v>
      </c>
      <c r="E163" s="316">
        <f>+D163-U166</f>
        <v>1.0986842105263156E-2</v>
      </c>
      <c r="F163" s="225"/>
      <c r="G163" s="225"/>
      <c r="H163" s="257"/>
      <c r="I163" s="257"/>
      <c r="J163" s="257"/>
      <c r="K163" s="257"/>
      <c r="P163" s="462" t="s">
        <v>294</v>
      </c>
      <c r="Q163" s="463">
        <f t="shared" ref="Q163:W163" si="64">+SUMPRODUCT($P$159:$P$162,Q159:Q162)/Q165</f>
        <v>0.57638888888888884</v>
      </c>
      <c r="R163" s="464">
        <f t="shared" si="64"/>
        <v>0.58333333333333337</v>
      </c>
      <c r="S163" s="465">
        <f t="shared" si="64"/>
        <v>0.57708333333333328</v>
      </c>
      <c r="T163" s="465">
        <f t="shared" si="64"/>
        <v>0.42424242424242425</v>
      </c>
      <c r="U163" s="465">
        <f t="shared" si="64"/>
        <v>0.43840579710144928</v>
      </c>
      <c r="V163" s="465">
        <f t="shared" si="64"/>
        <v>0.4419642857142857</v>
      </c>
      <c r="W163" s="465">
        <f t="shared" si="64"/>
        <v>0.49107142857142855</v>
      </c>
      <c r="X163" s="186"/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6</v>
      </c>
      <c r="B164" s="422">
        <f>+V156</f>
        <v>4560.5</v>
      </c>
      <c r="C164" s="48"/>
      <c r="D164" s="286">
        <v>0.16</v>
      </c>
      <c r="E164" s="316">
        <f>+D164-V166</f>
        <v>-2.828947368421042E-3</v>
      </c>
      <c r="F164" s="225"/>
      <c r="G164" s="225"/>
      <c r="H164" s="257"/>
      <c r="I164" s="257"/>
      <c r="J164" s="257"/>
      <c r="K164" s="257"/>
      <c r="P164" s="462"/>
      <c r="Q164" s="466">
        <f>+L156</f>
        <v>0.57638888888888884</v>
      </c>
      <c r="R164" s="467">
        <f>+M156</f>
        <v>0.58333333333333337</v>
      </c>
      <c r="S164" s="468">
        <f>+(Q164*Q165+R164*R165)/S165</f>
        <v>0.57708333333333328</v>
      </c>
      <c r="T164" s="468">
        <f>+N156</f>
        <v>0.42424242424242425</v>
      </c>
      <c r="U164" s="468">
        <f>+O156</f>
        <v>0.43840579710144928</v>
      </c>
      <c r="V164" s="468">
        <f>+P156</f>
        <v>0.4419642857142857</v>
      </c>
      <c r="W164" s="468">
        <f>+Q156</f>
        <v>0.49107142857142855</v>
      </c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5</v>
      </c>
      <c r="B165" s="422">
        <f>+W156</f>
        <v>2112.25</v>
      </c>
      <c r="C165" s="48"/>
      <c r="D165" s="286">
        <v>7.0000000000000007E-2</v>
      </c>
      <c r="E165" s="316">
        <f>+D165-W166</f>
        <v>-2.0460526315789471E-2</v>
      </c>
      <c r="F165" s="225"/>
      <c r="G165" s="225"/>
      <c r="H165" s="257"/>
      <c r="I165" s="257"/>
      <c r="J165" s="257"/>
      <c r="K165" s="257"/>
      <c r="O165" s="469">
        <f>+A156</f>
        <v>152</v>
      </c>
      <c r="P165" s="470" t="s">
        <v>191</v>
      </c>
      <c r="Q165" s="471">
        <f t="shared" ref="Q165:W165" si="65">SUM(Q159:Q162)</f>
        <v>108</v>
      </c>
      <c r="R165" s="471">
        <f t="shared" si="65"/>
        <v>12</v>
      </c>
      <c r="S165" s="472">
        <f t="shared" si="65"/>
        <v>120</v>
      </c>
      <c r="T165" s="471">
        <f t="shared" si="65"/>
        <v>33</v>
      </c>
      <c r="U165" s="471">
        <f t="shared" si="65"/>
        <v>69</v>
      </c>
      <c r="V165" s="471">
        <f t="shared" si="65"/>
        <v>56</v>
      </c>
      <c r="W165" s="471">
        <f t="shared" si="65"/>
        <v>28</v>
      </c>
      <c r="X165" s="473"/>
      <c r="Z165" s="164"/>
      <c r="AA165" s="164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16</v>
      </c>
      <c r="B166" s="314">
        <f>B161+B162+B163+B164+B165</f>
        <v>28780.5</v>
      </c>
      <c r="C166" s="192"/>
      <c r="D166" s="315">
        <f>SUM(D161:D165)</f>
        <v>1</v>
      </c>
      <c r="E166" s="2"/>
      <c r="F166" s="2"/>
      <c r="G166" s="2"/>
      <c r="H166" s="2"/>
      <c r="I166" s="2"/>
      <c r="J166" s="2"/>
      <c r="K166" s="2"/>
      <c r="O166" s="282"/>
      <c r="P166" s="474" t="s">
        <v>272</v>
      </c>
      <c r="Q166" s="284">
        <f>+(Q164*Q165)/$O$165</f>
        <v>0.40953947368421045</v>
      </c>
      <c r="R166" s="285">
        <f>+(R164*R165)/$O$165</f>
        <v>4.6052631578947366E-2</v>
      </c>
      <c r="S166" s="475">
        <f>+R166+Q166</f>
        <v>0.4555921052631578</v>
      </c>
      <c r="T166" s="475">
        <f>+(T164*T165)/$O$165</f>
        <v>9.2105263157894732E-2</v>
      </c>
      <c r="U166" s="475">
        <f>+(U164*U165)/$O$165</f>
        <v>0.19901315789473684</v>
      </c>
      <c r="V166" s="475">
        <f>+(V164*V165)/$O$165</f>
        <v>0.16282894736842105</v>
      </c>
      <c r="W166" s="475">
        <f>+(W164*W165)/$O$165</f>
        <v>9.0460526315789477E-2</v>
      </c>
      <c r="X166" s="476">
        <f>SUBTOTAL(9,S166:W166)</f>
        <v>0.99999999999999989</v>
      </c>
      <c r="Z166" s="164"/>
      <c r="AA166" s="164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D167" s="2"/>
      <c r="E167" s="2"/>
      <c r="F167" s="2"/>
      <c r="G167" s="2"/>
      <c r="H167" s="2"/>
      <c r="I167" s="2"/>
      <c r="J167" s="2"/>
      <c r="K167" s="2"/>
      <c r="P167" s="419" t="s">
        <v>384</v>
      </c>
      <c r="S167" s="418">
        <f>+S165/$O$165</f>
        <v>0.78947368421052633</v>
      </c>
      <c r="T167" s="418">
        <f>+T165/$O$165</f>
        <v>0.21710526315789475</v>
      </c>
      <c r="U167" s="418">
        <f>+U165/$O$165</f>
        <v>0.45394736842105265</v>
      </c>
      <c r="V167" s="418">
        <f>+V165/$O$165</f>
        <v>0.36842105263157893</v>
      </c>
      <c r="W167" s="418">
        <f>+W165/$O$165</f>
        <v>0.18421052631578946</v>
      </c>
      <c r="Z167" s="164"/>
      <c r="AA167" s="164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T168" s="2"/>
      <c r="U168" s="2"/>
      <c r="V168" s="2"/>
      <c r="W168" s="2"/>
      <c r="Z168" s="164"/>
      <c r="AA168" s="164"/>
      <c r="AB168" s="2"/>
      <c r="AC168" s="2"/>
      <c r="AD168" s="2"/>
      <c r="AE168" s="2"/>
      <c r="AF168" s="2"/>
      <c r="AG168" s="2"/>
      <c r="AH168" s="2"/>
      <c r="AI168" s="2"/>
      <c r="AJ168" s="7"/>
    </row>
    <row r="169" spans="1:36" ht="18.75">
      <c r="A169" s="2"/>
      <c r="B169" s="43"/>
      <c r="C169" s="2"/>
      <c r="D169" s="2"/>
      <c r="N169" s="2"/>
      <c r="AB169" s="7"/>
      <c r="AC169" s="7"/>
      <c r="AD169" s="7"/>
      <c r="AE169" s="7"/>
      <c r="AF169" s="7"/>
      <c r="AG169" s="7"/>
      <c r="AH169" s="7"/>
      <c r="AI169" s="7"/>
      <c r="AJ169" s="2"/>
    </row>
    <row r="170" spans="1:36" ht="18.75">
      <c r="A170" s="227"/>
      <c r="N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>
      <c r="A171" s="7"/>
      <c r="N171" s="2"/>
      <c r="AB171" s="2"/>
      <c r="AC171" s="2"/>
      <c r="AD171" s="2"/>
      <c r="AE171" s="2"/>
      <c r="AF171" s="2"/>
      <c r="AG171" s="2"/>
      <c r="AH171" s="2"/>
      <c r="AI171" s="2"/>
    </row>
    <row r="172" spans="1:36" ht="18.75">
      <c r="A172" s="43"/>
      <c r="N172" s="2"/>
    </row>
    <row r="173" spans="1:36" ht="18.75">
      <c r="N173" s="2"/>
    </row>
    <row r="174" spans="1:36" ht="18.75">
      <c r="N174" s="2"/>
    </row>
    <row r="175" spans="1:36" ht="18.75">
      <c r="N175" s="2"/>
    </row>
    <row r="176" spans="1:36" ht="18.75">
      <c r="N176" s="2"/>
    </row>
  </sheetData>
  <autoFilter ref="A1:Y155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55" priority="6" operator="lessThan">
      <formula>7</formula>
    </cfRule>
    <cfRule type="cellIs" dxfId="54" priority="7" operator="between">
      <formula>14</formula>
      <formula>7</formula>
    </cfRule>
    <cfRule type="cellIs" dxfId="53" priority="8" operator="greaterThan">
      <formula>14</formula>
    </cfRule>
  </conditionalFormatting>
  <conditionalFormatting sqref="G156">
    <cfRule type="cellIs" dxfId="52" priority="3" operator="lessThan">
      <formula>7</formula>
    </cfRule>
    <cfRule type="cellIs" dxfId="51" priority="4" operator="between">
      <formula>14</formula>
      <formula>7</formula>
    </cfRule>
    <cfRule type="cellIs" dxfId="50" priority="5" operator="greaterThan">
      <formula>14</formula>
    </cfRule>
  </conditionalFormatting>
  <conditionalFormatting sqref="AE6:AI6">
    <cfRule type="cellIs" dxfId="49" priority="1" operator="greaterThan">
      <formula>0</formula>
    </cfRule>
    <cfRule type="cellIs" dxfId="48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1976-BA69-4DF2-80C9-3C8A737C6F7E}">
  <sheetPr filterMode="1"/>
  <dimension ref="A1:AR177"/>
  <sheetViews>
    <sheetView zoomScale="96" zoomScaleNormal="96" workbookViewId="0">
      <pane xSplit="6" ySplit="1" topLeftCell="G14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hidden="1" customHeight="1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33" si="1">D2*7</f>
        <v>280</v>
      </c>
      <c r="F2" s="319">
        <v>46268</v>
      </c>
      <c r="G2" s="384">
        <f t="shared" ref="G2:G20" ca="1" si="2">+IF(A2=1,(+TODAY())-F2,"Sans objet")</f>
        <v>40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0.5</v>
      </c>
      <c r="M2" s="204"/>
      <c r="N2" s="204"/>
      <c r="O2" s="204"/>
      <c r="P2" s="204">
        <v>0.5</v>
      </c>
      <c r="Q2" s="205"/>
      <c r="R2" s="386">
        <f t="shared" ref="R2:R33" si="3">+$E2*L2</f>
        <v>140</v>
      </c>
      <c r="S2" s="387">
        <f t="shared" ref="S2:S33" si="4">+$E2*M2</f>
        <v>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140</v>
      </c>
      <c r="W2" s="388">
        <f t="shared" ref="W2:W33" si="8">+$E2*Q2</f>
        <v>0</v>
      </c>
      <c r="X2" s="389">
        <f t="shared" ref="X2:X33" si="9">SUM(R2:W2)</f>
        <v>280</v>
      </c>
      <c r="Y2" s="383"/>
      <c r="Z2" s="423">
        <f t="shared" ref="Z2:Z33" si="10">+X2-E2</f>
        <v>0</v>
      </c>
      <c r="AA2" s="423"/>
      <c r="AB2" s="445">
        <v>33</v>
      </c>
      <c r="AC2" s="448">
        <v>0.39</v>
      </c>
      <c r="AD2" s="448">
        <v>0.05</v>
      </c>
      <c r="AE2" s="323">
        <v>0.44</v>
      </c>
      <c r="AF2" s="323">
        <v>0.03</v>
      </c>
      <c r="AG2" s="323">
        <v>0.11</v>
      </c>
      <c r="AH2" s="323">
        <v>0.12</v>
      </c>
      <c r="AI2" s="323">
        <v>0.3</v>
      </c>
      <c r="AJ2" s="447">
        <v>1</v>
      </c>
    </row>
    <row r="3" spans="1:36" ht="19.5" thickTop="1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46268</v>
      </c>
      <c r="G3" s="384">
        <f t="shared" ca="1" si="2"/>
        <v>40</v>
      </c>
      <c r="H3" s="385">
        <v>2</v>
      </c>
      <c r="I3" s="428" t="s">
        <v>432</v>
      </c>
      <c r="J3" s="428" t="s">
        <v>433</v>
      </c>
      <c r="K3" s="385" t="s">
        <v>354</v>
      </c>
      <c r="L3" s="195">
        <v>0.25</v>
      </c>
      <c r="M3" s="196"/>
      <c r="N3" s="196">
        <v>0.5</v>
      </c>
      <c r="O3" s="196">
        <v>0.25</v>
      </c>
      <c r="P3" s="196"/>
      <c r="Q3" s="197"/>
      <c r="R3" s="386">
        <f t="shared" si="3"/>
        <v>84</v>
      </c>
      <c r="S3" s="387">
        <f t="shared" si="4"/>
        <v>0</v>
      </c>
      <c r="T3" s="387">
        <f t="shared" si="5"/>
        <v>168</v>
      </c>
      <c r="U3" s="387">
        <f t="shared" si="6"/>
        <v>84</v>
      </c>
      <c r="V3" s="387">
        <f t="shared" si="7"/>
        <v>0</v>
      </c>
      <c r="W3" s="388">
        <f t="shared" si="8"/>
        <v>0</v>
      </c>
      <c r="X3" s="389">
        <f t="shared" si="9"/>
        <v>336</v>
      </c>
      <c r="Y3" s="144"/>
      <c r="Z3" s="423">
        <f t="shared" si="10"/>
        <v>0</v>
      </c>
      <c r="AA3" s="423"/>
      <c r="AB3" s="445">
        <v>34</v>
      </c>
      <c r="AC3" s="448">
        <v>0.41</v>
      </c>
      <c r="AD3" s="448">
        <v>0.04</v>
      </c>
      <c r="AE3" s="323">
        <v>0.45</v>
      </c>
      <c r="AF3" s="323">
        <v>0.08</v>
      </c>
      <c r="AG3" s="323">
        <v>0.13</v>
      </c>
      <c r="AH3" s="323">
        <v>0.12</v>
      </c>
      <c r="AI3" s="323">
        <v>0.22</v>
      </c>
      <c r="AJ3" s="447">
        <v>1</v>
      </c>
    </row>
    <row r="4" spans="1:36" ht="18.75" hidden="1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46269</v>
      </c>
      <c r="G4" s="384">
        <f t="shared" ca="1" si="2"/>
        <v>39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87">
        <f t="shared" si="5"/>
        <v>0</v>
      </c>
      <c r="U4" s="387">
        <f t="shared" si="6"/>
        <v>0</v>
      </c>
      <c r="V4" s="387">
        <f t="shared" si="7"/>
        <v>0</v>
      </c>
      <c r="W4" s="388">
        <f t="shared" si="8"/>
        <v>0</v>
      </c>
      <c r="X4" s="389">
        <f t="shared" si="9"/>
        <v>315</v>
      </c>
      <c r="Y4" s="144"/>
      <c r="Z4" s="423">
        <f t="shared" si="10"/>
        <v>0</v>
      </c>
      <c r="AA4" s="423"/>
      <c r="AB4" s="445">
        <v>35</v>
      </c>
      <c r="AC4" s="448">
        <v>0.41</v>
      </c>
      <c r="AD4" s="448">
        <v>0.06</v>
      </c>
      <c r="AE4" s="323">
        <v>0.47</v>
      </c>
      <c r="AF4" s="323">
        <v>0.09</v>
      </c>
      <c r="AG4" s="323">
        <v>0.21</v>
      </c>
      <c r="AH4" s="323">
        <v>0.16</v>
      </c>
      <c r="AI4" s="323">
        <v>7.0000000000000007E-2</v>
      </c>
      <c r="AJ4" s="447">
        <v>1</v>
      </c>
    </row>
    <row r="5" spans="1:36" ht="18.75" hidden="1">
      <c r="A5" s="157">
        <f t="shared" si="0"/>
        <v>1</v>
      </c>
      <c r="B5" s="142" t="s">
        <v>32</v>
      </c>
      <c r="C5" s="148" t="s">
        <v>34</v>
      </c>
      <c r="D5" s="198">
        <v>48</v>
      </c>
      <c r="E5" s="383">
        <f t="shared" si="1"/>
        <v>336</v>
      </c>
      <c r="F5" s="319">
        <v>46267</v>
      </c>
      <c r="G5" s="384">
        <f t="shared" ca="1" si="2"/>
        <v>41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>
        <v>0.5</v>
      </c>
      <c r="M5" s="196"/>
      <c r="N5" s="196"/>
      <c r="O5" s="196">
        <v>0.5</v>
      </c>
      <c r="P5" s="196"/>
      <c r="Q5" s="197"/>
      <c r="R5" s="386">
        <f t="shared" si="3"/>
        <v>168</v>
      </c>
      <c r="S5" s="387">
        <f t="shared" si="4"/>
        <v>0</v>
      </c>
      <c r="T5" s="387">
        <f t="shared" si="5"/>
        <v>0</v>
      </c>
      <c r="U5" s="387">
        <f t="shared" si="6"/>
        <v>168</v>
      </c>
      <c r="V5" s="387">
        <f t="shared" si="7"/>
        <v>0</v>
      </c>
      <c r="W5" s="388">
        <f t="shared" si="8"/>
        <v>0</v>
      </c>
      <c r="X5" s="389">
        <f t="shared" si="9"/>
        <v>336</v>
      </c>
      <c r="Y5" s="144"/>
      <c r="Z5" s="423">
        <f t="shared" si="10"/>
        <v>0</v>
      </c>
      <c r="AA5" s="423"/>
      <c r="AB5" s="445">
        <v>36</v>
      </c>
      <c r="AC5" s="448">
        <v>0.41</v>
      </c>
      <c r="AD5" s="448">
        <v>0.03</v>
      </c>
      <c r="AE5" s="323">
        <v>0.44</v>
      </c>
      <c r="AF5" s="323">
        <v>0.1</v>
      </c>
      <c r="AG5" s="323">
        <v>0.22</v>
      </c>
      <c r="AH5" s="323">
        <v>0.21</v>
      </c>
      <c r="AI5" s="323">
        <v>0.03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46267</v>
      </c>
      <c r="G6" s="384">
        <f t="shared" ca="1" si="2"/>
        <v>41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3"/>
        <v>0</v>
      </c>
      <c r="S6" s="387">
        <f t="shared" si="4"/>
        <v>336</v>
      </c>
      <c r="T6" s="387">
        <f t="shared" si="5"/>
        <v>0</v>
      </c>
      <c r="U6" s="387">
        <f t="shared" si="6"/>
        <v>0</v>
      </c>
      <c r="V6" s="387">
        <f t="shared" si="7"/>
        <v>0</v>
      </c>
      <c r="W6" s="388">
        <f t="shared" si="8"/>
        <v>0</v>
      </c>
      <c r="X6" s="389">
        <f t="shared" si="9"/>
        <v>336</v>
      </c>
      <c r="Y6" s="144"/>
      <c r="Z6" s="423">
        <f t="shared" si="10"/>
        <v>0</v>
      </c>
      <c r="AA6" s="423"/>
      <c r="AB6" s="449" t="s">
        <v>298</v>
      </c>
      <c r="AC6" s="450"/>
      <c r="AD6" s="451"/>
      <c r="AE6" s="452">
        <f>+AE5-AE4</f>
        <v>-2.9999999999999971E-2</v>
      </c>
      <c r="AF6" s="452">
        <f>+AF5-AF4</f>
        <v>1.0000000000000009E-2</v>
      </c>
      <c r="AG6" s="452">
        <f>+AG5-AG4</f>
        <v>1.0000000000000009E-2</v>
      </c>
      <c r="AH6" s="452">
        <f>+AH5-AH4</f>
        <v>4.9999999999999989E-2</v>
      </c>
      <c r="AI6" s="452">
        <f>+AI5-AI4</f>
        <v>-4.0000000000000008E-2</v>
      </c>
      <c r="AJ6" s="211"/>
    </row>
    <row r="7" spans="1:36" hidden="1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46267</v>
      </c>
      <c r="G7" s="384">
        <f t="shared" ca="1" si="2"/>
        <v>41</v>
      </c>
      <c r="H7" s="385">
        <v>1</v>
      </c>
      <c r="I7" s="428" t="s">
        <v>398</v>
      </c>
      <c r="J7" s="428" t="s">
        <v>399</v>
      </c>
      <c r="K7" s="385" t="s">
        <v>353</v>
      </c>
      <c r="L7" s="195">
        <v>0.25</v>
      </c>
      <c r="M7" s="196"/>
      <c r="N7" s="196">
        <v>0.25</v>
      </c>
      <c r="O7" s="196">
        <v>0.5</v>
      </c>
      <c r="P7" s="196"/>
      <c r="Q7" s="197"/>
      <c r="R7" s="386">
        <f t="shared" si="3"/>
        <v>98</v>
      </c>
      <c r="S7" s="387">
        <f t="shared" si="4"/>
        <v>0</v>
      </c>
      <c r="T7" s="387">
        <f t="shared" si="5"/>
        <v>98</v>
      </c>
      <c r="U7" s="387">
        <f t="shared" si="6"/>
        <v>196</v>
      </c>
      <c r="V7" s="387">
        <f t="shared" si="7"/>
        <v>0</v>
      </c>
      <c r="W7" s="388">
        <f t="shared" si="8"/>
        <v>0</v>
      </c>
      <c r="X7" s="389">
        <f t="shared" si="9"/>
        <v>392</v>
      </c>
      <c r="Y7" s="144"/>
      <c r="Z7" s="423">
        <f t="shared" si="10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46267</v>
      </c>
      <c r="G8" s="384">
        <f t="shared" ca="1" si="2"/>
        <v>41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3"/>
        <v>0</v>
      </c>
      <c r="S8" s="387">
        <f t="shared" si="4"/>
        <v>210</v>
      </c>
      <c r="T8" s="387">
        <f t="shared" si="5"/>
        <v>0</v>
      </c>
      <c r="U8" s="387">
        <f t="shared" si="6"/>
        <v>0</v>
      </c>
      <c r="V8" s="387">
        <f t="shared" si="7"/>
        <v>0</v>
      </c>
      <c r="W8" s="388">
        <f t="shared" si="8"/>
        <v>0</v>
      </c>
      <c r="X8" s="389">
        <f t="shared" si="9"/>
        <v>210</v>
      </c>
      <c r="Y8" s="144"/>
      <c r="Z8" s="423">
        <f t="shared" si="10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 t="shared" si="1"/>
        <v>140</v>
      </c>
      <c r="F9" s="319">
        <v>46267</v>
      </c>
      <c r="G9" s="384">
        <f t="shared" ca="1" si="2"/>
        <v>41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>
        <v>0.25</v>
      </c>
      <c r="P9" s="196">
        <v>0.25</v>
      </c>
      <c r="Q9" s="197"/>
      <c r="R9" s="386">
        <f t="shared" si="3"/>
        <v>70</v>
      </c>
      <c r="S9" s="387">
        <f t="shared" si="4"/>
        <v>0</v>
      </c>
      <c r="T9" s="387">
        <f t="shared" si="5"/>
        <v>0</v>
      </c>
      <c r="U9" s="387">
        <f t="shared" si="6"/>
        <v>35</v>
      </c>
      <c r="V9" s="387">
        <f t="shared" si="7"/>
        <v>35</v>
      </c>
      <c r="W9" s="388">
        <f t="shared" si="8"/>
        <v>0</v>
      </c>
      <c r="X9" s="389">
        <f t="shared" si="9"/>
        <v>140</v>
      </c>
      <c r="Y9" s="144"/>
      <c r="Z9" s="423">
        <f t="shared" si="10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 hidden="1">
      <c r="A10" s="157">
        <f t="shared" si="0"/>
        <v>1</v>
      </c>
      <c r="B10" s="150" t="s">
        <v>40</v>
      </c>
      <c r="C10" s="148" t="s">
        <v>34</v>
      </c>
      <c r="D10" s="201">
        <v>32</v>
      </c>
      <c r="E10" s="383">
        <f t="shared" si="1"/>
        <v>224</v>
      </c>
      <c r="F10" s="319">
        <v>46267</v>
      </c>
      <c r="G10" s="384">
        <f t="shared" ca="1" si="2"/>
        <v>41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112</v>
      </c>
      <c r="S10" s="387">
        <f t="shared" si="4"/>
        <v>0</v>
      </c>
      <c r="T10" s="387">
        <f t="shared" si="5"/>
        <v>0</v>
      </c>
      <c r="U10" s="387">
        <f t="shared" si="6"/>
        <v>0</v>
      </c>
      <c r="V10" s="387">
        <f t="shared" si="7"/>
        <v>0</v>
      </c>
      <c r="W10" s="388">
        <f t="shared" si="8"/>
        <v>112</v>
      </c>
      <c r="X10" s="389">
        <f t="shared" si="9"/>
        <v>224</v>
      </c>
      <c r="Y10" s="144"/>
      <c r="Z10" s="423">
        <f t="shared" si="10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 hidden="1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"/>
        <v>210</v>
      </c>
      <c r="F11" s="319">
        <v>46268</v>
      </c>
      <c r="G11" s="384">
        <f t="shared" ca="1" si="2"/>
        <v>40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>
        <v>0.5</v>
      </c>
      <c r="M11" s="196"/>
      <c r="N11" s="196"/>
      <c r="O11" s="196"/>
      <c r="P11" s="196">
        <v>0.5</v>
      </c>
      <c r="Q11" s="197"/>
      <c r="R11" s="386">
        <f t="shared" si="3"/>
        <v>105</v>
      </c>
      <c r="S11" s="387">
        <f t="shared" si="4"/>
        <v>0</v>
      </c>
      <c r="T11" s="387">
        <f t="shared" si="5"/>
        <v>0</v>
      </c>
      <c r="U11" s="387">
        <f t="shared" si="6"/>
        <v>0</v>
      </c>
      <c r="V11" s="387">
        <f t="shared" si="7"/>
        <v>105</v>
      </c>
      <c r="W11" s="388">
        <f t="shared" si="8"/>
        <v>0</v>
      </c>
      <c r="X11" s="389">
        <f t="shared" si="9"/>
        <v>210</v>
      </c>
      <c r="Y11" s="144"/>
      <c r="Z11" s="423">
        <f t="shared" si="10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"/>
        <v>294</v>
      </c>
      <c r="F12" s="319">
        <v>46267</v>
      </c>
      <c r="G12" s="384">
        <f t="shared" ca="1" si="2"/>
        <v>41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>
        <v>0.5</v>
      </c>
      <c r="P12" s="196"/>
      <c r="Q12" s="197"/>
      <c r="R12" s="386">
        <f t="shared" si="3"/>
        <v>147</v>
      </c>
      <c r="S12" s="387">
        <f t="shared" si="4"/>
        <v>0</v>
      </c>
      <c r="T12" s="387">
        <f t="shared" si="5"/>
        <v>0</v>
      </c>
      <c r="U12" s="387">
        <f t="shared" si="6"/>
        <v>147</v>
      </c>
      <c r="V12" s="387">
        <f t="shared" si="7"/>
        <v>0</v>
      </c>
      <c r="W12" s="388">
        <f t="shared" si="8"/>
        <v>0</v>
      </c>
      <c r="X12" s="389">
        <f t="shared" si="9"/>
        <v>294</v>
      </c>
      <c r="Y12" s="144"/>
      <c r="Z12" s="423">
        <f t="shared" si="10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 hidden="1">
      <c r="A13" s="157">
        <f t="shared" si="0"/>
        <v>1</v>
      </c>
      <c r="B13" s="150" t="s">
        <v>43</v>
      </c>
      <c r="C13" s="148" t="s">
        <v>34</v>
      </c>
      <c r="D13" s="200">
        <v>46</v>
      </c>
      <c r="E13" s="383">
        <f t="shared" si="1"/>
        <v>322</v>
      </c>
      <c r="F13" s="319">
        <v>46267</v>
      </c>
      <c r="G13" s="384">
        <f t="shared" ca="1" si="2"/>
        <v>41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4"/>
        <v>0</v>
      </c>
      <c r="T13" s="387">
        <f t="shared" si="5"/>
        <v>0</v>
      </c>
      <c r="U13" s="387">
        <f t="shared" si="6"/>
        <v>161</v>
      </c>
      <c r="V13" s="387">
        <f t="shared" si="7"/>
        <v>161</v>
      </c>
      <c r="W13" s="388">
        <f t="shared" si="8"/>
        <v>0</v>
      </c>
      <c r="X13" s="389">
        <f t="shared" si="9"/>
        <v>322</v>
      </c>
      <c r="Y13" s="144"/>
      <c r="Z13" s="423">
        <f t="shared" si="10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"/>
        <v>420</v>
      </c>
      <c r="F14" s="319">
        <v>46267</v>
      </c>
      <c r="G14" s="384">
        <f t="shared" ca="1" si="2"/>
        <v>41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0.5</v>
      </c>
      <c r="M14" s="196"/>
      <c r="N14" s="196"/>
      <c r="O14" s="196">
        <v>0.5</v>
      </c>
      <c r="P14" s="196"/>
      <c r="Q14" s="197"/>
      <c r="R14" s="386">
        <f t="shared" si="3"/>
        <v>210</v>
      </c>
      <c r="S14" s="387">
        <f t="shared" si="4"/>
        <v>0</v>
      </c>
      <c r="T14" s="387">
        <f t="shared" si="5"/>
        <v>0</v>
      </c>
      <c r="U14" s="387">
        <f t="shared" si="6"/>
        <v>210</v>
      </c>
      <c r="V14" s="387">
        <f t="shared" si="7"/>
        <v>0</v>
      </c>
      <c r="W14" s="388">
        <f t="shared" si="8"/>
        <v>0</v>
      </c>
      <c r="X14" s="389">
        <f t="shared" si="9"/>
        <v>420</v>
      </c>
      <c r="Y14" s="144"/>
      <c r="Z14" s="423">
        <f t="shared" si="10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 hidden="1">
      <c r="A15" s="157">
        <f t="shared" si="0"/>
        <v>1</v>
      </c>
      <c r="B15" s="150" t="s">
        <v>46</v>
      </c>
      <c r="C15" s="148" t="s">
        <v>34</v>
      </c>
      <c r="D15" s="201">
        <v>38</v>
      </c>
      <c r="E15" s="383">
        <f t="shared" si="1"/>
        <v>266</v>
      </c>
      <c r="F15" s="319">
        <v>46269</v>
      </c>
      <c r="G15" s="384">
        <f t="shared" ca="1" si="2"/>
        <v>39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>
        <v>0.5</v>
      </c>
      <c r="M15" s="196"/>
      <c r="N15" s="196"/>
      <c r="O15" s="196">
        <v>0.5</v>
      </c>
      <c r="P15" s="196"/>
      <c r="Q15" s="197"/>
      <c r="R15" s="386">
        <f t="shared" si="3"/>
        <v>133</v>
      </c>
      <c r="S15" s="387">
        <f t="shared" si="4"/>
        <v>0</v>
      </c>
      <c r="T15" s="387">
        <f t="shared" si="5"/>
        <v>0</v>
      </c>
      <c r="U15" s="387">
        <f t="shared" si="6"/>
        <v>133</v>
      </c>
      <c r="V15" s="387">
        <f t="shared" si="7"/>
        <v>0</v>
      </c>
      <c r="W15" s="388">
        <f t="shared" si="8"/>
        <v>0</v>
      </c>
      <c r="X15" s="389">
        <f t="shared" si="9"/>
        <v>266</v>
      </c>
      <c r="Y15" s="144"/>
      <c r="Z15" s="423">
        <f t="shared" si="10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 hidden="1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"/>
        <v>350</v>
      </c>
      <c r="F16" s="319">
        <v>46269</v>
      </c>
      <c r="G16" s="384">
        <f t="shared" ca="1" si="2"/>
        <v>39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/>
      <c r="O16" s="196">
        <v>0.5</v>
      </c>
      <c r="P16" s="196">
        <v>0.5</v>
      </c>
      <c r="Q16" s="197"/>
      <c r="R16" s="386">
        <f t="shared" si="3"/>
        <v>0</v>
      </c>
      <c r="S16" s="387">
        <f t="shared" si="4"/>
        <v>0</v>
      </c>
      <c r="T16" s="387">
        <f t="shared" si="5"/>
        <v>0</v>
      </c>
      <c r="U16" s="387">
        <f t="shared" si="6"/>
        <v>175</v>
      </c>
      <c r="V16" s="387">
        <f t="shared" si="7"/>
        <v>175</v>
      </c>
      <c r="W16" s="388">
        <f t="shared" si="8"/>
        <v>0</v>
      </c>
      <c r="X16" s="389">
        <f t="shared" si="9"/>
        <v>350</v>
      </c>
      <c r="Y16" s="144"/>
      <c r="Z16" s="423">
        <f t="shared" si="10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 hidden="1">
      <c r="A17" s="157">
        <f t="shared" si="0"/>
        <v>1</v>
      </c>
      <c r="B17" s="142" t="s">
        <v>48</v>
      </c>
      <c r="C17" s="148" t="s">
        <v>34</v>
      </c>
      <c r="D17" s="199">
        <v>38</v>
      </c>
      <c r="E17" s="383">
        <f t="shared" si="1"/>
        <v>266</v>
      </c>
      <c r="F17" s="319">
        <v>46267</v>
      </c>
      <c r="G17" s="384">
        <f t="shared" ca="1" si="2"/>
        <v>41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>
        <v>0.5</v>
      </c>
      <c r="Q17" s="197"/>
      <c r="R17" s="386">
        <f t="shared" si="3"/>
        <v>133</v>
      </c>
      <c r="S17" s="387">
        <f t="shared" si="4"/>
        <v>0</v>
      </c>
      <c r="T17" s="387">
        <f t="shared" si="5"/>
        <v>0</v>
      </c>
      <c r="U17" s="387">
        <f t="shared" si="6"/>
        <v>0</v>
      </c>
      <c r="V17" s="387">
        <f t="shared" si="7"/>
        <v>133</v>
      </c>
      <c r="W17" s="388">
        <f t="shared" si="8"/>
        <v>0</v>
      </c>
      <c r="X17" s="389">
        <f t="shared" si="9"/>
        <v>266</v>
      </c>
      <c r="Y17" s="144"/>
      <c r="Z17" s="423">
        <f t="shared" si="10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"/>
        <v>182</v>
      </c>
      <c r="F18" s="319">
        <v>46267</v>
      </c>
      <c r="G18" s="384">
        <f t="shared" ca="1" si="2"/>
        <v>41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87">
        <f t="shared" si="5"/>
        <v>0</v>
      </c>
      <c r="U18" s="387">
        <f t="shared" si="6"/>
        <v>0</v>
      </c>
      <c r="V18" s="387">
        <f t="shared" si="7"/>
        <v>0</v>
      </c>
      <c r="W18" s="388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 hidden="1">
      <c r="A19" s="157">
        <f t="shared" si="0"/>
        <v>1</v>
      </c>
      <c r="B19" s="153" t="s">
        <v>375</v>
      </c>
      <c r="C19" s="149" t="s">
        <v>52</v>
      </c>
      <c r="D19" s="198">
        <v>38</v>
      </c>
      <c r="E19" s="383">
        <f t="shared" si="1"/>
        <v>266</v>
      </c>
      <c r="F19" s="319">
        <v>46268</v>
      </c>
      <c r="G19" s="384">
        <f t="shared" ca="1" si="2"/>
        <v>40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3"/>
        <v>133</v>
      </c>
      <c r="S19" s="387">
        <f t="shared" si="4"/>
        <v>0</v>
      </c>
      <c r="T19" s="387">
        <f t="shared" si="5"/>
        <v>0</v>
      </c>
      <c r="U19" s="387">
        <f t="shared" si="6"/>
        <v>0</v>
      </c>
      <c r="V19" s="387">
        <f t="shared" si="7"/>
        <v>133</v>
      </c>
      <c r="W19" s="388">
        <f t="shared" si="8"/>
        <v>0</v>
      </c>
      <c r="X19" s="389">
        <f t="shared" si="9"/>
        <v>266</v>
      </c>
      <c r="Y19" s="144"/>
      <c r="Z19" s="423">
        <f t="shared" si="10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 hidden="1">
      <c r="A20" s="157">
        <f t="shared" si="0"/>
        <v>1</v>
      </c>
      <c r="B20" s="142" t="s">
        <v>53</v>
      </c>
      <c r="C20" s="148" t="s">
        <v>34</v>
      </c>
      <c r="D20" s="199">
        <v>40</v>
      </c>
      <c r="E20" s="383">
        <f t="shared" si="1"/>
        <v>280</v>
      </c>
      <c r="F20" s="319">
        <v>46269</v>
      </c>
      <c r="G20" s="384">
        <f t="shared" ca="1" si="2"/>
        <v>39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>
        <v>0.5</v>
      </c>
      <c r="Q20" s="197"/>
      <c r="R20" s="386">
        <f t="shared" si="3"/>
        <v>140</v>
      </c>
      <c r="S20" s="387">
        <f t="shared" si="4"/>
        <v>0</v>
      </c>
      <c r="T20" s="387">
        <f t="shared" si="5"/>
        <v>0</v>
      </c>
      <c r="U20" s="387">
        <f t="shared" si="6"/>
        <v>0</v>
      </c>
      <c r="V20" s="387">
        <f t="shared" si="7"/>
        <v>140</v>
      </c>
      <c r="W20" s="388">
        <f t="shared" si="8"/>
        <v>0</v>
      </c>
      <c r="X20" s="389">
        <f t="shared" si="9"/>
        <v>280</v>
      </c>
      <c r="Y20" s="144"/>
      <c r="Z20" s="423">
        <f t="shared" si="10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 hidden="1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"/>
        <v>385</v>
      </c>
      <c r="F21" s="319">
        <v>46262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/>
      <c r="O21" s="196">
        <v>0.5</v>
      </c>
      <c r="P21" s="196"/>
      <c r="Q21" s="197"/>
      <c r="R21" s="386">
        <f t="shared" si="3"/>
        <v>192.5</v>
      </c>
      <c r="S21" s="387">
        <f t="shared" si="4"/>
        <v>0</v>
      </c>
      <c r="T21" s="387">
        <f t="shared" si="5"/>
        <v>0</v>
      </c>
      <c r="U21" s="387">
        <f t="shared" si="6"/>
        <v>192.5</v>
      </c>
      <c r="V21" s="387">
        <f t="shared" si="7"/>
        <v>0</v>
      </c>
      <c r="W21" s="388">
        <f t="shared" si="8"/>
        <v>0</v>
      </c>
      <c r="X21" s="389">
        <f t="shared" si="9"/>
        <v>385</v>
      </c>
      <c r="Y21" s="144"/>
      <c r="Z21" s="423">
        <f t="shared" si="10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"/>
        <v>336</v>
      </c>
      <c r="F22" s="319">
        <v>46267</v>
      </c>
      <c r="G22" s="384">
        <f t="shared" ref="G22:G43" ca="1" si="11">+IF(A22=1,(+TODAY())-F22,"Sans objet")</f>
        <v>41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>
        <v>0.5</v>
      </c>
      <c r="O22" s="196">
        <v>0.25</v>
      </c>
      <c r="P22" s="196"/>
      <c r="Q22" s="197"/>
      <c r="R22" s="386">
        <f t="shared" si="3"/>
        <v>84</v>
      </c>
      <c r="S22" s="387">
        <f t="shared" si="4"/>
        <v>0</v>
      </c>
      <c r="T22" s="387">
        <f t="shared" si="5"/>
        <v>168</v>
      </c>
      <c r="U22" s="387">
        <f t="shared" si="6"/>
        <v>84</v>
      </c>
      <c r="V22" s="387">
        <f t="shared" si="7"/>
        <v>0</v>
      </c>
      <c r="W22" s="388">
        <f t="shared" si="8"/>
        <v>0</v>
      </c>
      <c r="X22" s="389">
        <f t="shared" si="9"/>
        <v>336</v>
      </c>
      <c r="Y22" s="144"/>
      <c r="Z22" s="423">
        <f t="shared" si="10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"/>
        <v>294</v>
      </c>
      <c r="F23" s="319">
        <v>46268</v>
      </c>
      <c r="G23" s="384">
        <f t="shared" ca="1" si="11"/>
        <v>40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>
        <v>0.5</v>
      </c>
      <c r="Q23" s="197"/>
      <c r="R23" s="386">
        <f t="shared" si="3"/>
        <v>0</v>
      </c>
      <c r="S23" s="387">
        <f t="shared" si="4"/>
        <v>0</v>
      </c>
      <c r="T23" s="387">
        <f t="shared" si="5"/>
        <v>147</v>
      </c>
      <c r="U23" s="387">
        <f t="shared" si="6"/>
        <v>0</v>
      </c>
      <c r="V23" s="387">
        <f t="shared" si="7"/>
        <v>147</v>
      </c>
      <c r="W23" s="388">
        <f t="shared" si="8"/>
        <v>0</v>
      </c>
      <c r="X23" s="389">
        <f t="shared" si="9"/>
        <v>294</v>
      </c>
      <c r="Y23" s="144"/>
      <c r="Z23" s="423">
        <f t="shared" si="10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 hidden="1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"/>
        <v>280</v>
      </c>
      <c r="F24" s="319">
        <v>46269</v>
      </c>
      <c r="G24" s="384">
        <f t="shared" ca="1" si="11"/>
        <v>39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/>
      <c r="M24" s="196"/>
      <c r="N24" s="196"/>
      <c r="O24" s="196">
        <v>0.5</v>
      </c>
      <c r="P24" s="196">
        <v>0.5</v>
      </c>
      <c r="Q24" s="197"/>
      <c r="R24" s="386">
        <f t="shared" si="3"/>
        <v>0</v>
      </c>
      <c r="S24" s="387">
        <f t="shared" si="4"/>
        <v>0</v>
      </c>
      <c r="T24" s="387">
        <f t="shared" si="5"/>
        <v>0</v>
      </c>
      <c r="U24" s="387">
        <f t="shared" si="6"/>
        <v>140</v>
      </c>
      <c r="V24" s="387">
        <f t="shared" si="7"/>
        <v>140</v>
      </c>
      <c r="W24" s="388">
        <f t="shared" si="8"/>
        <v>0</v>
      </c>
      <c r="X24" s="389">
        <f t="shared" si="9"/>
        <v>280</v>
      </c>
      <c r="Y24" s="144"/>
      <c r="Z24" s="423">
        <f t="shared" si="10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"/>
        <v>280</v>
      </c>
      <c r="F25" s="319">
        <v>46267</v>
      </c>
      <c r="G25" s="384">
        <f t="shared" ca="1" si="11"/>
        <v>41</v>
      </c>
      <c r="H25" s="254">
        <v>2</v>
      </c>
      <c r="I25" s="429" t="s">
        <v>459</v>
      </c>
      <c r="J25" s="429" t="s">
        <v>460</v>
      </c>
      <c r="K25" s="385" t="s">
        <v>354</v>
      </c>
      <c r="L25" s="195">
        <v>0.5</v>
      </c>
      <c r="M25" s="196"/>
      <c r="N25" s="196"/>
      <c r="O25" s="196">
        <v>0.25</v>
      </c>
      <c r="P25" s="196">
        <v>0.25</v>
      </c>
      <c r="Q25" s="197"/>
      <c r="R25" s="386">
        <f t="shared" si="3"/>
        <v>140</v>
      </c>
      <c r="S25" s="387">
        <f t="shared" si="4"/>
        <v>0</v>
      </c>
      <c r="T25" s="387">
        <f t="shared" si="5"/>
        <v>0</v>
      </c>
      <c r="U25" s="387">
        <f t="shared" si="6"/>
        <v>70</v>
      </c>
      <c r="V25" s="387">
        <f t="shared" si="7"/>
        <v>70</v>
      </c>
      <c r="W25" s="388">
        <f t="shared" si="8"/>
        <v>0</v>
      </c>
      <c r="X25" s="389">
        <f t="shared" si="9"/>
        <v>280</v>
      </c>
      <c r="Y25" s="144"/>
      <c r="Z25" s="423">
        <f t="shared" si="10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 hidden="1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"/>
        <v>210</v>
      </c>
      <c r="F26" s="319">
        <v>46268</v>
      </c>
      <c r="G26" s="384">
        <f t="shared" ca="1" si="11"/>
        <v>40</v>
      </c>
      <c r="H26" s="385">
        <v>1</v>
      </c>
      <c r="I26" s="428" t="s">
        <v>461</v>
      </c>
      <c r="J26" s="428" t="s">
        <v>462</v>
      </c>
      <c r="K26" s="385" t="s">
        <v>353</v>
      </c>
      <c r="L26" s="195"/>
      <c r="M26" s="196"/>
      <c r="N26" s="196"/>
      <c r="O26" s="196"/>
      <c r="P26" s="196">
        <v>1</v>
      </c>
      <c r="Q26" s="197"/>
      <c r="R26" s="386">
        <f t="shared" si="3"/>
        <v>0</v>
      </c>
      <c r="S26" s="387">
        <f t="shared" si="4"/>
        <v>0</v>
      </c>
      <c r="T26" s="387">
        <f t="shared" si="5"/>
        <v>0</v>
      </c>
      <c r="U26" s="387">
        <f t="shared" si="6"/>
        <v>0</v>
      </c>
      <c r="V26" s="387">
        <f t="shared" si="7"/>
        <v>210</v>
      </c>
      <c r="W26" s="388">
        <f t="shared" si="8"/>
        <v>0</v>
      </c>
      <c r="X26" s="389">
        <f t="shared" si="9"/>
        <v>210</v>
      </c>
      <c r="Y26" s="144"/>
      <c r="Z26" s="423">
        <f t="shared" si="10"/>
        <v>0</v>
      </c>
      <c r="AA26" s="423"/>
      <c r="AB26" s="107"/>
      <c r="AC26" s="107"/>
      <c r="AD26" s="439" t="s">
        <v>311</v>
      </c>
      <c r="AE26" s="440">
        <v>18950</v>
      </c>
      <c r="AF26" s="441">
        <v>17750</v>
      </c>
      <c r="AG26" s="441">
        <v>18500</v>
      </c>
      <c r="AH26" s="441">
        <v>18000</v>
      </c>
      <c r="AI26" s="441">
        <v>18500</v>
      </c>
      <c r="AJ26" s="442">
        <v>18000</v>
      </c>
    </row>
    <row r="27" spans="1:44" ht="18.75" hidden="1">
      <c r="A27" s="157">
        <f t="shared" si="0"/>
        <v>1</v>
      </c>
      <c r="B27" s="142" t="s">
        <v>61</v>
      </c>
      <c r="C27" s="148" t="s">
        <v>34</v>
      </c>
      <c r="D27" s="198">
        <v>40</v>
      </c>
      <c r="E27" s="383">
        <f t="shared" si="1"/>
        <v>280</v>
      </c>
      <c r="F27" s="319">
        <v>46268</v>
      </c>
      <c r="G27" s="384">
        <f t="shared" ca="1" si="11"/>
        <v>40</v>
      </c>
      <c r="H27" s="385">
        <v>3</v>
      </c>
      <c r="I27" s="428">
        <v>-4.2190289999999999</v>
      </c>
      <c r="J27" s="428">
        <v>15.290808</v>
      </c>
      <c r="K27" s="385" t="str">
        <f>VLOOKUP(H27,Secteurs!$A$4:$C$6,3)</f>
        <v>Arnaud ITOUA</v>
      </c>
      <c r="L27" s="195"/>
      <c r="M27" s="196"/>
      <c r="N27" s="196">
        <v>0.5</v>
      </c>
      <c r="O27" s="196"/>
      <c r="P27" s="196">
        <v>0.5</v>
      </c>
      <c r="Q27" s="197"/>
      <c r="R27" s="386">
        <f t="shared" si="3"/>
        <v>0</v>
      </c>
      <c r="S27" s="387">
        <f t="shared" si="4"/>
        <v>0</v>
      </c>
      <c r="T27" s="387">
        <f t="shared" si="5"/>
        <v>140</v>
      </c>
      <c r="U27" s="387">
        <f t="shared" si="6"/>
        <v>0</v>
      </c>
      <c r="V27" s="387">
        <f t="shared" si="7"/>
        <v>140</v>
      </c>
      <c r="W27" s="388">
        <f t="shared" si="8"/>
        <v>0</v>
      </c>
      <c r="X27" s="389">
        <f t="shared" si="9"/>
        <v>280</v>
      </c>
      <c r="Y27" s="144"/>
      <c r="Z27" s="423">
        <f t="shared" si="10"/>
        <v>0</v>
      </c>
      <c r="AA27" s="423"/>
      <c r="AB27" s="107"/>
      <c r="AC27" s="107"/>
      <c r="AD27" s="439" t="s">
        <v>312</v>
      </c>
      <c r="AE27" s="440">
        <v>18369</v>
      </c>
      <c r="AF27" s="441">
        <v>17395</v>
      </c>
      <c r="AG27" s="441">
        <v>18130</v>
      </c>
      <c r="AH27" s="441">
        <v>18000</v>
      </c>
      <c r="AI27" s="441">
        <v>17945</v>
      </c>
      <c r="AJ27" s="442">
        <v>17750</v>
      </c>
    </row>
    <row r="28" spans="1:44" ht="18.75" hidden="1" customHeight="1">
      <c r="A28" s="157">
        <f t="shared" si="0"/>
        <v>0</v>
      </c>
      <c r="B28" s="163" t="s">
        <v>321</v>
      </c>
      <c r="C28" s="142"/>
      <c r="D28" s="199"/>
      <c r="E28" s="383">
        <f t="shared" si="1"/>
        <v>0</v>
      </c>
      <c r="F28" s="319"/>
      <c r="G28" s="384" t="str">
        <f t="shared" ca="1" si="11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87">
        <f t="shared" si="5"/>
        <v>0</v>
      </c>
      <c r="U28" s="387">
        <f t="shared" si="6"/>
        <v>0</v>
      </c>
      <c r="V28" s="387">
        <f t="shared" si="7"/>
        <v>0</v>
      </c>
      <c r="W28" s="388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423"/>
      <c r="AB28" s="107"/>
      <c r="AC28" s="107"/>
      <c r="AD28" s="439" t="s">
        <v>313</v>
      </c>
      <c r="AE28" s="440">
        <v>18140</v>
      </c>
      <c r="AF28" s="443"/>
      <c r="AG28" s="443"/>
      <c r="AH28" s="443"/>
      <c r="AI28" s="443"/>
      <c r="AJ28" s="288"/>
    </row>
    <row r="29" spans="1:44" s="295" customFormat="1" ht="18.75" hidden="1" customHeight="1">
      <c r="A29" s="157">
        <f t="shared" si="0"/>
        <v>1</v>
      </c>
      <c r="B29" s="151" t="s">
        <v>63</v>
      </c>
      <c r="C29" s="151"/>
      <c r="D29" s="198">
        <v>38</v>
      </c>
      <c r="E29" s="383">
        <f t="shared" si="1"/>
        <v>266</v>
      </c>
      <c r="F29" s="319">
        <v>46267</v>
      </c>
      <c r="G29" s="291">
        <f t="shared" ca="1" si="11"/>
        <v>41</v>
      </c>
      <c r="H29" s="254">
        <v>3</v>
      </c>
      <c r="I29" s="429">
        <v>-4.2692519000000004</v>
      </c>
      <c r="J29" s="429">
        <v>15.2894527</v>
      </c>
      <c r="K29" s="254" t="str">
        <f>VLOOKUP(H29,Secteurs!$A$4:$C$6,3)</f>
        <v>Arnaud ITOUA</v>
      </c>
      <c r="L29" s="195">
        <v>0.5</v>
      </c>
      <c r="M29" s="196"/>
      <c r="N29" s="196"/>
      <c r="O29" s="196"/>
      <c r="P29" s="196">
        <v>0.5</v>
      </c>
      <c r="Q29" s="197"/>
      <c r="R29" s="386">
        <f t="shared" si="3"/>
        <v>133</v>
      </c>
      <c r="S29" s="387">
        <f t="shared" si="4"/>
        <v>0</v>
      </c>
      <c r="T29" s="387">
        <f t="shared" si="5"/>
        <v>0</v>
      </c>
      <c r="U29" s="387">
        <f t="shared" si="6"/>
        <v>0</v>
      </c>
      <c r="V29" s="387">
        <f t="shared" si="7"/>
        <v>133</v>
      </c>
      <c r="W29" s="388">
        <f t="shared" si="8"/>
        <v>0</v>
      </c>
      <c r="X29" s="389">
        <f t="shared" si="9"/>
        <v>266</v>
      </c>
      <c r="Y29" s="146"/>
      <c r="Z29" s="423">
        <f t="shared" si="10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hidden="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"/>
        <v>182</v>
      </c>
      <c r="F30" s="319">
        <v>46269</v>
      </c>
      <c r="G30" s="384">
        <f t="shared" ca="1" si="11"/>
        <v>39</v>
      </c>
      <c r="H30" s="385">
        <v>3</v>
      </c>
      <c r="I30" s="428" t="s">
        <v>463</v>
      </c>
      <c r="J30" s="428" t="s">
        <v>464</v>
      </c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>
        <v>0.5</v>
      </c>
      <c r="Q30" s="197"/>
      <c r="R30" s="386">
        <f t="shared" si="3"/>
        <v>91</v>
      </c>
      <c r="S30" s="387">
        <f t="shared" si="4"/>
        <v>0</v>
      </c>
      <c r="T30" s="387">
        <f t="shared" si="5"/>
        <v>0</v>
      </c>
      <c r="U30" s="387">
        <f t="shared" si="6"/>
        <v>0</v>
      </c>
      <c r="V30" s="387">
        <f t="shared" si="7"/>
        <v>91</v>
      </c>
      <c r="W30" s="388">
        <f t="shared" si="8"/>
        <v>0</v>
      </c>
      <c r="X30" s="389">
        <f t="shared" si="9"/>
        <v>182</v>
      </c>
      <c r="Y30" s="144"/>
      <c r="Z30" s="423">
        <f t="shared" si="10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 hidden="1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1"/>
        <v>182</v>
      </c>
      <c r="F31" s="319">
        <v>46267</v>
      </c>
      <c r="G31" s="384">
        <f t="shared" ca="1" si="11"/>
        <v>41</v>
      </c>
      <c r="H31" s="385">
        <v>3</v>
      </c>
      <c r="I31" s="428">
        <v>-4.1916270000000004</v>
      </c>
      <c r="J31" s="428">
        <v>15.253387200000001</v>
      </c>
      <c r="K31" s="385" t="str">
        <f>VLOOKUP(H31,Secteurs!$A$4:$C$6,3)</f>
        <v>Arnaud ITOUA</v>
      </c>
      <c r="L31" s="195">
        <v>0.5</v>
      </c>
      <c r="M31" s="196"/>
      <c r="N31" s="196"/>
      <c r="O31" s="196"/>
      <c r="P31" s="196">
        <v>0.5</v>
      </c>
      <c r="Q31" s="197"/>
      <c r="R31" s="386">
        <f t="shared" si="3"/>
        <v>91</v>
      </c>
      <c r="S31" s="387">
        <f t="shared" si="4"/>
        <v>0</v>
      </c>
      <c r="T31" s="387">
        <f t="shared" si="5"/>
        <v>0</v>
      </c>
      <c r="U31" s="387">
        <f t="shared" si="6"/>
        <v>0</v>
      </c>
      <c r="V31" s="387">
        <f t="shared" si="7"/>
        <v>91</v>
      </c>
      <c r="W31" s="388">
        <f t="shared" si="8"/>
        <v>0</v>
      </c>
      <c r="X31" s="389">
        <f t="shared" si="9"/>
        <v>182</v>
      </c>
      <c r="Y31" s="144"/>
      <c r="Z31" s="423">
        <f t="shared" si="10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417" t="s">
        <v>374</v>
      </c>
      <c r="AJ31" s="373" t="s">
        <v>364</v>
      </c>
    </row>
    <row r="32" spans="1:44" hidden="1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"/>
        <v>294</v>
      </c>
      <c r="F32" s="319">
        <v>46268</v>
      </c>
      <c r="G32" s="384">
        <f t="shared" ca="1" si="11"/>
        <v>40</v>
      </c>
      <c r="H32" s="385">
        <v>3</v>
      </c>
      <c r="I32" s="428" t="s">
        <v>465</v>
      </c>
      <c r="J32" s="428" t="s">
        <v>466</v>
      </c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>
        <v>0.5</v>
      </c>
      <c r="Q32" s="197"/>
      <c r="R32" s="386">
        <f t="shared" si="3"/>
        <v>147</v>
      </c>
      <c r="S32" s="387">
        <f t="shared" si="4"/>
        <v>0</v>
      </c>
      <c r="T32" s="387">
        <f t="shared" si="5"/>
        <v>0</v>
      </c>
      <c r="U32" s="387">
        <f t="shared" si="6"/>
        <v>0</v>
      </c>
      <c r="V32" s="387">
        <f t="shared" si="7"/>
        <v>147</v>
      </c>
      <c r="W32" s="388">
        <f t="shared" si="8"/>
        <v>0</v>
      </c>
      <c r="X32" s="389">
        <f t="shared" si="9"/>
        <v>294</v>
      </c>
      <c r="Y32" s="144"/>
      <c r="Z32" s="423">
        <f t="shared" si="10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 hidden="1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"/>
        <v>378</v>
      </c>
      <c r="F33" s="319">
        <v>46268</v>
      </c>
      <c r="G33" s="384">
        <f t="shared" ca="1" si="11"/>
        <v>40</v>
      </c>
      <c r="H33" s="385">
        <v>1</v>
      </c>
      <c r="I33" s="428" t="s">
        <v>467</v>
      </c>
      <c r="J33" s="428" t="s">
        <v>468</v>
      </c>
      <c r="K33" s="385" t="s">
        <v>353</v>
      </c>
      <c r="L33" s="195">
        <v>0.5</v>
      </c>
      <c r="M33" s="196"/>
      <c r="N33" s="196"/>
      <c r="O33" s="196"/>
      <c r="P33" s="196">
        <v>0.5</v>
      </c>
      <c r="Q33" s="197"/>
      <c r="R33" s="386">
        <f t="shared" si="3"/>
        <v>189</v>
      </c>
      <c r="S33" s="387">
        <f t="shared" si="4"/>
        <v>0</v>
      </c>
      <c r="T33" s="387">
        <f t="shared" si="5"/>
        <v>0</v>
      </c>
      <c r="U33" s="387">
        <f t="shared" si="6"/>
        <v>0</v>
      </c>
      <c r="V33" s="387">
        <f t="shared" si="7"/>
        <v>189</v>
      </c>
      <c r="W33" s="388">
        <f t="shared" si="8"/>
        <v>0</v>
      </c>
      <c r="X33" s="389">
        <f t="shared" si="9"/>
        <v>378</v>
      </c>
      <c r="Y33" s="144"/>
      <c r="Z33" s="423">
        <f t="shared" si="10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>
      <c r="A34" s="157">
        <f t="shared" ref="A34:A65" si="12">+IF(D34&gt;0,1,0)</f>
        <v>1</v>
      </c>
      <c r="B34" s="142" t="s">
        <v>68</v>
      </c>
      <c r="C34" s="148" t="s">
        <v>29</v>
      </c>
      <c r="D34" s="198">
        <v>42</v>
      </c>
      <c r="E34" s="383">
        <f t="shared" ref="E34:E65" si="13">D34*7</f>
        <v>294</v>
      </c>
      <c r="F34" s="319">
        <v>46269</v>
      </c>
      <c r="G34" s="384">
        <f t="shared" ca="1" si="11"/>
        <v>39</v>
      </c>
      <c r="H34" s="385">
        <v>2</v>
      </c>
      <c r="I34" s="428" t="s">
        <v>469</v>
      </c>
      <c r="J34" s="428" t="s">
        <v>470</v>
      </c>
      <c r="K34" s="385" t="s">
        <v>354</v>
      </c>
      <c r="L34" s="195">
        <v>0.5</v>
      </c>
      <c r="M34" s="196">
        <v>0.25</v>
      </c>
      <c r="N34" s="196"/>
      <c r="O34" s="196">
        <v>0.25</v>
      </c>
      <c r="P34" s="196"/>
      <c r="Q34" s="197"/>
      <c r="R34" s="386">
        <f t="shared" ref="R34:R65" si="14">+$E34*L34</f>
        <v>147</v>
      </c>
      <c r="S34" s="387">
        <f t="shared" ref="S34:S65" si="15">+$E34*M34</f>
        <v>73.5</v>
      </c>
      <c r="T34" s="387">
        <f t="shared" ref="T34:T65" si="16">+$E34*N34</f>
        <v>0</v>
      </c>
      <c r="U34" s="387">
        <f t="shared" ref="U34:U65" si="17">+$E34*O34</f>
        <v>73.5</v>
      </c>
      <c r="V34" s="387">
        <f t="shared" ref="V34:V65" si="18">+$E34*P34</f>
        <v>0</v>
      </c>
      <c r="W34" s="388">
        <f t="shared" ref="W34:W65" si="19">+$E34*Q34</f>
        <v>0</v>
      </c>
      <c r="X34" s="389">
        <f t="shared" ref="X34:X65" si="20">SUM(R34:W34)</f>
        <v>294</v>
      </c>
      <c r="Y34" s="144"/>
      <c r="Z34" s="423">
        <f t="shared" ref="Z34:Z65" si="21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 hidden="1">
      <c r="A35" s="157">
        <f t="shared" si="12"/>
        <v>1</v>
      </c>
      <c r="B35" s="142" t="s">
        <v>69</v>
      </c>
      <c r="C35" s="142"/>
      <c r="D35" s="198">
        <v>28</v>
      </c>
      <c r="E35" s="383">
        <f t="shared" si="13"/>
        <v>196</v>
      </c>
      <c r="F35" s="319">
        <v>46268</v>
      </c>
      <c r="G35" s="384">
        <f t="shared" ca="1" si="11"/>
        <v>40</v>
      </c>
      <c r="H35" s="385">
        <v>3</v>
      </c>
      <c r="I35" s="428" t="s">
        <v>471</v>
      </c>
      <c r="J35" s="428" t="s">
        <v>472</v>
      </c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>
        <v>0.5</v>
      </c>
      <c r="Q35" s="197"/>
      <c r="R35" s="386">
        <f t="shared" si="14"/>
        <v>98</v>
      </c>
      <c r="S35" s="387">
        <f t="shared" si="15"/>
        <v>0</v>
      </c>
      <c r="T35" s="387">
        <f t="shared" si="16"/>
        <v>0</v>
      </c>
      <c r="U35" s="387">
        <f t="shared" si="17"/>
        <v>0</v>
      </c>
      <c r="V35" s="387">
        <f t="shared" si="18"/>
        <v>98</v>
      </c>
      <c r="W35" s="388">
        <f t="shared" si="19"/>
        <v>0</v>
      </c>
      <c r="X35" s="389">
        <f t="shared" si="20"/>
        <v>196</v>
      </c>
      <c r="Y35" s="144"/>
      <c r="Z35" s="423">
        <f t="shared" si="21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 hidden="1">
      <c r="A36" s="157">
        <f t="shared" si="12"/>
        <v>1</v>
      </c>
      <c r="B36" s="142" t="s">
        <v>299</v>
      </c>
      <c r="C36" s="142"/>
      <c r="D36" s="198">
        <v>28</v>
      </c>
      <c r="E36" s="383">
        <f t="shared" si="13"/>
        <v>196</v>
      </c>
      <c r="F36" s="319">
        <v>46269</v>
      </c>
      <c r="G36" s="384">
        <f t="shared" ca="1" si="11"/>
        <v>39</v>
      </c>
      <c r="H36" s="385">
        <v>3</v>
      </c>
      <c r="I36" s="428">
        <v>-4.1155827</v>
      </c>
      <c r="J36" s="428">
        <v>15.3594078</v>
      </c>
      <c r="K36" s="385" t="str">
        <f>VLOOKUP(H36,Secteurs!$A$4:$C$6,3)</f>
        <v>Arnaud ITOUA</v>
      </c>
      <c r="L36" s="195"/>
      <c r="M36" s="196"/>
      <c r="N36" s="196">
        <v>0.5</v>
      </c>
      <c r="O36" s="196"/>
      <c r="P36" s="196">
        <v>0.5</v>
      </c>
      <c r="Q36" s="197"/>
      <c r="R36" s="386">
        <f t="shared" si="14"/>
        <v>0</v>
      </c>
      <c r="S36" s="387">
        <f t="shared" si="15"/>
        <v>0</v>
      </c>
      <c r="T36" s="387">
        <f t="shared" si="16"/>
        <v>98</v>
      </c>
      <c r="U36" s="387">
        <f t="shared" si="17"/>
        <v>0</v>
      </c>
      <c r="V36" s="387">
        <f t="shared" si="18"/>
        <v>98</v>
      </c>
      <c r="W36" s="388">
        <f t="shared" si="19"/>
        <v>0</v>
      </c>
      <c r="X36" s="389">
        <f t="shared" si="20"/>
        <v>196</v>
      </c>
      <c r="Y36" s="144"/>
      <c r="Z36" s="423">
        <f t="shared" si="21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>
      <c r="A37" s="157">
        <f t="shared" si="12"/>
        <v>1</v>
      </c>
      <c r="B37" s="150" t="s">
        <v>72</v>
      </c>
      <c r="C37" s="150"/>
      <c r="D37" s="201">
        <v>26</v>
      </c>
      <c r="E37" s="383">
        <f t="shared" si="13"/>
        <v>182</v>
      </c>
      <c r="F37" s="319">
        <v>46268</v>
      </c>
      <c r="G37" s="384">
        <f t="shared" ca="1" si="11"/>
        <v>40</v>
      </c>
      <c r="H37" s="385">
        <v>2</v>
      </c>
      <c r="I37" s="428" t="s">
        <v>473</v>
      </c>
      <c r="J37" s="428" t="s">
        <v>474</v>
      </c>
      <c r="K37" s="385" t="s">
        <v>354</v>
      </c>
      <c r="L37" s="195">
        <v>0.5</v>
      </c>
      <c r="M37" s="196"/>
      <c r="N37" s="196"/>
      <c r="O37" s="196"/>
      <c r="P37" s="196">
        <v>0.5</v>
      </c>
      <c r="Q37" s="197"/>
      <c r="R37" s="386">
        <f t="shared" si="14"/>
        <v>91</v>
      </c>
      <c r="S37" s="387">
        <f t="shared" si="15"/>
        <v>0</v>
      </c>
      <c r="T37" s="387">
        <f t="shared" si="16"/>
        <v>0</v>
      </c>
      <c r="U37" s="387">
        <f t="shared" si="17"/>
        <v>0</v>
      </c>
      <c r="V37" s="387">
        <f t="shared" si="18"/>
        <v>91</v>
      </c>
      <c r="W37" s="388">
        <f t="shared" si="19"/>
        <v>0</v>
      </c>
      <c r="X37" s="389">
        <f t="shared" si="20"/>
        <v>182</v>
      </c>
      <c r="Y37" s="144"/>
      <c r="Z37" s="423">
        <f t="shared" si="21"/>
        <v>0</v>
      </c>
      <c r="AA37" s="423"/>
      <c r="AB37" s="107"/>
      <c r="AC37" s="107"/>
      <c r="AD37" s="439" t="s">
        <v>590</v>
      </c>
      <c r="AE37" s="440">
        <v>9300</v>
      </c>
      <c r="AF37" s="441">
        <v>8850</v>
      </c>
      <c r="AG37" s="441">
        <v>9000</v>
      </c>
      <c r="AH37" s="441">
        <v>9000</v>
      </c>
      <c r="AI37" s="441">
        <v>9000</v>
      </c>
      <c r="AJ37" s="442">
        <v>9250</v>
      </c>
      <c r="AL37" s="107"/>
      <c r="AM37" s="107"/>
      <c r="AN37" s="439"/>
    </row>
    <row r="38" spans="1:40" ht="18.75">
      <c r="A38" s="157">
        <f t="shared" si="12"/>
        <v>1</v>
      </c>
      <c r="B38" s="150" t="s">
        <v>73</v>
      </c>
      <c r="C38" s="150"/>
      <c r="D38" s="200">
        <v>40</v>
      </c>
      <c r="E38" s="383">
        <f t="shared" si="13"/>
        <v>280</v>
      </c>
      <c r="F38" s="319">
        <v>46268</v>
      </c>
      <c r="G38" s="384">
        <f t="shared" ca="1" si="11"/>
        <v>40</v>
      </c>
      <c r="H38" s="385">
        <v>1</v>
      </c>
      <c r="I38" s="428" t="s">
        <v>475</v>
      </c>
      <c r="J38" s="428" t="s">
        <v>476</v>
      </c>
      <c r="K38" s="385" t="s">
        <v>354</v>
      </c>
      <c r="L38" s="195">
        <v>0.5</v>
      </c>
      <c r="M38" s="196"/>
      <c r="N38" s="196"/>
      <c r="O38" s="196">
        <v>0.5</v>
      </c>
      <c r="P38" s="196"/>
      <c r="Q38" s="197"/>
      <c r="R38" s="386">
        <f t="shared" si="14"/>
        <v>140</v>
      </c>
      <c r="S38" s="387">
        <f t="shared" si="15"/>
        <v>0</v>
      </c>
      <c r="T38" s="387">
        <f t="shared" si="16"/>
        <v>0</v>
      </c>
      <c r="U38" s="387">
        <f t="shared" si="17"/>
        <v>140</v>
      </c>
      <c r="V38" s="387">
        <f t="shared" si="18"/>
        <v>0</v>
      </c>
      <c r="W38" s="388">
        <f t="shared" si="19"/>
        <v>0</v>
      </c>
      <c r="X38" s="389">
        <f t="shared" si="20"/>
        <v>280</v>
      </c>
      <c r="Y38" s="144"/>
      <c r="Z38" s="423">
        <f t="shared" si="21"/>
        <v>0</v>
      </c>
      <c r="AA38" s="423"/>
      <c r="AB38" s="107"/>
      <c r="AC38" s="107"/>
      <c r="AD38" s="439" t="s">
        <v>591</v>
      </c>
      <c r="AE38" s="440">
        <v>9114</v>
      </c>
      <c r="AF38" s="443"/>
      <c r="AG38" s="443"/>
      <c r="AH38" s="443"/>
      <c r="AI38" s="443"/>
      <c r="AJ38" s="288"/>
      <c r="AL38" s="107"/>
      <c r="AM38" s="107"/>
      <c r="AN38" s="439"/>
    </row>
    <row r="39" spans="1:40" ht="18.75" hidden="1">
      <c r="A39" s="157">
        <f t="shared" si="12"/>
        <v>1</v>
      </c>
      <c r="B39" s="142" t="s">
        <v>71</v>
      </c>
      <c r="C39" s="142"/>
      <c r="D39" s="198">
        <v>24</v>
      </c>
      <c r="E39" s="383">
        <f t="shared" si="13"/>
        <v>168</v>
      </c>
      <c r="F39" s="319">
        <v>46269</v>
      </c>
      <c r="G39" s="384">
        <f t="shared" ca="1" si="11"/>
        <v>39</v>
      </c>
      <c r="H39" s="385">
        <v>3</v>
      </c>
      <c r="I39" s="428">
        <v>-4.1209197</v>
      </c>
      <c r="J39" s="428">
        <v>15.360647200000001</v>
      </c>
      <c r="K39" s="385" t="str">
        <f>VLOOKUP(H39,Secteurs!$A$4:$C$6,3)</f>
        <v>Arnaud ITOUA</v>
      </c>
      <c r="L39" s="195"/>
      <c r="M39" s="196"/>
      <c r="N39" s="196">
        <v>0.5</v>
      </c>
      <c r="O39" s="196"/>
      <c r="P39" s="196">
        <v>0.5</v>
      </c>
      <c r="Q39" s="197"/>
      <c r="R39" s="386">
        <f t="shared" si="14"/>
        <v>0</v>
      </c>
      <c r="S39" s="387">
        <f t="shared" si="15"/>
        <v>0</v>
      </c>
      <c r="T39" s="387">
        <f t="shared" si="16"/>
        <v>84</v>
      </c>
      <c r="U39" s="387">
        <f t="shared" si="17"/>
        <v>0</v>
      </c>
      <c r="V39" s="387">
        <f t="shared" si="18"/>
        <v>84</v>
      </c>
      <c r="W39" s="388">
        <f t="shared" si="19"/>
        <v>0</v>
      </c>
      <c r="X39" s="389">
        <f t="shared" si="20"/>
        <v>168</v>
      </c>
      <c r="Y39" s="144"/>
      <c r="Z39" s="423">
        <f t="shared" si="21"/>
        <v>0</v>
      </c>
      <c r="AA39" s="423"/>
      <c r="AB39" s="107"/>
      <c r="AC39" s="107"/>
      <c r="AD39" s="439" t="s">
        <v>592</v>
      </c>
      <c r="AE39" s="440">
        <v>8665</v>
      </c>
      <c r="AF39" s="441"/>
      <c r="AG39" s="441"/>
      <c r="AH39" s="441"/>
      <c r="AI39" s="441"/>
      <c r="AJ39" s="442"/>
    </row>
    <row r="40" spans="1:40" ht="18.75" hidden="1">
      <c r="A40" s="157">
        <f t="shared" si="12"/>
        <v>1</v>
      </c>
      <c r="B40" s="142" t="s">
        <v>74</v>
      </c>
      <c r="C40" s="148" t="s">
        <v>29</v>
      </c>
      <c r="D40" s="198">
        <v>26</v>
      </c>
      <c r="E40" s="383">
        <f t="shared" si="13"/>
        <v>182</v>
      </c>
      <c r="F40" s="319">
        <v>46268</v>
      </c>
      <c r="G40" s="384">
        <f t="shared" ca="1" si="11"/>
        <v>40</v>
      </c>
      <c r="H40" s="385">
        <v>3</v>
      </c>
      <c r="I40" s="428">
        <v>-4.2118339999999996</v>
      </c>
      <c r="J40" s="428">
        <v>15.267199099999999</v>
      </c>
      <c r="K40" s="385" t="str">
        <f>VLOOKUP(H40,Secteurs!$A$4:$C$6,3)</f>
        <v>Arnaud ITOUA</v>
      </c>
      <c r="L40" s="195">
        <v>0.5</v>
      </c>
      <c r="M40" s="196"/>
      <c r="N40" s="196"/>
      <c r="O40" s="196">
        <v>0.5</v>
      </c>
      <c r="P40" s="196"/>
      <c r="Q40" s="197"/>
      <c r="R40" s="386">
        <f t="shared" si="14"/>
        <v>91</v>
      </c>
      <c r="S40" s="387">
        <f t="shared" si="15"/>
        <v>0</v>
      </c>
      <c r="T40" s="387">
        <f t="shared" si="16"/>
        <v>0</v>
      </c>
      <c r="U40" s="387">
        <f t="shared" si="17"/>
        <v>91</v>
      </c>
      <c r="V40" s="387">
        <f t="shared" si="18"/>
        <v>0</v>
      </c>
      <c r="W40" s="388">
        <f t="shared" si="19"/>
        <v>0</v>
      </c>
      <c r="X40" s="389">
        <f t="shared" si="20"/>
        <v>182</v>
      </c>
      <c r="Y40" s="144"/>
      <c r="Z40" s="423">
        <f t="shared" si="21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 hidden="1">
      <c r="A41" s="157">
        <f t="shared" si="12"/>
        <v>1</v>
      </c>
      <c r="B41" s="142" t="s">
        <v>75</v>
      </c>
      <c r="C41" s="148" t="s">
        <v>29</v>
      </c>
      <c r="D41" s="198">
        <v>32</v>
      </c>
      <c r="E41" s="383">
        <f t="shared" si="13"/>
        <v>224</v>
      </c>
      <c r="F41" s="319">
        <v>46267</v>
      </c>
      <c r="G41" s="384">
        <f t="shared" ca="1" si="11"/>
        <v>41</v>
      </c>
      <c r="H41" s="385">
        <v>1</v>
      </c>
      <c r="I41" s="428">
        <v>-4.2914669999999999</v>
      </c>
      <c r="J41" s="428">
        <v>15.24741</v>
      </c>
      <c r="K41" s="385" t="s">
        <v>353</v>
      </c>
      <c r="L41" s="195">
        <v>0.5</v>
      </c>
      <c r="M41" s="196"/>
      <c r="N41" s="196"/>
      <c r="O41" s="196"/>
      <c r="P41" s="196">
        <v>0.5</v>
      </c>
      <c r="Q41" s="197"/>
      <c r="R41" s="386">
        <f t="shared" si="14"/>
        <v>112</v>
      </c>
      <c r="S41" s="387">
        <f t="shared" si="15"/>
        <v>0</v>
      </c>
      <c r="T41" s="387">
        <f t="shared" si="16"/>
        <v>0</v>
      </c>
      <c r="U41" s="387">
        <f t="shared" si="17"/>
        <v>0</v>
      </c>
      <c r="V41" s="387">
        <f t="shared" si="18"/>
        <v>112</v>
      </c>
      <c r="W41" s="388">
        <f t="shared" si="19"/>
        <v>0</v>
      </c>
      <c r="X41" s="389">
        <f t="shared" si="20"/>
        <v>224</v>
      </c>
      <c r="Y41" s="144"/>
      <c r="Z41" s="423">
        <f t="shared" si="21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 hidden="1">
      <c r="A42" s="157">
        <f t="shared" si="12"/>
        <v>1</v>
      </c>
      <c r="B42" s="142" t="s">
        <v>216</v>
      </c>
      <c r="C42" s="148" t="s">
        <v>29</v>
      </c>
      <c r="D42" s="198">
        <v>40</v>
      </c>
      <c r="E42" s="383">
        <f t="shared" si="13"/>
        <v>280</v>
      </c>
      <c r="F42" s="319">
        <v>46267</v>
      </c>
      <c r="G42" s="384">
        <f t="shared" ca="1" si="11"/>
        <v>41</v>
      </c>
      <c r="H42" s="385">
        <v>3</v>
      </c>
      <c r="I42" s="428">
        <v>-4.1955397999999997</v>
      </c>
      <c r="J42" s="428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>
        <v>0.5</v>
      </c>
      <c r="P42" s="196"/>
      <c r="Q42" s="197"/>
      <c r="R42" s="386">
        <f t="shared" si="14"/>
        <v>140</v>
      </c>
      <c r="S42" s="387">
        <f t="shared" si="15"/>
        <v>0</v>
      </c>
      <c r="T42" s="387">
        <f t="shared" si="16"/>
        <v>0</v>
      </c>
      <c r="U42" s="387">
        <f t="shared" si="17"/>
        <v>140</v>
      </c>
      <c r="V42" s="387">
        <f t="shared" si="18"/>
        <v>0</v>
      </c>
      <c r="W42" s="388">
        <f t="shared" si="19"/>
        <v>0</v>
      </c>
      <c r="X42" s="389">
        <f t="shared" si="20"/>
        <v>280</v>
      </c>
      <c r="Y42" s="144"/>
      <c r="Z42" s="423">
        <f t="shared" si="21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57">
        <f t="shared" si="12"/>
        <v>1</v>
      </c>
      <c r="B43" s="150" t="s">
        <v>77</v>
      </c>
      <c r="C43" s="148" t="s">
        <v>29</v>
      </c>
      <c r="D43" s="200">
        <v>46</v>
      </c>
      <c r="E43" s="383">
        <f t="shared" si="13"/>
        <v>322</v>
      </c>
      <c r="F43" s="319">
        <v>46268</v>
      </c>
      <c r="G43" s="384">
        <f t="shared" ca="1" si="11"/>
        <v>40</v>
      </c>
      <c r="H43" s="385">
        <v>2</v>
      </c>
      <c r="I43" s="428" t="s">
        <v>477</v>
      </c>
      <c r="J43" s="428" t="s">
        <v>478</v>
      </c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4"/>
        <v>161</v>
      </c>
      <c r="S43" s="387">
        <f t="shared" si="15"/>
        <v>0</v>
      </c>
      <c r="T43" s="387">
        <f t="shared" si="16"/>
        <v>0</v>
      </c>
      <c r="U43" s="387">
        <f t="shared" si="17"/>
        <v>161</v>
      </c>
      <c r="V43" s="387">
        <f t="shared" si="18"/>
        <v>0</v>
      </c>
      <c r="W43" s="388">
        <f t="shared" si="19"/>
        <v>0</v>
      </c>
      <c r="X43" s="389">
        <f t="shared" si="20"/>
        <v>322</v>
      </c>
      <c r="Y43" s="144"/>
      <c r="Z43" s="423">
        <f t="shared" si="21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 hidden="1">
      <c r="A44" s="157">
        <f t="shared" si="12"/>
        <v>1</v>
      </c>
      <c r="B44" s="142" t="s">
        <v>78</v>
      </c>
      <c r="C44" s="142"/>
      <c r="D44" s="198">
        <v>42</v>
      </c>
      <c r="E44" s="383">
        <f t="shared" si="13"/>
        <v>294</v>
      </c>
      <c r="F44" s="319">
        <v>46268</v>
      </c>
      <c r="G44" s="384">
        <v>1</v>
      </c>
      <c r="H44" s="385">
        <v>1</v>
      </c>
      <c r="I44" s="428" t="s">
        <v>479</v>
      </c>
      <c r="J44" s="428" t="s">
        <v>480</v>
      </c>
      <c r="K44" s="385" t="s">
        <v>353</v>
      </c>
      <c r="L44" s="195"/>
      <c r="M44" s="196"/>
      <c r="N44" s="196">
        <v>0.5</v>
      </c>
      <c r="O44" s="196">
        <v>0.25</v>
      </c>
      <c r="P44" s="196">
        <v>0.25</v>
      </c>
      <c r="Q44" s="197"/>
      <c r="R44" s="386">
        <f t="shared" si="14"/>
        <v>0</v>
      </c>
      <c r="S44" s="387">
        <f t="shared" si="15"/>
        <v>0</v>
      </c>
      <c r="T44" s="387">
        <f t="shared" si="16"/>
        <v>147</v>
      </c>
      <c r="U44" s="387">
        <f t="shared" si="17"/>
        <v>73.5</v>
      </c>
      <c r="V44" s="387">
        <f t="shared" si="18"/>
        <v>73.5</v>
      </c>
      <c r="W44" s="388">
        <f t="shared" si="19"/>
        <v>0</v>
      </c>
      <c r="X44" s="389">
        <f t="shared" si="20"/>
        <v>294</v>
      </c>
      <c r="Y44" s="144"/>
      <c r="Z44" s="423">
        <f t="shared" si="21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 hidden="1">
      <c r="A45" s="157">
        <f t="shared" si="12"/>
        <v>1</v>
      </c>
      <c r="B45" s="142" t="s">
        <v>79</v>
      </c>
      <c r="C45" s="142"/>
      <c r="D45" s="198">
        <v>30</v>
      </c>
      <c r="E45" s="383">
        <f t="shared" si="13"/>
        <v>210</v>
      </c>
      <c r="F45" s="319">
        <v>46268</v>
      </c>
      <c r="G45" s="384">
        <v>1</v>
      </c>
      <c r="H45" s="385">
        <v>1</v>
      </c>
      <c r="I45" s="428" t="s">
        <v>481</v>
      </c>
      <c r="J45" s="428" t="s">
        <v>482</v>
      </c>
      <c r="K45" s="385" t="s">
        <v>353</v>
      </c>
      <c r="L45" s="195">
        <v>1</v>
      </c>
      <c r="M45" s="196"/>
      <c r="N45" s="196"/>
      <c r="O45" s="196"/>
      <c r="P45" s="196"/>
      <c r="Q45" s="197"/>
      <c r="R45" s="386">
        <f t="shared" si="14"/>
        <v>210</v>
      </c>
      <c r="S45" s="387">
        <f t="shared" si="15"/>
        <v>0</v>
      </c>
      <c r="T45" s="387">
        <f t="shared" si="16"/>
        <v>0</v>
      </c>
      <c r="U45" s="387">
        <f t="shared" si="17"/>
        <v>0</v>
      </c>
      <c r="V45" s="387">
        <f t="shared" si="18"/>
        <v>0</v>
      </c>
      <c r="W45" s="388">
        <f t="shared" si="19"/>
        <v>0</v>
      </c>
      <c r="X45" s="389">
        <f t="shared" si="20"/>
        <v>210</v>
      </c>
      <c r="Y45" s="144"/>
      <c r="Z45" s="423">
        <f t="shared" si="21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 hidden="1">
      <c r="A46" s="157">
        <f t="shared" si="12"/>
        <v>1</v>
      </c>
      <c r="B46" s="153" t="s">
        <v>80</v>
      </c>
      <c r="C46" s="148" t="s">
        <v>29</v>
      </c>
      <c r="D46" s="198">
        <v>34</v>
      </c>
      <c r="E46" s="383">
        <f t="shared" si="13"/>
        <v>238</v>
      </c>
      <c r="F46" s="319">
        <v>46255</v>
      </c>
      <c r="G46" s="384">
        <v>1</v>
      </c>
      <c r="H46" s="254">
        <v>1</v>
      </c>
      <c r="I46" s="429" t="s">
        <v>483</v>
      </c>
      <c r="J46" s="429" t="s">
        <v>484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4"/>
        <v>119</v>
      </c>
      <c r="S46" s="387">
        <f t="shared" si="15"/>
        <v>0</v>
      </c>
      <c r="T46" s="387">
        <f t="shared" si="16"/>
        <v>0</v>
      </c>
      <c r="U46" s="387">
        <f t="shared" si="17"/>
        <v>0</v>
      </c>
      <c r="V46" s="387">
        <f t="shared" si="18"/>
        <v>0</v>
      </c>
      <c r="W46" s="388">
        <f t="shared" si="19"/>
        <v>119</v>
      </c>
      <c r="X46" s="389">
        <f t="shared" si="20"/>
        <v>238</v>
      </c>
      <c r="Y46" s="144"/>
      <c r="Z46" s="423">
        <f t="shared" si="21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 hidden="1">
      <c r="A47" s="157">
        <f t="shared" si="12"/>
        <v>1</v>
      </c>
      <c r="B47" s="142" t="s">
        <v>391</v>
      </c>
      <c r="C47" s="148" t="s">
        <v>29</v>
      </c>
      <c r="D47" s="198">
        <v>22</v>
      </c>
      <c r="E47" s="383">
        <f t="shared" si="13"/>
        <v>154</v>
      </c>
      <c r="F47" s="319">
        <v>46269</v>
      </c>
      <c r="G47" s="384">
        <v>1</v>
      </c>
      <c r="H47" s="385">
        <v>3</v>
      </c>
      <c r="I47" s="428">
        <v>-4.1118284000000003</v>
      </c>
      <c r="J47" s="428">
        <v>15.3616036</v>
      </c>
      <c r="K47" s="385" t="str">
        <f>VLOOKUP(H47,Secteurs!$A$4:$C$6,3)</f>
        <v>Arnaud ITOUA</v>
      </c>
      <c r="L47" s="195"/>
      <c r="M47" s="196"/>
      <c r="N47" s="196">
        <v>0.5</v>
      </c>
      <c r="O47" s="196"/>
      <c r="P47" s="196">
        <v>0.5</v>
      </c>
      <c r="Q47" s="197"/>
      <c r="R47" s="386">
        <f t="shared" si="14"/>
        <v>0</v>
      </c>
      <c r="S47" s="387">
        <f t="shared" si="15"/>
        <v>0</v>
      </c>
      <c r="T47" s="387">
        <f t="shared" si="16"/>
        <v>77</v>
      </c>
      <c r="U47" s="387">
        <f t="shared" si="17"/>
        <v>0</v>
      </c>
      <c r="V47" s="387">
        <f t="shared" si="18"/>
        <v>77</v>
      </c>
      <c r="W47" s="388">
        <f t="shared" si="19"/>
        <v>0</v>
      </c>
      <c r="X47" s="389">
        <f t="shared" si="20"/>
        <v>154</v>
      </c>
      <c r="Y47" s="144"/>
      <c r="Z47" s="423">
        <f t="shared" si="21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57">
        <f t="shared" si="12"/>
        <v>1</v>
      </c>
      <c r="B48" s="142" t="s">
        <v>82</v>
      </c>
      <c r="C48" s="148" t="s">
        <v>29</v>
      </c>
      <c r="D48" s="198">
        <v>50</v>
      </c>
      <c r="E48" s="383">
        <f t="shared" si="13"/>
        <v>350</v>
      </c>
      <c r="F48" s="319">
        <v>46268</v>
      </c>
      <c r="G48" s="384">
        <f t="shared" ref="G48:G66" ca="1" si="22">+IF(A48=1,(+TODAY())-F48,"Sans objet")</f>
        <v>40</v>
      </c>
      <c r="H48" s="385">
        <v>2</v>
      </c>
      <c r="I48" s="428" t="s">
        <v>485</v>
      </c>
      <c r="J48" s="428" t="s">
        <v>486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4"/>
        <v>175</v>
      </c>
      <c r="S48" s="387">
        <f t="shared" si="15"/>
        <v>0</v>
      </c>
      <c r="T48" s="387">
        <f t="shared" si="16"/>
        <v>0</v>
      </c>
      <c r="U48" s="387">
        <f t="shared" si="17"/>
        <v>175</v>
      </c>
      <c r="V48" s="387">
        <f t="shared" si="18"/>
        <v>0</v>
      </c>
      <c r="W48" s="388">
        <f t="shared" si="19"/>
        <v>0</v>
      </c>
      <c r="X48" s="389">
        <f t="shared" si="20"/>
        <v>350</v>
      </c>
      <c r="Y48" s="144"/>
      <c r="Z48" s="423">
        <f t="shared" si="21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 hidden="1">
      <c r="A49" s="157">
        <f t="shared" si="12"/>
        <v>1</v>
      </c>
      <c r="B49" s="156" t="s">
        <v>83</v>
      </c>
      <c r="C49" s="148" t="s">
        <v>29</v>
      </c>
      <c r="D49" s="202">
        <v>28</v>
      </c>
      <c r="E49" s="383">
        <f t="shared" si="13"/>
        <v>196</v>
      </c>
      <c r="F49" s="319">
        <v>46269</v>
      </c>
      <c r="G49" s="384">
        <f t="shared" ca="1" si="22"/>
        <v>39</v>
      </c>
      <c r="H49" s="385">
        <v>3</v>
      </c>
      <c r="I49" s="428">
        <v>-4.1425764000000003</v>
      </c>
      <c r="J49" s="428">
        <v>15.290800900000001</v>
      </c>
      <c r="K49" s="385" t="str">
        <f>VLOOKUP(H49,Secteurs!$A$4:$C$6,3)</f>
        <v>Arnaud ITOUA</v>
      </c>
      <c r="L49" s="195"/>
      <c r="M49" s="196"/>
      <c r="N49" s="196"/>
      <c r="O49" s="196">
        <v>0.5</v>
      </c>
      <c r="P49" s="196">
        <v>0.5</v>
      </c>
      <c r="Q49" s="197"/>
      <c r="R49" s="386">
        <f t="shared" si="14"/>
        <v>0</v>
      </c>
      <c r="S49" s="387">
        <f t="shared" si="15"/>
        <v>0</v>
      </c>
      <c r="T49" s="387">
        <f t="shared" si="16"/>
        <v>0</v>
      </c>
      <c r="U49" s="387">
        <f t="shared" si="17"/>
        <v>98</v>
      </c>
      <c r="V49" s="387">
        <f t="shared" si="18"/>
        <v>98</v>
      </c>
      <c r="W49" s="388">
        <f t="shared" si="19"/>
        <v>0</v>
      </c>
      <c r="X49" s="389">
        <f t="shared" si="20"/>
        <v>196</v>
      </c>
      <c r="Y49" s="144"/>
      <c r="Z49" s="423">
        <f t="shared" si="21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12"/>
        <v>1</v>
      </c>
      <c r="B50" s="142" t="s">
        <v>297</v>
      </c>
      <c r="C50" s="142"/>
      <c r="D50" s="198">
        <v>40</v>
      </c>
      <c r="E50" s="383">
        <f t="shared" si="13"/>
        <v>280</v>
      </c>
      <c r="F50" s="319">
        <v>46268</v>
      </c>
      <c r="G50" s="384">
        <f t="shared" ca="1" si="22"/>
        <v>40</v>
      </c>
      <c r="H50" s="385">
        <v>2</v>
      </c>
      <c r="I50" s="428" t="s">
        <v>487</v>
      </c>
      <c r="J50" s="428" t="s">
        <v>488</v>
      </c>
      <c r="K50" s="385" t="s">
        <v>354</v>
      </c>
      <c r="L50" s="195">
        <v>0.5</v>
      </c>
      <c r="M50" s="196"/>
      <c r="N50" s="196"/>
      <c r="O50" s="196">
        <v>0.5</v>
      </c>
      <c r="P50" s="196"/>
      <c r="Q50" s="197"/>
      <c r="R50" s="386">
        <f t="shared" si="14"/>
        <v>140</v>
      </c>
      <c r="S50" s="387">
        <f t="shared" si="15"/>
        <v>0</v>
      </c>
      <c r="T50" s="387">
        <f t="shared" si="16"/>
        <v>0</v>
      </c>
      <c r="U50" s="387">
        <f t="shared" si="17"/>
        <v>140</v>
      </c>
      <c r="V50" s="387">
        <f t="shared" si="18"/>
        <v>0</v>
      </c>
      <c r="W50" s="388">
        <f t="shared" si="19"/>
        <v>0</v>
      </c>
      <c r="X50" s="389">
        <f t="shared" si="20"/>
        <v>280</v>
      </c>
      <c r="Y50" s="144"/>
      <c r="Z50" s="423">
        <f t="shared" si="21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 hidden="1">
      <c r="A51" s="157">
        <f t="shared" si="12"/>
        <v>1</v>
      </c>
      <c r="B51" s="142" t="s">
        <v>85</v>
      </c>
      <c r="C51" s="154" t="s">
        <v>29</v>
      </c>
      <c r="D51" s="200">
        <v>22</v>
      </c>
      <c r="E51" s="383">
        <f t="shared" si="13"/>
        <v>154</v>
      </c>
      <c r="F51" s="319">
        <v>46267</v>
      </c>
      <c r="G51" s="384">
        <f t="shared" ca="1" si="22"/>
        <v>41</v>
      </c>
      <c r="H51" s="385">
        <v>3</v>
      </c>
      <c r="I51" s="428">
        <v>-4.2692519000000004</v>
      </c>
      <c r="J51" s="428">
        <v>15.2894527</v>
      </c>
      <c r="K51" s="385" t="str">
        <f>VLOOKUP(H51,Secteurs!$A$4:$C$6,3)</f>
        <v>Arnaud ITOUA</v>
      </c>
      <c r="L51" s="195">
        <v>0.5</v>
      </c>
      <c r="M51" s="196"/>
      <c r="N51" s="196"/>
      <c r="O51" s="196">
        <v>0.25</v>
      </c>
      <c r="P51" s="196">
        <v>0.25</v>
      </c>
      <c r="Q51" s="197"/>
      <c r="R51" s="386">
        <f t="shared" si="14"/>
        <v>77</v>
      </c>
      <c r="S51" s="387">
        <f t="shared" si="15"/>
        <v>0</v>
      </c>
      <c r="T51" s="387">
        <f t="shared" si="16"/>
        <v>0</v>
      </c>
      <c r="U51" s="387">
        <f t="shared" si="17"/>
        <v>38.5</v>
      </c>
      <c r="V51" s="387">
        <f t="shared" si="18"/>
        <v>38.5</v>
      </c>
      <c r="W51" s="388">
        <f t="shared" si="19"/>
        <v>0</v>
      </c>
      <c r="X51" s="389">
        <f t="shared" si="20"/>
        <v>154</v>
      </c>
      <c r="Y51" s="144"/>
      <c r="Z51" s="423">
        <f t="shared" si="21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 hidden="1">
      <c r="A52" s="157">
        <f t="shared" si="12"/>
        <v>1</v>
      </c>
      <c r="B52" s="150" t="s">
        <v>86</v>
      </c>
      <c r="C52" s="148" t="s">
        <v>29</v>
      </c>
      <c r="D52" s="200">
        <v>20</v>
      </c>
      <c r="E52" s="383">
        <f t="shared" si="13"/>
        <v>140</v>
      </c>
      <c r="F52" s="319">
        <v>46267</v>
      </c>
      <c r="G52" s="384">
        <f t="shared" ca="1" si="22"/>
        <v>41</v>
      </c>
      <c r="H52" s="385">
        <v>3</v>
      </c>
      <c r="I52" s="428">
        <v>-4.1917201000000004</v>
      </c>
      <c r="J52" s="428">
        <v>15.2475126</v>
      </c>
      <c r="K52" s="385" t="str">
        <f>VLOOKUP(H52,Secteurs!$A$4:$C$6,3)</f>
        <v>Arnaud ITOUA</v>
      </c>
      <c r="L52" s="195">
        <v>0.5</v>
      </c>
      <c r="M52" s="196"/>
      <c r="N52" s="196"/>
      <c r="O52" s="196">
        <v>0.5</v>
      </c>
      <c r="P52" s="196"/>
      <c r="Q52" s="197"/>
      <c r="R52" s="386">
        <f t="shared" si="14"/>
        <v>70</v>
      </c>
      <c r="S52" s="387">
        <f t="shared" si="15"/>
        <v>0</v>
      </c>
      <c r="T52" s="387">
        <f t="shared" si="16"/>
        <v>0</v>
      </c>
      <c r="U52" s="387">
        <f t="shared" si="17"/>
        <v>70</v>
      </c>
      <c r="V52" s="387">
        <f t="shared" si="18"/>
        <v>0</v>
      </c>
      <c r="W52" s="388">
        <f t="shared" si="19"/>
        <v>0</v>
      </c>
      <c r="X52" s="389">
        <f t="shared" si="20"/>
        <v>140</v>
      </c>
      <c r="Y52" s="144"/>
      <c r="Z52" s="423">
        <f t="shared" si="21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 hidden="1">
      <c r="A53" s="157">
        <f t="shared" si="12"/>
        <v>1</v>
      </c>
      <c r="B53" s="142" t="s">
        <v>337</v>
      </c>
      <c r="D53" s="198">
        <v>28</v>
      </c>
      <c r="E53" s="383">
        <f t="shared" si="13"/>
        <v>196</v>
      </c>
      <c r="F53" s="319">
        <v>46269</v>
      </c>
      <c r="G53" s="384">
        <f t="shared" ca="1" si="22"/>
        <v>39</v>
      </c>
      <c r="H53" s="385">
        <v>3</v>
      </c>
      <c r="I53" s="428">
        <v>-4.1304055000000002</v>
      </c>
      <c r="J53" s="428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/>
      <c r="P53" s="196">
        <v>0.5</v>
      </c>
      <c r="Q53" s="197"/>
      <c r="R53" s="386">
        <f t="shared" si="14"/>
        <v>98</v>
      </c>
      <c r="S53" s="387">
        <f t="shared" si="15"/>
        <v>0</v>
      </c>
      <c r="T53" s="387">
        <f t="shared" si="16"/>
        <v>0</v>
      </c>
      <c r="U53" s="387">
        <f t="shared" si="17"/>
        <v>0</v>
      </c>
      <c r="V53" s="387">
        <f t="shared" si="18"/>
        <v>98</v>
      </c>
      <c r="W53" s="388">
        <f t="shared" si="19"/>
        <v>0</v>
      </c>
      <c r="X53" s="389">
        <f t="shared" si="20"/>
        <v>196</v>
      </c>
      <c r="Y53" s="144"/>
      <c r="Z53" s="423">
        <f t="shared" si="21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57">
        <f t="shared" si="12"/>
        <v>1</v>
      </c>
      <c r="B54" s="142" t="s">
        <v>88</v>
      </c>
      <c r="C54" s="148" t="s">
        <v>29</v>
      </c>
      <c r="D54" s="198">
        <v>32</v>
      </c>
      <c r="E54" s="383">
        <f t="shared" si="13"/>
        <v>224</v>
      </c>
      <c r="F54" s="319">
        <v>46268</v>
      </c>
      <c r="G54" s="384">
        <f t="shared" ca="1" si="22"/>
        <v>40</v>
      </c>
      <c r="H54" s="385">
        <v>2</v>
      </c>
      <c r="I54" s="428" t="s">
        <v>489</v>
      </c>
      <c r="J54" s="428" t="s">
        <v>490</v>
      </c>
      <c r="K54" s="385" t="s">
        <v>354</v>
      </c>
      <c r="L54" s="195">
        <v>0.75</v>
      </c>
      <c r="M54" s="196"/>
      <c r="N54" s="196"/>
      <c r="O54" s="196">
        <v>0.25</v>
      </c>
      <c r="P54" s="196"/>
      <c r="Q54" s="197"/>
      <c r="R54" s="386">
        <f t="shared" si="14"/>
        <v>168</v>
      </c>
      <c r="S54" s="387">
        <f t="shared" si="15"/>
        <v>0</v>
      </c>
      <c r="T54" s="387">
        <f t="shared" si="16"/>
        <v>0</v>
      </c>
      <c r="U54" s="387">
        <f t="shared" si="17"/>
        <v>56</v>
      </c>
      <c r="V54" s="387">
        <f t="shared" si="18"/>
        <v>0</v>
      </c>
      <c r="W54" s="388">
        <f t="shared" si="19"/>
        <v>0</v>
      </c>
      <c r="X54" s="389">
        <f t="shared" si="20"/>
        <v>224</v>
      </c>
      <c r="Y54" s="144"/>
      <c r="Z54" s="423">
        <f t="shared" si="21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 hidden="1">
      <c r="A55" s="157">
        <f t="shared" si="12"/>
        <v>1</v>
      </c>
      <c r="B55" s="156" t="s">
        <v>89</v>
      </c>
      <c r="C55" s="148" t="s">
        <v>34</v>
      </c>
      <c r="D55" s="198">
        <v>24</v>
      </c>
      <c r="E55" s="383">
        <f t="shared" si="13"/>
        <v>168</v>
      </c>
      <c r="F55" s="319">
        <v>46268</v>
      </c>
      <c r="G55" s="384">
        <f t="shared" ca="1" si="22"/>
        <v>40</v>
      </c>
      <c r="H55" s="385">
        <v>3</v>
      </c>
      <c r="I55" s="428" t="s">
        <v>491</v>
      </c>
      <c r="J55" s="428" t="s">
        <v>492</v>
      </c>
      <c r="K55" s="385" t="str">
        <f>VLOOKUP(H55,Secteurs!$A$4:$C$6,3)</f>
        <v>Arnaud ITOUA</v>
      </c>
      <c r="L55" s="195">
        <v>0.5</v>
      </c>
      <c r="M55" s="196"/>
      <c r="N55" s="196">
        <v>0.5</v>
      </c>
      <c r="O55" s="196"/>
      <c r="P55" s="196"/>
      <c r="Q55" s="197"/>
      <c r="R55" s="386">
        <f t="shared" si="14"/>
        <v>84</v>
      </c>
      <c r="S55" s="387">
        <f t="shared" si="15"/>
        <v>0</v>
      </c>
      <c r="T55" s="387">
        <f t="shared" si="16"/>
        <v>84</v>
      </c>
      <c r="U55" s="387">
        <f t="shared" si="17"/>
        <v>0</v>
      </c>
      <c r="V55" s="387">
        <f t="shared" si="18"/>
        <v>0</v>
      </c>
      <c r="W55" s="388">
        <f t="shared" si="19"/>
        <v>0</v>
      </c>
      <c r="X55" s="389">
        <f t="shared" si="20"/>
        <v>168</v>
      </c>
      <c r="Y55" s="144"/>
      <c r="Z55" s="423">
        <f t="shared" si="21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12"/>
        <v>1</v>
      </c>
      <c r="B56" s="348" t="s">
        <v>322</v>
      </c>
      <c r="C56" s="168" t="s">
        <v>29</v>
      </c>
      <c r="D56" s="198">
        <v>36</v>
      </c>
      <c r="E56" s="383">
        <f t="shared" si="13"/>
        <v>252</v>
      </c>
      <c r="F56" s="319">
        <v>46267</v>
      </c>
      <c r="G56" s="384">
        <f t="shared" ca="1" si="22"/>
        <v>41</v>
      </c>
      <c r="H56" s="385">
        <v>2</v>
      </c>
      <c r="I56" s="428" t="s">
        <v>493</v>
      </c>
      <c r="J56" s="428" t="s">
        <v>494</v>
      </c>
      <c r="K56" s="385" t="s">
        <v>354</v>
      </c>
      <c r="L56" s="195">
        <v>0.25</v>
      </c>
      <c r="M56" s="196"/>
      <c r="N56" s="196"/>
      <c r="O56" s="196">
        <v>0.5</v>
      </c>
      <c r="P56" s="196">
        <v>0.25</v>
      </c>
      <c r="Q56" s="197"/>
      <c r="R56" s="386">
        <f t="shared" si="14"/>
        <v>63</v>
      </c>
      <c r="S56" s="387">
        <f t="shared" si="15"/>
        <v>0</v>
      </c>
      <c r="T56" s="387">
        <f t="shared" si="16"/>
        <v>0</v>
      </c>
      <c r="U56" s="387">
        <f t="shared" si="17"/>
        <v>126</v>
      </c>
      <c r="V56" s="387">
        <f t="shared" si="18"/>
        <v>63</v>
      </c>
      <c r="W56" s="388">
        <f t="shared" si="19"/>
        <v>0</v>
      </c>
      <c r="X56" s="389">
        <f t="shared" si="20"/>
        <v>252</v>
      </c>
      <c r="Y56" s="144"/>
      <c r="Z56" s="423">
        <f t="shared" si="21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 hidden="1">
      <c r="A57" s="157">
        <f t="shared" si="12"/>
        <v>1</v>
      </c>
      <c r="B57" s="156" t="s">
        <v>91</v>
      </c>
      <c r="C57" s="156"/>
      <c r="D57" s="198">
        <v>26</v>
      </c>
      <c r="E57" s="383">
        <f t="shared" si="13"/>
        <v>182</v>
      </c>
      <c r="F57" s="319">
        <v>46269</v>
      </c>
      <c r="G57" s="384">
        <f t="shared" ca="1" si="22"/>
        <v>39</v>
      </c>
      <c r="H57" s="385">
        <v>3</v>
      </c>
      <c r="I57" s="428">
        <v>-4.1325567000000003</v>
      </c>
      <c r="J57" s="428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>
        <v>0.5</v>
      </c>
      <c r="Q57" s="197"/>
      <c r="R57" s="386">
        <f t="shared" si="14"/>
        <v>91</v>
      </c>
      <c r="S57" s="387">
        <f t="shared" si="15"/>
        <v>0</v>
      </c>
      <c r="T57" s="387">
        <f t="shared" si="16"/>
        <v>0</v>
      </c>
      <c r="U57" s="387">
        <f t="shared" si="17"/>
        <v>0</v>
      </c>
      <c r="V57" s="387">
        <f t="shared" si="18"/>
        <v>91</v>
      </c>
      <c r="W57" s="388">
        <f t="shared" si="19"/>
        <v>0</v>
      </c>
      <c r="X57" s="389">
        <f t="shared" si="20"/>
        <v>182</v>
      </c>
      <c r="Y57" s="144"/>
      <c r="Z57" s="423">
        <f t="shared" si="21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 hidden="1">
      <c r="A58" s="157">
        <f t="shared" si="12"/>
        <v>1</v>
      </c>
      <c r="B58" s="158" t="s">
        <v>92</v>
      </c>
      <c r="C58" s="148" t="s">
        <v>34</v>
      </c>
      <c r="D58" s="198">
        <v>24</v>
      </c>
      <c r="E58" s="383">
        <f t="shared" si="13"/>
        <v>168</v>
      </c>
      <c r="F58" s="319">
        <v>46269</v>
      </c>
      <c r="G58" s="384">
        <f t="shared" ca="1" si="22"/>
        <v>39</v>
      </c>
      <c r="H58" s="385">
        <v>1</v>
      </c>
      <c r="I58" s="428">
        <v>-4.2821667000000003</v>
      </c>
      <c r="J58" s="428">
        <v>15.235324</v>
      </c>
      <c r="K58" s="385" t="s">
        <v>353</v>
      </c>
      <c r="L58" s="195">
        <v>0.5</v>
      </c>
      <c r="M58" s="196"/>
      <c r="N58" s="196"/>
      <c r="O58" s="196">
        <v>0.5</v>
      </c>
      <c r="P58" s="196"/>
      <c r="Q58" s="197"/>
      <c r="R58" s="386">
        <f t="shared" si="14"/>
        <v>84</v>
      </c>
      <c r="S58" s="387">
        <f t="shared" si="15"/>
        <v>0</v>
      </c>
      <c r="T58" s="387">
        <f t="shared" si="16"/>
        <v>0</v>
      </c>
      <c r="U58" s="387">
        <f t="shared" si="17"/>
        <v>84</v>
      </c>
      <c r="V58" s="387">
        <f t="shared" si="18"/>
        <v>0</v>
      </c>
      <c r="W58" s="388">
        <f t="shared" si="19"/>
        <v>0</v>
      </c>
      <c r="X58" s="389">
        <f t="shared" si="20"/>
        <v>168</v>
      </c>
      <c r="Y58" s="144"/>
      <c r="Z58" s="423">
        <f t="shared" si="21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57">
        <f t="shared" si="12"/>
        <v>1</v>
      </c>
      <c r="B59" s="156" t="s">
        <v>93</v>
      </c>
      <c r="C59" s="148" t="s">
        <v>29</v>
      </c>
      <c r="D59" s="198">
        <v>40</v>
      </c>
      <c r="E59" s="383">
        <f t="shared" si="13"/>
        <v>280</v>
      </c>
      <c r="F59" s="319">
        <v>46268</v>
      </c>
      <c r="G59" s="384">
        <f t="shared" ca="1" si="22"/>
        <v>40</v>
      </c>
      <c r="H59" s="385">
        <v>2</v>
      </c>
      <c r="I59" s="428" t="s">
        <v>495</v>
      </c>
      <c r="J59" s="428" t="s">
        <v>496</v>
      </c>
      <c r="K59" s="385" t="s">
        <v>354</v>
      </c>
      <c r="L59" s="195">
        <v>0.25</v>
      </c>
      <c r="M59" s="196">
        <v>0.25</v>
      </c>
      <c r="N59" s="196">
        <v>0.25</v>
      </c>
      <c r="O59" s="196"/>
      <c r="P59" s="196">
        <v>0.25</v>
      </c>
      <c r="Q59" s="197"/>
      <c r="R59" s="386">
        <f t="shared" si="14"/>
        <v>70</v>
      </c>
      <c r="S59" s="387">
        <f t="shared" si="15"/>
        <v>70</v>
      </c>
      <c r="T59" s="387">
        <f t="shared" si="16"/>
        <v>70</v>
      </c>
      <c r="U59" s="387">
        <f t="shared" si="17"/>
        <v>0</v>
      </c>
      <c r="V59" s="387">
        <f t="shared" si="18"/>
        <v>70</v>
      </c>
      <c r="W59" s="388">
        <f t="shared" si="19"/>
        <v>0</v>
      </c>
      <c r="X59" s="389">
        <f t="shared" si="20"/>
        <v>280</v>
      </c>
      <c r="Y59" s="144"/>
      <c r="Z59" s="423">
        <f t="shared" si="21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 hidden="1">
      <c r="A60" s="157">
        <f t="shared" si="12"/>
        <v>1</v>
      </c>
      <c r="B60" s="153" t="s">
        <v>94</v>
      </c>
      <c r="C60" s="148" t="s">
        <v>29</v>
      </c>
      <c r="D60" s="198">
        <v>28</v>
      </c>
      <c r="E60" s="383">
        <f t="shared" si="13"/>
        <v>196</v>
      </c>
      <c r="F60" s="319">
        <v>46266</v>
      </c>
      <c r="G60" s="384">
        <f t="shared" ca="1" si="22"/>
        <v>42</v>
      </c>
      <c r="H60" s="254">
        <v>1</v>
      </c>
      <c r="I60" s="429" t="s">
        <v>497</v>
      </c>
      <c r="J60" s="429" t="s">
        <v>498</v>
      </c>
      <c r="K60" s="385" t="s">
        <v>353</v>
      </c>
      <c r="L60" s="195"/>
      <c r="M60" s="196"/>
      <c r="N60" s="196">
        <v>0.5</v>
      </c>
      <c r="O60" s="196">
        <v>0.5</v>
      </c>
      <c r="P60" s="196"/>
      <c r="Q60" s="197"/>
      <c r="R60" s="386">
        <f t="shared" si="14"/>
        <v>0</v>
      </c>
      <c r="S60" s="387">
        <f t="shared" si="15"/>
        <v>0</v>
      </c>
      <c r="T60" s="387">
        <f t="shared" si="16"/>
        <v>98</v>
      </c>
      <c r="U60" s="387">
        <f t="shared" si="17"/>
        <v>98</v>
      </c>
      <c r="V60" s="387">
        <f t="shared" si="18"/>
        <v>0</v>
      </c>
      <c r="W60" s="388">
        <f t="shared" si="19"/>
        <v>0</v>
      </c>
      <c r="X60" s="389">
        <f t="shared" si="20"/>
        <v>196</v>
      </c>
      <c r="Y60" s="144"/>
      <c r="Z60" s="423">
        <f t="shared" si="21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 hidden="1">
      <c r="A61" s="157">
        <f t="shared" si="12"/>
        <v>1</v>
      </c>
      <c r="B61" s="169" t="s">
        <v>95</v>
      </c>
      <c r="C61" s="159" t="s">
        <v>29</v>
      </c>
      <c r="D61" s="200">
        <v>24</v>
      </c>
      <c r="E61" s="383">
        <f t="shared" si="13"/>
        <v>168</v>
      </c>
      <c r="F61" s="319">
        <v>46269</v>
      </c>
      <c r="G61" s="384">
        <f t="shared" ca="1" si="22"/>
        <v>39</v>
      </c>
      <c r="H61" s="254">
        <v>1</v>
      </c>
      <c r="I61" s="429">
        <v>-4.2821742</v>
      </c>
      <c r="J61" s="429">
        <v>15.220715500000001</v>
      </c>
      <c r="K61" s="385" t="s">
        <v>353</v>
      </c>
      <c r="L61" s="195">
        <v>0.5</v>
      </c>
      <c r="M61" s="196"/>
      <c r="N61" s="196">
        <v>0.5</v>
      </c>
      <c r="O61" s="196"/>
      <c r="P61" s="196"/>
      <c r="Q61" s="197"/>
      <c r="R61" s="386">
        <f t="shared" si="14"/>
        <v>84</v>
      </c>
      <c r="S61" s="387">
        <f t="shared" si="15"/>
        <v>0</v>
      </c>
      <c r="T61" s="387">
        <f t="shared" si="16"/>
        <v>84</v>
      </c>
      <c r="U61" s="387">
        <f t="shared" si="17"/>
        <v>0</v>
      </c>
      <c r="V61" s="387">
        <f t="shared" si="18"/>
        <v>0</v>
      </c>
      <c r="W61" s="388">
        <f t="shared" si="19"/>
        <v>0</v>
      </c>
      <c r="X61" s="389">
        <f t="shared" si="20"/>
        <v>168</v>
      </c>
      <c r="Y61" s="144"/>
      <c r="Z61" s="423">
        <f t="shared" si="21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 hidden="1">
      <c r="A62" s="157">
        <f t="shared" si="12"/>
        <v>1</v>
      </c>
      <c r="B62" s="142" t="s">
        <v>96</v>
      </c>
      <c r="C62" s="159" t="s">
        <v>29</v>
      </c>
      <c r="D62" s="198">
        <v>24</v>
      </c>
      <c r="E62" s="383">
        <f t="shared" si="13"/>
        <v>168</v>
      </c>
      <c r="F62" s="319">
        <v>46269</v>
      </c>
      <c r="G62" s="384">
        <f t="shared" ca="1" si="22"/>
        <v>39</v>
      </c>
      <c r="H62" s="254">
        <v>1</v>
      </c>
      <c r="I62" s="429">
        <v>-4.2682741999999996</v>
      </c>
      <c r="J62" s="429">
        <v>15.2245566</v>
      </c>
      <c r="K62" s="385" t="s">
        <v>353</v>
      </c>
      <c r="L62" s="195"/>
      <c r="M62" s="196"/>
      <c r="N62" s="196"/>
      <c r="O62" s="196">
        <v>1</v>
      </c>
      <c r="P62" s="196"/>
      <c r="Q62" s="197"/>
      <c r="R62" s="386">
        <f t="shared" si="14"/>
        <v>0</v>
      </c>
      <c r="S62" s="387">
        <f t="shared" si="15"/>
        <v>0</v>
      </c>
      <c r="T62" s="387">
        <f t="shared" si="16"/>
        <v>0</v>
      </c>
      <c r="U62" s="387">
        <f t="shared" si="17"/>
        <v>168</v>
      </c>
      <c r="V62" s="387">
        <f t="shared" si="18"/>
        <v>0</v>
      </c>
      <c r="W62" s="388">
        <f t="shared" si="19"/>
        <v>0</v>
      </c>
      <c r="X62" s="389">
        <f t="shared" si="20"/>
        <v>168</v>
      </c>
      <c r="Y62" s="144"/>
      <c r="Z62" s="423">
        <f t="shared" si="21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 hidden="1">
      <c r="A63" s="157">
        <f t="shared" si="12"/>
        <v>1</v>
      </c>
      <c r="B63" s="150" t="s">
        <v>97</v>
      </c>
      <c r="C63" s="159" t="s">
        <v>29</v>
      </c>
      <c r="D63" s="200">
        <v>40</v>
      </c>
      <c r="E63" s="383">
        <f t="shared" si="13"/>
        <v>280</v>
      </c>
      <c r="F63" s="319">
        <v>46268</v>
      </c>
      <c r="G63" s="384">
        <f t="shared" ca="1" si="22"/>
        <v>40</v>
      </c>
      <c r="H63" s="385">
        <v>3</v>
      </c>
      <c r="I63" s="428" t="s">
        <v>499</v>
      </c>
      <c r="J63" s="428" t="s">
        <v>500</v>
      </c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14"/>
        <v>140</v>
      </c>
      <c r="S63" s="387">
        <f t="shared" si="15"/>
        <v>0</v>
      </c>
      <c r="T63" s="387">
        <f t="shared" si="16"/>
        <v>0</v>
      </c>
      <c r="U63" s="387">
        <f t="shared" si="17"/>
        <v>0</v>
      </c>
      <c r="V63" s="387">
        <f t="shared" si="18"/>
        <v>140</v>
      </c>
      <c r="W63" s="388">
        <f t="shared" si="19"/>
        <v>0</v>
      </c>
      <c r="X63" s="389">
        <f t="shared" si="20"/>
        <v>280</v>
      </c>
      <c r="Y63" s="144"/>
      <c r="Z63" s="423">
        <f t="shared" si="21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 hidden="1">
      <c r="A64" s="157">
        <f t="shared" si="12"/>
        <v>1</v>
      </c>
      <c r="B64" s="169" t="s">
        <v>98</v>
      </c>
      <c r="C64" s="159" t="s">
        <v>29</v>
      </c>
      <c r="D64" s="200">
        <v>18</v>
      </c>
      <c r="E64" s="383">
        <f t="shared" si="13"/>
        <v>126</v>
      </c>
      <c r="F64" s="319">
        <v>46268</v>
      </c>
      <c r="G64" s="384">
        <f t="shared" ca="1" si="22"/>
        <v>40</v>
      </c>
      <c r="H64" s="254">
        <v>1</v>
      </c>
      <c r="I64" s="429" t="s">
        <v>501</v>
      </c>
      <c r="J64" s="429" t="s">
        <v>502</v>
      </c>
      <c r="K64" s="385" t="s">
        <v>353</v>
      </c>
      <c r="L64" s="195"/>
      <c r="M64" s="196">
        <v>0.5</v>
      </c>
      <c r="N64" s="196"/>
      <c r="O64" s="196">
        <v>0.5</v>
      </c>
      <c r="P64" s="196"/>
      <c r="Q64" s="197"/>
      <c r="R64" s="386">
        <f t="shared" si="14"/>
        <v>0</v>
      </c>
      <c r="S64" s="387">
        <f t="shared" si="15"/>
        <v>63</v>
      </c>
      <c r="T64" s="387">
        <f t="shared" si="16"/>
        <v>0</v>
      </c>
      <c r="U64" s="387">
        <f t="shared" si="17"/>
        <v>63</v>
      </c>
      <c r="V64" s="387">
        <f t="shared" si="18"/>
        <v>0</v>
      </c>
      <c r="W64" s="388">
        <f t="shared" si="19"/>
        <v>0</v>
      </c>
      <c r="X64" s="389">
        <f t="shared" si="20"/>
        <v>126</v>
      </c>
      <c r="Y64" s="144"/>
      <c r="Z64" s="423">
        <f t="shared" si="21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 hidden="1">
      <c r="A65" s="157">
        <f t="shared" si="12"/>
        <v>1</v>
      </c>
      <c r="B65" s="169" t="s">
        <v>99</v>
      </c>
      <c r="C65" s="159" t="s">
        <v>29</v>
      </c>
      <c r="D65" s="200">
        <v>28</v>
      </c>
      <c r="E65" s="383">
        <f t="shared" si="13"/>
        <v>196</v>
      </c>
      <c r="F65" s="319">
        <v>46268</v>
      </c>
      <c r="G65" s="384">
        <f t="shared" ca="1" si="22"/>
        <v>40</v>
      </c>
      <c r="H65" s="385">
        <v>1</v>
      </c>
      <c r="I65" s="428" t="s">
        <v>503</v>
      </c>
      <c r="J65" s="428" t="s">
        <v>504</v>
      </c>
      <c r="K65" s="385" t="s">
        <v>353</v>
      </c>
      <c r="L65" s="195">
        <v>0.5</v>
      </c>
      <c r="M65" s="196"/>
      <c r="N65" s="196">
        <v>0.5</v>
      </c>
      <c r="O65" s="196"/>
      <c r="P65" s="196"/>
      <c r="Q65" s="197"/>
      <c r="R65" s="386">
        <f t="shared" si="14"/>
        <v>98</v>
      </c>
      <c r="S65" s="387">
        <f t="shared" si="15"/>
        <v>0</v>
      </c>
      <c r="T65" s="387">
        <f t="shared" si="16"/>
        <v>98</v>
      </c>
      <c r="U65" s="387">
        <f t="shared" si="17"/>
        <v>0</v>
      </c>
      <c r="V65" s="387">
        <f t="shared" si="18"/>
        <v>0</v>
      </c>
      <c r="W65" s="388">
        <f t="shared" si="19"/>
        <v>0</v>
      </c>
      <c r="X65" s="389">
        <f t="shared" si="20"/>
        <v>196</v>
      </c>
      <c r="Y65" s="144"/>
      <c r="Z65" s="423">
        <f t="shared" si="21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 hidden="1">
      <c r="A66" s="157">
        <f t="shared" ref="A66:A97" si="23">+IF(D66&gt;0,1,0)</f>
        <v>1</v>
      </c>
      <c r="B66" s="161" t="s">
        <v>100</v>
      </c>
      <c r="C66" s="160" t="s">
        <v>29</v>
      </c>
      <c r="D66" s="198">
        <v>20</v>
      </c>
      <c r="E66" s="383">
        <f t="shared" ref="E66:E97" si="24">D66*7</f>
        <v>140</v>
      </c>
      <c r="F66" s="319">
        <v>46269</v>
      </c>
      <c r="G66" s="384">
        <f t="shared" ca="1" si="22"/>
        <v>39</v>
      </c>
      <c r="H66" s="254">
        <v>1</v>
      </c>
      <c r="I66" s="429">
        <v>-4.2824644000000003</v>
      </c>
      <c r="J66" s="429">
        <v>15.226678700000001</v>
      </c>
      <c r="K66" s="385" t="s">
        <v>353</v>
      </c>
      <c r="L66" s="195">
        <v>0.5</v>
      </c>
      <c r="M66" s="196"/>
      <c r="N66" s="196"/>
      <c r="O66" s="196"/>
      <c r="P66" s="196"/>
      <c r="Q66" s="197">
        <v>0.5</v>
      </c>
      <c r="R66" s="386">
        <f t="shared" ref="R66:R97" si="25">+$E66*L66</f>
        <v>70</v>
      </c>
      <c r="S66" s="387">
        <f t="shared" ref="S66:S97" si="26">+$E66*M66</f>
        <v>0</v>
      </c>
      <c r="T66" s="387">
        <f t="shared" ref="T66:T97" si="27">+$E66*N66</f>
        <v>0</v>
      </c>
      <c r="U66" s="387">
        <f t="shared" ref="U66:U97" si="28">+$E66*O66</f>
        <v>0</v>
      </c>
      <c r="V66" s="387">
        <f t="shared" ref="V66:V97" si="29">+$E66*P66</f>
        <v>0</v>
      </c>
      <c r="W66" s="388">
        <f t="shared" ref="W66:W97" si="30">+$E66*Q66</f>
        <v>70</v>
      </c>
      <c r="X66" s="389">
        <f t="shared" ref="X66:X97" si="31">SUM(R66:W66)</f>
        <v>140</v>
      </c>
      <c r="Y66" s="144"/>
      <c r="Z66" s="423">
        <f t="shared" ref="Z66:Z97" si="3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si="23"/>
        <v>1</v>
      </c>
      <c r="B67" s="153" t="s">
        <v>101</v>
      </c>
      <c r="C67" s="148" t="s">
        <v>29</v>
      </c>
      <c r="D67" s="198">
        <v>48</v>
      </c>
      <c r="E67" s="383">
        <f t="shared" si="24"/>
        <v>336</v>
      </c>
      <c r="F67" s="319">
        <v>46206</v>
      </c>
      <c r="G67" s="384">
        <v>1</v>
      </c>
      <c r="H67" s="385">
        <v>2</v>
      </c>
      <c r="I67" s="428" t="s">
        <v>505</v>
      </c>
      <c r="J67" s="428" t="s">
        <v>506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5"/>
        <v>0</v>
      </c>
      <c r="S67" s="387">
        <f t="shared" si="26"/>
        <v>168</v>
      </c>
      <c r="T67" s="387">
        <f t="shared" si="27"/>
        <v>0</v>
      </c>
      <c r="U67" s="387">
        <f t="shared" si="28"/>
        <v>84</v>
      </c>
      <c r="V67" s="387">
        <f t="shared" si="29"/>
        <v>0</v>
      </c>
      <c r="W67" s="388">
        <f t="shared" si="30"/>
        <v>84</v>
      </c>
      <c r="X67" s="389">
        <f t="shared" si="31"/>
        <v>336</v>
      </c>
      <c r="Y67" s="144"/>
      <c r="Z67" s="423">
        <f t="shared" si="3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23"/>
        <v>1</v>
      </c>
      <c r="B68" s="150" t="s">
        <v>103</v>
      </c>
      <c r="C68" s="288"/>
      <c r="D68" s="200">
        <v>20</v>
      </c>
      <c r="E68" s="383">
        <f t="shared" si="24"/>
        <v>140</v>
      </c>
      <c r="F68" s="319">
        <v>46267</v>
      </c>
      <c r="G68" s="384">
        <f t="shared" ref="G68:G99" ca="1" si="33">+IF(A68=1,(+TODAY())-F68,"Sans objet")</f>
        <v>41</v>
      </c>
      <c r="H68" s="254">
        <v>2</v>
      </c>
      <c r="I68" s="429" t="s">
        <v>507</v>
      </c>
      <c r="J68" s="429" t="s">
        <v>508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5"/>
        <v>0</v>
      </c>
      <c r="S68" s="387">
        <f t="shared" si="26"/>
        <v>0</v>
      </c>
      <c r="T68" s="387">
        <f t="shared" si="27"/>
        <v>0</v>
      </c>
      <c r="U68" s="387">
        <f t="shared" si="28"/>
        <v>0</v>
      </c>
      <c r="V68" s="387">
        <f t="shared" si="29"/>
        <v>0</v>
      </c>
      <c r="W68" s="388">
        <f t="shared" si="30"/>
        <v>140</v>
      </c>
      <c r="X68" s="389">
        <f t="shared" si="31"/>
        <v>140</v>
      </c>
      <c r="Y68" s="144"/>
      <c r="Z68" s="423">
        <f t="shared" si="3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 hidden="1">
      <c r="A69" s="157">
        <f t="shared" si="23"/>
        <v>1</v>
      </c>
      <c r="B69" s="153" t="s">
        <v>105</v>
      </c>
      <c r="D69" s="198">
        <v>28</v>
      </c>
      <c r="E69" s="383">
        <f t="shared" si="24"/>
        <v>196</v>
      </c>
      <c r="F69" s="319">
        <v>46267</v>
      </c>
      <c r="G69" s="384">
        <f t="shared" ca="1" si="33"/>
        <v>41</v>
      </c>
      <c r="H69" s="254">
        <v>1</v>
      </c>
      <c r="I69" s="429" t="s">
        <v>509</v>
      </c>
      <c r="J69" s="429" t="s">
        <v>510</v>
      </c>
      <c r="K69" s="385" t="s">
        <v>353</v>
      </c>
      <c r="L69" s="195">
        <v>0.5</v>
      </c>
      <c r="M69" s="196"/>
      <c r="N69" s="196"/>
      <c r="O69" s="196">
        <v>0.25</v>
      </c>
      <c r="P69" s="196">
        <v>0.25</v>
      </c>
      <c r="Q69" s="197"/>
      <c r="R69" s="386">
        <f t="shared" si="25"/>
        <v>98</v>
      </c>
      <c r="S69" s="387">
        <f t="shared" si="26"/>
        <v>0</v>
      </c>
      <c r="T69" s="387">
        <f t="shared" si="27"/>
        <v>0</v>
      </c>
      <c r="U69" s="387">
        <f t="shared" si="28"/>
        <v>49</v>
      </c>
      <c r="V69" s="387">
        <f t="shared" si="29"/>
        <v>49</v>
      </c>
      <c r="W69" s="388">
        <f t="shared" si="30"/>
        <v>0</v>
      </c>
      <c r="X69" s="389">
        <f t="shared" si="31"/>
        <v>196</v>
      </c>
      <c r="Y69" s="144"/>
      <c r="Z69" s="423">
        <f t="shared" si="3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hidden="1" customHeight="1">
      <c r="A70" s="157">
        <f t="shared" si="23"/>
        <v>1</v>
      </c>
      <c r="B70" s="142" t="s">
        <v>106</v>
      </c>
      <c r="C70" s="142"/>
      <c r="D70" s="199">
        <v>12</v>
      </c>
      <c r="E70" s="383">
        <f t="shared" si="24"/>
        <v>84</v>
      </c>
      <c r="F70" s="319">
        <v>46267</v>
      </c>
      <c r="G70" s="384">
        <f t="shared" ca="1" si="33"/>
        <v>41</v>
      </c>
      <c r="H70" s="254">
        <v>1</v>
      </c>
      <c r="I70" s="429" t="s">
        <v>511</v>
      </c>
      <c r="J70" s="429" t="s">
        <v>512</v>
      </c>
      <c r="K70" s="385" t="s">
        <v>353</v>
      </c>
      <c r="L70" s="195">
        <v>0.5</v>
      </c>
      <c r="M70" s="196"/>
      <c r="N70" s="196"/>
      <c r="O70" s="196">
        <v>0.5</v>
      </c>
      <c r="P70" s="196"/>
      <c r="Q70" s="197"/>
      <c r="R70" s="386">
        <f t="shared" si="25"/>
        <v>42</v>
      </c>
      <c r="S70" s="387">
        <f t="shared" si="26"/>
        <v>0</v>
      </c>
      <c r="T70" s="387">
        <f t="shared" si="27"/>
        <v>0</v>
      </c>
      <c r="U70" s="387">
        <f t="shared" si="28"/>
        <v>42</v>
      </c>
      <c r="V70" s="387">
        <f t="shared" si="29"/>
        <v>0</v>
      </c>
      <c r="W70" s="388">
        <f t="shared" si="30"/>
        <v>0</v>
      </c>
      <c r="X70" s="389">
        <f t="shared" si="31"/>
        <v>84</v>
      </c>
      <c r="Y70" s="144"/>
      <c r="Z70" s="423">
        <f t="shared" si="3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23"/>
        <v>1</v>
      </c>
      <c r="B71" s="142" t="s">
        <v>107</v>
      </c>
      <c r="C71" s="142"/>
      <c r="D71" s="198">
        <v>28</v>
      </c>
      <c r="E71" s="383">
        <f t="shared" si="24"/>
        <v>196</v>
      </c>
      <c r="F71" s="319">
        <v>46267</v>
      </c>
      <c r="G71" s="384">
        <f t="shared" ca="1" si="33"/>
        <v>41</v>
      </c>
      <c r="H71" s="385">
        <v>2</v>
      </c>
      <c r="I71" s="428" t="s">
        <v>513</v>
      </c>
      <c r="J71" s="428" t="s">
        <v>514</v>
      </c>
      <c r="K71" s="385" t="s">
        <v>354</v>
      </c>
      <c r="L71" s="195">
        <v>0.75</v>
      </c>
      <c r="M71" s="196"/>
      <c r="N71" s="196"/>
      <c r="O71" s="196">
        <v>0.25</v>
      </c>
      <c r="P71" s="196"/>
      <c r="Q71" s="197"/>
      <c r="R71" s="386">
        <f t="shared" si="25"/>
        <v>147</v>
      </c>
      <c r="S71" s="387">
        <f t="shared" si="26"/>
        <v>0</v>
      </c>
      <c r="T71" s="387">
        <f t="shared" si="27"/>
        <v>0</v>
      </c>
      <c r="U71" s="387">
        <f t="shared" si="28"/>
        <v>49</v>
      </c>
      <c r="V71" s="387">
        <f t="shared" si="29"/>
        <v>0</v>
      </c>
      <c r="W71" s="388">
        <f t="shared" si="30"/>
        <v>0</v>
      </c>
      <c r="X71" s="389">
        <f t="shared" si="31"/>
        <v>196</v>
      </c>
      <c r="Y71" s="144"/>
      <c r="Z71" s="423">
        <f t="shared" si="3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hidden="1" customHeight="1">
      <c r="A72" s="157">
        <f t="shared" si="23"/>
        <v>1</v>
      </c>
      <c r="B72" s="153" t="s">
        <v>392</v>
      </c>
      <c r="C72" s="149" t="s">
        <v>34</v>
      </c>
      <c r="D72" s="198">
        <v>30</v>
      </c>
      <c r="E72" s="383">
        <f t="shared" si="24"/>
        <v>210</v>
      </c>
      <c r="F72" s="352">
        <v>46266</v>
      </c>
      <c r="G72" s="384">
        <f t="shared" ca="1" si="33"/>
        <v>42</v>
      </c>
      <c r="H72" s="255">
        <v>1</v>
      </c>
      <c r="I72" s="430" t="s">
        <v>515</v>
      </c>
      <c r="J72" s="430" t="s">
        <v>516</v>
      </c>
      <c r="K72" s="255" t="s">
        <v>353</v>
      </c>
      <c r="L72" s="195">
        <v>0.25</v>
      </c>
      <c r="M72" s="196"/>
      <c r="N72" s="196">
        <v>0.25</v>
      </c>
      <c r="O72" s="196">
        <v>0.25</v>
      </c>
      <c r="P72" s="196">
        <v>0.25</v>
      </c>
      <c r="Q72" s="197"/>
      <c r="R72" s="386">
        <f t="shared" si="25"/>
        <v>52.5</v>
      </c>
      <c r="S72" s="387">
        <f t="shared" si="26"/>
        <v>0</v>
      </c>
      <c r="T72" s="387">
        <f t="shared" si="27"/>
        <v>52.5</v>
      </c>
      <c r="U72" s="387">
        <f t="shared" si="28"/>
        <v>52.5</v>
      </c>
      <c r="V72" s="387">
        <f t="shared" si="29"/>
        <v>52.5</v>
      </c>
      <c r="W72" s="388">
        <f t="shared" si="30"/>
        <v>0</v>
      </c>
      <c r="X72" s="389">
        <f t="shared" si="31"/>
        <v>210</v>
      </c>
      <c r="Y72" s="144"/>
      <c r="Z72" s="423">
        <f t="shared" si="3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 hidden="1">
      <c r="A73" s="157">
        <f t="shared" si="23"/>
        <v>1</v>
      </c>
      <c r="B73" s="153" t="s">
        <v>393</v>
      </c>
      <c r="C73" s="153"/>
      <c r="D73" s="198">
        <v>26</v>
      </c>
      <c r="E73" s="383">
        <f t="shared" si="24"/>
        <v>182</v>
      </c>
      <c r="F73" s="319">
        <v>46266</v>
      </c>
      <c r="G73" s="384">
        <f t="shared" ca="1" si="33"/>
        <v>42</v>
      </c>
      <c r="H73" s="385">
        <v>1</v>
      </c>
      <c r="I73" s="428" t="s">
        <v>517</v>
      </c>
      <c r="J73" s="428" t="s">
        <v>518</v>
      </c>
      <c r="K73" s="385" t="s">
        <v>353</v>
      </c>
      <c r="L73" s="195">
        <v>0.25</v>
      </c>
      <c r="M73" s="196"/>
      <c r="N73" s="196">
        <v>0.25</v>
      </c>
      <c r="O73" s="196">
        <v>0.25</v>
      </c>
      <c r="P73" s="196">
        <v>0.25</v>
      </c>
      <c r="Q73" s="197"/>
      <c r="R73" s="386">
        <f t="shared" si="25"/>
        <v>45.5</v>
      </c>
      <c r="S73" s="387">
        <f t="shared" si="26"/>
        <v>0</v>
      </c>
      <c r="T73" s="387">
        <f t="shared" si="27"/>
        <v>45.5</v>
      </c>
      <c r="U73" s="387">
        <f t="shared" si="28"/>
        <v>45.5</v>
      </c>
      <c r="V73" s="387">
        <f t="shared" si="29"/>
        <v>45.5</v>
      </c>
      <c r="W73" s="388">
        <f t="shared" si="30"/>
        <v>0</v>
      </c>
      <c r="X73" s="389">
        <f t="shared" si="31"/>
        <v>182</v>
      </c>
      <c r="Y73" s="144"/>
      <c r="Z73" s="423">
        <f t="shared" si="3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 hidden="1">
      <c r="A74" s="157">
        <f t="shared" si="23"/>
        <v>1</v>
      </c>
      <c r="B74" s="142" t="s">
        <v>110</v>
      </c>
      <c r="C74" s="148" t="s">
        <v>29</v>
      </c>
      <c r="D74" s="198">
        <v>26</v>
      </c>
      <c r="E74" s="383">
        <f t="shared" si="24"/>
        <v>182</v>
      </c>
      <c r="F74" s="319">
        <v>46267</v>
      </c>
      <c r="G74" s="384">
        <f t="shared" ca="1" si="33"/>
        <v>41</v>
      </c>
      <c r="H74" s="385">
        <v>3</v>
      </c>
      <c r="I74" s="428">
        <v>-4.1654558000000002</v>
      </c>
      <c r="J74" s="428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25"/>
        <v>91</v>
      </c>
      <c r="S74" s="387">
        <f t="shared" si="26"/>
        <v>0</v>
      </c>
      <c r="T74" s="387">
        <f t="shared" si="27"/>
        <v>45.5</v>
      </c>
      <c r="U74" s="387">
        <f t="shared" si="28"/>
        <v>0</v>
      </c>
      <c r="V74" s="387">
        <f t="shared" si="29"/>
        <v>45.5</v>
      </c>
      <c r="W74" s="388">
        <f t="shared" si="30"/>
        <v>0</v>
      </c>
      <c r="X74" s="389">
        <f t="shared" si="31"/>
        <v>182</v>
      </c>
      <c r="Y74" s="144"/>
      <c r="Z74" s="423">
        <f t="shared" si="3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23"/>
        <v>1</v>
      </c>
      <c r="B75" s="142" t="s">
        <v>111</v>
      </c>
      <c r="C75" s="142"/>
      <c r="D75" s="198">
        <v>28</v>
      </c>
      <c r="E75" s="383">
        <f t="shared" si="24"/>
        <v>196</v>
      </c>
      <c r="F75" s="319">
        <v>46268</v>
      </c>
      <c r="G75" s="384">
        <f t="shared" ca="1" si="33"/>
        <v>40</v>
      </c>
      <c r="H75" s="385">
        <v>2</v>
      </c>
      <c r="I75" s="428" t="s">
        <v>519</v>
      </c>
      <c r="J75" s="428" t="s">
        <v>520</v>
      </c>
      <c r="K75" s="385" t="s">
        <v>354</v>
      </c>
      <c r="L75" s="195">
        <v>0.5</v>
      </c>
      <c r="M75" s="196"/>
      <c r="N75" s="196"/>
      <c r="O75" s="196">
        <v>0.5</v>
      </c>
      <c r="P75" s="196"/>
      <c r="Q75" s="197"/>
      <c r="R75" s="386">
        <f t="shared" si="25"/>
        <v>98</v>
      </c>
      <c r="S75" s="387">
        <f t="shared" si="26"/>
        <v>0</v>
      </c>
      <c r="T75" s="387">
        <f t="shared" si="27"/>
        <v>0</v>
      </c>
      <c r="U75" s="387">
        <f t="shared" si="28"/>
        <v>98</v>
      </c>
      <c r="V75" s="387">
        <f t="shared" si="29"/>
        <v>0</v>
      </c>
      <c r="W75" s="388">
        <f t="shared" si="30"/>
        <v>0</v>
      </c>
      <c r="X75" s="389">
        <f t="shared" si="31"/>
        <v>196</v>
      </c>
      <c r="Y75" s="144"/>
      <c r="Z75" s="423">
        <f t="shared" si="3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 hidden="1">
      <c r="A76" s="157">
        <f t="shared" si="23"/>
        <v>1</v>
      </c>
      <c r="B76" s="142" t="s">
        <v>112</v>
      </c>
      <c r="C76" s="148" t="s">
        <v>52</v>
      </c>
      <c r="D76" s="198">
        <v>38</v>
      </c>
      <c r="E76" s="383">
        <f t="shared" si="24"/>
        <v>266</v>
      </c>
      <c r="F76" s="319">
        <v>46268</v>
      </c>
      <c r="G76" s="384">
        <f t="shared" ca="1" si="33"/>
        <v>40</v>
      </c>
      <c r="H76" s="385">
        <v>3</v>
      </c>
      <c r="I76" s="428" t="s">
        <v>521</v>
      </c>
      <c r="J76" s="428" t="s">
        <v>522</v>
      </c>
      <c r="K76" s="385" t="str">
        <f>VLOOKUP(H76,Secteurs!$A$4:$C$6,3)</f>
        <v>Arnaud ITOUA</v>
      </c>
      <c r="L76" s="195">
        <v>0.5</v>
      </c>
      <c r="M76" s="196"/>
      <c r="N76" s="196"/>
      <c r="O76" s="196"/>
      <c r="P76" s="196">
        <v>0.5</v>
      </c>
      <c r="Q76" s="197"/>
      <c r="R76" s="386">
        <f t="shared" si="25"/>
        <v>133</v>
      </c>
      <c r="S76" s="387">
        <f t="shared" si="26"/>
        <v>0</v>
      </c>
      <c r="T76" s="387">
        <f t="shared" si="27"/>
        <v>0</v>
      </c>
      <c r="U76" s="387">
        <f t="shared" si="28"/>
        <v>0</v>
      </c>
      <c r="V76" s="387">
        <f t="shared" si="29"/>
        <v>133</v>
      </c>
      <c r="W76" s="388">
        <f t="shared" si="30"/>
        <v>0</v>
      </c>
      <c r="X76" s="389">
        <f t="shared" si="31"/>
        <v>266</v>
      </c>
      <c r="Y76" s="144"/>
      <c r="Z76" s="423">
        <f t="shared" si="3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 hidden="1">
      <c r="A77" s="157">
        <f t="shared" si="23"/>
        <v>1</v>
      </c>
      <c r="B77" s="153" t="s">
        <v>327</v>
      </c>
      <c r="C77" s="149"/>
      <c r="D77" s="198">
        <v>25</v>
      </c>
      <c r="E77" s="383">
        <f t="shared" si="24"/>
        <v>175</v>
      </c>
      <c r="F77" s="319">
        <v>46267</v>
      </c>
      <c r="G77" s="384">
        <f t="shared" ca="1" si="33"/>
        <v>41</v>
      </c>
      <c r="H77" s="254">
        <v>1</v>
      </c>
      <c r="I77" s="429" t="s">
        <v>523</v>
      </c>
      <c r="J77" s="429" t="s">
        <v>524</v>
      </c>
      <c r="K77" s="385" t="s">
        <v>353</v>
      </c>
      <c r="L77" s="195">
        <v>0.5</v>
      </c>
      <c r="M77" s="196"/>
      <c r="N77" s="196"/>
      <c r="O77" s="196">
        <v>0.25</v>
      </c>
      <c r="P77" s="196">
        <v>0.25</v>
      </c>
      <c r="Q77" s="197"/>
      <c r="R77" s="386">
        <f t="shared" si="25"/>
        <v>87.5</v>
      </c>
      <c r="S77" s="387">
        <f t="shared" si="26"/>
        <v>0</v>
      </c>
      <c r="T77" s="387">
        <f t="shared" si="27"/>
        <v>0</v>
      </c>
      <c r="U77" s="387">
        <f t="shared" si="28"/>
        <v>43.75</v>
      </c>
      <c r="V77" s="387">
        <f t="shared" si="29"/>
        <v>43.75</v>
      </c>
      <c r="W77" s="388">
        <f t="shared" si="30"/>
        <v>0</v>
      </c>
      <c r="X77" s="389">
        <f t="shared" si="31"/>
        <v>175</v>
      </c>
      <c r="Y77" s="144"/>
      <c r="Z77" s="423">
        <f t="shared" si="3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23"/>
        <v>1</v>
      </c>
      <c r="B78" s="142" t="s">
        <v>114</v>
      </c>
      <c r="C78" s="148" t="s">
        <v>29</v>
      </c>
      <c r="D78" s="198">
        <v>32</v>
      </c>
      <c r="E78" s="383">
        <f t="shared" si="24"/>
        <v>224</v>
      </c>
      <c r="F78" s="319">
        <v>46268</v>
      </c>
      <c r="G78" s="384">
        <f t="shared" ca="1" si="33"/>
        <v>40</v>
      </c>
      <c r="H78" s="385">
        <v>1</v>
      </c>
      <c r="I78" s="428" t="s">
        <v>525</v>
      </c>
      <c r="J78" s="428" t="s">
        <v>526</v>
      </c>
      <c r="K78" s="385" t="s">
        <v>354</v>
      </c>
      <c r="L78" s="195">
        <v>0.5</v>
      </c>
      <c r="M78" s="196"/>
      <c r="N78" s="196"/>
      <c r="O78" s="196">
        <v>0.25</v>
      </c>
      <c r="P78" s="196">
        <v>0.25</v>
      </c>
      <c r="Q78" s="197"/>
      <c r="R78" s="386">
        <f t="shared" si="25"/>
        <v>112</v>
      </c>
      <c r="S78" s="387">
        <f t="shared" si="26"/>
        <v>0</v>
      </c>
      <c r="T78" s="387">
        <f t="shared" si="27"/>
        <v>0</v>
      </c>
      <c r="U78" s="387">
        <f t="shared" si="28"/>
        <v>56</v>
      </c>
      <c r="V78" s="387">
        <f t="shared" si="29"/>
        <v>56</v>
      </c>
      <c r="W78" s="388">
        <f t="shared" si="30"/>
        <v>0</v>
      </c>
      <c r="X78" s="389">
        <f t="shared" si="31"/>
        <v>224</v>
      </c>
      <c r="Y78" s="144"/>
      <c r="Z78" s="423">
        <f t="shared" si="3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 hidden="1">
      <c r="A79" s="157">
        <f t="shared" si="23"/>
        <v>1</v>
      </c>
      <c r="B79" s="161" t="s">
        <v>237</v>
      </c>
      <c r="C79" s="161"/>
      <c r="D79" s="198">
        <v>52</v>
      </c>
      <c r="E79" s="383">
        <f t="shared" si="24"/>
        <v>364</v>
      </c>
      <c r="F79" s="319">
        <v>46269</v>
      </c>
      <c r="G79" s="384">
        <f t="shared" ca="1" si="33"/>
        <v>39</v>
      </c>
      <c r="H79" s="385">
        <v>1</v>
      </c>
      <c r="I79" s="428">
        <v>-4.2859619999999996</v>
      </c>
      <c r="J79" s="428">
        <v>15.247093</v>
      </c>
      <c r="K79" s="385" t="s">
        <v>353</v>
      </c>
      <c r="L79" s="195"/>
      <c r="M79" s="196"/>
      <c r="N79" s="196">
        <v>0.5</v>
      </c>
      <c r="O79" s="196"/>
      <c r="P79" s="196">
        <v>0.5</v>
      </c>
      <c r="Q79" s="197"/>
      <c r="R79" s="386">
        <f t="shared" si="25"/>
        <v>0</v>
      </c>
      <c r="S79" s="387">
        <f t="shared" si="26"/>
        <v>0</v>
      </c>
      <c r="T79" s="387">
        <f t="shared" si="27"/>
        <v>182</v>
      </c>
      <c r="U79" s="387">
        <f t="shared" si="28"/>
        <v>0</v>
      </c>
      <c r="V79" s="387">
        <f t="shared" si="29"/>
        <v>182</v>
      </c>
      <c r="W79" s="388">
        <f t="shared" si="30"/>
        <v>0</v>
      </c>
      <c r="X79" s="389">
        <f t="shared" si="31"/>
        <v>364</v>
      </c>
      <c r="Y79" s="144"/>
      <c r="Z79" s="423">
        <f t="shared" si="3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 hidden="1">
      <c r="A80" s="157">
        <f t="shared" si="23"/>
        <v>1</v>
      </c>
      <c r="B80" s="153" t="s">
        <v>377</v>
      </c>
      <c r="C80" s="149" t="s">
        <v>52</v>
      </c>
      <c r="D80" s="198">
        <v>32</v>
      </c>
      <c r="E80" s="383">
        <f t="shared" si="24"/>
        <v>224</v>
      </c>
      <c r="F80" s="319">
        <v>46266</v>
      </c>
      <c r="G80" s="384">
        <f t="shared" ca="1" si="33"/>
        <v>42</v>
      </c>
      <c r="H80" s="385">
        <v>1</v>
      </c>
      <c r="I80" s="428">
        <v>-4.2902719999999999</v>
      </c>
      <c r="J80" s="428">
        <v>15.249775</v>
      </c>
      <c r="K80" s="385" t="s">
        <v>353</v>
      </c>
      <c r="L80" s="195">
        <v>0.5</v>
      </c>
      <c r="M80" s="196"/>
      <c r="N80" s="196"/>
      <c r="O80" s="196">
        <v>0.5</v>
      </c>
      <c r="P80" s="196"/>
      <c r="Q80" s="197"/>
      <c r="R80" s="386">
        <f t="shared" si="25"/>
        <v>112</v>
      </c>
      <c r="S80" s="387">
        <f t="shared" si="26"/>
        <v>0</v>
      </c>
      <c r="T80" s="387">
        <f t="shared" si="27"/>
        <v>0</v>
      </c>
      <c r="U80" s="387">
        <f t="shared" si="28"/>
        <v>112</v>
      </c>
      <c r="V80" s="387">
        <f t="shared" si="29"/>
        <v>0</v>
      </c>
      <c r="W80" s="388">
        <f t="shared" si="30"/>
        <v>0</v>
      </c>
      <c r="X80" s="389">
        <f t="shared" si="31"/>
        <v>224</v>
      </c>
      <c r="Y80" s="144"/>
      <c r="Z80" s="423">
        <f t="shared" si="3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 hidden="1">
      <c r="A81" s="157">
        <f t="shared" si="23"/>
        <v>1</v>
      </c>
      <c r="B81" s="142" t="s">
        <v>386</v>
      </c>
      <c r="C81" s="142"/>
      <c r="D81" s="198">
        <v>34</v>
      </c>
      <c r="E81" s="383">
        <f t="shared" si="24"/>
        <v>238</v>
      </c>
      <c r="F81" s="319">
        <v>46268</v>
      </c>
      <c r="G81" s="384">
        <f t="shared" ca="1" si="33"/>
        <v>40</v>
      </c>
      <c r="H81" s="254">
        <v>1</v>
      </c>
      <c r="I81" s="429" t="s">
        <v>527</v>
      </c>
      <c r="J81" s="429" t="s">
        <v>528</v>
      </c>
      <c r="K81" s="385" t="s">
        <v>353</v>
      </c>
      <c r="L81" s="195">
        <v>0.5</v>
      </c>
      <c r="M81" s="196"/>
      <c r="N81" s="196"/>
      <c r="O81" s="196"/>
      <c r="P81" s="196">
        <v>0.5</v>
      </c>
      <c r="Q81" s="197"/>
      <c r="R81" s="386">
        <f t="shared" si="25"/>
        <v>119</v>
      </c>
      <c r="S81" s="387">
        <f t="shared" si="26"/>
        <v>0</v>
      </c>
      <c r="T81" s="387">
        <f t="shared" si="27"/>
        <v>0</v>
      </c>
      <c r="U81" s="387">
        <f t="shared" si="28"/>
        <v>0</v>
      </c>
      <c r="V81" s="387">
        <f t="shared" si="29"/>
        <v>119</v>
      </c>
      <c r="W81" s="388">
        <f t="shared" si="30"/>
        <v>0</v>
      </c>
      <c r="X81" s="389">
        <f t="shared" si="31"/>
        <v>238</v>
      </c>
      <c r="Y81" s="144"/>
      <c r="Z81" s="423">
        <f t="shared" si="3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 hidden="1">
      <c r="A82" s="157">
        <f t="shared" si="23"/>
        <v>1</v>
      </c>
      <c r="B82" s="142" t="s">
        <v>119</v>
      </c>
      <c r="C82" s="142"/>
      <c r="D82" s="198">
        <v>26</v>
      </c>
      <c r="E82" s="383">
        <f t="shared" si="24"/>
        <v>182</v>
      </c>
      <c r="F82" s="319">
        <v>46269</v>
      </c>
      <c r="G82" s="384">
        <f t="shared" ca="1" si="33"/>
        <v>39</v>
      </c>
      <c r="H82" s="385">
        <v>3</v>
      </c>
      <c r="I82" s="428">
        <v>-4.2274099999999999</v>
      </c>
      <c r="J82" s="428">
        <v>15.277821599999999</v>
      </c>
      <c r="K82" s="385" t="str">
        <f>VLOOKUP(H82,Secteurs!$A$4:$C$6,3)</f>
        <v>Arnaud ITOUA</v>
      </c>
      <c r="L82" s="195"/>
      <c r="M82" s="196"/>
      <c r="N82" s="196"/>
      <c r="O82" s="196">
        <v>0.5</v>
      </c>
      <c r="P82" s="196">
        <v>0.5</v>
      </c>
      <c r="Q82" s="197"/>
      <c r="R82" s="386">
        <f t="shared" si="25"/>
        <v>0</v>
      </c>
      <c r="S82" s="387">
        <f t="shared" si="26"/>
        <v>0</v>
      </c>
      <c r="T82" s="387">
        <f t="shared" si="27"/>
        <v>0</v>
      </c>
      <c r="U82" s="387">
        <f t="shared" si="28"/>
        <v>91</v>
      </c>
      <c r="V82" s="387">
        <f t="shared" si="29"/>
        <v>91</v>
      </c>
      <c r="W82" s="388">
        <f t="shared" si="30"/>
        <v>0</v>
      </c>
      <c r="X82" s="389">
        <f t="shared" si="31"/>
        <v>182</v>
      </c>
      <c r="Y82" s="144"/>
      <c r="Z82" s="423">
        <f t="shared" si="3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 hidden="1">
      <c r="A83" s="157">
        <f t="shared" si="23"/>
        <v>1</v>
      </c>
      <c r="B83" s="153" t="s">
        <v>378</v>
      </c>
      <c r="C83" s="153"/>
      <c r="D83" s="198">
        <v>28</v>
      </c>
      <c r="E83" s="383">
        <f t="shared" si="24"/>
        <v>196</v>
      </c>
      <c r="F83" s="319">
        <v>46269</v>
      </c>
      <c r="G83" s="384">
        <f t="shared" ca="1" si="33"/>
        <v>39</v>
      </c>
      <c r="H83" s="254">
        <v>1</v>
      </c>
      <c r="I83" s="429">
        <v>-4.2676074000000002</v>
      </c>
      <c r="J83" s="429">
        <v>15.2239234</v>
      </c>
      <c r="K83" s="385" t="s">
        <v>353</v>
      </c>
      <c r="L83" s="195">
        <v>0.75</v>
      </c>
      <c r="M83" s="196"/>
      <c r="N83" s="196">
        <v>0.25</v>
      </c>
      <c r="O83" s="196"/>
      <c r="P83" s="196"/>
      <c r="Q83" s="197"/>
      <c r="R83" s="386">
        <f t="shared" si="25"/>
        <v>147</v>
      </c>
      <c r="S83" s="387">
        <f t="shared" si="26"/>
        <v>0</v>
      </c>
      <c r="T83" s="387">
        <f t="shared" si="27"/>
        <v>49</v>
      </c>
      <c r="U83" s="387">
        <f t="shared" si="28"/>
        <v>0</v>
      </c>
      <c r="V83" s="387">
        <f t="shared" si="29"/>
        <v>0</v>
      </c>
      <c r="W83" s="388">
        <f t="shared" si="30"/>
        <v>0</v>
      </c>
      <c r="X83" s="389">
        <f t="shared" si="31"/>
        <v>196</v>
      </c>
      <c r="Y83" s="144"/>
      <c r="Z83" s="423">
        <f t="shared" si="3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 hidden="1">
      <c r="A84" s="157">
        <f t="shared" si="23"/>
        <v>1</v>
      </c>
      <c r="B84" s="153" t="s">
        <v>379</v>
      </c>
      <c r="C84" s="153"/>
      <c r="D84" s="198">
        <v>30</v>
      </c>
      <c r="E84" s="383">
        <f t="shared" si="24"/>
        <v>210</v>
      </c>
      <c r="F84" s="319">
        <v>46266</v>
      </c>
      <c r="G84" s="384">
        <f t="shared" ca="1" si="33"/>
        <v>42</v>
      </c>
      <c r="H84" s="385">
        <v>1</v>
      </c>
      <c r="I84" s="428">
        <v>-4.290368</v>
      </c>
      <c r="J84" s="428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25"/>
        <v>105</v>
      </c>
      <c r="S84" s="387">
        <f t="shared" si="26"/>
        <v>0</v>
      </c>
      <c r="T84" s="387">
        <f t="shared" si="27"/>
        <v>105</v>
      </c>
      <c r="U84" s="387">
        <f t="shared" si="28"/>
        <v>0</v>
      </c>
      <c r="V84" s="387">
        <f t="shared" si="29"/>
        <v>0</v>
      </c>
      <c r="W84" s="388">
        <f t="shared" si="30"/>
        <v>0</v>
      </c>
      <c r="X84" s="389">
        <f t="shared" si="31"/>
        <v>210</v>
      </c>
      <c r="Y84" s="144"/>
      <c r="Z84" s="423">
        <f t="shared" si="3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 hidden="1">
      <c r="A85" s="157">
        <f t="shared" si="23"/>
        <v>1</v>
      </c>
      <c r="B85" s="153" t="s">
        <v>122</v>
      </c>
      <c r="C85" s="149" t="s">
        <v>52</v>
      </c>
      <c r="D85" s="198">
        <v>32</v>
      </c>
      <c r="E85" s="383">
        <f t="shared" si="24"/>
        <v>224</v>
      </c>
      <c r="F85" s="319">
        <v>46266</v>
      </c>
      <c r="G85" s="384">
        <f t="shared" ca="1" si="33"/>
        <v>42</v>
      </c>
      <c r="H85" s="385">
        <v>1</v>
      </c>
      <c r="I85" s="428">
        <v>-4.2897280000000002</v>
      </c>
      <c r="J85" s="428">
        <v>15.247835</v>
      </c>
      <c r="K85" s="385" t="s">
        <v>353</v>
      </c>
      <c r="L85" s="195">
        <v>0.5</v>
      </c>
      <c r="M85" s="196"/>
      <c r="N85" s="196">
        <v>0.5</v>
      </c>
      <c r="O85" s="196"/>
      <c r="P85" s="196"/>
      <c r="Q85" s="197"/>
      <c r="R85" s="386">
        <f t="shared" si="25"/>
        <v>112</v>
      </c>
      <c r="S85" s="387">
        <f t="shared" si="26"/>
        <v>0</v>
      </c>
      <c r="T85" s="387">
        <f t="shared" si="27"/>
        <v>112</v>
      </c>
      <c r="U85" s="387">
        <f t="shared" si="28"/>
        <v>0</v>
      </c>
      <c r="V85" s="387">
        <f t="shared" si="29"/>
        <v>0</v>
      </c>
      <c r="W85" s="388">
        <f t="shared" si="30"/>
        <v>0</v>
      </c>
      <c r="X85" s="389">
        <f t="shared" si="31"/>
        <v>224</v>
      </c>
      <c r="Y85" s="144"/>
      <c r="Z85" s="423">
        <f t="shared" si="3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 hidden="1">
      <c r="A86" s="157">
        <f t="shared" si="23"/>
        <v>1</v>
      </c>
      <c r="B86" s="142" t="s">
        <v>123</v>
      </c>
      <c r="C86" s="148"/>
      <c r="D86" s="199">
        <v>34</v>
      </c>
      <c r="E86" s="383">
        <f t="shared" si="24"/>
        <v>238</v>
      </c>
      <c r="F86" s="319">
        <v>46268</v>
      </c>
      <c r="G86" s="384">
        <f t="shared" ca="1" si="33"/>
        <v>40</v>
      </c>
      <c r="H86" s="254">
        <v>1</v>
      </c>
      <c r="I86" s="429">
        <v>-4.2728093999999999</v>
      </c>
      <c r="J86" s="429">
        <v>15.2388636</v>
      </c>
      <c r="K86" s="385" t="s">
        <v>353</v>
      </c>
      <c r="L86" s="195">
        <v>0.75</v>
      </c>
      <c r="M86" s="196"/>
      <c r="N86" s="196"/>
      <c r="O86" s="196">
        <v>0.25</v>
      </c>
      <c r="P86" s="196"/>
      <c r="Q86" s="197"/>
      <c r="R86" s="386">
        <f t="shared" si="25"/>
        <v>178.5</v>
      </c>
      <c r="S86" s="387">
        <f t="shared" si="26"/>
        <v>0</v>
      </c>
      <c r="T86" s="387">
        <f t="shared" si="27"/>
        <v>0</v>
      </c>
      <c r="U86" s="387">
        <f t="shared" si="28"/>
        <v>59.5</v>
      </c>
      <c r="V86" s="387">
        <f t="shared" si="29"/>
        <v>0</v>
      </c>
      <c r="W86" s="388">
        <f t="shared" si="30"/>
        <v>0</v>
      </c>
      <c r="X86" s="389">
        <f t="shared" si="31"/>
        <v>238</v>
      </c>
      <c r="Y86" s="144"/>
      <c r="Z86" s="423">
        <f t="shared" si="3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23"/>
        <v>1</v>
      </c>
      <c r="B87" s="142" t="s">
        <v>124</v>
      </c>
      <c r="C87" s="142"/>
      <c r="D87" s="198">
        <v>24</v>
      </c>
      <c r="E87" s="383">
        <f t="shared" si="24"/>
        <v>168</v>
      </c>
      <c r="F87" s="319">
        <v>46267</v>
      </c>
      <c r="G87" s="384">
        <f t="shared" ca="1" si="33"/>
        <v>41</v>
      </c>
      <c r="H87" s="385">
        <v>2</v>
      </c>
      <c r="I87" s="428">
        <v>4.2460750000000003</v>
      </c>
      <c r="J87" s="428" t="s">
        <v>414</v>
      </c>
      <c r="K87" s="385" t="s">
        <v>354</v>
      </c>
      <c r="L87" s="195">
        <v>0.5</v>
      </c>
      <c r="M87" s="196"/>
      <c r="N87" s="196"/>
      <c r="O87" s="196">
        <v>0.5</v>
      </c>
      <c r="P87" s="196"/>
      <c r="Q87" s="197"/>
      <c r="R87" s="386">
        <f t="shared" si="25"/>
        <v>84</v>
      </c>
      <c r="S87" s="387">
        <f t="shared" si="26"/>
        <v>0</v>
      </c>
      <c r="T87" s="387">
        <f t="shared" si="27"/>
        <v>0</v>
      </c>
      <c r="U87" s="387">
        <f t="shared" si="28"/>
        <v>84</v>
      </c>
      <c r="V87" s="387">
        <f t="shared" si="29"/>
        <v>0</v>
      </c>
      <c r="W87" s="388">
        <f t="shared" si="30"/>
        <v>0</v>
      </c>
      <c r="X87" s="389">
        <f t="shared" si="31"/>
        <v>168</v>
      </c>
      <c r="Y87" s="144"/>
      <c r="Z87" s="423">
        <f t="shared" si="3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 hidden="1">
      <c r="A88" s="157">
        <f t="shared" si="23"/>
        <v>1</v>
      </c>
      <c r="B88" s="142" t="s">
        <v>380</v>
      </c>
      <c r="C88" s="142"/>
      <c r="D88" s="198">
        <v>30</v>
      </c>
      <c r="E88" s="383">
        <f t="shared" si="24"/>
        <v>210</v>
      </c>
      <c r="F88" s="319">
        <v>46268</v>
      </c>
      <c r="G88" s="384">
        <f t="shared" ca="1" si="33"/>
        <v>40</v>
      </c>
      <c r="H88" s="385">
        <v>1</v>
      </c>
      <c r="I88" s="428" t="s">
        <v>529</v>
      </c>
      <c r="J88" s="428" t="s">
        <v>530</v>
      </c>
      <c r="K88" s="385" t="s">
        <v>353</v>
      </c>
      <c r="L88" s="195">
        <v>0.5</v>
      </c>
      <c r="M88" s="196"/>
      <c r="N88" s="196"/>
      <c r="O88" s="196">
        <v>0.5</v>
      </c>
      <c r="P88" s="196"/>
      <c r="Q88" s="197"/>
      <c r="R88" s="386">
        <f t="shared" si="25"/>
        <v>105</v>
      </c>
      <c r="S88" s="387">
        <f t="shared" si="26"/>
        <v>0</v>
      </c>
      <c r="T88" s="387">
        <f t="shared" si="27"/>
        <v>0</v>
      </c>
      <c r="U88" s="387">
        <f t="shared" si="28"/>
        <v>105</v>
      </c>
      <c r="V88" s="387">
        <f t="shared" si="29"/>
        <v>0</v>
      </c>
      <c r="W88" s="388">
        <f t="shared" si="30"/>
        <v>0</v>
      </c>
      <c r="X88" s="389">
        <f t="shared" si="31"/>
        <v>210</v>
      </c>
      <c r="Y88" s="144"/>
      <c r="Z88" s="423">
        <f t="shared" si="3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 hidden="1">
      <c r="A89" s="157">
        <f t="shared" si="23"/>
        <v>1</v>
      </c>
      <c r="B89" s="142" t="s">
        <v>126</v>
      </c>
      <c r="C89" s="148" t="s">
        <v>34</v>
      </c>
      <c r="D89" s="198">
        <v>36</v>
      </c>
      <c r="E89" s="383">
        <f t="shared" si="24"/>
        <v>252</v>
      </c>
      <c r="F89" s="319">
        <v>46269</v>
      </c>
      <c r="G89" s="384">
        <f t="shared" ca="1" si="33"/>
        <v>39</v>
      </c>
      <c r="H89" s="385">
        <v>3</v>
      </c>
      <c r="I89" s="428">
        <v>-4.1309367000000004</v>
      </c>
      <c r="J89" s="428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>
        <v>0.25</v>
      </c>
      <c r="P89" s="196">
        <v>0.25</v>
      </c>
      <c r="Q89" s="197"/>
      <c r="R89" s="386">
        <f t="shared" si="25"/>
        <v>126</v>
      </c>
      <c r="S89" s="387">
        <f t="shared" si="26"/>
        <v>0</v>
      </c>
      <c r="T89" s="387">
        <f t="shared" si="27"/>
        <v>0</v>
      </c>
      <c r="U89" s="387">
        <f t="shared" si="28"/>
        <v>63</v>
      </c>
      <c r="V89" s="387">
        <f t="shared" si="29"/>
        <v>63</v>
      </c>
      <c r="W89" s="388">
        <f t="shared" si="30"/>
        <v>0</v>
      </c>
      <c r="X89" s="389">
        <f t="shared" si="31"/>
        <v>252</v>
      </c>
      <c r="Y89" s="144"/>
      <c r="Z89" s="423">
        <f t="shared" si="3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23"/>
        <v>1</v>
      </c>
      <c r="B90" s="142" t="s">
        <v>127</v>
      </c>
      <c r="C90" s="142"/>
      <c r="D90" s="198">
        <v>30</v>
      </c>
      <c r="E90" s="383">
        <f t="shared" si="24"/>
        <v>210</v>
      </c>
      <c r="F90" s="319">
        <v>46268</v>
      </c>
      <c r="G90" s="384">
        <f t="shared" ca="1" si="33"/>
        <v>40</v>
      </c>
      <c r="H90" s="254">
        <v>2</v>
      </c>
      <c r="I90" s="429" t="s">
        <v>531</v>
      </c>
      <c r="J90" s="429" t="s">
        <v>532</v>
      </c>
      <c r="K90" s="385" t="s">
        <v>354</v>
      </c>
      <c r="L90" s="195">
        <v>0.75</v>
      </c>
      <c r="M90" s="196"/>
      <c r="N90" s="196"/>
      <c r="O90" s="196">
        <v>0.25</v>
      </c>
      <c r="P90" s="196"/>
      <c r="Q90" s="197"/>
      <c r="R90" s="386">
        <f t="shared" si="25"/>
        <v>157.5</v>
      </c>
      <c r="S90" s="387">
        <f t="shared" si="26"/>
        <v>0</v>
      </c>
      <c r="T90" s="387">
        <f t="shared" si="27"/>
        <v>0</v>
      </c>
      <c r="U90" s="387">
        <f t="shared" si="28"/>
        <v>52.5</v>
      </c>
      <c r="V90" s="387">
        <f t="shared" si="29"/>
        <v>0</v>
      </c>
      <c r="W90" s="388">
        <f t="shared" si="30"/>
        <v>0</v>
      </c>
      <c r="X90" s="389">
        <f t="shared" si="31"/>
        <v>210</v>
      </c>
      <c r="Y90" s="144"/>
      <c r="Z90" s="423">
        <f t="shared" si="3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23"/>
        <v>1</v>
      </c>
      <c r="B91" s="150" t="s">
        <v>128</v>
      </c>
      <c r="C91" s="150"/>
      <c r="D91" s="200">
        <v>16</v>
      </c>
      <c r="E91" s="383">
        <f t="shared" si="24"/>
        <v>112</v>
      </c>
      <c r="F91" s="319">
        <v>46268</v>
      </c>
      <c r="G91" s="384">
        <f t="shared" ca="1" si="33"/>
        <v>40</v>
      </c>
      <c r="H91" s="385">
        <v>2</v>
      </c>
      <c r="I91" s="428" t="s">
        <v>533</v>
      </c>
      <c r="J91" s="428" t="s">
        <v>534</v>
      </c>
      <c r="K91" s="385" t="s">
        <v>354</v>
      </c>
      <c r="L91" s="195">
        <v>0.5</v>
      </c>
      <c r="M91" s="196"/>
      <c r="N91" s="196"/>
      <c r="O91" s="196"/>
      <c r="P91" s="196">
        <v>0.5</v>
      </c>
      <c r="Q91" s="197"/>
      <c r="R91" s="386">
        <f t="shared" si="25"/>
        <v>56</v>
      </c>
      <c r="S91" s="387">
        <f t="shared" si="26"/>
        <v>0</v>
      </c>
      <c r="T91" s="387">
        <f t="shared" si="27"/>
        <v>0</v>
      </c>
      <c r="U91" s="387">
        <f t="shared" si="28"/>
        <v>0</v>
      </c>
      <c r="V91" s="387">
        <f t="shared" si="29"/>
        <v>56</v>
      </c>
      <c r="W91" s="388">
        <f t="shared" si="30"/>
        <v>0</v>
      </c>
      <c r="X91" s="389">
        <f t="shared" si="31"/>
        <v>112</v>
      </c>
      <c r="Y91" s="144"/>
      <c r="Z91" s="423">
        <f t="shared" si="3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 hidden="1">
      <c r="A92" s="157">
        <f t="shared" si="23"/>
        <v>1</v>
      </c>
      <c r="B92" s="153" t="s">
        <v>331</v>
      </c>
      <c r="C92" s="149" t="s">
        <v>29</v>
      </c>
      <c r="D92" s="198">
        <v>20</v>
      </c>
      <c r="E92" s="383">
        <f t="shared" si="24"/>
        <v>140</v>
      </c>
      <c r="F92" s="319">
        <v>46267</v>
      </c>
      <c r="G92" s="384">
        <f t="shared" ca="1" si="33"/>
        <v>41</v>
      </c>
      <c r="H92" s="385">
        <v>1</v>
      </c>
      <c r="I92" s="428">
        <v>-4.2861969999999996</v>
      </c>
      <c r="J92" s="428">
        <v>15.248664</v>
      </c>
      <c r="K92" s="385" t="s">
        <v>353</v>
      </c>
      <c r="L92" s="195">
        <v>0.5</v>
      </c>
      <c r="M92" s="196"/>
      <c r="N92" s="196">
        <v>0.5</v>
      </c>
      <c r="O92" s="196"/>
      <c r="P92" s="196"/>
      <c r="Q92" s="197"/>
      <c r="R92" s="386">
        <f t="shared" si="25"/>
        <v>70</v>
      </c>
      <c r="S92" s="387">
        <f t="shared" si="26"/>
        <v>0</v>
      </c>
      <c r="T92" s="387">
        <f t="shared" si="27"/>
        <v>70</v>
      </c>
      <c r="U92" s="387">
        <f t="shared" si="28"/>
        <v>0</v>
      </c>
      <c r="V92" s="387">
        <f t="shared" si="29"/>
        <v>0</v>
      </c>
      <c r="W92" s="388">
        <f t="shared" si="30"/>
        <v>0</v>
      </c>
      <c r="X92" s="389">
        <f t="shared" si="31"/>
        <v>140</v>
      </c>
      <c r="Y92" s="144"/>
      <c r="Z92" s="423">
        <f t="shared" si="3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 hidden="1">
      <c r="A93" s="157">
        <f t="shared" si="23"/>
        <v>1</v>
      </c>
      <c r="B93" s="142" t="s">
        <v>394</v>
      </c>
      <c r="C93" s="142"/>
      <c r="D93" s="198">
        <v>20</v>
      </c>
      <c r="E93" s="383">
        <f t="shared" si="24"/>
        <v>140</v>
      </c>
      <c r="F93" s="319">
        <v>46269</v>
      </c>
      <c r="G93" s="384">
        <f t="shared" ca="1" si="33"/>
        <v>39</v>
      </c>
      <c r="H93" s="385">
        <v>3</v>
      </c>
      <c r="I93" s="428">
        <v>-4.1550288999999996</v>
      </c>
      <c r="J93" s="428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>
        <v>0.5</v>
      </c>
      <c r="Q93" s="197"/>
      <c r="R93" s="386">
        <f t="shared" si="25"/>
        <v>70</v>
      </c>
      <c r="S93" s="387">
        <f t="shared" si="26"/>
        <v>0</v>
      </c>
      <c r="T93" s="387">
        <f t="shared" si="27"/>
        <v>0</v>
      </c>
      <c r="U93" s="387">
        <f t="shared" si="28"/>
        <v>0</v>
      </c>
      <c r="V93" s="387">
        <f t="shared" si="29"/>
        <v>70</v>
      </c>
      <c r="W93" s="388">
        <f t="shared" si="30"/>
        <v>0</v>
      </c>
      <c r="X93" s="389">
        <f t="shared" si="31"/>
        <v>140</v>
      </c>
      <c r="Y93" s="144"/>
      <c r="Z93" s="423">
        <f t="shared" si="3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23"/>
        <v>1</v>
      </c>
      <c r="B94" s="142" t="s">
        <v>131</v>
      </c>
      <c r="C94" s="148" t="s">
        <v>34</v>
      </c>
      <c r="D94" s="198">
        <v>20</v>
      </c>
      <c r="E94" s="383">
        <f t="shared" si="24"/>
        <v>140</v>
      </c>
      <c r="F94" s="319">
        <v>46268</v>
      </c>
      <c r="G94" s="384">
        <f t="shared" ca="1" si="33"/>
        <v>40</v>
      </c>
      <c r="H94" s="385">
        <v>2</v>
      </c>
      <c r="I94" s="428" t="s">
        <v>535</v>
      </c>
      <c r="J94" s="428" t="s">
        <v>536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5"/>
        <v>70</v>
      </c>
      <c r="S94" s="387">
        <f t="shared" si="26"/>
        <v>0</v>
      </c>
      <c r="T94" s="387">
        <f t="shared" si="27"/>
        <v>0</v>
      </c>
      <c r="U94" s="387">
        <f t="shared" si="28"/>
        <v>0</v>
      </c>
      <c r="V94" s="387">
        <f t="shared" si="29"/>
        <v>70</v>
      </c>
      <c r="W94" s="388">
        <f t="shared" si="30"/>
        <v>0</v>
      </c>
      <c r="X94" s="389">
        <f t="shared" si="31"/>
        <v>140</v>
      </c>
      <c r="Y94" s="144"/>
      <c r="Z94" s="423">
        <f t="shared" si="3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 hidden="1">
      <c r="A95" s="157">
        <f t="shared" si="23"/>
        <v>1</v>
      </c>
      <c r="B95" s="150" t="s">
        <v>133</v>
      </c>
      <c r="C95" s="148" t="s">
        <v>52</v>
      </c>
      <c r="D95" s="198">
        <v>26</v>
      </c>
      <c r="E95" s="383">
        <f t="shared" si="24"/>
        <v>182</v>
      </c>
      <c r="F95" s="319">
        <v>46268</v>
      </c>
      <c r="G95" s="384">
        <f t="shared" ca="1" si="33"/>
        <v>40</v>
      </c>
      <c r="H95" s="385">
        <v>3</v>
      </c>
      <c r="I95" s="428" t="s">
        <v>537</v>
      </c>
      <c r="J95" s="428" t="s">
        <v>538</v>
      </c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0.5</v>
      </c>
      <c r="Q95" s="197"/>
      <c r="R95" s="386">
        <f t="shared" si="25"/>
        <v>91</v>
      </c>
      <c r="S95" s="387">
        <f t="shared" si="26"/>
        <v>0</v>
      </c>
      <c r="T95" s="387">
        <f t="shared" si="27"/>
        <v>0</v>
      </c>
      <c r="U95" s="387">
        <f t="shared" si="28"/>
        <v>0</v>
      </c>
      <c r="V95" s="387">
        <f t="shared" si="29"/>
        <v>91</v>
      </c>
      <c r="W95" s="388">
        <f t="shared" si="30"/>
        <v>0</v>
      </c>
      <c r="X95" s="389">
        <f t="shared" si="31"/>
        <v>182</v>
      </c>
      <c r="Y95" s="144"/>
      <c r="Z95" s="423">
        <f t="shared" si="3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 hidden="1">
      <c r="A96" s="157">
        <f t="shared" si="23"/>
        <v>1</v>
      </c>
      <c r="B96" s="142" t="s">
        <v>134</v>
      </c>
      <c r="C96" s="142"/>
      <c r="D96" s="198">
        <v>34</v>
      </c>
      <c r="E96" s="383">
        <f t="shared" si="24"/>
        <v>238</v>
      </c>
      <c r="F96" s="319">
        <v>46269</v>
      </c>
      <c r="G96" s="384">
        <f t="shared" ca="1" si="33"/>
        <v>39</v>
      </c>
      <c r="H96" s="385">
        <v>3</v>
      </c>
      <c r="I96" s="428">
        <v>-4.2289649999999996</v>
      </c>
      <c r="J96" s="428">
        <v>15.289871</v>
      </c>
      <c r="K96" s="385" t="str">
        <f>VLOOKUP(H96,Secteurs!$A$4:$C$6,3)</f>
        <v>Arnaud ITOUA</v>
      </c>
      <c r="L96" s="195"/>
      <c r="M96" s="196"/>
      <c r="N96" s="196">
        <v>0.5</v>
      </c>
      <c r="O96" s="196"/>
      <c r="P96" s="196">
        <v>0.5</v>
      </c>
      <c r="Q96" s="197"/>
      <c r="R96" s="386">
        <f t="shared" si="25"/>
        <v>0</v>
      </c>
      <c r="S96" s="387">
        <f t="shared" si="26"/>
        <v>0</v>
      </c>
      <c r="T96" s="387">
        <f t="shared" si="27"/>
        <v>119</v>
      </c>
      <c r="U96" s="387">
        <f t="shared" si="28"/>
        <v>0</v>
      </c>
      <c r="V96" s="387">
        <f t="shared" si="29"/>
        <v>119</v>
      </c>
      <c r="W96" s="388">
        <f t="shared" si="30"/>
        <v>0</v>
      </c>
      <c r="X96" s="389">
        <f t="shared" si="31"/>
        <v>238</v>
      </c>
      <c r="Y96" s="144"/>
      <c r="Z96" s="423">
        <f t="shared" si="3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 hidden="1">
      <c r="A97" s="157">
        <f t="shared" si="23"/>
        <v>1</v>
      </c>
      <c r="B97" s="153" t="s">
        <v>135</v>
      </c>
      <c r="C97" s="153"/>
      <c r="D97" s="198">
        <v>36</v>
      </c>
      <c r="E97" s="383">
        <f t="shared" si="24"/>
        <v>252</v>
      </c>
      <c r="F97" s="319">
        <v>46269</v>
      </c>
      <c r="G97" s="384">
        <f t="shared" ca="1" si="33"/>
        <v>39</v>
      </c>
      <c r="H97" s="385">
        <v>1</v>
      </c>
      <c r="I97" s="428">
        <v>-4.2705473999999999</v>
      </c>
      <c r="J97" s="428">
        <v>15.222280599999999</v>
      </c>
      <c r="K97" s="385" t="s">
        <v>353</v>
      </c>
      <c r="L97" s="195">
        <v>0.75</v>
      </c>
      <c r="M97" s="196"/>
      <c r="N97" s="196"/>
      <c r="O97" s="196"/>
      <c r="P97" s="196"/>
      <c r="Q97" s="197">
        <v>0.25</v>
      </c>
      <c r="R97" s="386">
        <f t="shared" si="25"/>
        <v>189</v>
      </c>
      <c r="S97" s="387">
        <f t="shared" si="26"/>
        <v>0</v>
      </c>
      <c r="T97" s="387">
        <f t="shared" si="27"/>
        <v>0</v>
      </c>
      <c r="U97" s="387">
        <f t="shared" si="28"/>
        <v>0</v>
      </c>
      <c r="V97" s="387">
        <f t="shared" si="29"/>
        <v>0</v>
      </c>
      <c r="W97" s="388">
        <f t="shared" si="30"/>
        <v>63</v>
      </c>
      <c r="X97" s="389">
        <f t="shared" si="31"/>
        <v>252</v>
      </c>
      <c r="Y97" s="144"/>
      <c r="Z97" s="423">
        <f t="shared" si="3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 hidden="1">
      <c r="A98" s="157">
        <f t="shared" ref="A98:A129" si="34">+IF(D98&gt;0,1,0)</f>
        <v>1</v>
      </c>
      <c r="B98" s="142" t="s">
        <v>370</v>
      </c>
      <c r="C98" s="148"/>
      <c r="D98" s="199">
        <v>10</v>
      </c>
      <c r="E98" s="383">
        <f t="shared" ref="E98:E129" si="35">D98*7</f>
        <v>70</v>
      </c>
      <c r="F98" s="319">
        <v>46269</v>
      </c>
      <c r="G98" s="384">
        <f t="shared" ca="1" si="33"/>
        <v>39</v>
      </c>
      <c r="H98" s="385">
        <v>3</v>
      </c>
      <c r="I98" s="428">
        <v>-4.1644255000000001</v>
      </c>
      <c r="J98" s="428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>
        <v>0.5</v>
      </c>
      <c r="Q98" s="197"/>
      <c r="R98" s="386">
        <f t="shared" ref="R98:R129" si="36">+$E98*L98</f>
        <v>35</v>
      </c>
      <c r="S98" s="387">
        <f t="shared" ref="S98:S129" si="37">+$E98*M98</f>
        <v>0</v>
      </c>
      <c r="T98" s="387">
        <f t="shared" ref="T98:T129" si="38">+$E98*N98</f>
        <v>0</v>
      </c>
      <c r="U98" s="387">
        <f t="shared" ref="U98:U129" si="39">+$E98*O98</f>
        <v>0</v>
      </c>
      <c r="V98" s="387">
        <f t="shared" ref="V98:V129" si="40">+$E98*P98</f>
        <v>35</v>
      </c>
      <c r="W98" s="388">
        <f t="shared" ref="W98:W129" si="41">+$E98*Q98</f>
        <v>0</v>
      </c>
      <c r="X98" s="389">
        <f t="shared" ref="X98:X129" si="42">SUM(R98:W98)</f>
        <v>70</v>
      </c>
      <c r="Y98" s="144"/>
      <c r="Z98" s="423">
        <f t="shared" ref="Z98:Z129" si="43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34"/>
        <v>1</v>
      </c>
      <c r="B99" s="142" t="s">
        <v>137</v>
      </c>
      <c r="C99" s="142"/>
      <c r="D99" s="198">
        <v>38</v>
      </c>
      <c r="E99" s="383">
        <f t="shared" si="35"/>
        <v>266</v>
      </c>
      <c r="F99" s="319">
        <v>46269</v>
      </c>
      <c r="G99" s="384">
        <f t="shared" ca="1" si="33"/>
        <v>39</v>
      </c>
      <c r="H99" s="385">
        <v>2</v>
      </c>
      <c r="I99" s="428" t="s">
        <v>539</v>
      </c>
      <c r="J99" s="428" t="s">
        <v>540</v>
      </c>
      <c r="K99" s="385" t="s">
        <v>354</v>
      </c>
      <c r="L99" s="195">
        <v>0.5</v>
      </c>
      <c r="M99" s="196"/>
      <c r="N99" s="196"/>
      <c r="O99" s="196">
        <v>0.5</v>
      </c>
      <c r="P99" s="196"/>
      <c r="Q99" s="197"/>
      <c r="R99" s="386">
        <f t="shared" si="36"/>
        <v>133</v>
      </c>
      <c r="S99" s="387">
        <f t="shared" si="37"/>
        <v>0</v>
      </c>
      <c r="T99" s="387">
        <f t="shared" si="38"/>
        <v>0</v>
      </c>
      <c r="U99" s="387">
        <f t="shared" si="39"/>
        <v>133</v>
      </c>
      <c r="V99" s="387">
        <f t="shared" si="40"/>
        <v>0</v>
      </c>
      <c r="W99" s="388">
        <f t="shared" si="41"/>
        <v>0</v>
      </c>
      <c r="X99" s="389">
        <f t="shared" si="42"/>
        <v>266</v>
      </c>
      <c r="Y99" s="144"/>
      <c r="Z99" s="423">
        <f t="shared" si="43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34"/>
        <v>1</v>
      </c>
      <c r="B100" s="142" t="s">
        <v>338</v>
      </c>
      <c r="C100" s="142"/>
      <c r="D100" s="198">
        <v>16</v>
      </c>
      <c r="E100" s="383">
        <f t="shared" si="35"/>
        <v>112</v>
      </c>
      <c r="F100" s="319">
        <v>46267</v>
      </c>
      <c r="G100" s="384">
        <f t="shared" ref="G100:G131" ca="1" si="44">+IF(A100=1,(+TODAY())-F100,"Sans objet")</f>
        <v>41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si="36"/>
        <v>84</v>
      </c>
      <c r="S100" s="387">
        <f t="shared" si="37"/>
        <v>0</v>
      </c>
      <c r="T100" s="387">
        <f t="shared" si="38"/>
        <v>28</v>
      </c>
      <c r="U100" s="387">
        <f t="shared" si="39"/>
        <v>0</v>
      </c>
      <c r="V100" s="387">
        <f t="shared" si="40"/>
        <v>0</v>
      </c>
      <c r="W100" s="388">
        <f t="shared" si="41"/>
        <v>0</v>
      </c>
      <c r="X100" s="389">
        <f t="shared" si="42"/>
        <v>112</v>
      </c>
      <c r="Y100" s="144"/>
      <c r="Z100" s="423">
        <f t="shared" si="43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 hidden="1">
      <c r="A101" s="157">
        <f t="shared" si="34"/>
        <v>1</v>
      </c>
      <c r="B101" s="142" t="s">
        <v>140</v>
      </c>
      <c r="C101" s="142"/>
      <c r="D101" s="198">
        <v>24</v>
      </c>
      <c r="E101" s="383">
        <f t="shared" si="35"/>
        <v>168</v>
      </c>
      <c r="F101" s="319">
        <v>46269</v>
      </c>
      <c r="G101" s="384">
        <f t="shared" ca="1" si="44"/>
        <v>39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>
        <v>0.5</v>
      </c>
      <c r="Q101" s="197"/>
      <c r="R101" s="386">
        <f t="shared" si="36"/>
        <v>84</v>
      </c>
      <c r="S101" s="387">
        <f t="shared" si="37"/>
        <v>0</v>
      </c>
      <c r="T101" s="387">
        <f t="shared" si="38"/>
        <v>0</v>
      </c>
      <c r="U101" s="387">
        <f t="shared" si="39"/>
        <v>0</v>
      </c>
      <c r="V101" s="387">
        <f t="shared" si="40"/>
        <v>84</v>
      </c>
      <c r="W101" s="388">
        <f t="shared" si="41"/>
        <v>0</v>
      </c>
      <c r="X101" s="389">
        <f t="shared" si="42"/>
        <v>168</v>
      </c>
      <c r="Y101" s="144"/>
      <c r="Z101" s="423">
        <f t="shared" si="43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 hidden="1">
      <c r="A102" s="157">
        <f t="shared" si="34"/>
        <v>1</v>
      </c>
      <c r="B102" s="142" t="s">
        <v>333</v>
      </c>
      <c r="C102" s="142"/>
      <c r="D102" s="198">
        <v>22</v>
      </c>
      <c r="E102" s="383">
        <f t="shared" si="35"/>
        <v>154</v>
      </c>
      <c r="F102" s="319">
        <v>46267</v>
      </c>
      <c r="G102" s="384">
        <f t="shared" ca="1" si="44"/>
        <v>41</v>
      </c>
      <c r="H102" s="254">
        <v>1</v>
      </c>
      <c r="I102" s="429" t="s">
        <v>541</v>
      </c>
      <c r="J102" s="429" t="s">
        <v>542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6"/>
        <v>0</v>
      </c>
      <c r="S102" s="387">
        <f t="shared" si="37"/>
        <v>0</v>
      </c>
      <c r="T102" s="387">
        <f t="shared" si="38"/>
        <v>77</v>
      </c>
      <c r="U102" s="387">
        <f t="shared" si="39"/>
        <v>0</v>
      </c>
      <c r="V102" s="387">
        <f t="shared" si="40"/>
        <v>77</v>
      </c>
      <c r="W102" s="388">
        <f t="shared" si="41"/>
        <v>0</v>
      </c>
      <c r="X102" s="389">
        <f t="shared" si="42"/>
        <v>154</v>
      </c>
      <c r="Y102" s="144"/>
      <c r="Z102" s="423">
        <f t="shared" si="43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34"/>
        <v>1</v>
      </c>
      <c r="B103" s="142" t="s">
        <v>142</v>
      </c>
      <c r="C103" s="142"/>
      <c r="D103" s="198">
        <v>26</v>
      </c>
      <c r="E103" s="383">
        <f t="shared" si="35"/>
        <v>182</v>
      </c>
      <c r="F103" s="319">
        <v>46268</v>
      </c>
      <c r="G103" s="384">
        <f t="shared" ca="1" si="44"/>
        <v>40</v>
      </c>
      <c r="H103" s="385">
        <v>2</v>
      </c>
      <c r="I103" s="428" t="s">
        <v>543</v>
      </c>
      <c r="J103" s="428" t="s">
        <v>544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6"/>
        <v>182</v>
      </c>
      <c r="S103" s="387">
        <f t="shared" si="37"/>
        <v>0</v>
      </c>
      <c r="T103" s="387">
        <f t="shared" si="38"/>
        <v>0</v>
      </c>
      <c r="U103" s="387">
        <f t="shared" si="39"/>
        <v>0</v>
      </c>
      <c r="V103" s="387">
        <f t="shared" si="40"/>
        <v>0</v>
      </c>
      <c r="W103" s="388">
        <f t="shared" si="41"/>
        <v>0</v>
      </c>
      <c r="X103" s="389">
        <f t="shared" si="42"/>
        <v>182</v>
      </c>
      <c r="Y103" s="144"/>
      <c r="Z103" s="423">
        <f t="shared" si="43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 hidden="1">
      <c r="A104" s="157">
        <f t="shared" si="34"/>
        <v>1</v>
      </c>
      <c r="B104" s="142" t="s">
        <v>143</v>
      </c>
      <c r="C104" s="148" t="s">
        <v>34</v>
      </c>
      <c r="D104" s="198">
        <v>18</v>
      </c>
      <c r="E104" s="383">
        <f t="shared" si="35"/>
        <v>126</v>
      </c>
      <c r="F104" s="319">
        <v>46268</v>
      </c>
      <c r="G104" s="384">
        <f t="shared" ca="1" si="44"/>
        <v>40</v>
      </c>
      <c r="H104" s="385">
        <v>3</v>
      </c>
      <c r="I104" s="428" t="s">
        <v>545</v>
      </c>
      <c r="J104" s="428" t="s">
        <v>546</v>
      </c>
      <c r="K104" s="385" t="str">
        <f>VLOOKUP(H104,Secteurs!$A$4:$C$6,3)</f>
        <v>Arnaud ITOUA</v>
      </c>
      <c r="L104" s="195"/>
      <c r="M104" s="196">
        <v>0.5</v>
      </c>
      <c r="N104" s="196"/>
      <c r="O104" s="196">
        <v>0.5</v>
      </c>
      <c r="P104" s="196"/>
      <c r="Q104" s="197"/>
      <c r="R104" s="386">
        <f t="shared" si="36"/>
        <v>0</v>
      </c>
      <c r="S104" s="387">
        <f t="shared" si="37"/>
        <v>63</v>
      </c>
      <c r="T104" s="387">
        <f t="shared" si="38"/>
        <v>0</v>
      </c>
      <c r="U104" s="387">
        <f t="shared" si="39"/>
        <v>63</v>
      </c>
      <c r="V104" s="387">
        <f t="shared" si="40"/>
        <v>0</v>
      </c>
      <c r="W104" s="388">
        <f t="shared" si="41"/>
        <v>0</v>
      </c>
      <c r="X104" s="389">
        <f t="shared" si="42"/>
        <v>126</v>
      </c>
      <c r="Y104" s="144"/>
      <c r="Z104" s="423">
        <f t="shared" si="43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34"/>
        <v>1</v>
      </c>
      <c r="B105" s="142" t="s">
        <v>144</v>
      </c>
      <c r="C105" s="148" t="s">
        <v>29</v>
      </c>
      <c r="D105" s="198">
        <v>20</v>
      </c>
      <c r="E105" s="383">
        <f t="shared" si="35"/>
        <v>140</v>
      </c>
      <c r="F105" s="319">
        <v>46267</v>
      </c>
      <c r="G105" s="384">
        <f t="shared" ca="1" si="44"/>
        <v>41</v>
      </c>
      <c r="H105" s="385">
        <v>2</v>
      </c>
      <c r="I105" s="428" t="s">
        <v>547</v>
      </c>
      <c r="J105" s="428" t="s">
        <v>548</v>
      </c>
      <c r="K105" s="385" t="s">
        <v>354</v>
      </c>
      <c r="L105" s="353"/>
      <c r="M105" s="196"/>
      <c r="N105" s="196">
        <v>0.5</v>
      </c>
      <c r="O105" s="196">
        <v>0.5</v>
      </c>
      <c r="P105" s="196"/>
      <c r="Q105" s="197"/>
      <c r="R105" s="386">
        <f t="shared" si="36"/>
        <v>0</v>
      </c>
      <c r="S105" s="387">
        <f t="shared" si="37"/>
        <v>0</v>
      </c>
      <c r="T105" s="387">
        <f t="shared" si="38"/>
        <v>70</v>
      </c>
      <c r="U105" s="387">
        <f t="shared" si="39"/>
        <v>70</v>
      </c>
      <c r="V105" s="387">
        <f t="shared" si="40"/>
        <v>0</v>
      </c>
      <c r="W105" s="388">
        <f t="shared" si="41"/>
        <v>0</v>
      </c>
      <c r="X105" s="389">
        <f t="shared" si="42"/>
        <v>140</v>
      </c>
      <c r="Y105" s="144"/>
      <c r="Z105" s="423">
        <f t="shared" si="43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 hidden="1">
      <c r="A106" s="157">
        <f t="shared" si="34"/>
        <v>1</v>
      </c>
      <c r="B106" s="142" t="s">
        <v>381</v>
      </c>
      <c r="C106" s="142"/>
      <c r="D106" s="198">
        <v>22</v>
      </c>
      <c r="E106" s="383">
        <f t="shared" si="35"/>
        <v>154</v>
      </c>
      <c r="F106" s="319">
        <v>46268</v>
      </c>
      <c r="G106" s="384">
        <f t="shared" ca="1" si="44"/>
        <v>40</v>
      </c>
      <c r="H106" s="385">
        <v>1</v>
      </c>
      <c r="I106" s="428" t="s">
        <v>549</v>
      </c>
      <c r="J106" s="428" t="s">
        <v>550</v>
      </c>
      <c r="K106" s="385" t="s">
        <v>353</v>
      </c>
      <c r="L106" s="195">
        <v>0.75</v>
      </c>
      <c r="M106" s="196"/>
      <c r="N106" s="196"/>
      <c r="O106" s="196"/>
      <c r="P106" s="196">
        <v>0.25</v>
      </c>
      <c r="Q106" s="197"/>
      <c r="R106" s="386">
        <f t="shared" si="36"/>
        <v>115.5</v>
      </c>
      <c r="S106" s="387">
        <f t="shared" si="37"/>
        <v>0</v>
      </c>
      <c r="T106" s="387">
        <f t="shared" si="38"/>
        <v>0</v>
      </c>
      <c r="U106" s="387">
        <f t="shared" si="39"/>
        <v>0</v>
      </c>
      <c r="V106" s="387">
        <f t="shared" si="40"/>
        <v>38.5</v>
      </c>
      <c r="W106" s="388">
        <f t="shared" si="41"/>
        <v>0</v>
      </c>
      <c r="X106" s="389">
        <f t="shared" si="42"/>
        <v>154</v>
      </c>
      <c r="Y106" s="144"/>
      <c r="Z106" s="423">
        <f t="shared" si="43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 hidden="1">
      <c r="A107" s="157">
        <f t="shared" si="34"/>
        <v>1</v>
      </c>
      <c r="B107" s="142" t="s">
        <v>339</v>
      </c>
      <c r="C107" s="142"/>
      <c r="D107" s="199">
        <v>14</v>
      </c>
      <c r="E107" s="383">
        <f t="shared" si="35"/>
        <v>98</v>
      </c>
      <c r="F107" s="319">
        <v>46268</v>
      </c>
      <c r="G107" s="384">
        <f t="shared" ca="1" si="44"/>
        <v>40</v>
      </c>
      <c r="H107" s="385">
        <v>3</v>
      </c>
      <c r="I107" s="428">
        <v>-4.2050318999999998</v>
      </c>
      <c r="J107" s="428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>
        <v>0.5</v>
      </c>
      <c r="Q107" s="197"/>
      <c r="R107" s="386">
        <f t="shared" si="36"/>
        <v>49</v>
      </c>
      <c r="S107" s="387">
        <f t="shared" si="37"/>
        <v>0</v>
      </c>
      <c r="T107" s="387">
        <f t="shared" si="38"/>
        <v>0</v>
      </c>
      <c r="U107" s="387">
        <f t="shared" si="39"/>
        <v>0</v>
      </c>
      <c r="V107" s="387">
        <f t="shared" si="40"/>
        <v>49</v>
      </c>
      <c r="W107" s="388">
        <f t="shared" si="41"/>
        <v>0</v>
      </c>
      <c r="X107" s="389">
        <f t="shared" si="42"/>
        <v>98</v>
      </c>
      <c r="Y107" s="144"/>
      <c r="Z107" s="423">
        <f t="shared" si="43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 hidden="1">
      <c r="A108" s="157">
        <f t="shared" si="34"/>
        <v>1</v>
      </c>
      <c r="B108" s="142" t="s">
        <v>147</v>
      </c>
      <c r="C108" s="142"/>
      <c r="D108" s="198">
        <v>16</v>
      </c>
      <c r="E108" s="383">
        <f t="shared" si="35"/>
        <v>112</v>
      </c>
      <c r="F108" s="319">
        <v>46269</v>
      </c>
      <c r="G108" s="384">
        <f t="shared" ca="1" si="44"/>
        <v>39</v>
      </c>
      <c r="H108" s="385">
        <v>1</v>
      </c>
      <c r="I108" s="428">
        <v>-4.2831029999999997</v>
      </c>
      <c r="J108" s="428">
        <v>15.246445</v>
      </c>
      <c r="K108" s="385" t="s">
        <v>353</v>
      </c>
      <c r="L108" s="195"/>
      <c r="M108" s="196"/>
      <c r="N108" s="196">
        <v>0.5</v>
      </c>
      <c r="O108" s="196"/>
      <c r="P108" s="196">
        <v>0.5</v>
      </c>
      <c r="Q108" s="197"/>
      <c r="R108" s="386">
        <f t="shared" si="36"/>
        <v>0</v>
      </c>
      <c r="S108" s="387">
        <f t="shared" si="37"/>
        <v>0</v>
      </c>
      <c r="T108" s="387">
        <f t="shared" si="38"/>
        <v>56</v>
      </c>
      <c r="U108" s="387">
        <f t="shared" si="39"/>
        <v>0</v>
      </c>
      <c r="V108" s="387">
        <f t="shared" si="40"/>
        <v>56</v>
      </c>
      <c r="W108" s="388">
        <f t="shared" si="41"/>
        <v>0</v>
      </c>
      <c r="X108" s="389">
        <f t="shared" si="42"/>
        <v>112</v>
      </c>
      <c r="Y108" s="144"/>
      <c r="Z108" s="423">
        <f t="shared" si="43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 hidden="1">
      <c r="A109" s="157">
        <f t="shared" si="34"/>
        <v>1</v>
      </c>
      <c r="B109" s="142" t="s">
        <v>551</v>
      </c>
      <c r="C109" s="142"/>
      <c r="D109" s="198">
        <v>15</v>
      </c>
      <c r="E109" s="383">
        <f t="shared" si="35"/>
        <v>105</v>
      </c>
      <c r="F109" s="319">
        <v>46269</v>
      </c>
      <c r="G109" s="384">
        <f t="shared" ca="1" si="44"/>
        <v>39</v>
      </c>
      <c r="H109" s="254">
        <v>1</v>
      </c>
      <c r="I109" s="429">
        <v>-4.2952130000000004</v>
      </c>
      <c r="J109" s="429">
        <v>15.211610800000001</v>
      </c>
      <c r="K109" s="385" t="s">
        <v>353</v>
      </c>
      <c r="L109" s="195"/>
      <c r="M109" s="196"/>
      <c r="N109" s="196"/>
      <c r="O109" s="196"/>
      <c r="P109" s="196">
        <v>1</v>
      </c>
      <c r="Q109" s="197"/>
      <c r="R109" s="386">
        <f t="shared" si="36"/>
        <v>0</v>
      </c>
      <c r="S109" s="387">
        <f t="shared" si="37"/>
        <v>0</v>
      </c>
      <c r="T109" s="387">
        <f t="shared" si="38"/>
        <v>0</v>
      </c>
      <c r="U109" s="387">
        <f t="shared" si="39"/>
        <v>0</v>
      </c>
      <c r="V109" s="387">
        <f t="shared" si="40"/>
        <v>105</v>
      </c>
      <c r="W109" s="388">
        <f t="shared" si="41"/>
        <v>0</v>
      </c>
      <c r="X109" s="389">
        <f t="shared" si="42"/>
        <v>105</v>
      </c>
      <c r="Y109" s="144"/>
      <c r="Z109" s="423">
        <f t="shared" si="43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 hidden="1">
      <c r="A110" s="157">
        <f t="shared" si="34"/>
        <v>1</v>
      </c>
      <c r="B110" s="142" t="s">
        <v>149</v>
      </c>
      <c r="C110" s="142"/>
      <c r="D110" s="199">
        <v>18</v>
      </c>
      <c r="E110" s="383">
        <f t="shared" si="35"/>
        <v>126</v>
      </c>
      <c r="F110" s="319">
        <v>46267</v>
      </c>
      <c r="G110" s="384">
        <f t="shared" ca="1" si="44"/>
        <v>41</v>
      </c>
      <c r="H110" s="385">
        <v>3</v>
      </c>
      <c r="I110" s="428">
        <v>-4.2012657000000004</v>
      </c>
      <c r="J110" s="428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36"/>
        <v>63</v>
      </c>
      <c r="S110" s="387">
        <f t="shared" si="37"/>
        <v>0</v>
      </c>
      <c r="T110" s="387">
        <f t="shared" si="38"/>
        <v>0</v>
      </c>
      <c r="U110" s="387">
        <f t="shared" si="39"/>
        <v>0</v>
      </c>
      <c r="V110" s="387">
        <f t="shared" si="40"/>
        <v>63</v>
      </c>
      <c r="W110" s="388">
        <f t="shared" si="41"/>
        <v>0</v>
      </c>
      <c r="X110" s="389">
        <f t="shared" si="42"/>
        <v>126</v>
      </c>
      <c r="Y110" s="144"/>
      <c r="Z110" s="423">
        <f t="shared" si="43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34"/>
        <v>1</v>
      </c>
      <c r="B111" s="142" t="s">
        <v>150</v>
      </c>
      <c r="C111" s="142"/>
      <c r="D111" s="198">
        <v>16</v>
      </c>
      <c r="E111" s="383">
        <f t="shared" si="35"/>
        <v>112</v>
      </c>
      <c r="F111" s="319">
        <v>46267</v>
      </c>
      <c r="G111" s="384">
        <f t="shared" ca="1" si="44"/>
        <v>41</v>
      </c>
      <c r="H111" s="385">
        <v>2</v>
      </c>
      <c r="I111" s="428" t="s">
        <v>552</v>
      </c>
      <c r="J111" s="428" t="s">
        <v>553</v>
      </c>
      <c r="K111" s="385" t="s">
        <v>354</v>
      </c>
      <c r="L111" s="195"/>
      <c r="M111" s="196"/>
      <c r="N111" s="196">
        <v>0.5</v>
      </c>
      <c r="O111" s="196"/>
      <c r="P111" s="196">
        <v>0.5</v>
      </c>
      <c r="Q111" s="197"/>
      <c r="R111" s="386">
        <f t="shared" si="36"/>
        <v>0</v>
      </c>
      <c r="S111" s="387">
        <f t="shared" si="37"/>
        <v>0</v>
      </c>
      <c r="T111" s="387">
        <f t="shared" si="38"/>
        <v>56</v>
      </c>
      <c r="U111" s="387">
        <f t="shared" si="39"/>
        <v>0</v>
      </c>
      <c r="V111" s="387">
        <f t="shared" si="40"/>
        <v>56</v>
      </c>
      <c r="W111" s="388">
        <f t="shared" si="41"/>
        <v>0</v>
      </c>
      <c r="X111" s="389">
        <f t="shared" si="42"/>
        <v>112</v>
      </c>
      <c r="Y111" s="144"/>
      <c r="Z111" s="423">
        <f t="shared" si="43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 hidden="1">
      <c r="A112" s="157">
        <f t="shared" si="34"/>
        <v>1</v>
      </c>
      <c r="B112" s="153" t="s">
        <v>151</v>
      </c>
      <c r="C112" s="153"/>
      <c r="D112" s="198">
        <v>30</v>
      </c>
      <c r="E112" s="383">
        <f t="shared" si="35"/>
        <v>210</v>
      </c>
      <c r="F112" s="319">
        <v>46269</v>
      </c>
      <c r="G112" s="384">
        <f t="shared" ca="1" si="44"/>
        <v>39</v>
      </c>
      <c r="H112" s="385">
        <v>1</v>
      </c>
      <c r="I112" s="428">
        <v>-4.2806160999999996</v>
      </c>
      <c r="J112" s="428">
        <v>15.2473147</v>
      </c>
      <c r="K112" s="385" t="s">
        <v>353</v>
      </c>
      <c r="L112" s="195"/>
      <c r="M112" s="196"/>
      <c r="N112" s="196"/>
      <c r="O112" s="196">
        <v>1</v>
      </c>
      <c r="P112" s="196"/>
      <c r="Q112" s="197"/>
      <c r="R112" s="386">
        <f t="shared" si="36"/>
        <v>0</v>
      </c>
      <c r="S112" s="387">
        <f t="shared" si="37"/>
        <v>0</v>
      </c>
      <c r="T112" s="387">
        <f t="shared" si="38"/>
        <v>0</v>
      </c>
      <c r="U112" s="387">
        <f t="shared" si="39"/>
        <v>210</v>
      </c>
      <c r="V112" s="387">
        <f t="shared" si="40"/>
        <v>0</v>
      </c>
      <c r="W112" s="388">
        <f t="shared" si="41"/>
        <v>0</v>
      </c>
      <c r="X112" s="389">
        <f t="shared" si="42"/>
        <v>210</v>
      </c>
      <c r="Y112" s="144"/>
      <c r="Z112" s="423">
        <f t="shared" si="43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 hidden="1">
      <c r="A113" s="157">
        <f t="shared" si="34"/>
        <v>1</v>
      </c>
      <c r="B113" s="150" t="s">
        <v>153</v>
      </c>
      <c r="C113" s="148" t="s">
        <v>29</v>
      </c>
      <c r="D113" s="200">
        <v>16</v>
      </c>
      <c r="E113" s="383">
        <f t="shared" si="35"/>
        <v>112</v>
      </c>
      <c r="F113" s="319">
        <v>46269</v>
      </c>
      <c r="G113" s="384">
        <f t="shared" ca="1" si="44"/>
        <v>39</v>
      </c>
      <c r="H113" s="385">
        <v>3</v>
      </c>
      <c r="I113" s="428">
        <v>-4.2322949999999997</v>
      </c>
      <c r="J113" s="428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6"/>
        <v>0</v>
      </c>
      <c r="S113" s="387">
        <f t="shared" si="37"/>
        <v>112</v>
      </c>
      <c r="T113" s="387">
        <f t="shared" si="38"/>
        <v>0</v>
      </c>
      <c r="U113" s="387">
        <f t="shared" si="39"/>
        <v>0</v>
      </c>
      <c r="V113" s="387">
        <f t="shared" si="40"/>
        <v>0</v>
      </c>
      <c r="W113" s="388">
        <f t="shared" si="41"/>
        <v>0</v>
      </c>
      <c r="X113" s="389">
        <f t="shared" si="42"/>
        <v>112</v>
      </c>
      <c r="Y113" s="144"/>
      <c r="Z113" s="423">
        <f t="shared" si="43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 hidden="1">
      <c r="A114" s="157">
        <f t="shared" si="34"/>
        <v>1</v>
      </c>
      <c r="B114" s="150" t="s">
        <v>154</v>
      </c>
      <c r="C114" s="150"/>
      <c r="D114" s="200">
        <v>16</v>
      </c>
      <c r="E114" s="383">
        <f t="shared" si="35"/>
        <v>112</v>
      </c>
      <c r="F114" s="319">
        <v>46268</v>
      </c>
      <c r="G114" s="384">
        <f t="shared" ca="1" si="44"/>
        <v>40</v>
      </c>
      <c r="H114" s="385">
        <v>3</v>
      </c>
      <c r="I114" s="428">
        <v>-4.2060531000000001</v>
      </c>
      <c r="J114" s="428">
        <v>15.262865700000001</v>
      </c>
      <c r="K114" s="385" t="str">
        <f>VLOOKUP(H114,Secteurs!$A$4:$C$6,3)</f>
        <v>Arnaud ITOUA</v>
      </c>
      <c r="L114" s="195">
        <v>1</v>
      </c>
      <c r="M114" s="196"/>
      <c r="N114" s="196"/>
      <c r="O114" s="196"/>
      <c r="P114" s="196"/>
      <c r="Q114" s="197"/>
      <c r="R114" s="386">
        <f t="shared" si="36"/>
        <v>112</v>
      </c>
      <c r="S114" s="387">
        <f t="shared" si="37"/>
        <v>0</v>
      </c>
      <c r="T114" s="387">
        <f t="shared" si="38"/>
        <v>0</v>
      </c>
      <c r="U114" s="387">
        <f t="shared" si="39"/>
        <v>0</v>
      </c>
      <c r="V114" s="387">
        <f t="shared" si="40"/>
        <v>0</v>
      </c>
      <c r="W114" s="388">
        <f t="shared" si="41"/>
        <v>0</v>
      </c>
      <c r="X114" s="389">
        <f t="shared" si="42"/>
        <v>112</v>
      </c>
      <c r="Y114" s="144"/>
      <c r="Z114" s="423">
        <f t="shared" si="43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34"/>
        <v>1</v>
      </c>
      <c r="B115" s="348" t="s">
        <v>328</v>
      </c>
      <c r="C115" s="142"/>
      <c r="D115" s="198">
        <v>16</v>
      </c>
      <c r="E115" s="383">
        <f t="shared" si="35"/>
        <v>112</v>
      </c>
      <c r="F115" s="319">
        <v>46267</v>
      </c>
      <c r="G115" s="384">
        <f t="shared" ca="1" si="44"/>
        <v>41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36"/>
        <v>0</v>
      </c>
      <c r="S115" s="387">
        <f t="shared" si="37"/>
        <v>0</v>
      </c>
      <c r="T115" s="387">
        <f t="shared" si="38"/>
        <v>0</v>
      </c>
      <c r="U115" s="387">
        <f t="shared" si="39"/>
        <v>56</v>
      </c>
      <c r="V115" s="387">
        <f t="shared" si="40"/>
        <v>56</v>
      </c>
      <c r="W115" s="388">
        <f t="shared" si="41"/>
        <v>0</v>
      </c>
      <c r="X115" s="389">
        <f t="shared" si="42"/>
        <v>112</v>
      </c>
      <c r="Y115" s="144"/>
      <c r="Z115" s="423">
        <f t="shared" si="43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 hidden="1">
      <c r="A116" s="157">
        <f t="shared" si="34"/>
        <v>1</v>
      </c>
      <c r="B116" s="150" t="s">
        <v>156</v>
      </c>
      <c r="C116" s="150"/>
      <c r="D116" s="200">
        <v>12</v>
      </c>
      <c r="E116" s="383">
        <f t="shared" si="35"/>
        <v>84</v>
      </c>
      <c r="F116" s="320">
        <v>46267</v>
      </c>
      <c r="G116" s="384">
        <f t="shared" ca="1" si="44"/>
        <v>41</v>
      </c>
      <c r="H116" s="255">
        <v>3</v>
      </c>
      <c r="I116" s="430">
        <v>-4.2692519000000004</v>
      </c>
      <c r="J116" s="430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36"/>
        <v>42</v>
      </c>
      <c r="S116" s="387">
        <f t="shared" si="37"/>
        <v>0</v>
      </c>
      <c r="T116" s="387">
        <f t="shared" si="38"/>
        <v>0</v>
      </c>
      <c r="U116" s="387">
        <f t="shared" si="39"/>
        <v>0</v>
      </c>
      <c r="V116" s="387">
        <f t="shared" si="40"/>
        <v>42</v>
      </c>
      <c r="W116" s="388">
        <f t="shared" si="41"/>
        <v>0</v>
      </c>
      <c r="X116" s="389">
        <f t="shared" si="42"/>
        <v>84</v>
      </c>
      <c r="Y116" s="144"/>
      <c r="Z116" s="423">
        <f t="shared" si="43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34"/>
        <v>1</v>
      </c>
      <c r="B117" s="150" t="s">
        <v>157</v>
      </c>
      <c r="C117" s="148" t="s">
        <v>29</v>
      </c>
      <c r="D117" s="200">
        <v>22</v>
      </c>
      <c r="E117" s="383">
        <f t="shared" si="35"/>
        <v>154</v>
      </c>
      <c r="F117" s="319">
        <v>46267</v>
      </c>
      <c r="G117" s="384">
        <f t="shared" ca="1" si="44"/>
        <v>41</v>
      </c>
      <c r="H117" s="385">
        <v>2</v>
      </c>
      <c r="I117" s="428" t="s">
        <v>423</v>
      </c>
      <c r="J117" s="428" t="s">
        <v>424</v>
      </c>
      <c r="K117" s="385" t="s">
        <v>354</v>
      </c>
      <c r="L117" s="195"/>
      <c r="M117" s="196"/>
      <c r="N117" s="196">
        <v>0.5</v>
      </c>
      <c r="O117" s="196">
        <v>0.5</v>
      </c>
      <c r="P117" s="196"/>
      <c r="Q117" s="197"/>
      <c r="R117" s="386">
        <f t="shared" si="36"/>
        <v>0</v>
      </c>
      <c r="S117" s="387">
        <f t="shared" si="37"/>
        <v>0</v>
      </c>
      <c r="T117" s="387">
        <f t="shared" si="38"/>
        <v>77</v>
      </c>
      <c r="U117" s="387">
        <f t="shared" si="39"/>
        <v>77</v>
      </c>
      <c r="V117" s="387">
        <f t="shared" si="40"/>
        <v>0</v>
      </c>
      <c r="W117" s="388">
        <f t="shared" si="41"/>
        <v>0</v>
      </c>
      <c r="X117" s="389">
        <f t="shared" si="42"/>
        <v>154</v>
      </c>
      <c r="Y117" s="144"/>
      <c r="Z117" s="423">
        <f t="shared" si="43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34"/>
        <v>1</v>
      </c>
      <c r="B118" s="150" t="s">
        <v>158</v>
      </c>
      <c r="C118" s="150"/>
      <c r="D118" s="200">
        <v>40</v>
      </c>
      <c r="E118" s="383">
        <f t="shared" si="35"/>
        <v>280</v>
      </c>
      <c r="F118" s="319">
        <v>46267</v>
      </c>
      <c r="G118" s="384">
        <f t="shared" ca="1" si="44"/>
        <v>41</v>
      </c>
      <c r="H118" s="385">
        <v>2</v>
      </c>
      <c r="I118" s="428" t="s">
        <v>554</v>
      </c>
      <c r="J118" s="428" t="s">
        <v>555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6"/>
        <v>280</v>
      </c>
      <c r="S118" s="387">
        <f t="shared" si="37"/>
        <v>0</v>
      </c>
      <c r="T118" s="387">
        <f t="shared" si="38"/>
        <v>0</v>
      </c>
      <c r="U118" s="387">
        <f t="shared" si="39"/>
        <v>0</v>
      </c>
      <c r="V118" s="387">
        <f t="shared" si="40"/>
        <v>0</v>
      </c>
      <c r="W118" s="388">
        <f t="shared" si="41"/>
        <v>0</v>
      </c>
      <c r="X118" s="389">
        <f t="shared" si="42"/>
        <v>280</v>
      </c>
      <c r="Y118" s="144"/>
      <c r="Z118" s="423">
        <f t="shared" si="43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34"/>
        <v>1</v>
      </c>
      <c r="B119" s="150" t="s">
        <v>159</v>
      </c>
      <c r="C119" s="154" t="s">
        <v>29</v>
      </c>
      <c r="D119" s="200">
        <v>16</v>
      </c>
      <c r="E119" s="383">
        <f t="shared" si="35"/>
        <v>112</v>
      </c>
      <c r="F119" s="319">
        <v>46267</v>
      </c>
      <c r="G119" s="384">
        <f t="shared" ca="1" si="44"/>
        <v>41</v>
      </c>
      <c r="H119" s="385">
        <v>2</v>
      </c>
      <c r="I119" s="428" t="s">
        <v>556</v>
      </c>
      <c r="J119" s="428" t="s">
        <v>557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6"/>
        <v>112</v>
      </c>
      <c r="S119" s="387">
        <f t="shared" si="37"/>
        <v>0</v>
      </c>
      <c r="T119" s="387">
        <f t="shared" si="38"/>
        <v>0</v>
      </c>
      <c r="U119" s="387">
        <f t="shared" si="39"/>
        <v>0</v>
      </c>
      <c r="V119" s="387">
        <f t="shared" si="40"/>
        <v>0</v>
      </c>
      <c r="W119" s="388">
        <f t="shared" si="41"/>
        <v>0</v>
      </c>
      <c r="X119" s="389">
        <f t="shared" si="42"/>
        <v>112</v>
      </c>
      <c r="Y119" s="144"/>
      <c r="Z119" s="423">
        <f t="shared" si="43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 hidden="1">
      <c r="A120" s="157">
        <f t="shared" si="34"/>
        <v>1</v>
      </c>
      <c r="B120" s="150" t="s">
        <v>324</v>
      </c>
      <c r="C120" s="150"/>
      <c r="D120" s="200">
        <v>8</v>
      </c>
      <c r="E120" s="383">
        <f t="shared" si="35"/>
        <v>56</v>
      </c>
      <c r="F120" s="319">
        <v>46267</v>
      </c>
      <c r="G120" s="384">
        <f t="shared" ca="1" si="44"/>
        <v>41</v>
      </c>
      <c r="H120" s="385">
        <v>3</v>
      </c>
      <c r="I120" s="428">
        <v>-4.2692519000000004</v>
      </c>
      <c r="J120" s="428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>
        <v>0.5</v>
      </c>
      <c r="Q120" s="197"/>
      <c r="R120" s="386">
        <f t="shared" si="36"/>
        <v>28</v>
      </c>
      <c r="S120" s="387">
        <f t="shared" si="37"/>
        <v>0</v>
      </c>
      <c r="T120" s="387">
        <f t="shared" si="38"/>
        <v>0</v>
      </c>
      <c r="U120" s="387">
        <f t="shared" si="39"/>
        <v>0</v>
      </c>
      <c r="V120" s="387">
        <f t="shared" si="40"/>
        <v>28</v>
      </c>
      <c r="W120" s="388">
        <f t="shared" si="41"/>
        <v>0</v>
      </c>
      <c r="X120" s="389">
        <f t="shared" si="42"/>
        <v>56</v>
      </c>
      <c r="Y120" s="144"/>
      <c r="Z120" s="423">
        <f t="shared" si="43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34"/>
        <v>1</v>
      </c>
      <c r="B121" s="150" t="s">
        <v>292</v>
      </c>
      <c r="C121" s="321"/>
      <c r="D121" s="200">
        <v>16</v>
      </c>
      <c r="E121" s="383">
        <f t="shared" si="35"/>
        <v>112</v>
      </c>
      <c r="F121" s="319">
        <v>46269</v>
      </c>
      <c r="G121" s="384">
        <f t="shared" ca="1" si="44"/>
        <v>39</v>
      </c>
      <c r="H121" s="385">
        <v>2</v>
      </c>
      <c r="I121" s="428" t="s">
        <v>558</v>
      </c>
      <c r="J121" s="428" t="s">
        <v>559</v>
      </c>
      <c r="K121" s="385" t="s">
        <v>354</v>
      </c>
      <c r="L121" s="195">
        <v>0.75</v>
      </c>
      <c r="M121" s="196"/>
      <c r="N121" s="196"/>
      <c r="O121" s="196">
        <v>0.25</v>
      </c>
      <c r="P121" s="196"/>
      <c r="Q121" s="197"/>
      <c r="R121" s="386">
        <f t="shared" si="36"/>
        <v>84</v>
      </c>
      <c r="S121" s="387">
        <f t="shared" si="37"/>
        <v>0</v>
      </c>
      <c r="T121" s="387">
        <f t="shared" si="38"/>
        <v>0</v>
      </c>
      <c r="U121" s="387">
        <f t="shared" si="39"/>
        <v>28</v>
      </c>
      <c r="V121" s="387">
        <f t="shared" si="40"/>
        <v>0</v>
      </c>
      <c r="W121" s="388">
        <f t="shared" si="41"/>
        <v>0</v>
      </c>
      <c r="X121" s="389">
        <f t="shared" si="42"/>
        <v>112</v>
      </c>
      <c r="Y121" s="144"/>
      <c r="Z121" s="423">
        <f t="shared" si="43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34"/>
        <v>1</v>
      </c>
      <c r="B122" s="150" t="s">
        <v>161</v>
      </c>
      <c r="C122" s="150"/>
      <c r="D122" s="200">
        <v>20</v>
      </c>
      <c r="E122" s="383">
        <f t="shared" si="35"/>
        <v>140</v>
      </c>
      <c r="F122" s="319">
        <v>46267</v>
      </c>
      <c r="G122" s="384">
        <f t="shared" ca="1" si="44"/>
        <v>41</v>
      </c>
      <c r="H122" s="385">
        <v>2</v>
      </c>
      <c r="I122" s="428" t="s">
        <v>560</v>
      </c>
      <c r="J122" s="428" t="s">
        <v>561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6"/>
        <v>70</v>
      </c>
      <c r="S122" s="387">
        <f t="shared" si="37"/>
        <v>0</v>
      </c>
      <c r="T122" s="387">
        <f t="shared" si="38"/>
        <v>0</v>
      </c>
      <c r="U122" s="387">
        <f t="shared" si="39"/>
        <v>70</v>
      </c>
      <c r="V122" s="387">
        <f t="shared" si="40"/>
        <v>0</v>
      </c>
      <c r="W122" s="388">
        <f t="shared" si="41"/>
        <v>0</v>
      </c>
      <c r="X122" s="389">
        <f t="shared" si="42"/>
        <v>140</v>
      </c>
      <c r="Y122" s="144"/>
      <c r="Z122" s="423">
        <f t="shared" si="43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34"/>
        <v>1</v>
      </c>
      <c r="B123" s="150" t="s">
        <v>162</v>
      </c>
      <c r="C123" s="150"/>
      <c r="D123" s="200">
        <v>42</v>
      </c>
      <c r="E123" s="383">
        <f t="shared" si="35"/>
        <v>294</v>
      </c>
      <c r="F123" s="319">
        <v>46268</v>
      </c>
      <c r="G123" s="384">
        <f t="shared" ca="1" si="44"/>
        <v>40</v>
      </c>
      <c r="H123" s="254">
        <v>2</v>
      </c>
      <c r="I123" s="429" t="s">
        <v>562</v>
      </c>
      <c r="J123" s="428" t="s">
        <v>561</v>
      </c>
      <c r="K123" s="385" t="s">
        <v>354</v>
      </c>
      <c r="L123" s="195">
        <v>0.75</v>
      </c>
      <c r="M123" s="196"/>
      <c r="N123" s="196"/>
      <c r="O123" s="196">
        <v>0.25</v>
      </c>
      <c r="P123" s="196"/>
      <c r="Q123" s="197"/>
      <c r="R123" s="386">
        <f t="shared" si="36"/>
        <v>220.5</v>
      </c>
      <c r="S123" s="387">
        <f t="shared" si="37"/>
        <v>0</v>
      </c>
      <c r="T123" s="387">
        <f t="shared" si="38"/>
        <v>0</v>
      </c>
      <c r="U123" s="387">
        <f t="shared" si="39"/>
        <v>73.5</v>
      </c>
      <c r="V123" s="387">
        <f t="shared" si="40"/>
        <v>0</v>
      </c>
      <c r="W123" s="388">
        <f t="shared" si="41"/>
        <v>0</v>
      </c>
      <c r="X123" s="389">
        <f t="shared" si="42"/>
        <v>294</v>
      </c>
      <c r="Y123" s="144"/>
      <c r="Z123" s="423">
        <f t="shared" si="43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 hidden="1">
      <c r="A124" s="157">
        <f t="shared" si="34"/>
        <v>1</v>
      </c>
      <c r="B124" s="150" t="s">
        <v>387</v>
      </c>
      <c r="C124" s="154"/>
      <c r="D124" s="200">
        <v>2</v>
      </c>
      <c r="E124" s="383">
        <f t="shared" si="35"/>
        <v>14</v>
      </c>
      <c r="F124" s="319">
        <v>46269</v>
      </c>
      <c r="G124" s="384">
        <f t="shared" ca="1" si="44"/>
        <v>39</v>
      </c>
      <c r="H124" s="254">
        <v>1</v>
      </c>
      <c r="I124" s="429">
        <v>-4.2928160000000002</v>
      </c>
      <c r="J124" s="429">
        <v>15.250064</v>
      </c>
      <c r="K124" s="385" t="s">
        <v>353</v>
      </c>
      <c r="L124" s="195">
        <v>1</v>
      </c>
      <c r="M124" s="196"/>
      <c r="N124" s="196"/>
      <c r="O124" s="196"/>
      <c r="P124" s="196"/>
      <c r="Q124" s="197"/>
      <c r="R124" s="386">
        <f t="shared" si="36"/>
        <v>14</v>
      </c>
      <c r="S124" s="387">
        <f t="shared" si="37"/>
        <v>0</v>
      </c>
      <c r="T124" s="387">
        <f t="shared" si="38"/>
        <v>0</v>
      </c>
      <c r="U124" s="387">
        <f t="shared" si="39"/>
        <v>0</v>
      </c>
      <c r="V124" s="387">
        <f t="shared" si="40"/>
        <v>0</v>
      </c>
      <c r="W124" s="388">
        <f t="shared" si="41"/>
        <v>0</v>
      </c>
      <c r="X124" s="389">
        <f t="shared" si="42"/>
        <v>14</v>
      </c>
      <c r="Y124" s="144"/>
      <c r="Z124" s="423">
        <f t="shared" si="43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34"/>
        <v>1</v>
      </c>
      <c r="B125" s="150" t="s">
        <v>164</v>
      </c>
      <c r="C125" s="154" t="s">
        <v>34</v>
      </c>
      <c r="D125" s="201">
        <v>16</v>
      </c>
      <c r="E125" s="383">
        <f t="shared" si="35"/>
        <v>112</v>
      </c>
      <c r="F125" s="319">
        <v>46268</v>
      </c>
      <c r="G125" s="384">
        <f t="shared" ca="1" si="44"/>
        <v>40</v>
      </c>
      <c r="H125" s="254">
        <v>1</v>
      </c>
      <c r="I125" s="429" t="s">
        <v>564</v>
      </c>
      <c r="J125" s="429" t="s">
        <v>565</v>
      </c>
      <c r="K125" s="385" t="s">
        <v>354</v>
      </c>
      <c r="L125" s="195">
        <v>0.5</v>
      </c>
      <c r="M125" s="196"/>
      <c r="N125" s="196"/>
      <c r="O125" s="196">
        <v>0.5</v>
      </c>
      <c r="P125" s="196"/>
      <c r="Q125" s="197"/>
      <c r="R125" s="386">
        <f t="shared" si="36"/>
        <v>56</v>
      </c>
      <c r="S125" s="387">
        <f t="shared" si="37"/>
        <v>0</v>
      </c>
      <c r="T125" s="387">
        <f t="shared" si="38"/>
        <v>0</v>
      </c>
      <c r="U125" s="387">
        <f t="shared" si="39"/>
        <v>56</v>
      </c>
      <c r="V125" s="387">
        <f t="shared" si="40"/>
        <v>0</v>
      </c>
      <c r="W125" s="388">
        <f t="shared" si="41"/>
        <v>0</v>
      </c>
      <c r="X125" s="389">
        <f t="shared" si="42"/>
        <v>112</v>
      </c>
      <c r="Y125" s="144"/>
      <c r="Z125" s="423">
        <f t="shared" si="43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34"/>
        <v>1</v>
      </c>
      <c r="B126" s="150" t="s">
        <v>390</v>
      </c>
      <c r="C126" s="154" t="s">
        <v>34</v>
      </c>
      <c r="D126" s="200">
        <v>1</v>
      </c>
      <c r="E126" s="383">
        <f t="shared" si="35"/>
        <v>7</v>
      </c>
      <c r="F126" s="319">
        <v>46268</v>
      </c>
      <c r="G126" s="384">
        <f t="shared" ca="1" si="44"/>
        <v>40</v>
      </c>
      <c r="H126" s="254">
        <v>2</v>
      </c>
      <c r="I126" s="429" t="s">
        <v>566</v>
      </c>
      <c r="J126" s="429" t="s">
        <v>567</v>
      </c>
      <c r="K126" s="385" t="s">
        <v>354</v>
      </c>
      <c r="L126" s="195"/>
      <c r="M126" s="196"/>
      <c r="N126" s="196">
        <v>1</v>
      </c>
      <c r="O126" s="196"/>
      <c r="P126" s="196"/>
      <c r="Q126" s="197"/>
      <c r="R126" s="386">
        <f t="shared" si="36"/>
        <v>0</v>
      </c>
      <c r="S126" s="387">
        <f t="shared" si="37"/>
        <v>0</v>
      </c>
      <c r="T126" s="387">
        <f t="shared" si="38"/>
        <v>7</v>
      </c>
      <c r="U126" s="387">
        <f t="shared" si="39"/>
        <v>0</v>
      </c>
      <c r="V126" s="387">
        <f t="shared" si="40"/>
        <v>0</v>
      </c>
      <c r="W126" s="388">
        <f t="shared" si="41"/>
        <v>0</v>
      </c>
      <c r="X126" s="389">
        <f t="shared" si="42"/>
        <v>7</v>
      </c>
      <c r="Y126" s="144"/>
      <c r="Z126" s="423">
        <f t="shared" si="43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34"/>
        <v>1</v>
      </c>
      <c r="B127" s="150" t="s">
        <v>167</v>
      </c>
      <c r="C127" s="148" t="s">
        <v>29</v>
      </c>
      <c r="D127" s="200">
        <v>16</v>
      </c>
      <c r="E127" s="383">
        <f t="shared" si="35"/>
        <v>112</v>
      </c>
      <c r="F127" s="319">
        <v>46267</v>
      </c>
      <c r="G127" s="384">
        <f t="shared" ca="1" si="44"/>
        <v>41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36"/>
        <v>84</v>
      </c>
      <c r="S127" s="387">
        <f t="shared" si="37"/>
        <v>0</v>
      </c>
      <c r="T127" s="387">
        <f t="shared" si="38"/>
        <v>0</v>
      </c>
      <c r="U127" s="387">
        <f t="shared" si="39"/>
        <v>28</v>
      </c>
      <c r="V127" s="387">
        <f t="shared" si="40"/>
        <v>0</v>
      </c>
      <c r="W127" s="388">
        <f t="shared" si="41"/>
        <v>0</v>
      </c>
      <c r="X127" s="389">
        <f t="shared" si="42"/>
        <v>112</v>
      </c>
      <c r="Y127" s="144"/>
      <c r="Z127" s="423">
        <f t="shared" si="43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 hidden="1">
      <c r="A128" s="157">
        <f t="shared" si="34"/>
        <v>1</v>
      </c>
      <c r="B128" s="142" t="s">
        <v>350</v>
      </c>
      <c r="C128" s="209"/>
      <c r="D128" s="201">
        <v>12</v>
      </c>
      <c r="E128" s="383">
        <f t="shared" si="35"/>
        <v>84</v>
      </c>
      <c r="F128" s="319">
        <v>46269</v>
      </c>
      <c r="G128" s="384">
        <f t="shared" ca="1" si="44"/>
        <v>39</v>
      </c>
      <c r="H128" s="254">
        <v>1</v>
      </c>
      <c r="I128" s="429">
        <v>-4.2819675000000004</v>
      </c>
      <c r="J128" s="429">
        <v>15.2233386</v>
      </c>
      <c r="K128" s="385" t="s">
        <v>353</v>
      </c>
      <c r="L128" s="195">
        <v>0.75</v>
      </c>
      <c r="M128" s="196"/>
      <c r="N128" s="196"/>
      <c r="O128" s="196">
        <v>0.25</v>
      </c>
      <c r="P128" s="196"/>
      <c r="Q128" s="197"/>
      <c r="R128" s="386">
        <f t="shared" si="36"/>
        <v>63</v>
      </c>
      <c r="S128" s="387">
        <f t="shared" si="37"/>
        <v>0</v>
      </c>
      <c r="T128" s="387">
        <f t="shared" si="38"/>
        <v>0</v>
      </c>
      <c r="U128" s="387">
        <f t="shared" si="39"/>
        <v>21</v>
      </c>
      <c r="V128" s="387">
        <f t="shared" si="40"/>
        <v>0</v>
      </c>
      <c r="W128" s="388">
        <f t="shared" si="41"/>
        <v>0</v>
      </c>
      <c r="X128" s="389">
        <f t="shared" si="42"/>
        <v>84</v>
      </c>
      <c r="Y128" s="144"/>
      <c r="Z128" s="423">
        <f t="shared" si="43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34"/>
        <v>1</v>
      </c>
      <c r="B129" s="355" t="s">
        <v>307</v>
      </c>
      <c r="C129" s="154"/>
      <c r="D129" s="201">
        <v>9</v>
      </c>
      <c r="E129" s="383">
        <f t="shared" si="35"/>
        <v>63</v>
      </c>
      <c r="F129" s="319">
        <v>46268</v>
      </c>
      <c r="G129" s="384">
        <f t="shared" ca="1" si="44"/>
        <v>40</v>
      </c>
      <c r="H129" s="254">
        <v>2</v>
      </c>
      <c r="I129" s="429" t="s">
        <v>568</v>
      </c>
      <c r="J129" s="429" t="s">
        <v>569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6"/>
        <v>0</v>
      </c>
      <c r="S129" s="387">
        <f t="shared" si="37"/>
        <v>0</v>
      </c>
      <c r="T129" s="387">
        <f t="shared" si="38"/>
        <v>0</v>
      </c>
      <c r="U129" s="387">
        <f t="shared" si="39"/>
        <v>0</v>
      </c>
      <c r="V129" s="387">
        <f t="shared" si="40"/>
        <v>0</v>
      </c>
      <c r="W129" s="388">
        <f t="shared" si="41"/>
        <v>63</v>
      </c>
      <c r="X129" s="389">
        <f t="shared" si="42"/>
        <v>63</v>
      </c>
      <c r="Y129" s="144"/>
      <c r="Z129" s="423">
        <f t="shared" si="43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 hidden="1">
      <c r="A130" s="157">
        <f t="shared" ref="A130:A145" si="45">+IF(D130&gt;0,1,0)</f>
        <v>1</v>
      </c>
      <c r="B130" s="153" t="s">
        <v>170</v>
      </c>
      <c r="C130" s="149"/>
      <c r="D130" s="198">
        <v>10</v>
      </c>
      <c r="E130" s="383">
        <f t="shared" ref="E130:E154" si="46">D130*7</f>
        <v>70</v>
      </c>
      <c r="F130" s="319">
        <v>46267</v>
      </c>
      <c r="G130" s="384">
        <f t="shared" ca="1" si="44"/>
        <v>41</v>
      </c>
      <c r="H130" s="254">
        <v>1</v>
      </c>
      <c r="I130" s="429">
        <v>-4.2784845000000002</v>
      </c>
      <c r="J130" s="429">
        <v>15.2572142</v>
      </c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ref="R130:R145" si="47">+$E130*L130</f>
        <v>0</v>
      </c>
      <c r="S130" s="387">
        <f t="shared" ref="S130:S145" si="48">+$E130*M130</f>
        <v>0</v>
      </c>
      <c r="T130" s="387">
        <f t="shared" ref="T130:T145" si="49">+$E130*N130</f>
        <v>0</v>
      </c>
      <c r="U130" s="387">
        <f t="shared" ref="U130:U145" si="50">+$E130*O130</f>
        <v>70</v>
      </c>
      <c r="V130" s="387">
        <f t="shared" ref="V130:V145" si="51">+$E130*P130</f>
        <v>0</v>
      </c>
      <c r="W130" s="388">
        <f t="shared" ref="W130:W145" si="52">+$E130*Q130</f>
        <v>0</v>
      </c>
      <c r="X130" s="389">
        <f t="shared" ref="X130:X145" si="53">SUM(R130:W130)</f>
        <v>70</v>
      </c>
      <c r="Y130" s="144"/>
      <c r="Z130" s="423">
        <f t="shared" ref="Z130:Z145" si="54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 hidden="1">
      <c r="A131" s="157">
        <f t="shared" si="45"/>
        <v>1</v>
      </c>
      <c r="B131" s="153" t="s">
        <v>172</v>
      </c>
      <c r="C131" s="149"/>
      <c r="D131" s="198">
        <v>20</v>
      </c>
      <c r="E131" s="383">
        <f t="shared" si="46"/>
        <v>140</v>
      </c>
      <c r="F131" s="319">
        <v>46269</v>
      </c>
      <c r="G131" s="384">
        <f t="shared" ca="1" si="44"/>
        <v>39</v>
      </c>
      <c r="H131" s="254">
        <v>1</v>
      </c>
      <c r="I131" s="429">
        <v>-4.2823054999999997</v>
      </c>
      <c r="J131" s="429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7"/>
        <v>140</v>
      </c>
      <c r="S131" s="387">
        <f t="shared" si="48"/>
        <v>0</v>
      </c>
      <c r="T131" s="387">
        <f t="shared" si="49"/>
        <v>0</v>
      </c>
      <c r="U131" s="387">
        <f t="shared" si="50"/>
        <v>0</v>
      </c>
      <c r="V131" s="387">
        <f t="shared" si="51"/>
        <v>0</v>
      </c>
      <c r="W131" s="388">
        <f t="shared" si="52"/>
        <v>0</v>
      </c>
      <c r="X131" s="389">
        <f t="shared" si="53"/>
        <v>140</v>
      </c>
      <c r="Y131" s="144"/>
      <c r="Z131" s="423">
        <f t="shared" si="54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 hidden="1">
      <c r="A132" s="157">
        <f t="shared" si="45"/>
        <v>1</v>
      </c>
      <c r="B132" s="153" t="s">
        <v>173</v>
      </c>
      <c r="C132" s="149" t="s">
        <v>34</v>
      </c>
      <c r="D132" s="198">
        <v>10</v>
      </c>
      <c r="E132" s="383">
        <f t="shared" si="46"/>
        <v>70</v>
      </c>
      <c r="F132" s="319">
        <v>46269</v>
      </c>
      <c r="G132" s="384">
        <v>1</v>
      </c>
      <c r="H132" s="254">
        <v>1</v>
      </c>
      <c r="I132" s="429">
        <v>-4.2655903999999998</v>
      </c>
      <c r="J132" s="429">
        <v>15.2237782</v>
      </c>
      <c r="K132" s="385" t="s">
        <v>353</v>
      </c>
      <c r="L132" s="195">
        <v>0.5</v>
      </c>
      <c r="M132" s="196"/>
      <c r="N132" s="196">
        <v>0.5</v>
      </c>
      <c r="O132" s="196"/>
      <c r="P132" s="196"/>
      <c r="Q132" s="197"/>
      <c r="R132" s="386">
        <f t="shared" si="47"/>
        <v>35</v>
      </c>
      <c r="S132" s="387">
        <f t="shared" si="48"/>
        <v>0</v>
      </c>
      <c r="T132" s="387">
        <f t="shared" si="49"/>
        <v>35</v>
      </c>
      <c r="U132" s="387">
        <f t="shared" si="50"/>
        <v>0</v>
      </c>
      <c r="V132" s="387">
        <f t="shared" si="51"/>
        <v>0</v>
      </c>
      <c r="W132" s="388">
        <f t="shared" si="52"/>
        <v>0</v>
      </c>
      <c r="X132" s="389">
        <f t="shared" si="53"/>
        <v>70</v>
      </c>
      <c r="Y132" s="144"/>
      <c r="Z132" s="423">
        <f t="shared" si="54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45"/>
        <v>1</v>
      </c>
      <c r="B133" s="142" t="s">
        <v>174</v>
      </c>
      <c r="C133" s="148" t="s">
        <v>29</v>
      </c>
      <c r="D133" s="198">
        <v>9</v>
      </c>
      <c r="E133" s="383">
        <f t="shared" si="46"/>
        <v>63</v>
      </c>
      <c r="F133" s="319">
        <v>46267</v>
      </c>
      <c r="G133" s="384">
        <f ca="1">+IF(A133=1,(+TODAY())-F133,"Sans objet")</f>
        <v>41</v>
      </c>
      <c r="H133" s="385">
        <v>2</v>
      </c>
      <c r="I133" s="428" t="s">
        <v>570</v>
      </c>
      <c r="J133" s="428" t="s">
        <v>571</v>
      </c>
      <c r="K133" s="385" t="s">
        <v>354</v>
      </c>
      <c r="L133" s="195"/>
      <c r="M133" s="196"/>
      <c r="N133" s="196"/>
      <c r="O133" s="196">
        <v>1</v>
      </c>
      <c r="P133" s="196"/>
      <c r="Q133" s="197"/>
      <c r="R133" s="386">
        <f t="shared" si="47"/>
        <v>0</v>
      </c>
      <c r="S133" s="387">
        <f t="shared" si="48"/>
        <v>0</v>
      </c>
      <c r="T133" s="387">
        <f t="shared" si="49"/>
        <v>0</v>
      </c>
      <c r="U133" s="387">
        <f t="shared" si="50"/>
        <v>63</v>
      </c>
      <c r="V133" s="387">
        <f t="shared" si="51"/>
        <v>0</v>
      </c>
      <c r="W133" s="388">
        <f t="shared" si="52"/>
        <v>0</v>
      </c>
      <c r="X133" s="389">
        <f t="shared" si="53"/>
        <v>63</v>
      </c>
      <c r="Y133" s="144"/>
      <c r="Z133" s="423">
        <f t="shared" si="54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45"/>
        <v>1</v>
      </c>
      <c r="B134" s="142" t="s">
        <v>175</v>
      </c>
      <c r="C134" s="142"/>
      <c r="D134" s="198">
        <v>22</v>
      </c>
      <c r="E134" s="383">
        <f t="shared" si="46"/>
        <v>154</v>
      </c>
      <c r="F134" s="319">
        <v>46267</v>
      </c>
      <c r="G134" s="384">
        <f ca="1">+IF(A134=1,(+TODAY())-F134,"Sans objet")</f>
        <v>41</v>
      </c>
      <c r="H134" s="385">
        <v>2</v>
      </c>
      <c r="I134" s="428" t="s">
        <v>572</v>
      </c>
      <c r="J134" s="428" t="s">
        <v>573</v>
      </c>
      <c r="K134" s="385" t="s">
        <v>354</v>
      </c>
      <c r="L134" s="195">
        <v>1</v>
      </c>
      <c r="M134" s="196"/>
      <c r="N134" s="196"/>
      <c r="O134" s="196"/>
      <c r="P134" s="196"/>
      <c r="Q134" s="197"/>
      <c r="R134" s="386">
        <f t="shared" si="47"/>
        <v>154</v>
      </c>
      <c r="S134" s="387">
        <f t="shared" si="48"/>
        <v>0</v>
      </c>
      <c r="T134" s="387">
        <f t="shared" si="49"/>
        <v>0</v>
      </c>
      <c r="U134" s="387">
        <f t="shared" si="50"/>
        <v>0</v>
      </c>
      <c r="V134" s="387">
        <f t="shared" si="51"/>
        <v>0</v>
      </c>
      <c r="W134" s="388">
        <f t="shared" si="52"/>
        <v>0</v>
      </c>
      <c r="X134" s="389">
        <f t="shared" si="53"/>
        <v>154</v>
      </c>
      <c r="Y134" s="144"/>
      <c r="Z134" s="423">
        <f t="shared" si="54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45"/>
        <v>1</v>
      </c>
      <c r="B135" s="350" t="s">
        <v>176</v>
      </c>
      <c r="C135" s="210"/>
      <c r="D135" s="198">
        <v>8</v>
      </c>
      <c r="E135" s="383">
        <f t="shared" si="46"/>
        <v>56</v>
      </c>
      <c r="F135" s="319">
        <v>46289</v>
      </c>
      <c r="G135" s="384">
        <f ca="1">+IF(A135=1,(+TODAY())-F135,"Sans objet")</f>
        <v>19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7"/>
        <v>0</v>
      </c>
      <c r="S135" s="387">
        <f t="shared" si="48"/>
        <v>0</v>
      </c>
      <c r="T135" s="387">
        <f t="shared" si="49"/>
        <v>0</v>
      </c>
      <c r="U135" s="387">
        <f t="shared" si="50"/>
        <v>0</v>
      </c>
      <c r="V135" s="387">
        <f t="shared" si="51"/>
        <v>28</v>
      </c>
      <c r="W135" s="388">
        <f t="shared" si="52"/>
        <v>28</v>
      </c>
      <c r="X135" s="389">
        <f t="shared" si="53"/>
        <v>56</v>
      </c>
      <c r="Y135" s="144"/>
      <c r="Z135" s="423">
        <f t="shared" si="54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 hidden="1">
      <c r="A136" s="157">
        <f t="shared" si="45"/>
        <v>1</v>
      </c>
      <c r="B136" s="161" t="s">
        <v>177</v>
      </c>
      <c r="C136" s="161"/>
      <c r="D136" s="198">
        <v>14</v>
      </c>
      <c r="E136" s="383">
        <f t="shared" si="46"/>
        <v>98</v>
      </c>
      <c r="F136" s="319">
        <v>46269</v>
      </c>
      <c r="G136" s="384">
        <f ca="1">+IF(A136=1,(+TODAY())-F136,"Sans objet")</f>
        <v>39</v>
      </c>
      <c r="H136" s="385">
        <v>3</v>
      </c>
      <c r="I136" s="428">
        <v>-3.979123</v>
      </c>
      <c r="J136" s="428">
        <v>15.382116</v>
      </c>
      <c r="K136" s="385" t="str">
        <f>VLOOKUP(H136,Secteurs!$A$4:$C$6,3)</f>
        <v>Arnaud ITOUA</v>
      </c>
      <c r="L136" s="195"/>
      <c r="M136" s="196"/>
      <c r="N136" s="196"/>
      <c r="O136" s="196">
        <v>0.5</v>
      </c>
      <c r="P136" s="196">
        <v>0.5</v>
      </c>
      <c r="Q136" s="197"/>
      <c r="R136" s="386">
        <f t="shared" si="47"/>
        <v>0</v>
      </c>
      <c r="S136" s="387">
        <f t="shared" si="48"/>
        <v>0</v>
      </c>
      <c r="T136" s="387">
        <f t="shared" si="49"/>
        <v>0</v>
      </c>
      <c r="U136" s="387">
        <f t="shared" si="50"/>
        <v>49</v>
      </c>
      <c r="V136" s="387">
        <f t="shared" si="51"/>
        <v>49</v>
      </c>
      <c r="W136" s="388">
        <f t="shared" si="52"/>
        <v>0</v>
      </c>
      <c r="X136" s="389">
        <f t="shared" si="53"/>
        <v>98</v>
      </c>
      <c r="Y136" s="144"/>
      <c r="Z136" s="423">
        <f t="shared" si="54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 hidden="1">
      <c r="A137" s="157">
        <f t="shared" si="45"/>
        <v>1</v>
      </c>
      <c r="B137" s="142" t="s">
        <v>178</v>
      </c>
      <c r="C137" s="162"/>
      <c r="D137" s="199">
        <v>2</v>
      </c>
      <c r="E137" s="383">
        <f t="shared" si="46"/>
        <v>14</v>
      </c>
      <c r="F137" s="319">
        <v>46268</v>
      </c>
      <c r="G137" s="384">
        <f ca="1">+IF(A137=1,(+TODAY())-F137,"Sans objet")</f>
        <v>40</v>
      </c>
      <c r="H137" s="385">
        <v>1</v>
      </c>
      <c r="I137" s="428" t="s">
        <v>574</v>
      </c>
      <c r="J137" s="428" t="s">
        <v>575</v>
      </c>
      <c r="K137" s="385" t="s">
        <v>353</v>
      </c>
      <c r="L137" s="195"/>
      <c r="M137" s="196"/>
      <c r="N137" s="196">
        <v>1</v>
      </c>
      <c r="O137" s="196"/>
      <c r="P137" s="196"/>
      <c r="Q137" s="197"/>
      <c r="R137" s="386">
        <f t="shared" si="47"/>
        <v>0</v>
      </c>
      <c r="S137" s="387">
        <f t="shared" si="48"/>
        <v>0</v>
      </c>
      <c r="T137" s="387">
        <f t="shared" si="49"/>
        <v>14</v>
      </c>
      <c r="U137" s="387">
        <f t="shared" si="50"/>
        <v>0</v>
      </c>
      <c r="V137" s="387">
        <f t="shared" si="51"/>
        <v>0</v>
      </c>
      <c r="W137" s="388">
        <f t="shared" si="52"/>
        <v>0</v>
      </c>
      <c r="X137" s="389">
        <f t="shared" si="53"/>
        <v>14</v>
      </c>
      <c r="Y137" s="144"/>
      <c r="Z137" s="423">
        <f t="shared" si="54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hidden="1" customHeight="1">
      <c r="A138" s="157">
        <f t="shared" si="45"/>
        <v>1</v>
      </c>
      <c r="B138" s="142" t="s">
        <v>267</v>
      </c>
      <c r="C138" s="162" t="s">
        <v>29</v>
      </c>
      <c r="D138" s="199">
        <v>8</v>
      </c>
      <c r="E138" s="383">
        <f t="shared" si="46"/>
        <v>56</v>
      </c>
      <c r="F138" s="319">
        <v>46269</v>
      </c>
      <c r="G138" s="384" t="s">
        <v>404</v>
      </c>
      <c r="H138" s="385">
        <v>1</v>
      </c>
      <c r="I138" s="428" t="s">
        <v>576</v>
      </c>
      <c r="J138" s="428" t="s">
        <v>577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7"/>
        <v>42</v>
      </c>
      <c r="S138" s="387">
        <f t="shared" si="48"/>
        <v>0</v>
      </c>
      <c r="T138" s="387">
        <f t="shared" si="49"/>
        <v>0</v>
      </c>
      <c r="U138" s="387">
        <f t="shared" si="50"/>
        <v>0</v>
      </c>
      <c r="V138" s="387">
        <f t="shared" si="51"/>
        <v>14</v>
      </c>
      <c r="W138" s="388">
        <f t="shared" si="52"/>
        <v>0</v>
      </c>
      <c r="X138" s="389">
        <f t="shared" si="53"/>
        <v>56</v>
      </c>
      <c r="Y138" s="144"/>
      <c r="Z138" s="423">
        <f t="shared" si="54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45"/>
        <v>1</v>
      </c>
      <c r="B139" s="142" t="s">
        <v>296</v>
      </c>
      <c r="C139" s="155"/>
      <c r="D139" s="198">
        <v>60</v>
      </c>
      <c r="E139" s="383">
        <f t="shared" si="46"/>
        <v>420</v>
      </c>
      <c r="F139" s="319">
        <v>46290</v>
      </c>
      <c r="G139" s="384">
        <f t="shared" ref="G139:G145" ca="1" si="55">+IF(A139=1,(+TODAY())-F139,"Sans objet")</f>
        <v>18</v>
      </c>
      <c r="H139" s="385">
        <v>2</v>
      </c>
      <c r="I139" s="428" t="s">
        <v>578</v>
      </c>
      <c r="J139" s="428" t="s">
        <v>579</v>
      </c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7"/>
        <v>210</v>
      </c>
      <c r="S139" s="387">
        <f t="shared" si="48"/>
        <v>0</v>
      </c>
      <c r="T139" s="387">
        <f t="shared" si="49"/>
        <v>0</v>
      </c>
      <c r="U139" s="387">
        <f t="shared" si="50"/>
        <v>105</v>
      </c>
      <c r="V139" s="387">
        <f t="shared" si="51"/>
        <v>105</v>
      </c>
      <c r="W139" s="388">
        <f t="shared" si="52"/>
        <v>0</v>
      </c>
      <c r="X139" s="389">
        <f t="shared" si="53"/>
        <v>420</v>
      </c>
      <c r="Y139" s="144"/>
      <c r="Z139" s="423">
        <f t="shared" si="54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 hidden="1">
      <c r="A140" s="157">
        <f t="shared" si="45"/>
        <v>1</v>
      </c>
      <c r="B140" s="142" t="s">
        <v>180</v>
      </c>
      <c r="C140" s="163"/>
      <c r="D140" s="198">
        <v>24</v>
      </c>
      <c r="E140" s="383">
        <f t="shared" si="46"/>
        <v>168</v>
      </c>
      <c r="F140" s="319">
        <v>46267</v>
      </c>
      <c r="G140" s="384">
        <f t="shared" ca="1" si="55"/>
        <v>41</v>
      </c>
      <c r="H140" s="385">
        <v>1</v>
      </c>
      <c r="I140" s="428" t="s">
        <v>580</v>
      </c>
      <c r="J140" s="428" t="s">
        <v>581</v>
      </c>
      <c r="K140" s="385" t="s">
        <v>353</v>
      </c>
      <c r="L140" s="195"/>
      <c r="M140" s="196"/>
      <c r="N140" s="196">
        <v>0.25</v>
      </c>
      <c r="O140" s="196"/>
      <c r="P140" s="196">
        <v>0.75</v>
      </c>
      <c r="Q140" s="197"/>
      <c r="R140" s="386">
        <f t="shared" si="47"/>
        <v>0</v>
      </c>
      <c r="S140" s="387">
        <f t="shared" si="48"/>
        <v>0</v>
      </c>
      <c r="T140" s="387">
        <f t="shared" si="49"/>
        <v>42</v>
      </c>
      <c r="U140" s="387">
        <f t="shared" si="50"/>
        <v>0</v>
      </c>
      <c r="V140" s="387">
        <f t="shared" si="51"/>
        <v>126</v>
      </c>
      <c r="W140" s="388">
        <f t="shared" si="52"/>
        <v>0</v>
      </c>
      <c r="X140" s="389">
        <f t="shared" si="53"/>
        <v>168</v>
      </c>
      <c r="Y140" s="144"/>
      <c r="Z140" s="423">
        <f t="shared" si="54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 hidden="1">
      <c r="A141" s="157">
        <f t="shared" si="45"/>
        <v>1</v>
      </c>
      <c r="B141" s="142" t="s">
        <v>181</v>
      </c>
      <c r="C141" s="148"/>
      <c r="D141" s="198">
        <v>32</v>
      </c>
      <c r="E141" s="383">
        <f t="shared" si="46"/>
        <v>224</v>
      </c>
      <c r="F141" s="319">
        <v>46269</v>
      </c>
      <c r="G141" s="384">
        <f t="shared" ca="1" si="55"/>
        <v>39</v>
      </c>
      <c r="H141" s="385">
        <v>2</v>
      </c>
      <c r="I141" s="428">
        <v>-4.1312477000000003</v>
      </c>
      <c r="J141" s="428">
        <v>15.3083755</v>
      </c>
      <c r="K141" s="385" t="s">
        <v>280</v>
      </c>
      <c r="L141" s="195">
        <v>0.5</v>
      </c>
      <c r="M141" s="196"/>
      <c r="N141" s="196"/>
      <c r="O141" s="196">
        <v>0.25</v>
      </c>
      <c r="P141" s="196">
        <v>0.25</v>
      </c>
      <c r="Q141" s="197"/>
      <c r="R141" s="386">
        <f t="shared" si="47"/>
        <v>112</v>
      </c>
      <c r="S141" s="387">
        <f t="shared" si="48"/>
        <v>0</v>
      </c>
      <c r="T141" s="387">
        <f t="shared" si="49"/>
        <v>0</v>
      </c>
      <c r="U141" s="387">
        <f t="shared" si="50"/>
        <v>56</v>
      </c>
      <c r="V141" s="387">
        <f t="shared" si="51"/>
        <v>56</v>
      </c>
      <c r="W141" s="388">
        <f t="shared" si="52"/>
        <v>0</v>
      </c>
      <c r="X141" s="389">
        <f t="shared" si="53"/>
        <v>224</v>
      </c>
      <c r="Y141" s="144"/>
      <c r="Z141" s="423">
        <f t="shared" si="54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 hidden="1">
      <c r="A142" s="157">
        <f t="shared" si="45"/>
        <v>1</v>
      </c>
      <c r="B142" s="142" t="s">
        <v>182</v>
      </c>
      <c r="C142" s="142"/>
      <c r="D142" s="198">
        <v>18</v>
      </c>
      <c r="E142" s="383">
        <f t="shared" si="46"/>
        <v>126</v>
      </c>
      <c r="F142" s="319">
        <v>46269</v>
      </c>
      <c r="G142" s="384">
        <f t="shared" ca="1" si="55"/>
        <v>39</v>
      </c>
      <c r="H142" s="385">
        <v>2</v>
      </c>
      <c r="I142" s="428">
        <v>-4.1591972000000004</v>
      </c>
      <c r="J142" s="428">
        <v>15.3231723</v>
      </c>
      <c r="K142" s="385" t="s">
        <v>280</v>
      </c>
      <c r="L142" s="195"/>
      <c r="M142" s="196"/>
      <c r="N142" s="196"/>
      <c r="O142" s="196">
        <v>0.5</v>
      </c>
      <c r="P142" s="196">
        <v>0.5</v>
      </c>
      <c r="Q142" s="197"/>
      <c r="R142" s="386">
        <f t="shared" si="47"/>
        <v>0</v>
      </c>
      <c r="S142" s="387">
        <f t="shared" si="48"/>
        <v>0</v>
      </c>
      <c r="T142" s="387">
        <f t="shared" si="49"/>
        <v>0</v>
      </c>
      <c r="U142" s="387">
        <f t="shared" si="50"/>
        <v>63</v>
      </c>
      <c r="V142" s="387">
        <f t="shared" si="51"/>
        <v>63</v>
      </c>
      <c r="W142" s="388">
        <f t="shared" si="52"/>
        <v>0</v>
      </c>
      <c r="X142" s="389">
        <f t="shared" si="53"/>
        <v>126</v>
      </c>
      <c r="Y142" s="144"/>
      <c r="Z142" s="423">
        <f t="shared" si="54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 hidden="1">
      <c r="A143" s="157">
        <f t="shared" si="45"/>
        <v>1</v>
      </c>
      <c r="B143" s="142" t="s">
        <v>351</v>
      </c>
      <c r="C143" s="142"/>
      <c r="D143" s="198">
        <v>22</v>
      </c>
      <c r="E143" s="383">
        <f t="shared" si="46"/>
        <v>154</v>
      </c>
      <c r="F143" s="319">
        <v>46255</v>
      </c>
      <c r="G143" s="384">
        <f t="shared" ca="1" si="55"/>
        <v>53</v>
      </c>
      <c r="H143" s="254">
        <v>1</v>
      </c>
      <c r="I143" s="429" t="s">
        <v>582</v>
      </c>
      <c r="J143" s="429" t="s">
        <v>583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47"/>
        <v>77</v>
      </c>
      <c r="S143" s="387">
        <f t="shared" si="48"/>
        <v>0</v>
      </c>
      <c r="T143" s="387">
        <f t="shared" si="49"/>
        <v>0</v>
      </c>
      <c r="U143" s="387">
        <f t="shared" si="50"/>
        <v>0</v>
      </c>
      <c r="V143" s="387">
        <f t="shared" si="51"/>
        <v>0</v>
      </c>
      <c r="W143" s="388">
        <f t="shared" si="52"/>
        <v>77</v>
      </c>
      <c r="X143" s="389">
        <f t="shared" si="53"/>
        <v>154</v>
      </c>
      <c r="Y143" s="144"/>
      <c r="Z143" s="423">
        <f t="shared" si="54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 hidden="1">
      <c r="A144" s="157">
        <f t="shared" si="45"/>
        <v>1</v>
      </c>
      <c r="B144" s="142" t="s">
        <v>335</v>
      </c>
      <c r="C144" s="163"/>
      <c r="D144" s="198">
        <v>14</v>
      </c>
      <c r="E144" s="383">
        <f t="shared" si="46"/>
        <v>98</v>
      </c>
      <c r="F144" s="319">
        <v>46269</v>
      </c>
      <c r="G144" s="384">
        <f t="shared" ca="1" si="55"/>
        <v>39</v>
      </c>
      <c r="H144" s="385">
        <v>3</v>
      </c>
      <c r="I144" s="428">
        <v>-4.1678280000000001</v>
      </c>
      <c r="J144" s="428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>
        <v>0.5</v>
      </c>
      <c r="P144" s="196"/>
      <c r="Q144" s="197"/>
      <c r="R144" s="386">
        <f t="shared" si="47"/>
        <v>49</v>
      </c>
      <c r="S144" s="387">
        <f t="shared" si="48"/>
        <v>0</v>
      </c>
      <c r="T144" s="387">
        <f t="shared" si="49"/>
        <v>0</v>
      </c>
      <c r="U144" s="387">
        <f t="shared" si="50"/>
        <v>49</v>
      </c>
      <c r="V144" s="387">
        <f t="shared" si="51"/>
        <v>0</v>
      </c>
      <c r="W144" s="388">
        <f t="shared" si="52"/>
        <v>0</v>
      </c>
      <c r="X144" s="389">
        <f t="shared" si="53"/>
        <v>98</v>
      </c>
      <c r="Y144" s="144"/>
      <c r="Z144" s="423">
        <f t="shared" si="54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5" ht="18.75" hidden="1">
      <c r="A145" s="157">
        <f t="shared" si="45"/>
        <v>1</v>
      </c>
      <c r="B145" s="142" t="s">
        <v>304</v>
      </c>
      <c r="C145" s="148"/>
      <c r="D145" s="198">
        <v>8</v>
      </c>
      <c r="E145" s="383">
        <f t="shared" si="46"/>
        <v>56</v>
      </c>
      <c r="F145" s="319">
        <v>46269</v>
      </c>
      <c r="G145" s="384">
        <f t="shared" ca="1" si="55"/>
        <v>39</v>
      </c>
      <c r="H145" s="385">
        <v>2</v>
      </c>
      <c r="I145" s="428">
        <v>-4.1312462999999999</v>
      </c>
      <c r="J145" s="428">
        <v>15.3083791</v>
      </c>
      <c r="K145" s="385" t="s">
        <v>280</v>
      </c>
      <c r="L145" s="195">
        <v>0.5</v>
      </c>
      <c r="M145" s="196"/>
      <c r="N145" s="196">
        <v>0.5</v>
      </c>
      <c r="O145" s="196"/>
      <c r="P145" s="196"/>
      <c r="Q145" s="197"/>
      <c r="R145" s="386">
        <f t="shared" si="47"/>
        <v>28</v>
      </c>
      <c r="S145" s="387">
        <f t="shared" si="48"/>
        <v>0</v>
      </c>
      <c r="T145" s="387">
        <f t="shared" si="49"/>
        <v>28</v>
      </c>
      <c r="U145" s="387">
        <f t="shared" si="50"/>
        <v>0</v>
      </c>
      <c r="V145" s="387">
        <f t="shared" si="51"/>
        <v>0</v>
      </c>
      <c r="W145" s="388">
        <f t="shared" si="52"/>
        <v>0</v>
      </c>
      <c r="X145" s="389">
        <f t="shared" si="53"/>
        <v>56</v>
      </c>
      <c r="Y145" s="144"/>
      <c r="Z145" s="423">
        <f t="shared" si="54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5" ht="18.75" hidden="1">
      <c r="A146" s="157">
        <v>1</v>
      </c>
      <c r="B146" s="142" t="s">
        <v>593</v>
      </c>
      <c r="C146" s="148"/>
      <c r="D146" s="198">
        <v>10</v>
      </c>
      <c r="E146" s="383">
        <f t="shared" si="46"/>
        <v>70</v>
      </c>
      <c r="F146" s="319">
        <v>46260</v>
      </c>
      <c r="G146" s="384"/>
      <c r="H146" s="385">
        <v>1</v>
      </c>
      <c r="I146" s="428"/>
      <c r="J146" s="428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ref="R146:R154" si="56">+$E146*L146</f>
        <v>70</v>
      </c>
      <c r="S146" s="387">
        <f t="shared" ref="S146:S154" si="57">+$E146*M146</f>
        <v>0</v>
      </c>
      <c r="T146" s="387"/>
      <c r="U146" s="387">
        <f t="shared" ref="U146:W148" si="58">+$E146*O146</f>
        <v>0</v>
      </c>
      <c r="V146" s="387">
        <f t="shared" si="58"/>
        <v>0</v>
      </c>
      <c r="W146" s="388">
        <f t="shared" si="58"/>
        <v>0</v>
      </c>
      <c r="X146" s="389"/>
      <c r="Y146" s="144"/>
      <c r="Z146" s="423"/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5" ht="18.75" hidden="1">
      <c r="A147" s="157">
        <f>+IF(D147&gt;0,1,0)</f>
        <v>1</v>
      </c>
      <c r="B147" s="142" t="s">
        <v>306</v>
      </c>
      <c r="C147" s="148"/>
      <c r="D147" s="198">
        <v>7</v>
      </c>
      <c r="E147" s="383">
        <f t="shared" si="46"/>
        <v>49</v>
      </c>
      <c r="F147" s="319">
        <v>46268</v>
      </c>
      <c r="G147" s="384">
        <f ca="1">+IF(A147=1,(+TODAY())-F147,"Sans objet")</f>
        <v>40</v>
      </c>
      <c r="H147" s="385">
        <v>1</v>
      </c>
      <c r="I147" s="428" t="s">
        <v>584</v>
      </c>
      <c r="J147" s="428" t="s">
        <v>585</v>
      </c>
      <c r="K147" s="385" t="s">
        <v>353</v>
      </c>
      <c r="L147" s="195">
        <v>1</v>
      </c>
      <c r="M147" s="196"/>
      <c r="N147" s="196"/>
      <c r="O147" s="196"/>
      <c r="P147" s="196"/>
      <c r="Q147" s="197"/>
      <c r="R147" s="386">
        <f t="shared" si="56"/>
        <v>49</v>
      </c>
      <c r="S147" s="387">
        <f t="shared" si="57"/>
        <v>0</v>
      </c>
      <c r="T147" s="387">
        <f t="shared" ref="T147:T154" si="59">+$E147*N147</f>
        <v>0</v>
      </c>
      <c r="U147" s="387">
        <f t="shared" si="58"/>
        <v>0</v>
      </c>
      <c r="V147" s="387">
        <f t="shared" si="58"/>
        <v>0</v>
      </c>
      <c r="W147" s="388">
        <f t="shared" si="58"/>
        <v>0</v>
      </c>
      <c r="X147" s="389">
        <f>SUM(R147:W147)</f>
        <v>49</v>
      </c>
      <c r="Y147" s="144"/>
      <c r="Z147" s="423">
        <f>+X147-E147</f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57">
        <f>+IF(D148&gt;0,1,0)</f>
        <v>1</v>
      </c>
      <c r="B148" s="142" t="s">
        <v>336</v>
      </c>
      <c r="C148" s="148"/>
      <c r="D148" s="198">
        <v>14</v>
      </c>
      <c r="E148" s="383">
        <f t="shared" si="46"/>
        <v>98</v>
      </c>
      <c r="F148" s="319">
        <v>46289</v>
      </c>
      <c r="G148" s="384">
        <f ca="1">+IF(A148=1,(+TODAY())-F148,"Sans objet")</f>
        <v>19</v>
      </c>
      <c r="H148" s="385">
        <v>2</v>
      </c>
      <c r="I148" s="428" t="s">
        <v>586</v>
      </c>
      <c r="J148" s="428" t="s">
        <v>587</v>
      </c>
      <c r="K148" s="385" t="s">
        <v>354</v>
      </c>
      <c r="L148" s="195"/>
      <c r="M148" s="196"/>
      <c r="N148" s="196"/>
      <c r="O148" s="196">
        <v>1</v>
      </c>
      <c r="P148" s="196"/>
      <c r="Q148" s="197"/>
      <c r="R148" s="386">
        <f t="shared" si="56"/>
        <v>0</v>
      </c>
      <c r="S148" s="387">
        <f t="shared" si="57"/>
        <v>0</v>
      </c>
      <c r="T148" s="387">
        <f t="shared" si="59"/>
        <v>0</v>
      </c>
      <c r="U148" s="387">
        <f t="shared" si="58"/>
        <v>98</v>
      </c>
      <c r="V148" s="387">
        <f t="shared" si="58"/>
        <v>0</v>
      </c>
      <c r="W148" s="388">
        <f t="shared" si="58"/>
        <v>0</v>
      </c>
      <c r="X148" s="389">
        <f>SUM(R148:W148)</f>
        <v>98</v>
      </c>
      <c r="Y148" s="144"/>
      <c r="Z148" s="423">
        <f>+X148-E148</f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5" ht="18.75" hidden="1">
      <c r="A149" s="157">
        <v>1</v>
      </c>
      <c r="B149" s="142" t="s">
        <v>594</v>
      </c>
      <c r="C149" s="148"/>
      <c r="D149" s="198">
        <v>10</v>
      </c>
      <c r="E149" s="383">
        <f t="shared" si="46"/>
        <v>70</v>
      </c>
      <c r="F149" s="319">
        <v>46268</v>
      </c>
      <c r="G149" s="384"/>
      <c r="H149" s="385">
        <v>1</v>
      </c>
      <c r="I149" s="428" t="s">
        <v>595</v>
      </c>
      <c r="J149" s="428" t="s">
        <v>596</v>
      </c>
      <c r="K149" s="385" t="s">
        <v>353</v>
      </c>
      <c r="L149" s="195">
        <v>0.5</v>
      </c>
      <c r="M149" s="196"/>
      <c r="N149" s="196">
        <v>0.5</v>
      </c>
      <c r="O149" s="196"/>
      <c r="P149" s="196"/>
      <c r="Q149" s="197"/>
      <c r="R149" s="386">
        <f t="shared" si="56"/>
        <v>35</v>
      </c>
      <c r="S149" s="387">
        <f t="shared" si="57"/>
        <v>0</v>
      </c>
      <c r="T149" s="387">
        <f t="shared" si="59"/>
        <v>35</v>
      </c>
      <c r="U149" s="387"/>
      <c r="V149" s="387">
        <f t="shared" ref="V149:W152" si="60">+$E149*P149</f>
        <v>0</v>
      </c>
      <c r="W149" s="388">
        <f t="shared" si="60"/>
        <v>0</v>
      </c>
      <c r="X149" s="389">
        <v>70</v>
      </c>
      <c r="Y149" s="144"/>
      <c r="Z149" s="423"/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5" ht="18.75" hidden="1">
      <c r="A150" s="157">
        <v>1</v>
      </c>
      <c r="B150" s="142" t="s">
        <v>125</v>
      </c>
      <c r="C150" s="148"/>
      <c r="D150" s="198">
        <v>4</v>
      </c>
      <c r="E150" s="383">
        <f t="shared" si="46"/>
        <v>28</v>
      </c>
      <c r="F150" s="319">
        <v>46268</v>
      </c>
      <c r="G150" s="384" t="s">
        <v>404</v>
      </c>
      <c r="H150" s="385">
        <v>1</v>
      </c>
      <c r="I150" s="428"/>
      <c r="J150" s="428"/>
      <c r="K150" s="385" t="s">
        <v>353</v>
      </c>
      <c r="L150" s="195">
        <v>0.5</v>
      </c>
      <c r="M150" s="196"/>
      <c r="N150" s="196"/>
      <c r="O150" s="196"/>
      <c r="P150" s="196">
        <v>0.5</v>
      </c>
      <c r="Q150" s="197"/>
      <c r="R150" s="386">
        <f t="shared" si="56"/>
        <v>14</v>
      </c>
      <c r="S150" s="387">
        <f t="shared" si="57"/>
        <v>0</v>
      </c>
      <c r="T150" s="387">
        <f t="shared" si="59"/>
        <v>0</v>
      </c>
      <c r="U150" s="387"/>
      <c r="V150" s="387">
        <f t="shared" si="60"/>
        <v>14</v>
      </c>
      <c r="W150" s="388">
        <f t="shared" si="60"/>
        <v>0</v>
      </c>
      <c r="X150" s="389">
        <v>28</v>
      </c>
      <c r="Y150" s="144"/>
      <c r="Z150" s="423"/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57">
        <f>+IF(D151&gt;0,1,0)</f>
        <v>1</v>
      </c>
      <c r="B151" s="142" t="s">
        <v>340</v>
      </c>
      <c r="C151" s="142"/>
      <c r="D151" s="198">
        <v>18</v>
      </c>
      <c r="E151" s="383">
        <f t="shared" si="46"/>
        <v>126</v>
      </c>
      <c r="F151" s="319">
        <v>46289</v>
      </c>
      <c r="G151" s="384">
        <f ca="1">+IF(A151=1,(+TODAY())-F151,"Sans objet")</f>
        <v>19</v>
      </c>
      <c r="H151" s="385"/>
      <c r="I151" s="428" t="s">
        <v>588</v>
      </c>
      <c r="J151" s="428" t="s">
        <v>589</v>
      </c>
      <c r="K151" s="385" t="s">
        <v>354</v>
      </c>
      <c r="L151" s="195"/>
      <c r="M151" s="196"/>
      <c r="N151" s="196"/>
      <c r="O151" s="196">
        <v>1</v>
      </c>
      <c r="P151" s="196"/>
      <c r="Q151" s="197"/>
      <c r="R151" s="386">
        <f t="shared" si="56"/>
        <v>0</v>
      </c>
      <c r="S151" s="387">
        <f t="shared" si="57"/>
        <v>0</v>
      </c>
      <c r="T151" s="387">
        <f t="shared" si="59"/>
        <v>0</v>
      </c>
      <c r="U151" s="387">
        <f>+$E151*O151</f>
        <v>126</v>
      </c>
      <c r="V151" s="387">
        <f t="shared" si="60"/>
        <v>0</v>
      </c>
      <c r="W151" s="388">
        <f t="shared" si="60"/>
        <v>0</v>
      </c>
      <c r="X151" s="389">
        <f>SUM(R151:W151)</f>
        <v>126</v>
      </c>
      <c r="Y151" s="144"/>
      <c r="Z151" s="423">
        <f>+X151-E151</f>
        <v>0</v>
      </c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5" ht="18.75" hidden="1">
      <c r="A152" s="157">
        <f>+IF(D152&gt;0,1,0)</f>
        <v>1</v>
      </c>
      <c r="B152" s="348" t="s">
        <v>352</v>
      </c>
      <c r="C152" s="163"/>
      <c r="D152" s="198">
        <v>16</v>
      </c>
      <c r="E152" s="383">
        <f t="shared" si="46"/>
        <v>112</v>
      </c>
      <c r="F152" s="319">
        <v>46267</v>
      </c>
      <c r="G152" s="384">
        <f ca="1">+IF(A152=1,(+TODAY())-F152,"Sans objet")</f>
        <v>41</v>
      </c>
      <c r="H152" s="385">
        <v>1</v>
      </c>
      <c r="I152" s="428">
        <v>-4.2692519000000004</v>
      </c>
      <c r="J152" s="428">
        <v>15.2894527</v>
      </c>
      <c r="K152" s="385" t="s">
        <v>280</v>
      </c>
      <c r="L152" s="195">
        <v>0.5</v>
      </c>
      <c r="M152" s="196"/>
      <c r="N152" s="196"/>
      <c r="O152" s="196"/>
      <c r="P152" s="196">
        <v>0.5</v>
      </c>
      <c r="Q152" s="197"/>
      <c r="R152" s="386">
        <f t="shared" si="56"/>
        <v>56</v>
      </c>
      <c r="S152" s="387">
        <f t="shared" si="57"/>
        <v>0</v>
      </c>
      <c r="T152" s="387">
        <f t="shared" si="59"/>
        <v>0</v>
      </c>
      <c r="U152" s="387">
        <f>+$E152*O152</f>
        <v>0</v>
      </c>
      <c r="V152" s="387">
        <f t="shared" si="60"/>
        <v>56</v>
      </c>
      <c r="W152" s="388">
        <f t="shared" si="60"/>
        <v>0</v>
      </c>
      <c r="X152" s="389">
        <f>SUM(R152:W152)</f>
        <v>112</v>
      </c>
      <c r="Y152" s="144"/>
      <c r="Z152" s="423">
        <f>+X152-E152</f>
        <v>0</v>
      </c>
      <c r="AA152" s="423"/>
      <c r="AB152" s="10"/>
      <c r="AC152" s="2"/>
      <c r="AD152" s="2"/>
      <c r="AE152" s="2"/>
      <c r="AF152" s="2"/>
      <c r="AG152" s="2"/>
      <c r="AH152" s="2"/>
      <c r="AI152" s="2"/>
    </row>
    <row r="153" spans="1:35" ht="18.75" hidden="1">
      <c r="A153" s="157">
        <v>1</v>
      </c>
      <c r="B153" s="348" t="s">
        <v>597</v>
      </c>
      <c r="C153" s="163"/>
      <c r="D153" s="198">
        <v>5</v>
      </c>
      <c r="E153" s="383">
        <f t="shared" si="46"/>
        <v>35</v>
      </c>
      <c r="F153" s="319">
        <v>46268</v>
      </c>
      <c r="G153" s="384"/>
      <c r="H153" s="385">
        <v>1</v>
      </c>
      <c r="I153" s="428" t="s">
        <v>598</v>
      </c>
      <c r="J153" s="428" t="s">
        <v>599</v>
      </c>
      <c r="K153" s="385" t="s">
        <v>353</v>
      </c>
      <c r="L153" s="195">
        <v>1</v>
      </c>
      <c r="M153" s="196"/>
      <c r="N153" s="196"/>
      <c r="O153" s="196"/>
      <c r="P153" s="196"/>
      <c r="Q153" s="197"/>
      <c r="R153" s="386">
        <f t="shared" si="56"/>
        <v>35</v>
      </c>
      <c r="S153" s="387">
        <f t="shared" si="57"/>
        <v>0</v>
      </c>
      <c r="T153" s="387">
        <f t="shared" si="59"/>
        <v>0</v>
      </c>
      <c r="U153" s="387">
        <f>+$E153*O153</f>
        <v>0</v>
      </c>
      <c r="V153" s="387"/>
      <c r="W153" s="388">
        <f>+$E153*Q153</f>
        <v>0</v>
      </c>
      <c r="X153" s="389">
        <v>35</v>
      </c>
      <c r="Y153" s="144"/>
      <c r="Z153" s="423"/>
      <c r="AA153" s="423"/>
      <c r="AB153" s="10"/>
      <c r="AC153" s="2"/>
      <c r="AD153" s="2"/>
      <c r="AE153" s="2"/>
      <c r="AF153" s="2"/>
      <c r="AG153" s="2"/>
      <c r="AH153" s="2"/>
      <c r="AI153" s="2"/>
    </row>
    <row r="154" spans="1:35" ht="18.75" hidden="1">
      <c r="A154" s="157">
        <v>1</v>
      </c>
      <c r="B154" s="348" t="s">
        <v>600</v>
      </c>
      <c r="C154" s="163"/>
      <c r="D154" s="198">
        <v>12</v>
      </c>
      <c r="E154" s="383">
        <f t="shared" si="46"/>
        <v>84</v>
      </c>
      <c r="F154" s="319">
        <v>46248</v>
      </c>
      <c r="G154" s="384">
        <f ca="1">+IF(A154=1,(+TODAY())-F154,"Sans objet")</f>
        <v>60</v>
      </c>
      <c r="H154" s="385">
        <v>1</v>
      </c>
      <c r="I154" s="428">
        <v>-4.2771866999999997</v>
      </c>
      <c r="J154" s="428">
        <v>15.222096799999999</v>
      </c>
      <c r="K154" s="385" t="s">
        <v>353</v>
      </c>
      <c r="L154" s="195"/>
      <c r="M154" s="196"/>
      <c r="N154" s="196"/>
      <c r="O154" s="196"/>
      <c r="P154" s="196">
        <v>1</v>
      </c>
      <c r="Q154" s="197"/>
      <c r="R154" s="386">
        <f t="shared" si="56"/>
        <v>0</v>
      </c>
      <c r="S154" s="387">
        <f t="shared" si="57"/>
        <v>0</v>
      </c>
      <c r="T154" s="387">
        <f t="shared" si="59"/>
        <v>0</v>
      </c>
      <c r="U154" s="387">
        <f>+$E154*O154</f>
        <v>0</v>
      </c>
      <c r="V154" s="387">
        <f>+$E154*P154</f>
        <v>84</v>
      </c>
      <c r="W154" s="388">
        <f>+$E154*Q154</f>
        <v>0</v>
      </c>
      <c r="X154" s="389">
        <f>SUM(R154:W154)</f>
        <v>84</v>
      </c>
      <c r="Y154" s="144"/>
      <c r="Z154" s="423">
        <f>+X154-E154</f>
        <v>0</v>
      </c>
      <c r="AA154" s="423"/>
      <c r="AB154" s="10"/>
      <c r="AC154" s="2"/>
      <c r="AD154" s="2"/>
      <c r="AE154" s="2"/>
      <c r="AF154" s="2"/>
      <c r="AG154" s="2"/>
      <c r="AH154" s="2"/>
      <c r="AI154" s="2"/>
    </row>
    <row r="155" spans="1:35" ht="18.75" hidden="1">
      <c r="A155" s="258"/>
      <c r="B155" s="259"/>
      <c r="C155" s="260"/>
      <c r="D155" s="261"/>
      <c r="E155" s="262"/>
      <c r="F155" s="263"/>
      <c r="G155" s="263"/>
      <c r="H155" s="264"/>
      <c r="I155" s="432"/>
      <c r="J155" s="432"/>
      <c r="K155" s="264"/>
      <c r="L155" s="265"/>
      <c r="M155" s="266"/>
      <c r="N155" s="266"/>
      <c r="O155" s="266"/>
      <c r="P155" s="266"/>
      <c r="Q155" s="267"/>
      <c r="R155" s="268"/>
      <c r="S155" s="269"/>
      <c r="T155" s="269"/>
      <c r="U155" s="269"/>
      <c r="V155" s="269"/>
      <c r="W155" s="270"/>
      <c r="X155" s="271">
        <f>SUM(R155:W155)</f>
        <v>0</v>
      </c>
      <c r="Y155" s="272"/>
      <c r="Z155" s="423"/>
      <c r="AA155" s="423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181">
        <f>SUBTOTAL(9,A2:A155)</f>
        <v>50</v>
      </c>
      <c r="B156" s="181"/>
      <c r="C156" s="326">
        <f>+D156/A156</f>
        <v>29.26</v>
      </c>
      <c r="D156" s="182">
        <f>SUBTOTAL(9,D2:D155)</f>
        <v>1463</v>
      </c>
      <c r="E156" s="182">
        <f>SUBTOTAL(9,E2:E155)</f>
        <v>10241</v>
      </c>
      <c r="F156" s="327">
        <f>+E156/A156</f>
        <v>204.82</v>
      </c>
      <c r="G156" s="384">
        <f ca="1">(SUBTOTAL(9,G2:G155))/A156</f>
        <v>37.92</v>
      </c>
      <c r="H156" s="256"/>
      <c r="I156" s="256"/>
      <c r="J156" s="256"/>
      <c r="K156" s="256"/>
      <c r="L156" s="273">
        <f>(SUBTOTAL(9,L2:L155))/Q$165</f>
        <v>0.19036697247706422</v>
      </c>
      <c r="M156" s="274">
        <f>(SUBTOTAL(9,M2:M155))/R$165</f>
        <v>0.375</v>
      </c>
      <c r="N156" s="274">
        <f>(SUBTOTAL(9,N2:N155))/T$165</f>
        <v>0.12857142857142856</v>
      </c>
      <c r="O156" s="274">
        <f>(SUBTOTAL(9,O2:O155))/U$165</f>
        <v>0.20895522388059701</v>
      </c>
      <c r="P156" s="274">
        <f>(SUBTOTAL(9,P2:P155))/V$165</f>
        <v>7.1428571428571425E-2</v>
      </c>
      <c r="Q156" s="275">
        <f>(SUBTOTAL(9,Q2:Q155))/W$165</f>
        <v>0.30555555555555558</v>
      </c>
      <c r="R156" s="184">
        <f t="shared" ref="R156:W156" si="61">SUBTOTAL(9,R2:R155)</f>
        <v>4466</v>
      </c>
      <c r="S156" s="184">
        <f t="shared" si="61"/>
        <v>857.5</v>
      </c>
      <c r="T156" s="184">
        <f t="shared" si="61"/>
        <v>791</v>
      </c>
      <c r="U156" s="184">
        <f t="shared" si="61"/>
        <v>2908.5</v>
      </c>
      <c r="V156" s="184">
        <f t="shared" si="61"/>
        <v>903</v>
      </c>
      <c r="W156" s="184">
        <f t="shared" si="61"/>
        <v>315</v>
      </c>
      <c r="X156" s="184">
        <v>28917</v>
      </c>
      <c r="Y156" s="182"/>
      <c r="Z156" s="371"/>
      <c r="AA156" s="371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2"/>
      <c r="J157" s="2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185</v>
      </c>
      <c r="B158" s="173" t="s">
        <v>186</v>
      </c>
      <c r="C158" s="173"/>
      <c r="D158" s="173" t="s">
        <v>383</v>
      </c>
      <c r="E158" s="24"/>
      <c r="F158" s="24"/>
      <c r="G158" s="24"/>
      <c r="H158" s="24"/>
      <c r="I158" s="24"/>
      <c r="J158" s="24"/>
      <c r="K158" s="24"/>
      <c r="N158" s="41"/>
      <c r="P158" s="453" t="s">
        <v>188</v>
      </c>
      <c r="Q158" s="454" t="s">
        <v>289</v>
      </c>
      <c r="R158" s="455" t="s">
        <v>192</v>
      </c>
      <c r="S158" s="87" t="s">
        <v>2</v>
      </c>
      <c r="T158" s="87" t="s">
        <v>3</v>
      </c>
      <c r="U158" s="87" t="s">
        <v>4</v>
      </c>
      <c r="V158" s="456" t="s">
        <v>6</v>
      </c>
      <c r="W158" s="456" t="s">
        <v>5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1" t="s">
        <v>287</v>
      </c>
      <c r="B159" s="311">
        <v>9434</v>
      </c>
      <c r="C159" s="213"/>
      <c r="D159" s="425">
        <v>0.41</v>
      </c>
      <c r="E159" s="2"/>
      <c r="F159" s="2"/>
      <c r="G159" s="2"/>
      <c r="H159" s="2"/>
      <c r="I159" s="2"/>
      <c r="J159" s="2"/>
      <c r="K159" s="2"/>
      <c r="P159" s="457">
        <v>0.25</v>
      </c>
      <c r="Q159" s="458">
        <f t="shared" ref="Q159:R162" si="62">+SUMIF(L$2:L$155,$P159,$A$2:$A$155)</f>
        <v>7</v>
      </c>
      <c r="R159" s="459">
        <f t="shared" si="62"/>
        <v>2</v>
      </c>
      <c r="S159" s="460">
        <f>+Q159+R159</f>
        <v>9</v>
      </c>
      <c r="T159" s="460">
        <f t="shared" ref="T159:W162" si="63">+SUMIF(N$2:N$155,$P159,$A$2:$A$155)</f>
        <v>8</v>
      </c>
      <c r="U159" s="460">
        <f t="shared" si="63"/>
        <v>24</v>
      </c>
      <c r="V159" s="460">
        <f t="shared" si="63"/>
        <v>17</v>
      </c>
      <c r="W159" s="460">
        <f t="shared" si="63"/>
        <v>2</v>
      </c>
      <c r="X159" s="461"/>
      <c r="Z159" s="402"/>
      <c r="AA159" s="402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215" t="s">
        <v>192</v>
      </c>
      <c r="B160" s="312">
        <v>2800</v>
      </c>
      <c r="C160" s="217"/>
      <c r="D160" s="426">
        <v>0.03</v>
      </c>
      <c r="E160" s="2"/>
      <c r="F160" s="2"/>
      <c r="G160" s="2"/>
      <c r="H160" s="2"/>
      <c r="I160" s="2"/>
      <c r="J160" s="2"/>
      <c r="K160" s="2"/>
      <c r="P160" s="457">
        <v>0.5</v>
      </c>
      <c r="Q160" s="458">
        <f t="shared" si="62"/>
        <v>76</v>
      </c>
      <c r="R160" s="459">
        <f t="shared" si="62"/>
        <v>3</v>
      </c>
      <c r="S160" s="460">
        <f>+Q160+R160</f>
        <v>79</v>
      </c>
      <c r="T160" s="460">
        <f t="shared" si="63"/>
        <v>25</v>
      </c>
      <c r="U160" s="460">
        <f t="shared" si="63"/>
        <v>37</v>
      </c>
      <c r="V160" s="460">
        <f t="shared" si="63"/>
        <v>49</v>
      </c>
      <c r="W160" s="460">
        <f t="shared" si="63"/>
        <v>5</v>
      </c>
      <c r="X160" s="461"/>
      <c r="Z160" s="404"/>
      <c r="AA160" s="404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363" t="s">
        <v>2</v>
      </c>
      <c r="B161" s="420">
        <f>B159+B160</f>
        <v>12234</v>
      </c>
      <c r="C161" s="421"/>
      <c r="D161" s="366">
        <v>0.44</v>
      </c>
      <c r="E161" s="316">
        <f>+D161-S166</f>
        <v>-3.4999999999999976E-2</v>
      </c>
      <c r="F161" s="225"/>
      <c r="G161" s="225"/>
      <c r="H161" s="257"/>
      <c r="I161" s="257"/>
      <c r="J161" s="257"/>
      <c r="K161" s="257"/>
      <c r="P161" s="457">
        <v>0.75</v>
      </c>
      <c r="Q161" s="458">
        <f t="shared" si="62"/>
        <v>13</v>
      </c>
      <c r="R161" s="459">
        <f t="shared" si="62"/>
        <v>0</v>
      </c>
      <c r="S161" s="460">
        <f>+Q161+R161</f>
        <v>13</v>
      </c>
      <c r="T161" s="460">
        <f t="shared" si="63"/>
        <v>0</v>
      </c>
      <c r="U161" s="460">
        <f t="shared" si="63"/>
        <v>0</v>
      </c>
      <c r="V161" s="460">
        <f t="shared" si="63"/>
        <v>1</v>
      </c>
      <c r="W161" s="460">
        <f t="shared" si="63"/>
        <v>0</v>
      </c>
      <c r="X161" s="461"/>
      <c r="Z161" s="405"/>
      <c r="AA161" s="405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3</v>
      </c>
      <c r="B162" s="422">
        <f>+T156</f>
        <v>791</v>
      </c>
      <c r="C162" s="48"/>
      <c r="D162" s="286">
        <v>0.1</v>
      </c>
      <c r="E162" s="316">
        <f>+D162-T166</f>
        <v>1.0000000000000009E-2</v>
      </c>
      <c r="F162" s="225"/>
      <c r="G162" s="225"/>
      <c r="H162" s="257"/>
      <c r="I162" s="257"/>
      <c r="J162" s="257"/>
      <c r="K162" s="257"/>
      <c r="P162" s="457">
        <v>1</v>
      </c>
      <c r="Q162" s="458">
        <f t="shared" si="62"/>
        <v>13</v>
      </c>
      <c r="R162" s="459">
        <f t="shared" si="62"/>
        <v>3</v>
      </c>
      <c r="S162" s="460">
        <f>+Q162+R162</f>
        <v>16</v>
      </c>
      <c r="T162" s="460">
        <f t="shared" si="63"/>
        <v>2</v>
      </c>
      <c r="U162" s="460">
        <f t="shared" si="63"/>
        <v>6</v>
      </c>
      <c r="V162" s="460">
        <f t="shared" si="63"/>
        <v>3</v>
      </c>
      <c r="W162" s="460">
        <f t="shared" si="63"/>
        <v>2</v>
      </c>
      <c r="X162" s="461"/>
      <c r="Z162" s="404"/>
      <c r="AA162" s="404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4</v>
      </c>
      <c r="B163" s="422">
        <f>+U156</f>
        <v>2908.5</v>
      </c>
      <c r="C163" s="48" t="s">
        <v>397</v>
      </c>
      <c r="D163" s="286">
        <v>0.22</v>
      </c>
      <c r="E163" s="316">
        <f>+D163-U166</f>
        <v>-6.0000000000000026E-2</v>
      </c>
      <c r="F163" s="225"/>
      <c r="G163" s="225"/>
      <c r="H163" s="257"/>
      <c r="I163" s="257"/>
      <c r="J163" s="257"/>
      <c r="K163" s="257"/>
      <c r="P163" s="462" t="s">
        <v>294</v>
      </c>
      <c r="Q163" s="463">
        <f t="shared" ref="Q163:W163" si="64">+SUMPRODUCT($P$159:$P$162,Q159:Q162)/Q165</f>
        <v>0.57339449541284404</v>
      </c>
      <c r="R163" s="464">
        <f t="shared" si="64"/>
        <v>0.625</v>
      </c>
      <c r="S163" s="465">
        <f t="shared" si="64"/>
        <v>0.57692307692307687</v>
      </c>
      <c r="T163" s="465">
        <f t="shared" si="64"/>
        <v>0.47142857142857142</v>
      </c>
      <c r="U163" s="465">
        <f t="shared" si="64"/>
        <v>0.45522388059701491</v>
      </c>
      <c r="V163" s="465">
        <f t="shared" si="64"/>
        <v>0.4642857142857143</v>
      </c>
      <c r="W163" s="465">
        <f t="shared" si="64"/>
        <v>0.55555555555555558</v>
      </c>
      <c r="X163" s="186"/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6</v>
      </c>
      <c r="B164" s="422">
        <f>+V156</f>
        <v>903</v>
      </c>
      <c r="C164" s="48"/>
      <c r="D164" s="286">
        <v>0.21</v>
      </c>
      <c r="E164" s="316">
        <f>+D164-V166</f>
        <v>0.10999999999999999</v>
      </c>
      <c r="F164" s="225"/>
      <c r="G164" s="225"/>
      <c r="H164" s="257"/>
      <c r="I164" s="257"/>
      <c r="J164" s="257"/>
      <c r="K164" s="257"/>
      <c r="P164" s="462"/>
      <c r="Q164" s="466">
        <f>+L156</f>
        <v>0.19036697247706422</v>
      </c>
      <c r="R164" s="467">
        <f>+M156</f>
        <v>0.375</v>
      </c>
      <c r="S164" s="468">
        <f>+(Q164*Q165+R164*R165)/S165</f>
        <v>0.20299145299145299</v>
      </c>
      <c r="T164" s="468">
        <f>+N156</f>
        <v>0.12857142857142856</v>
      </c>
      <c r="U164" s="468">
        <f>+O156</f>
        <v>0.20895522388059701</v>
      </c>
      <c r="V164" s="468">
        <f>+P156</f>
        <v>7.1428571428571425E-2</v>
      </c>
      <c r="W164" s="468">
        <f>+Q156</f>
        <v>0.30555555555555558</v>
      </c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5</v>
      </c>
      <c r="B165" s="422">
        <f>+W156</f>
        <v>315</v>
      </c>
      <c r="C165" s="48"/>
      <c r="D165" s="286">
        <v>0.03</v>
      </c>
      <c r="E165" s="316">
        <f>+D165-W166</f>
        <v>-2.5000000000000001E-2</v>
      </c>
      <c r="F165" s="225"/>
      <c r="G165" s="225"/>
      <c r="H165" s="257"/>
      <c r="I165" s="257"/>
      <c r="J165" s="257"/>
      <c r="K165" s="257"/>
      <c r="O165" s="469">
        <f>+A156</f>
        <v>50</v>
      </c>
      <c r="P165" s="470" t="s">
        <v>191</v>
      </c>
      <c r="Q165" s="471">
        <f t="shared" ref="Q165:W165" si="65">SUM(Q159:Q162)</f>
        <v>109</v>
      </c>
      <c r="R165" s="471">
        <f t="shared" si="65"/>
        <v>8</v>
      </c>
      <c r="S165" s="472">
        <f t="shared" si="65"/>
        <v>117</v>
      </c>
      <c r="T165" s="471">
        <f t="shared" si="65"/>
        <v>35</v>
      </c>
      <c r="U165" s="471">
        <f t="shared" si="65"/>
        <v>67</v>
      </c>
      <c r="V165" s="471">
        <f t="shared" si="65"/>
        <v>70</v>
      </c>
      <c r="W165" s="471">
        <f t="shared" si="65"/>
        <v>9</v>
      </c>
      <c r="X165" s="473"/>
      <c r="Z165" s="164"/>
      <c r="AA165" s="164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16</v>
      </c>
      <c r="B166" s="314">
        <f>B161+B162+B163+B164+B165</f>
        <v>17151.5</v>
      </c>
      <c r="C166" s="192"/>
      <c r="D166" s="315">
        <f>SUM(D161:D165)</f>
        <v>1</v>
      </c>
      <c r="E166" s="2"/>
      <c r="F166" s="2"/>
      <c r="G166" s="2"/>
      <c r="H166" s="2"/>
      <c r="I166" s="2"/>
      <c r="J166" s="2"/>
      <c r="K166" s="2"/>
      <c r="O166" s="282"/>
      <c r="P166" s="474" t="s">
        <v>272</v>
      </c>
      <c r="Q166" s="284">
        <f>+(Q164*Q165)/$O$165</f>
        <v>0.41499999999999998</v>
      </c>
      <c r="R166" s="285">
        <f>+(R164*R165)/$O$165</f>
        <v>0.06</v>
      </c>
      <c r="S166" s="475">
        <f>+R166+Q166</f>
        <v>0.47499999999999998</v>
      </c>
      <c r="T166" s="475">
        <f>+(T164*T165)/$O$165</f>
        <v>0.09</v>
      </c>
      <c r="U166" s="475">
        <f>+(U164*U165)/$O$165</f>
        <v>0.28000000000000003</v>
      </c>
      <c r="V166" s="475">
        <f>+(V164*V165)/$O$165</f>
        <v>0.1</v>
      </c>
      <c r="W166" s="475">
        <f>+(W164*W165)/$O$165</f>
        <v>5.5E-2</v>
      </c>
      <c r="X166" s="476">
        <f>SUBTOTAL(9,S166:W166)</f>
        <v>1</v>
      </c>
      <c r="Z166" s="164"/>
      <c r="AA166" s="164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D167" s="2"/>
      <c r="E167" s="2"/>
      <c r="F167" s="2"/>
      <c r="G167" s="2"/>
      <c r="H167" s="2"/>
      <c r="I167" s="2"/>
      <c r="J167" s="2"/>
      <c r="K167" s="2"/>
      <c r="P167" s="419" t="s">
        <v>384</v>
      </c>
      <c r="S167" s="418">
        <f>+S165/$O$165</f>
        <v>2.34</v>
      </c>
      <c r="T167" s="418">
        <f>+T165/$O$165</f>
        <v>0.7</v>
      </c>
      <c r="U167" s="418">
        <f>+U165/$O$165</f>
        <v>1.34</v>
      </c>
      <c r="V167" s="418">
        <f>+V165/$O$165</f>
        <v>1.4</v>
      </c>
      <c r="W167" s="418">
        <f>+W165/$O$165</f>
        <v>0.18</v>
      </c>
      <c r="Z167" s="164"/>
      <c r="AA167" s="164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489"/>
      <c r="D168" s="2"/>
      <c r="E168" s="2"/>
      <c r="F168" s="2"/>
      <c r="G168" s="2"/>
      <c r="H168" s="2"/>
      <c r="I168" s="2"/>
      <c r="J168" s="2"/>
      <c r="K168" s="2"/>
      <c r="P168" s="419"/>
      <c r="S168" s="418"/>
      <c r="T168" s="418"/>
      <c r="U168" s="418"/>
      <c r="V168" s="418"/>
      <c r="W168" s="418"/>
      <c r="Z168" s="164"/>
      <c r="AA168" s="164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164"/>
      <c r="AA169" s="164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227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>
    <filterColumn colId="10">
      <filters>
        <filter val="Brandon LINGA"/>
      </filters>
    </filterColumn>
  </autoFilter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47" priority="6" operator="lessThan">
      <formula>7</formula>
    </cfRule>
    <cfRule type="cellIs" dxfId="46" priority="7" operator="between">
      <formula>14</formula>
      <formula>7</formula>
    </cfRule>
    <cfRule type="cellIs" dxfId="45" priority="8" operator="greaterThan">
      <formula>14</formula>
    </cfRule>
  </conditionalFormatting>
  <conditionalFormatting sqref="G156">
    <cfRule type="cellIs" dxfId="44" priority="3" operator="lessThan">
      <formula>7</formula>
    </cfRule>
    <cfRule type="cellIs" dxfId="43" priority="4" operator="between">
      <formula>14</formula>
      <formula>7</formula>
    </cfRule>
    <cfRule type="cellIs" dxfId="42" priority="5" operator="greaterThan">
      <formula>14</formula>
    </cfRule>
  </conditionalFormatting>
  <conditionalFormatting sqref="AE6:AI6">
    <cfRule type="cellIs" dxfId="41" priority="1" operator="greaterThan">
      <formula>0</formula>
    </cfRule>
    <cfRule type="cellIs" dxfId="40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69C6A-FE46-4178-A5EA-D3946AD5B423}">
  <sheetPr filterMode="1"/>
  <dimension ref="A1:AR177"/>
  <sheetViews>
    <sheetView zoomScale="96" zoomScaleNormal="96" workbookViewId="0">
      <pane xSplit="6" ySplit="1" topLeftCell="G93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33" si="1">D2*7</f>
        <v>280</v>
      </c>
      <c r="F2" s="319">
        <v>46275</v>
      </c>
      <c r="G2" s="384">
        <f t="shared" ref="G2:G20" ca="1" si="2">+IF(A2=1,(+TODAY())-F2,"Sans objet")</f>
        <v>33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0.5</v>
      </c>
      <c r="M2" s="204">
        <v>0.5</v>
      </c>
      <c r="N2" s="204"/>
      <c r="O2" s="204"/>
      <c r="P2" s="204"/>
      <c r="Q2" s="205"/>
      <c r="R2" s="386">
        <f t="shared" ref="R2:R33" si="3">+$E2*L2</f>
        <v>140</v>
      </c>
      <c r="S2" s="387">
        <f t="shared" ref="S2:S33" si="4">+$E2*M2</f>
        <v>140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0</v>
      </c>
      <c r="W2" s="388">
        <f t="shared" ref="W2:W33" si="8">+$E2*Q2</f>
        <v>0</v>
      </c>
      <c r="X2" s="389">
        <f t="shared" ref="X2:X33" si="9">SUM(R2:W2)</f>
        <v>280</v>
      </c>
      <c r="Y2" s="383"/>
      <c r="Z2" s="423">
        <f t="shared" ref="Z2:Z33" si="10">+X2-E2</f>
        <v>0</v>
      </c>
      <c r="AA2" s="423"/>
      <c r="AB2" s="445">
        <v>34</v>
      </c>
      <c r="AC2" s="448">
        <v>0.41</v>
      </c>
      <c r="AD2" s="448">
        <v>0.04</v>
      </c>
      <c r="AE2" s="323">
        <v>0.45</v>
      </c>
      <c r="AF2" s="323">
        <v>0.08</v>
      </c>
      <c r="AG2" s="323">
        <v>0.13</v>
      </c>
      <c r="AH2" s="323">
        <v>0.12</v>
      </c>
      <c r="AI2" s="323">
        <v>0.22</v>
      </c>
      <c r="AJ2" s="447">
        <v>1</v>
      </c>
    </row>
    <row r="3" spans="1:36" ht="19.5" thickTop="1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46275</v>
      </c>
      <c r="G3" s="384">
        <f t="shared" ca="1" si="2"/>
        <v>33</v>
      </c>
      <c r="H3" s="385">
        <v>2</v>
      </c>
      <c r="I3" s="428" t="s">
        <v>432</v>
      </c>
      <c r="J3" s="428" t="s">
        <v>433</v>
      </c>
      <c r="K3" s="385" t="s">
        <v>354</v>
      </c>
      <c r="L3" s="195">
        <v>0.25</v>
      </c>
      <c r="M3" s="196"/>
      <c r="N3" s="196">
        <v>0.5</v>
      </c>
      <c r="O3" s="196">
        <v>0.25</v>
      </c>
      <c r="P3" s="196"/>
      <c r="Q3" s="197"/>
      <c r="R3" s="386">
        <f t="shared" si="3"/>
        <v>84</v>
      </c>
      <c r="S3" s="387">
        <f t="shared" si="4"/>
        <v>0</v>
      </c>
      <c r="T3" s="387">
        <f t="shared" si="5"/>
        <v>168</v>
      </c>
      <c r="U3" s="387">
        <f t="shared" si="6"/>
        <v>84</v>
      </c>
      <c r="V3" s="387">
        <f t="shared" si="7"/>
        <v>0</v>
      </c>
      <c r="W3" s="388">
        <f t="shared" si="8"/>
        <v>0</v>
      </c>
      <c r="X3" s="389">
        <f t="shared" si="9"/>
        <v>336</v>
      </c>
      <c r="Y3" s="144"/>
      <c r="Z3" s="423">
        <f t="shared" si="10"/>
        <v>0</v>
      </c>
      <c r="AA3" s="423"/>
      <c r="AB3" s="445">
        <v>35</v>
      </c>
      <c r="AC3" s="448">
        <v>0.41</v>
      </c>
      <c r="AD3" s="448">
        <v>0.06</v>
      </c>
      <c r="AE3" s="323">
        <v>0.47</v>
      </c>
      <c r="AF3" s="323">
        <v>0.09</v>
      </c>
      <c r="AG3" s="323">
        <v>0.21</v>
      </c>
      <c r="AH3" s="323">
        <v>0.16</v>
      </c>
      <c r="AI3" s="323">
        <v>7.0000000000000007E-2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46272</v>
      </c>
      <c r="G4" s="384">
        <f t="shared" ca="1" si="2"/>
        <v>36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87">
        <f t="shared" si="5"/>
        <v>0</v>
      </c>
      <c r="U4" s="387">
        <f t="shared" si="6"/>
        <v>0</v>
      </c>
      <c r="V4" s="387">
        <f t="shared" si="7"/>
        <v>0</v>
      </c>
      <c r="W4" s="388">
        <f t="shared" si="8"/>
        <v>0</v>
      </c>
      <c r="X4" s="389">
        <f t="shared" si="9"/>
        <v>315</v>
      </c>
      <c r="Y4" s="144"/>
      <c r="Z4" s="423">
        <f t="shared" si="10"/>
        <v>0</v>
      </c>
      <c r="AA4" s="423"/>
      <c r="AB4" s="445">
        <v>36</v>
      </c>
      <c r="AC4" s="448">
        <v>0.41</v>
      </c>
      <c r="AD4" s="448">
        <v>0.03</v>
      </c>
      <c r="AE4" s="323">
        <v>0.44</v>
      </c>
      <c r="AF4" s="323">
        <v>0.1</v>
      </c>
      <c r="AG4" s="323">
        <v>0.22</v>
      </c>
      <c r="AH4" s="323">
        <v>0.21</v>
      </c>
      <c r="AI4" s="323">
        <v>7.0000000000000007E-2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40</v>
      </c>
      <c r="E5" s="383">
        <f t="shared" si="1"/>
        <v>280</v>
      </c>
      <c r="F5" s="319">
        <v>46280</v>
      </c>
      <c r="G5" s="384">
        <f t="shared" ca="1" si="2"/>
        <v>28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/>
      <c r="M5" s="196"/>
      <c r="N5" s="196"/>
      <c r="O5" s="196">
        <v>0.5</v>
      </c>
      <c r="P5" s="196">
        <v>0.5</v>
      </c>
      <c r="Q5" s="197"/>
      <c r="R5" s="386">
        <f t="shared" si="3"/>
        <v>0</v>
      </c>
      <c r="S5" s="387">
        <f t="shared" si="4"/>
        <v>0</v>
      </c>
      <c r="T5" s="387">
        <f t="shared" si="5"/>
        <v>0</v>
      </c>
      <c r="U5" s="387">
        <f t="shared" si="6"/>
        <v>140</v>
      </c>
      <c r="V5" s="387">
        <f t="shared" si="7"/>
        <v>140</v>
      </c>
      <c r="W5" s="388">
        <f t="shared" si="8"/>
        <v>0</v>
      </c>
      <c r="X5" s="389">
        <f t="shared" si="9"/>
        <v>280</v>
      </c>
      <c r="Y5" s="144"/>
      <c r="Z5" s="423">
        <f t="shared" si="10"/>
        <v>0</v>
      </c>
      <c r="AA5" s="423"/>
      <c r="AB5" s="445">
        <v>37</v>
      </c>
      <c r="AC5" s="448">
        <v>0.4</v>
      </c>
      <c r="AD5" s="448">
        <v>0.06</v>
      </c>
      <c r="AE5" s="323">
        <v>0.46</v>
      </c>
      <c r="AF5" s="323">
        <v>0.08</v>
      </c>
      <c r="AG5" s="323">
        <v>0.2</v>
      </c>
      <c r="AH5" s="323">
        <v>0.18</v>
      </c>
      <c r="AI5" s="323">
        <v>0.08</v>
      </c>
      <c r="AJ5" s="447">
        <v>1</v>
      </c>
    </row>
    <row r="6" spans="1:36" ht="19.5" thickTop="1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46273</v>
      </c>
      <c r="G6" s="384">
        <f t="shared" ca="1" si="2"/>
        <v>35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0.5</v>
      </c>
      <c r="N6" s="196"/>
      <c r="O6" s="196"/>
      <c r="P6" s="196"/>
      <c r="Q6" s="197">
        <v>0.5</v>
      </c>
      <c r="R6" s="386">
        <f t="shared" si="3"/>
        <v>0</v>
      </c>
      <c r="S6" s="387">
        <f t="shared" si="4"/>
        <v>168</v>
      </c>
      <c r="T6" s="387">
        <f t="shared" si="5"/>
        <v>0</v>
      </c>
      <c r="U6" s="387">
        <f t="shared" si="6"/>
        <v>0</v>
      </c>
      <c r="V6" s="387">
        <f t="shared" si="7"/>
        <v>0</v>
      </c>
      <c r="W6" s="388">
        <f t="shared" si="8"/>
        <v>168</v>
      </c>
      <c r="X6" s="389">
        <f t="shared" si="9"/>
        <v>336</v>
      </c>
      <c r="Y6" s="144"/>
      <c r="Z6" s="423">
        <f t="shared" si="10"/>
        <v>0</v>
      </c>
      <c r="AA6" s="423"/>
      <c r="AB6" s="449" t="s">
        <v>298</v>
      </c>
      <c r="AC6" s="450"/>
      <c r="AD6" s="451"/>
      <c r="AE6" s="452">
        <f>+AE5-AE4</f>
        <v>2.0000000000000018E-2</v>
      </c>
      <c r="AF6" s="452">
        <f>+AF5-AF4</f>
        <v>-2.0000000000000004E-2</v>
      </c>
      <c r="AG6" s="452">
        <f>+AG5-AG4</f>
        <v>-1.999999999999999E-2</v>
      </c>
      <c r="AH6" s="452">
        <f>+AH5-AH4</f>
        <v>-0.03</v>
      </c>
      <c r="AI6" s="452">
        <f>+AI5-AI4</f>
        <v>9.999999999999995E-3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46274</v>
      </c>
      <c r="G7" s="384">
        <f t="shared" ca="1" si="2"/>
        <v>34</v>
      </c>
      <c r="H7" s="385">
        <v>1</v>
      </c>
      <c r="I7" s="428" t="s">
        <v>398</v>
      </c>
      <c r="J7" s="428" t="s">
        <v>399</v>
      </c>
      <c r="K7" s="385" t="s">
        <v>353</v>
      </c>
      <c r="L7" s="195"/>
      <c r="M7" s="196"/>
      <c r="N7" s="196"/>
      <c r="O7" s="196">
        <v>0.5</v>
      </c>
      <c r="P7" s="196"/>
      <c r="Q7" s="197">
        <v>0.5</v>
      </c>
      <c r="R7" s="386">
        <f t="shared" si="3"/>
        <v>0</v>
      </c>
      <c r="S7" s="387">
        <f t="shared" si="4"/>
        <v>0</v>
      </c>
      <c r="T7" s="387">
        <f t="shared" si="5"/>
        <v>0</v>
      </c>
      <c r="U7" s="387">
        <f t="shared" si="6"/>
        <v>196</v>
      </c>
      <c r="V7" s="387">
        <f t="shared" si="7"/>
        <v>0</v>
      </c>
      <c r="W7" s="388">
        <f t="shared" si="8"/>
        <v>196</v>
      </c>
      <c r="X7" s="389">
        <f t="shared" si="9"/>
        <v>392</v>
      </c>
      <c r="Y7" s="144"/>
      <c r="Z7" s="423">
        <f t="shared" si="10"/>
        <v>0</v>
      </c>
      <c r="AA7" s="423"/>
    </row>
    <row r="8" spans="1:36" ht="19.5" thickTop="1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46275</v>
      </c>
      <c r="G8" s="384">
        <f t="shared" ca="1" si="2"/>
        <v>33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0.5</v>
      </c>
      <c r="N8" s="196"/>
      <c r="O8" s="196"/>
      <c r="P8" s="196"/>
      <c r="Q8" s="197">
        <v>0.5</v>
      </c>
      <c r="R8" s="386">
        <f t="shared" si="3"/>
        <v>0</v>
      </c>
      <c r="S8" s="387">
        <f t="shared" si="4"/>
        <v>105</v>
      </c>
      <c r="T8" s="387">
        <f t="shared" si="5"/>
        <v>0</v>
      </c>
      <c r="U8" s="387">
        <f t="shared" si="6"/>
        <v>0</v>
      </c>
      <c r="V8" s="387">
        <f t="shared" si="7"/>
        <v>0</v>
      </c>
      <c r="W8" s="388">
        <f t="shared" si="8"/>
        <v>105</v>
      </c>
      <c r="X8" s="389">
        <f t="shared" si="9"/>
        <v>210</v>
      </c>
      <c r="Y8" s="144"/>
      <c r="Z8" s="423">
        <f t="shared" si="10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 t="shared" si="1"/>
        <v>140</v>
      </c>
      <c r="F9" s="319">
        <v>46275</v>
      </c>
      <c r="G9" s="384">
        <f t="shared" ca="1" si="2"/>
        <v>33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>
        <v>0.25</v>
      </c>
      <c r="P9" s="196">
        <v>0.25</v>
      </c>
      <c r="Q9" s="197"/>
      <c r="R9" s="386">
        <f t="shared" si="3"/>
        <v>70</v>
      </c>
      <c r="S9" s="387">
        <f t="shared" si="4"/>
        <v>0</v>
      </c>
      <c r="T9" s="387">
        <f t="shared" si="5"/>
        <v>0</v>
      </c>
      <c r="U9" s="387">
        <f t="shared" si="6"/>
        <v>35</v>
      </c>
      <c r="V9" s="387">
        <f t="shared" si="7"/>
        <v>35</v>
      </c>
      <c r="W9" s="388">
        <f t="shared" si="8"/>
        <v>0</v>
      </c>
      <c r="X9" s="389">
        <f t="shared" si="9"/>
        <v>140</v>
      </c>
      <c r="Y9" s="144"/>
      <c r="Z9" s="423">
        <f t="shared" si="10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32</v>
      </c>
      <c r="E10" s="383">
        <f t="shared" si="1"/>
        <v>224</v>
      </c>
      <c r="F10" s="319">
        <v>46272</v>
      </c>
      <c r="G10" s="384">
        <f t="shared" ca="1" si="2"/>
        <v>36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112</v>
      </c>
      <c r="S10" s="387">
        <f t="shared" si="4"/>
        <v>0</v>
      </c>
      <c r="T10" s="387">
        <f t="shared" si="5"/>
        <v>0</v>
      </c>
      <c r="U10" s="387">
        <f t="shared" si="6"/>
        <v>0</v>
      </c>
      <c r="V10" s="387">
        <f t="shared" si="7"/>
        <v>0</v>
      </c>
      <c r="W10" s="388">
        <f t="shared" si="8"/>
        <v>112</v>
      </c>
      <c r="X10" s="389">
        <f t="shared" si="9"/>
        <v>224</v>
      </c>
      <c r="Y10" s="144"/>
      <c r="Z10" s="423">
        <f t="shared" si="10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"/>
        <v>210</v>
      </c>
      <c r="F11" s="319">
        <v>46275</v>
      </c>
      <c r="G11" s="384">
        <f t="shared" ca="1" si="2"/>
        <v>33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/>
      <c r="M11" s="196">
        <v>1</v>
      </c>
      <c r="N11" s="196"/>
      <c r="O11" s="196"/>
      <c r="P11" s="196"/>
      <c r="Q11" s="197"/>
      <c r="R11" s="386">
        <f t="shared" si="3"/>
        <v>0</v>
      </c>
      <c r="S11" s="387">
        <f t="shared" si="4"/>
        <v>210</v>
      </c>
      <c r="T11" s="387">
        <f t="shared" si="5"/>
        <v>0</v>
      </c>
      <c r="U11" s="387">
        <f t="shared" si="6"/>
        <v>0</v>
      </c>
      <c r="V11" s="387">
        <f t="shared" si="7"/>
        <v>0</v>
      </c>
      <c r="W11" s="388">
        <f t="shared" si="8"/>
        <v>0</v>
      </c>
      <c r="X11" s="389">
        <f t="shared" si="9"/>
        <v>210</v>
      </c>
      <c r="Y11" s="144"/>
      <c r="Z11" s="423">
        <f t="shared" si="10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9.5" thickTop="1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"/>
        <v>294</v>
      </c>
      <c r="F12" s="319">
        <v>46275</v>
      </c>
      <c r="G12" s="384">
        <f t="shared" ca="1" si="2"/>
        <v>33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>
        <v>0.5</v>
      </c>
      <c r="P12" s="196"/>
      <c r="Q12" s="197"/>
      <c r="R12" s="386">
        <f t="shared" si="3"/>
        <v>147</v>
      </c>
      <c r="S12" s="387">
        <f t="shared" si="4"/>
        <v>0</v>
      </c>
      <c r="T12" s="387">
        <f t="shared" si="5"/>
        <v>0</v>
      </c>
      <c r="U12" s="387">
        <f t="shared" si="6"/>
        <v>147</v>
      </c>
      <c r="V12" s="387">
        <f t="shared" si="7"/>
        <v>0</v>
      </c>
      <c r="W12" s="388">
        <f t="shared" si="8"/>
        <v>0</v>
      </c>
      <c r="X12" s="389">
        <f t="shared" si="9"/>
        <v>294</v>
      </c>
      <c r="Y12" s="144"/>
      <c r="Z12" s="423">
        <f t="shared" si="10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42</v>
      </c>
      <c r="E13" s="383">
        <f t="shared" si="1"/>
        <v>294</v>
      </c>
      <c r="F13" s="319">
        <v>46272</v>
      </c>
      <c r="G13" s="384">
        <f t="shared" ca="1" si="2"/>
        <v>36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4"/>
        <v>0</v>
      </c>
      <c r="T13" s="387">
        <f t="shared" si="5"/>
        <v>0</v>
      </c>
      <c r="U13" s="387">
        <f t="shared" si="6"/>
        <v>147</v>
      </c>
      <c r="V13" s="387">
        <f t="shared" si="7"/>
        <v>147</v>
      </c>
      <c r="W13" s="388">
        <f t="shared" si="8"/>
        <v>0</v>
      </c>
      <c r="X13" s="389">
        <f t="shared" si="9"/>
        <v>294</v>
      </c>
      <c r="Y13" s="144"/>
      <c r="Z13" s="423">
        <f t="shared" si="10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9.5" thickTop="1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"/>
        <v>420</v>
      </c>
      <c r="F14" s="319">
        <v>46273</v>
      </c>
      <c r="G14" s="384">
        <f t="shared" ca="1" si="2"/>
        <v>35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0.5</v>
      </c>
      <c r="M14" s="196"/>
      <c r="N14" s="196"/>
      <c r="O14" s="196">
        <v>0.5</v>
      </c>
      <c r="P14" s="196"/>
      <c r="Q14" s="197"/>
      <c r="R14" s="386">
        <f t="shared" si="3"/>
        <v>210</v>
      </c>
      <c r="S14" s="387">
        <f t="shared" si="4"/>
        <v>0</v>
      </c>
      <c r="T14" s="387">
        <f t="shared" si="5"/>
        <v>0</v>
      </c>
      <c r="U14" s="387">
        <f t="shared" si="6"/>
        <v>210</v>
      </c>
      <c r="V14" s="387">
        <f t="shared" si="7"/>
        <v>0</v>
      </c>
      <c r="W14" s="388">
        <f t="shared" si="8"/>
        <v>0</v>
      </c>
      <c r="X14" s="389">
        <f t="shared" si="9"/>
        <v>420</v>
      </c>
      <c r="Y14" s="144"/>
      <c r="Z14" s="423">
        <f t="shared" si="10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38</v>
      </c>
      <c r="E15" s="383">
        <f t="shared" si="1"/>
        <v>266</v>
      </c>
      <c r="F15" s="319">
        <v>46274</v>
      </c>
      <c r="G15" s="384">
        <f t="shared" ca="1" si="2"/>
        <v>34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>
        <v>0.5</v>
      </c>
      <c r="M15" s="196"/>
      <c r="N15" s="196"/>
      <c r="O15" s="196"/>
      <c r="P15" s="196">
        <v>0.5</v>
      </c>
      <c r="Q15" s="197"/>
      <c r="R15" s="386">
        <f t="shared" si="3"/>
        <v>133</v>
      </c>
      <c r="S15" s="387">
        <f t="shared" si="4"/>
        <v>0</v>
      </c>
      <c r="T15" s="387">
        <f t="shared" si="5"/>
        <v>0</v>
      </c>
      <c r="U15" s="387">
        <f t="shared" si="6"/>
        <v>0</v>
      </c>
      <c r="V15" s="387">
        <f t="shared" si="7"/>
        <v>133</v>
      </c>
      <c r="W15" s="388">
        <f t="shared" si="8"/>
        <v>0</v>
      </c>
      <c r="X15" s="389">
        <f t="shared" si="9"/>
        <v>266</v>
      </c>
      <c r="Y15" s="144"/>
      <c r="Z15" s="423">
        <f t="shared" si="10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"/>
        <v>350</v>
      </c>
      <c r="F16" s="319">
        <v>46274</v>
      </c>
      <c r="G16" s="384">
        <f t="shared" ca="1" si="2"/>
        <v>34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/>
      <c r="O16" s="196">
        <v>0.5</v>
      </c>
      <c r="P16" s="196">
        <v>0.5</v>
      </c>
      <c r="Q16" s="197"/>
      <c r="R16" s="386">
        <f t="shared" si="3"/>
        <v>0</v>
      </c>
      <c r="S16" s="387">
        <f t="shared" si="4"/>
        <v>0</v>
      </c>
      <c r="T16" s="387">
        <f t="shared" si="5"/>
        <v>0</v>
      </c>
      <c r="U16" s="387">
        <f t="shared" si="6"/>
        <v>175</v>
      </c>
      <c r="V16" s="387">
        <f t="shared" si="7"/>
        <v>175</v>
      </c>
      <c r="W16" s="388">
        <f t="shared" si="8"/>
        <v>0</v>
      </c>
      <c r="X16" s="389">
        <f t="shared" si="9"/>
        <v>350</v>
      </c>
      <c r="Y16" s="144"/>
      <c r="Z16" s="423">
        <f t="shared" si="10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38</v>
      </c>
      <c r="E17" s="383">
        <f t="shared" si="1"/>
        <v>266</v>
      </c>
      <c r="F17" s="319">
        <v>46272</v>
      </c>
      <c r="G17" s="384">
        <f t="shared" ca="1" si="2"/>
        <v>36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>
        <v>0.5</v>
      </c>
      <c r="Q17" s="197"/>
      <c r="R17" s="386">
        <f t="shared" si="3"/>
        <v>133</v>
      </c>
      <c r="S17" s="387">
        <f t="shared" si="4"/>
        <v>0</v>
      </c>
      <c r="T17" s="387">
        <f t="shared" si="5"/>
        <v>0</v>
      </c>
      <c r="U17" s="387">
        <f t="shared" si="6"/>
        <v>0</v>
      </c>
      <c r="V17" s="387">
        <f t="shared" si="7"/>
        <v>133</v>
      </c>
      <c r="W17" s="388">
        <f t="shared" si="8"/>
        <v>0</v>
      </c>
      <c r="X17" s="389">
        <f t="shared" si="9"/>
        <v>266</v>
      </c>
      <c r="Y17" s="144"/>
      <c r="Z17" s="423">
        <f t="shared" si="10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9.5" thickTop="1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"/>
        <v>182</v>
      </c>
      <c r="F18" s="319">
        <v>46275</v>
      </c>
      <c r="G18" s="384">
        <f t="shared" ca="1" si="2"/>
        <v>33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87">
        <f t="shared" si="5"/>
        <v>0</v>
      </c>
      <c r="U18" s="387">
        <f t="shared" si="6"/>
        <v>0</v>
      </c>
      <c r="V18" s="387">
        <f t="shared" si="7"/>
        <v>0</v>
      </c>
      <c r="W18" s="388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38</v>
      </c>
      <c r="E19" s="383">
        <f t="shared" si="1"/>
        <v>266</v>
      </c>
      <c r="F19" s="319">
        <v>46274</v>
      </c>
      <c r="G19" s="384">
        <f t="shared" ca="1" si="2"/>
        <v>34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/>
      <c r="M19" s="196"/>
      <c r="N19" s="196"/>
      <c r="O19" s="196">
        <v>0.5</v>
      </c>
      <c r="P19" s="196">
        <v>0.5</v>
      </c>
      <c r="Q19" s="197"/>
      <c r="R19" s="386">
        <f t="shared" si="3"/>
        <v>0</v>
      </c>
      <c r="S19" s="387">
        <f t="shared" si="4"/>
        <v>0</v>
      </c>
      <c r="T19" s="387">
        <f t="shared" si="5"/>
        <v>0</v>
      </c>
      <c r="U19" s="387">
        <f t="shared" si="6"/>
        <v>133</v>
      </c>
      <c r="V19" s="387">
        <f t="shared" si="7"/>
        <v>133</v>
      </c>
      <c r="W19" s="388">
        <f t="shared" si="8"/>
        <v>0</v>
      </c>
      <c r="X19" s="389">
        <f t="shared" si="9"/>
        <v>266</v>
      </c>
      <c r="Y19" s="144"/>
      <c r="Z19" s="423">
        <f t="shared" si="10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40</v>
      </c>
      <c r="E20" s="383">
        <f t="shared" si="1"/>
        <v>280</v>
      </c>
      <c r="F20" s="319">
        <v>46274</v>
      </c>
      <c r="G20" s="384">
        <f t="shared" ca="1" si="2"/>
        <v>34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>
        <v>0.5</v>
      </c>
      <c r="Q20" s="197"/>
      <c r="R20" s="386">
        <f t="shared" si="3"/>
        <v>140</v>
      </c>
      <c r="S20" s="387">
        <f t="shared" si="4"/>
        <v>0</v>
      </c>
      <c r="T20" s="387">
        <f t="shared" si="5"/>
        <v>0</v>
      </c>
      <c r="U20" s="387">
        <f t="shared" si="6"/>
        <v>0</v>
      </c>
      <c r="V20" s="387">
        <f t="shared" si="7"/>
        <v>140</v>
      </c>
      <c r="W20" s="388">
        <f t="shared" si="8"/>
        <v>0</v>
      </c>
      <c r="X20" s="389">
        <f t="shared" si="9"/>
        <v>280</v>
      </c>
      <c r="Y20" s="144"/>
      <c r="Z20" s="423">
        <f t="shared" si="10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"/>
        <v>385</v>
      </c>
      <c r="F21" s="319">
        <v>46274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/>
      <c r="O21" s="196">
        <v>0.25</v>
      </c>
      <c r="P21" s="196"/>
      <c r="Q21" s="197">
        <v>0.25</v>
      </c>
      <c r="R21" s="386">
        <f t="shared" si="3"/>
        <v>192.5</v>
      </c>
      <c r="S21" s="387">
        <f t="shared" si="4"/>
        <v>0</v>
      </c>
      <c r="T21" s="387">
        <f t="shared" si="5"/>
        <v>0</v>
      </c>
      <c r="U21" s="387">
        <f t="shared" si="6"/>
        <v>96.25</v>
      </c>
      <c r="V21" s="387">
        <f t="shared" si="7"/>
        <v>0</v>
      </c>
      <c r="W21" s="388">
        <f t="shared" si="8"/>
        <v>96.25</v>
      </c>
      <c r="X21" s="389">
        <f t="shared" si="9"/>
        <v>385</v>
      </c>
      <c r="Y21" s="144"/>
      <c r="Z21" s="423">
        <f t="shared" si="10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9.5" thickTop="1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"/>
        <v>336</v>
      </c>
      <c r="F22" s="319">
        <v>46273</v>
      </c>
      <c r="G22" s="384">
        <f t="shared" ref="G22:G43" ca="1" si="11">+IF(A22=1,(+TODAY())-F22,"Sans objet")</f>
        <v>35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>
        <v>0.5</v>
      </c>
      <c r="O22" s="196">
        <v>0.25</v>
      </c>
      <c r="P22" s="196"/>
      <c r="Q22" s="197"/>
      <c r="R22" s="386">
        <f t="shared" si="3"/>
        <v>84</v>
      </c>
      <c r="S22" s="387">
        <f t="shared" si="4"/>
        <v>0</v>
      </c>
      <c r="T22" s="387">
        <f t="shared" si="5"/>
        <v>168</v>
      </c>
      <c r="U22" s="387">
        <f t="shared" si="6"/>
        <v>84</v>
      </c>
      <c r="V22" s="387">
        <f t="shared" si="7"/>
        <v>0</v>
      </c>
      <c r="W22" s="388">
        <f t="shared" si="8"/>
        <v>0</v>
      </c>
      <c r="X22" s="389">
        <f t="shared" si="9"/>
        <v>336</v>
      </c>
      <c r="Y22" s="144"/>
      <c r="Z22" s="423">
        <f t="shared" si="10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"/>
        <v>294</v>
      </c>
      <c r="F23" s="319">
        <v>46274</v>
      </c>
      <c r="G23" s="384">
        <f t="shared" ca="1" si="11"/>
        <v>34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>
        <v>0.5</v>
      </c>
      <c r="Q23" s="197"/>
      <c r="R23" s="386">
        <f t="shared" si="3"/>
        <v>0</v>
      </c>
      <c r="S23" s="387">
        <f t="shared" si="4"/>
        <v>0</v>
      </c>
      <c r="T23" s="387">
        <f t="shared" si="5"/>
        <v>147</v>
      </c>
      <c r="U23" s="387">
        <f t="shared" si="6"/>
        <v>0</v>
      </c>
      <c r="V23" s="387">
        <f t="shared" si="7"/>
        <v>147</v>
      </c>
      <c r="W23" s="388">
        <f t="shared" si="8"/>
        <v>0</v>
      </c>
      <c r="X23" s="389">
        <f t="shared" si="9"/>
        <v>294</v>
      </c>
      <c r="Y23" s="144"/>
      <c r="Z23" s="423">
        <f t="shared" si="10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"/>
        <v>280</v>
      </c>
      <c r="F24" s="319">
        <v>46274</v>
      </c>
      <c r="G24" s="384">
        <f t="shared" ca="1" si="11"/>
        <v>34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/>
      <c r="M24" s="196"/>
      <c r="N24" s="196"/>
      <c r="O24" s="196">
        <v>0.5</v>
      </c>
      <c r="P24" s="196">
        <v>0.5</v>
      </c>
      <c r="Q24" s="197"/>
      <c r="R24" s="386">
        <f t="shared" si="3"/>
        <v>0</v>
      </c>
      <c r="S24" s="387">
        <f t="shared" si="4"/>
        <v>0</v>
      </c>
      <c r="T24" s="387">
        <f t="shared" si="5"/>
        <v>0</v>
      </c>
      <c r="U24" s="387">
        <f t="shared" si="6"/>
        <v>140</v>
      </c>
      <c r="V24" s="387">
        <f t="shared" si="7"/>
        <v>140</v>
      </c>
      <c r="W24" s="388">
        <f t="shared" si="8"/>
        <v>0</v>
      </c>
      <c r="X24" s="389">
        <f t="shared" si="9"/>
        <v>280</v>
      </c>
      <c r="Y24" s="144"/>
      <c r="Z24" s="423">
        <f t="shared" si="10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"/>
        <v>280</v>
      </c>
      <c r="F25" s="319">
        <v>46274</v>
      </c>
      <c r="G25" s="384">
        <f t="shared" ca="1" si="11"/>
        <v>34</v>
      </c>
      <c r="H25" s="254">
        <v>2</v>
      </c>
      <c r="I25" s="429" t="s">
        <v>459</v>
      </c>
      <c r="J25" s="429" t="s">
        <v>460</v>
      </c>
      <c r="K25" s="385" t="s">
        <v>354</v>
      </c>
      <c r="L25" s="195">
        <v>0.5</v>
      </c>
      <c r="M25" s="196"/>
      <c r="N25" s="196"/>
      <c r="O25" s="196">
        <v>0.25</v>
      </c>
      <c r="P25" s="196">
        <v>0.25</v>
      </c>
      <c r="Q25" s="197"/>
      <c r="R25" s="386">
        <f t="shared" si="3"/>
        <v>140</v>
      </c>
      <c r="S25" s="387">
        <f t="shared" si="4"/>
        <v>0</v>
      </c>
      <c r="T25" s="387">
        <f t="shared" si="5"/>
        <v>0</v>
      </c>
      <c r="U25" s="387">
        <f t="shared" si="6"/>
        <v>70</v>
      </c>
      <c r="V25" s="387">
        <f t="shared" si="7"/>
        <v>70</v>
      </c>
      <c r="W25" s="388">
        <f t="shared" si="8"/>
        <v>0</v>
      </c>
      <c r="X25" s="389">
        <f t="shared" si="9"/>
        <v>280</v>
      </c>
      <c r="Y25" s="144"/>
      <c r="Z25" s="423">
        <f t="shared" si="10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"/>
        <v>210</v>
      </c>
      <c r="F26" s="319">
        <v>46275</v>
      </c>
      <c r="G26" s="384">
        <f t="shared" ca="1" si="11"/>
        <v>33</v>
      </c>
      <c r="H26" s="385">
        <v>1</v>
      </c>
      <c r="I26" s="428" t="s">
        <v>461</v>
      </c>
      <c r="J26" s="428" t="s">
        <v>462</v>
      </c>
      <c r="K26" s="385" t="s">
        <v>353</v>
      </c>
      <c r="L26" s="195">
        <v>0.5</v>
      </c>
      <c r="M26" s="196"/>
      <c r="N26" s="196"/>
      <c r="O26" s="196"/>
      <c r="P26" s="196"/>
      <c r="Q26" s="197">
        <v>0.5</v>
      </c>
      <c r="R26" s="386">
        <f t="shared" si="3"/>
        <v>105</v>
      </c>
      <c r="S26" s="387">
        <f t="shared" si="4"/>
        <v>0</v>
      </c>
      <c r="T26" s="387">
        <f t="shared" si="5"/>
        <v>0</v>
      </c>
      <c r="U26" s="387">
        <f t="shared" si="6"/>
        <v>0</v>
      </c>
      <c r="V26" s="387">
        <f t="shared" si="7"/>
        <v>0</v>
      </c>
      <c r="W26" s="388">
        <f t="shared" si="8"/>
        <v>105</v>
      </c>
      <c r="X26" s="389">
        <f t="shared" si="9"/>
        <v>210</v>
      </c>
      <c r="Y26" s="144"/>
      <c r="Z26" s="423">
        <f t="shared" si="10"/>
        <v>0</v>
      </c>
      <c r="AA26" s="423"/>
      <c r="AB26" s="107"/>
      <c r="AC26" s="107"/>
      <c r="AD26" s="439" t="s">
        <v>311</v>
      </c>
      <c r="AE26" s="440">
        <v>18950</v>
      </c>
      <c r="AF26" s="441">
        <v>17750</v>
      </c>
      <c r="AG26" s="441">
        <v>18500</v>
      </c>
      <c r="AH26" s="441">
        <v>18000</v>
      </c>
      <c r="AI26" s="441">
        <v>18500</v>
      </c>
      <c r="AJ26" s="442">
        <v>18000</v>
      </c>
    </row>
    <row r="27" spans="1:44" ht="18.75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1"/>
        <v>266</v>
      </c>
      <c r="F27" s="319">
        <v>46274</v>
      </c>
      <c r="G27" s="384">
        <f t="shared" ca="1" si="11"/>
        <v>34</v>
      </c>
      <c r="H27" s="385">
        <v>3</v>
      </c>
      <c r="I27" s="428">
        <v>-4.2190289999999999</v>
      </c>
      <c r="J27" s="428">
        <v>15.290808</v>
      </c>
      <c r="K27" s="385" t="str">
        <f>VLOOKUP(H27,Secteurs!$A$4:$C$6,3)</f>
        <v>Arnaud ITOUA</v>
      </c>
      <c r="L27" s="195"/>
      <c r="M27" s="196"/>
      <c r="N27" s="196">
        <v>0.5</v>
      </c>
      <c r="O27" s="196"/>
      <c r="P27" s="196">
        <v>0.5</v>
      </c>
      <c r="Q27" s="197"/>
      <c r="R27" s="386">
        <f t="shared" si="3"/>
        <v>0</v>
      </c>
      <c r="S27" s="387">
        <f t="shared" si="4"/>
        <v>0</v>
      </c>
      <c r="T27" s="387">
        <f t="shared" si="5"/>
        <v>133</v>
      </c>
      <c r="U27" s="387">
        <f t="shared" si="6"/>
        <v>0</v>
      </c>
      <c r="V27" s="387">
        <f t="shared" si="7"/>
        <v>133</v>
      </c>
      <c r="W27" s="388">
        <f t="shared" si="8"/>
        <v>0</v>
      </c>
      <c r="X27" s="389">
        <f t="shared" si="9"/>
        <v>266</v>
      </c>
      <c r="Y27" s="144"/>
      <c r="Z27" s="423">
        <f t="shared" si="10"/>
        <v>0</v>
      </c>
      <c r="AA27" s="423"/>
      <c r="AB27" s="107"/>
      <c r="AC27" s="107"/>
      <c r="AD27" s="439" t="s">
        <v>312</v>
      </c>
      <c r="AE27" s="440">
        <v>18369</v>
      </c>
      <c r="AF27" s="441">
        <v>17395</v>
      </c>
      <c r="AG27" s="441">
        <v>18130</v>
      </c>
      <c r="AH27" s="441">
        <v>18000</v>
      </c>
      <c r="AI27" s="441">
        <v>17945</v>
      </c>
      <c r="AJ27" s="442">
        <v>17750</v>
      </c>
    </row>
    <row r="28" spans="1:44" ht="18.75" customHeight="1">
      <c r="A28" s="157">
        <f t="shared" si="0"/>
        <v>0</v>
      </c>
      <c r="B28" s="163" t="s">
        <v>321</v>
      </c>
      <c r="C28" s="142"/>
      <c r="D28" s="199"/>
      <c r="E28" s="383">
        <f t="shared" si="1"/>
        <v>0</v>
      </c>
      <c r="F28" s="319"/>
      <c r="G28" s="384" t="str">
        <f t="shared" ca="1" si="11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87">
        <f t="shared" si="5"/>
        <v>0</v>
      </c>
      <c r="U28" s="387">
        <f t="shared" si="6"/>
        <v>0</v>
      </c>
      <c r="V28" s="387">
        <f t="shared" si="7"/>
        <v>0</v>
      </c>
      <c r="W28" s="388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423"/>
      <c r="AB28" s="107"/>
      <c r="AC28" s="107"/>
      <c r="AD28" s="439" t="s">
        <v>313</v>
      </c>
      <c r="AE28" s="440">
        <v>18140</v>
      </c>
      <c r="AF28" s="443"/>
      <c r="AG28" s="443">
        <v>18000</v>
      </c>
      <c r="AH28" s="443"/>
      <c r="AI28" s="443"/>
      <c r="AJ28" s="288"/>
    </row>
    <row r="29" spans="1:44" s="295" customFormat="1" ht="18.75" customHeight="1">
      <c r="A29" s="157">
        <f t="shared" si="0"/>
        <v>1</v>
      </c>
      <c r="B29" s="151" t="s">
        <v>63</v>
      </c>
      <c r="C29" s="151"/>
      <c r="D29" s="198">
        <v>38</v>
      </c>
      <c r="E29" s="383">
        <f t="shared" si="1"/>
        <v>266</v>
      </c>
      <c r="F29" s="319">
        <v>46273</v>
      </c>
      <c r="G29" s="291">
        <f t="shared" ca="1" si="11"/>
        <v>35</v>
      </c>
      <c r="H29" s="254">
        <v>3</v>
      </c>
      <c r="I29" s="429">
        <v>-4.2692519000000004</v>
      </c>
      <c r="J29" s="429">
        <v>15.2894527</v>
      </c>
      <c r="K29" s="254" t="str">
        <f>VLOOKUP(H29,Secteurs!$A$4:$C$6,3)</f>
        <v>Arnaud ITOUA</v>
      </c>
      <c r="L29" s="195">
        <v>0.5</v>
      </c>
      <c r="M29" s="196"/>
      <c r="N29" s="196">
        <v>0.25</v>
      </c>
      <c r="O29" s="196">
        <v>0.25</v>
      </c>
      <c r="P29" s="196"/>
      <c r="Q29" s="197"/>
      <c r="R29" s="386">
        <f t="shared" si="3"/>
        <v>133</v>
      </c>
      <c r="S29" s="387">
        <f t="shared" si="4"/>
        <v>0</v>
      </c>
      <c r="T29" s="387">
        <f t="shared" si="5"/>
        <v>66.5</v>
      </c>
      <c r="U29" s="387">
        <f t="shared" si="6"/>
        <v>66.5</v>
      </c>
      <c r="V29" s="387">
        <f t="shared" si="7"/>
        <v>0</v>
      </c>
      <c r="W29" s="388">
        <f t="shared" si="8"/>
        <v>0</v>
      </c>
      <c r="X29" s="389">
        <f t="shared" si="9"/>
        <v>266</v>
      </c>
      <c r="Y29" s="146"/>
      <c r="Z29" s="423">
        <f t="shared" si="10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"/>
        <v>182</v>
      </c>
      <c r="F30" s="319">
        <v>46272</v>
      </c>
      <c r="G30" s="384">
        <f t="shared" ca="1" si="11"/>
        <v>36</v>
      </c>
      <c r="H30" s="385">
        <v>3</v>
      </c>
      <c r="I30" s="428" t="s">
        <v>463</v>
      </c>
      <c r="J30" s="428" t="s">
        <v>464</v>
      </c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>
        <v>0.5</v>
      </c>
      <c r="Q30" s="197"/>
      <c r="R30" s="386">
        <f t="shared" si="3"/>
        <v>91</v>
      </c>
      <c r="S30" s="387">
        <f t="shared" si="4"/>
        <v>0</v>
      </c>
      <c r="T30" s="387">
        <f t="shared" si="5"/>
        <v>0</v>
      </c>
      <c r="U30" s="387">
        <f t="shared" si="6"/>
        <v>0</v>
      </c>
      <c r="V30" s="387">
        <f t="shared" si="7"/>
        <v>91</v>
      </c>
      <c r="W30" s="388">
        <f t="shared" si="8"/>
        <v>0</v>
      </c>
      <c r="X30" s="389">
        <f t="shared" si="9"/>
        <v>182</v>
      </c>
      <c r="Y30" s="144"/>
      <c r="Z30" s="423">
        <f t="shared" si="10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1"/>
        <v>182</v>
      </c>
      <c r="F31" s="319">
        <v>46273</v>
      </c>
      <c r="G31" s="384">
        <f t="shared" ca="1" si="11"/>
        <v>35</v>
      </c>
      <c r="H31" s="385">
        <v>3</v>
      </c>
      <c r="I31" s="428">
        <v>-4.1916270000000004</v>
      </c>
      <c r="J31" s="428">
        <v>15.253387200000001</v>
      </c>
      <c r="K31" s="385" t="str">
        <f>VLOOKUP(H31,Secteurs!$A$4:$C$6,3)</f>
        <v>Arnaud ITOUA</v>
      </c>
      <c r="L31" s="195">
        <v>0.5</v>
      </c>
      <c r="M31" s="196"/>
      <c r="N31" s="196"/>
      <c r="O31" s="196"/>
      <c r="P31" s="196"/>
      <c r="Q31" s="197">
        <v>0.5</v>
      </c>
      <c r="R31" s="386">
        <f t="shared" si="3"/>
        <v>91</v>
      </c>
      <c r="S31" s="387">
        <f t="shared" si="4"/>
        <v>0</v>
      </c>
      <c r="T31" s="387">
        <f t="shared" si="5"/>
        <v>0</v>
      </c>
      <c r="U31" s="387">
        <f t="shared" si="6"/>
        <v>0</v>
      </c>
      <c r="V31" s="387">
        <f t="shared" si="7"/>
        <v>0</v>
      </c>
      <c r="W31" s="388">
        <f t="shared" si="8"/>
        <v>91</v>
      </c>
      <c r="X31" s="389">
        <f t="shared" si="9"/>
        <v>182</v>
      </c>
      <c r="Y31" s="144"/>
      <c r="Z31" s="423">
        <f t="shared" si="10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417" t="s">
        <v>374</v>
      </c>
      <c r="AJ31" s="373" t="s">
        <v>364</v>
      </c>
    </row>
    <row r="32" spans="1:44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"/>
        <v>294</v>
      </c>
      <c r="F32" s="319">
        <v>46272</v>
      </c>
      <c r="G32" s="384">
        <f t="shared" ca="1" si="11"/>
        <v>36</v>
      </c>
      <c r="H32" s="385">
        <v>3</v>
      </c>
      <c r="I32" s="428" t="s">
        <v>465</v>
      </c>
      <c r="J32" s="428" t="s">
        <v>466</v>
      </c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>
        <v>0.5</v>
      </c>
      <c r="Q32" s="197"/>
      <c r="R32" s="386">
        <f t="shared" si="3"/>
        <v>147</v>
      </c>
      <c r="S32" s="387">
        <f t="shared" si="4"/>
        <v>0</v>
      </c>
      <c r="T32" s="387">
        <f t="shared" si="5"/>
        <v>0</v>
      </c>
      <c r="U32" s="387">
        <f t="shared" si="6"/>
        <v>0</v>
      </c>
      <c r="V32" s="387">
        <f t="shared" si="7"/>
        <v>147</v>
      </c>
      <c r="W32" s="388">
        <f t="shared" si="8"/>
        <v>0</v>
      </c>
      <c r="X32" s="389">
        <f t="shared" si="9"/>
        <v>294</v>
      </c>
      <c r="Y32" s="144"/>
      <c r="Z32" s="423">
        <f t="shared" si="10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"/>
        <v>378</v>
      </c>
      <c r="F33" s="319">
        <v>46275</v>
      </c>
      <c r="G33" s="384">
        <f t="shared" ca="1" si="11"/>
        <v>33</v>
      </c>
      <c r="H33" s="385">
        <v>1</v>
      </c>
      <c r="I33" s="428" t="s">
        <v>467</v>
      </c>
      <c r="J33" s="428" t="s">
        <v>468</v>
      </c>
      <c r="K33" s="385" t="s">
        <v>353</v>
      </c>
      <c r="L33" s="195">
        <v>0.5</v>
      </c>
      <c r="M33" s="196">
        <v>0.5</v>
      </c>
      <c r="N33" s="196"/>
      <c r="O33" s="196"/>
      <c r="P33" s="196"/>
      <c r="Q33" s="197"/>
      <c r="R33" s="386">
        <f t="shared" si="3"/>
        <v>189</v>
      </c>
      <c r="S33" s="387">
        <f t="shared" si="4"/>
        <v>189</v>
      </c>
      <c r="T33" s="387">
        <f t="shared" si="5"/>
        <v>0</v>
      </c>
      <c r="U33" s="387">
        <f t="shared" si="6"/>
        <v>0</v>
      </c>
      <c r="V33" s="387">
        <f t="shared" si="7"/>
        <v>0</v>
      </c>
      <c r="W33" s="388">
        <f t="shared" si="8"/>
        <v>0</v>
      </c>
      <c r="X33" s="389">
        <f t="shared" si="9"/>
        <v>378</v>
      </c>
      <c r="Y33" s="144"/>
      <c r="Z33" s="423">
        <f t="shared" si="10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9.5" thickTop="1">
      <c r="A34" s="157">
        <f t="shared" ref="A34:A65" si="12">+IF(D34&gt;0,1,0)</f>
        <v>1</v>
      </c>
      <c r="B34" s="142" t="s">
        <v>68</v>
      </c>
      <c r="C34" s="148" t="s">
        <v>29</v>
      </c>
      <c r="D34" s="198">
        <v>42</v>
      </c>
      <c r="E34" s="383">
        <f t="shared" ref="E34:E65" si="13">D34*7</f>
        <v>294</v>
      </c>
      <c r="F34" s="319">
        <v>46275</v>
      </c>
      <c r="G34" s="384">
        <f t="shared" ca="1" si="11"/>
        <v>33</v>
      </c>
      <c r="H34" s="385">
        <v>2</v>
      </c>
      <c r="I34" s="428" t="s">
        <v>469</v>
      </c>
      <c r="J34" s="428" t="s">
        <v>470</v>
      </c>
      <c r="K34" s="385" t="s">
        <v>354</v>
      </c>
      <c r="L34" s="195">
        <v>0.5</v>
      </c>
      <c r="M34" s="196">
        <v>0.25</v>
      </c>
      <c r="N34" s="196"/>
      <c r="O34" s="196">
        <v>0.25</v>
      </c>
      <c r="P34" s="196"/>
      <c r="Q34" s="197"/>
      <c r="R34" s="386">
        <f t="shared" ref="R34:R65" si="14">+$E34*L34</f>
        <v>147</v>
      </c>
      <c r="S34" s="387">
        <f t="shared" ref="S34:S65" si="15">+$E34*M34</f>
        <v>73.5</v>
      </c>
      <c r="T34" s="387">
        <f t="shared" ref="T34:T65" si="16">+$E34*N34</f>
        <v>0</v>
      </c>
      <c r="U34" s="387">
        <f t="shared" ref="U34:U65" si="17">+$E34*O34</f>
        <v>73.5</v>
      </c>
      <c r="V34" s="387">
        <f t="shared" ref="V34:V65" si="18">+$E34*P34</f>
        <v>0</v>
      </c>
      <c r="W34" s="388">
        <f t="shared" ref="W34:W65" si="19">+$E34*Q34</f>
        <v>0</v>
      </c>
      <c r="X34" s="389">
        <f t="shared" ref="X34:X65" si="20">SUM(R34:W34)</f>
        <v>294</v>
      </c>
      <c r="Y34" s="144"/>
      <c r="Z34" s="423">
        <f t="shared" ref="Z34:Z65" si="21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57">
        <f t="shared" si="12"/>
        <v>1</v>
      </c>
      <c r="B35" s="142" t="s">
        <v>69</v>
      </c>
      <c r="C35" s="142"/>
      <c r="D35" s="198">
        <v>28</v>
      </c>
      <c r="E35" s="383">
        <f t="shared" si="13"/>
        <v>196</v>
      </c>
      <c r="F35" s="319">
        <v>46274</v>
      </c>
      <c r="G35" s="384">
        <f t="shared" ca="1" si="11"/>
        <v>34</v>
      </c>
      <c r="H35" s="385">
        <v>3</v>
      </c>
      <c r="I35" s="428" t="s">
        <v>471</v>
      </c>
      <c r="J35" s="428" t="s">
        <v>472</v>
      </c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>
        <v>0.5</v>
      </c>
      <c r="Q35" s="197"/>
      <c r="R35" s="386">
        <f t="shared" si="14"/>
        <v>98</v>
      </c>
      <c r="S35" s="387">
        <f t="shared" si="15"/>
        <v>0</v>
      </c>
      <c r="T35" s="387">
        <f t="shared" si="16"/>
        <v>0</v>
      </c>
      <c r="U35" s="387">
        <f t="shared" si="17"/>
        <v>0</v>
      </c>
      <c r="V35" s="387">
        <f t="shared" si="18"/>
        <v>98</v>
      </c>
      <c r="W35" s="388">
        <f t="shared" si="19"/>
        <v>0</v>
      </c>
      <c r="X35" s="389">
        <f t="shared" si="20"/>
        <v>196</v>
      </c>
      <c r="Y35" s="144"/>
      <c r="Z35" s="423">
        <f t="shared" si="21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57">
        <f t="shared" si="12"/>
        <v>1</v>
      </c>
      <c r="B36" s="142" t="s">
        <v>299</v>
      </c>
      <c r="C36" s="142"/>
      <c r="D36" s="198">
        <v>28</v>
      </c>
      <c r="E36" s="383">
        <f t="shared" si="13"/>
        <v>196</v>
      </c>
      <c r="F36" s="319">
        <v>46272</v>
      </c>
      <c r="G36" s="384">
        <f t="shared" ca="1" si="11"/>
        <v>36</v>
      </c>
      <c r="H36" s="385">
        <v>3</v>
      </c>
      <c r="I36" s="428">
        <v>-4.1155827</v>
      </c>
      <c r="J36" s="428">
        <v>15.3594078</v>
      </c>
      <c r="K36" s="385" t="str">
        <f>VLOOKUP(H36,Secteurs!$A$4:$C$6,3)</f>
        <v>Arnaud ITOUA</v>
      </c>
      <c r="L36" s="195"/>
      <c r="M36" s="196"/>
      <c r="N36" s="196">
        <v>0.5</v>
      </c>
      <c r="O36" s="196"/>
      <c r="P36" s="196">
        <v>0.5</v>
      </c>
      <c r="Q36" s="197"/>
      <c r="R36" s="386">
        <f t="shared" si="14"/>
        <v>0</v>
      </c>
      <c r="S36" s="387">
        <f t="shared" si="15"/>
        <v>0</v>
      </c>
      <c r="T36" s="387">
        <f t="shared" si="16"/>
        <v>98</v>
      </c>
      <c r="U36" s="387">
        <f t="shared" si="17"/>
        <v>0</v>
      </c>
      <c r="V36" s="387">
        <f t="shared" si="18"/>
        <v>98</v>
      </c>
      <c r="W36" s="388">
        <f t="shared" si="19"/>
        <v>0</v>
      </c>
      <c r="X36" s="389">
        <f t="shared" si="20"/>
        <v>196</v>
      </c>
      <c r="Y36" s="144"/>
      <c r="Z36" s="423">
        <f t="shared" si="21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9.5" thickTop="1">
      <c r="A37" s="157">
        <f t="shared" si="12"/>
        <v>1</v>
      </c>
      <c r="B37" s="150" t="s">
        <v>72</v>
      </c>
      <c r="C37" s="150"/>
      <c r="D37" s="201">
        <v>26</v>
      </c>
      <c r="E37" s="383">
        <f t="shared" si="13"/>
        <v>182</v>
      </c>
      <c r="F37" s="319">
        <v>46275</v>
      </c>
      <c r="G37" s="384">
        <f t="shared" ca="1" si="11"/>
        <v>33</v>
      </c>
      <c r="H37" s="385">
        <v>2</v>
      </c>
      <c r="I37" s="428" t="s">
        <v>473</v>
      </c>
      <c r="J37" s="428" t="s">
        <v>474</v>
      </c>
      <c r="K37" s="385" t="s">
        <v>354</v>
      </c>
      <c r="L37" s="195">
        <v>0.5</v>
      </c>
      <c r="M37" s="196"/>
      <c r="N37" s="196"/>
      <c r="O37" s="196"/>
      <c r="P37" s="196">
        <v>0.5</v>
      </c>
      <c r="Q37" s="197"/>
      <c r="R37" s="386">
        <f t="shared" si="14"/>
        <v>91</v>
      </c>
      <c r="S37" s="387">
        <f t="shared" si="15"/>
        <v>0</v>
      </c>
      <c r="T37" s="387">
        <f t="shared" si="16"/>
        <v>0</v>
      </c>
      <c r="U37" s="387">
        <f t="shared" si="17"/>
        <v>0</v>
      </c>
      <c r="V37" s="387">
        <f t="shared" si="18"/>
        <v>91</v>
      </c>
      <c r="W37" s="388">
        <f t="shared" si="19"/>
        <v>0</v>
      </c>
      <c r="X37" s="389">
        <f t="shared" si="20"/>
        <v>182</v>
      </c>
      <c r="Y37" s="144"/>
      <c r="Z37" s="423">
        <f t="shared" si="21"/>
        <v>0</v>
      </c>
      <c r="AA37" s="423"/>
      <c r="AB37" s="107"/>
      <c r="AC37" s="107"/>
      <c r="AD37" s="439" t="s">
        <v>590</v>
      </c>
      <c r="AE37" s="440">
        <v>9300</v>
      </c>
      <c r="AF37" s="441">
        <v>8850</v>
      </c>
      <c r="AG37" s="441">
        <v>9000</v>
      </c>
      <c r="AH37" s="441">
        <v>9000</v>
      </c>
      <c r="AI37" s="441">
        <v>9000</v>
      </c>
      <c r="AJ37" s="442">
        <v>9250</v>
      </c>
      <c r="AL37" s="107"/>
      <c r="AM37" s="107"/>
      <c r="AN37" s="439"/>
    </row>
    <row r="38" spans="1:40" ht="18.75">
      <c r="A38" s="157">
        <f t="shared" si="12"/>
        <v>1</v>
      </c>
      <c r="B38" s="150" t="s">
        <v>73</v>
      </c>
      <c r="C38" s="150"/>
      <c r="D38" s="200">
        <v>40</v>
      </c>
      <c r="E38" s="383">
        <f t="shared" si="13"/>
        <v>280</v>
      </c>
      <c r="F38" s="319">
        <v>46275</v>
      </c>
      <c r="G38" s="384">
        <f t="shared" ca="1" si="11"/>
        <v>33</v>
      </c>
      <c r="H38" s="385">
        <v>1</v>
      </c>
      <c r="I38" s="428" t="s">
        <v>475</v>
      </c>
      <c r="J38" s="428" t="s">
        <v>476</v>
      </c>
      <c r="K38" s="385" t="s">
        <v>354</v>
      </c>
      <c r="L38" s="195">
        <v>0.5</v>
      </c>
      <c r="M38" s="196"/>
      <c r="N38" s="196"/>
      <c r="O38" s="196">
        <v>0.5</v>
      </c>
      <c r="P38" s="196"/>
      <c r="Q38" s="197"/>
      <c r="R38" s="386">
        <f t="shared" si="14"/>
        <v>140</v>
      </c>
      <c r="S38" s="387">
        <f t="shared" si="15"/>
        <v>0</v>
      </c>
      <c r="T38" s="387">
        <f t="shared" si="16"/>
        <v>0</v>
      </c>
      <c r="U38" s="387">
        <f t="shared" si="17"/>
        <v>140</v>
      </c>
      <c r="V38" s="387">
        <f t="shared" si="18"/>
        <v>0</v>
      </c>
      <c r="W38" s="388">
        <f t="shared" si="19"/>
        <v>0</v>
      </c>
      <c r="X38" s="389">
        <f t="shared" si="20"/>
        <v>280</v>
      </c>
      <c r="Y38" s="144"/>
      <c r="Z38" s="423">
        <f t="shared" si="21"/>
        <v>0</v>
      </c>
      <c r="AA38" s="423"/>
      <c r="AB38" s="107"/>
      <c r="AC38" s="107"/>
      <c r="AD38" s="439" t="s">
        <v>591</v>
      </c>
      <c r="AE38" s="440">
        <v>9114</v>
      </c>
      <c r="AF38" s="443"/>
      <c r="AG38" s="443"/>
      <c r="AH38" s="443"/>
      <c r="AI38" s="443"/>
      <c r="AJ38" s="288"/>
      <c r="AL38" s="107"/>
      <c r="AM38" s="107"/>
      <c r="AN38" s="439"/>
    </row>
    <row r="39" spans="1:40" ht="18.75">
      <c r="A39" s="157">
        <f t="shared" si="12"/>
        <v>1</v>
      </c>
      <c r="B39" s="142" t="s">
        <v>71</v>
      </c>
      <c r="C39" s="142"/>
      <c r="D39" s="198">
        <v>24</v>
      </c>
      <c r="E39" s="383">
        <f t="shared" si="13"/>
        <v>168</v>
      </c>
      <c r="F39" s="319">
        <v>46272</v>
      </c>
      <c r="G39" s="384">
        <f t="shared" ca="1" si="11"/>
        <v>36</v>
      </c>
      <c r="H39" s="385">
        <v>3</v>
      </c>
      <c r="I39" s="428">
        <v>-4.1209197</v>
      </c>
      <c r="J39" s="428">
        <v>15.360647200000001</v>
      </c>
      <c r="K39" s="385" t="str">
        <f>VLOOKUP(H39,Secteurs!$A$4:$C$6,3)</f>
        <v>Arnaud ITOUA</v>
      </c>
      <c r="L39" s="195"/>
      <c r="M39" s="196"/>
      <c r="N39" s="196">
        <v>0.5</v>
      </c>
      <c r="O39" s="196"/>
      <c r="P39" s="196">
        <v>0.5</v>
      </c>
      <c r="Q39" s="197"/>
      <c r="R39" s="386">
        <f t="shared" si="14"/>
        <v>0</v>
      </c>
      <c r="S39" s="387">
        <f t="shared" si="15"/>
        <v>0</v>
      </c>
      <c r="T39" s="387">
        <f t="shared" si="16"/>
        <v>84</v>
      </c>
      <c r="U39" s="387">
        <f t="shared" si="17"/>
        <v>0</v>
      </c>
      <c r="V39" s="387">
        <f t="shared" si="18"/>
        <v>84</v>
      </c>
      <c r="W39" s="388">
        <f t="shared" si="19"/>
        <v>0</v>
      </c>
      <c r="X39" s="389">
        <f t="shared" si="20"/>
        <v>168</v>
      </c>
      <c r="Y39" s="144"/>
      <c r="Z39" s="423">
        <f t="shared" si="21"/>
        <v>0</v>
      </c>
      <c r="AA39" s="423"/>
      <c r="AB39" s="107"/>
      <c r="AC39" s="107"/>
      <c r="AD39" s="439" t="s">
        <v>592</v>
      </c>
      <c r="AE39" s="440">
        <v>8665</v>
      </c>
      <c r="AF39" s="441"/>
      <c r="AG39" s="441"/>
      <c r="AH39" s="441"/>
      <c r="AI39" s="441"/>
      <c r="AJ39" s="442"/>
    </row>
    <row r="40" spans="1:40" ht="18.75">
      <c r="A40" s="157">
        <f t="shared" si="12"/>
        <v>1</v>
      </c>
      <c r="B40" s="142" t="s">
        <v>74</v>
      </c>
      <c r="C40" s="148" t="s">
        <v>29</v>
      </c>
      <c r="D40" s="198">
        <v>26</v>
      </c>
      <c r="E40" s="383">
        <f t="shared" si="13"/>
        <v>182</v>
      </c>
      <c r="F40" s="319">
        <v>46274</v>
      </c>
      <c r="G40" s="384">
        <f t="shared" ca="1" si="11"/>
        <v>34</v>
      </c>
      <c r="H40" s="385">
        <v>3</v>
      </c>
      <c r="I40" s="428">
        <v>-4.2118339999999996</v>
      </c>
      <c r="J40" s="428">
        <v>15.267199099999999</v>
      </c>
      <c r="K40" s="385" t="str">
        <f>VLOOKUP(H40,Secteurs!$A$4:$C$6,3)</f>
        <v>Arnaud ITOUA</v>
      </c>
      <c r="L40" s="195"/>
      <c r="M40" s="196"/>
      <c r="N40" s="196"/>
      <c r="O40" s="196">
        <v>0.5</v>
      </c>
      <c r="P40" s="196">
        <v>0.5</v>
      </c>
      <c r="Q40" s="197"/>
      <c r="R40" s="386">
        <f t="shared" si="14"/>
        <v>0</v>
      </c>
      <c r="S40" s="387">
        <f t="shared" si="15"/>
        <v>0</v>
      </c>
      <c r="T40" s="387">
        <f t="shared" si="16"/>
        <v>0</v>
      </c>
      <c r="U40" s="387">
        <f t="shared" si="17"/>
        <v>91</v>
      </c>
      <c r="V40" s="387">
        <f t="shared" si="18"/>
        <v>91</v>
      </c>
      <c r="W40" s="388">
        <f t="shared" si="19"/>
        <v>0</v>
      </c>
      <c r="X40" s="389">
        <f t="shared" si="20"/>
        <v>182</v>
      </c>
      <c r="Y40" s="144"/>
      <c r="Z40" s="423">
        <f t="shared" si="21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12"/>
        <v>1</v>
      </c>
      <c r="B41" s="142" t="s">
        <v>75</v>
      </c>
      <c r="C41" s="148" t="s">
        <v>29</v>
      </c>
      <c r="D41" s="198">
        <v>32</v>
      </c>
      <c r="E41" s="383">
        <f t="shared" si="13"/>
        <v>224</v>
      </c>
      <c r="F41" s="319">
        <v>46274</v>
      </c>
      <c r="G41" s="384">
        <f t="shared" ca="1" si="11"/>
        <v>34</v>
      </c>
      <c r="H41" s="385">
        <v>1</v>
      </c>
      <c r="I41" s="428">
        <v>-4.2914669999999999</v>
      </c>
      <c r="J41" s="428">
        <v>15.24741</v>
      </c>
      <c r="K41" s="385" t="s">
        <v>353</v>
      </c>
      <c r="L41" s="195">
        <v>0.5</v>
      </c>
      <c r="M41" s="196"/>
      <c r="N41" s="196"/>
      <c r="O41" s="196">
        <v>0.5</v>
      </c>
      <c r="P41" s="196"/>
      <c r="Q41" s="197"/>
      <c r="R41" s="386">
        <f t="shared" si="14"/>
        <v>112</v>
      </c>
      <c r="S41" s="387">
        <f t="shared" si="15"/>
        <v>0</v>
      </c>
      <c r="T41" s="387">
        <f t="shared" si="16"/>
        <v>0</v>
      </c>
      <c r="U41" s="387">
        <f t="shared" si="17"/>
        <v>112</v>
      </c>
      <c r="V41" s="387">
        <f t="shared" si="18"/>
        <v>0</v>
      </c>
      <c r="W41" s="388">
        <f t="shared" si="19"/>
        <v>0</v>
      </c>
      <c r="X41" s="389">
        <f t="shared" si="20"/>
        <v>224</v>
      </c>
      <c r="Y41" s="144"/>
      <c r="Z41" s="423">
        <f t="shared" si="21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57">
        <f t="shared" si="12"/>
        <v>1</v>
      </c>
      <c r="B42" s="142" t="s">
        <v>216</v>
      </c>
      <c r="C42" s="148" t="s">
        <v>29</v>
      </c>
      <c r="D42" s="198">
        <v>40</v>
      </c>
      <c r="E42" s="383">
        <f t="shared" si="13"/>
        <v>280</v>
      </c>
      <c r="F42" s="319">
        <v>46272</v>
      </c>
      <c r="G42" s="384">
        <f t="shared" ca="1" si="11"/>
        <v>36</v>
      </c>
      <c r="H42" s="385">
        <v>3</v>
      </c>
      <c r="I42" s="428">
        <v>-4.1955397999999997</v>
      </c>
      <c r="J42" s="428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>
        <v>0.5</v>
      </c>
      <c r="P42" s="196"/>
      <c r="Q42" s="197"/>
      <c r="R42" s="386">
        <f t="shared" si="14"/>
        <v>140</v>
      </c>
      <c r="S42" s="387">
        <f t="shared" si="15"/>
        <v>0</v>
      </c>
      <c r="T42" s="387">
        <f t="shared" si="16"/>
        <v>0</v>
      </c>
      <c r="U42" s="387">
        <f t="shared" si="17"/>
        <v>140</v>
      </c>
      <c r="V42" s="387">
        <f t="shared" si="18"/>
        <v>0</v>
      </c>
      <c r="W42" s="388">
        <f t="shared" si="19"/>
        <v>0</v>
      </c>
      <c r="X42" s="389">
        <f t="shared" si="20"/>
        <v>280</v>
      </c>
      <c r="Y42" s="144"/>
      <c r="Z42" s="423">
        <f t="shared" si="21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9.5" thickTop="1">
      <c r="A43" s="157">
        <f t="shared" si="12"/>
        <v>1</v>
      </c>
      <c r="B43" s="150" t="s">
        <v>77</v>
      </c>
      <c r="C43" s="148" t="s">
        <v>29</v>
      </c>
      <c r="D43" s="200">
        <v>46</v>
      </c>
      <c r="E43" s="383">
        <f t="shared" si="13"/>
        <v>322</v>
      </c>
      <c r="F43" s="319">
        <v>46275</v>
      </c>
      <c r="G43" s="384">
        <f t="shared" ca="1" si="11"/>
        <v>33</v>
      </c>
      <c r="H43" s="385">
        <v>2</v>
      </c>
      <c r="I43" s="428" t="s">
        <v>477</v>
      </c>
      <c r="J43" s="428" t="s">
        <v>478</v>
      </c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4"/>
        <v>161</v>
      </c>
      <c r="S43" s="387">
        <f t="shared" si="15"/>
        <v>0</v>
      </c>
      <c r="T43" s="387">
        <f t="shared" si="16"/>
        <v>0</v>
      </c>
      <c r="U43" s="387">
        <f t="shared" si="17"/>
        <v>161</v>
      </c>
      <c r="V43" s="387">
        <f t="shared" si="18"/>
        <v>0</v>
      </c>
      <c r="W43" s="388">
        <f t="shared" si="19"/>
        <v>0</v>
      </c>
      <c r="X43" s="389">
        <f t="shared" si="20"/>
        <v>322</v>
      </c>
      <c r="Y43" s="144"/>
      <c r="Z43" s="423">
        <f t="shared" si="21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12"/>
        <v>1</v>
      </c>
      <c r="B44" s="142" t="s">
        <v>78</v>
      </c>
      <c r="C44" s="142"/>
      <c r="D44" s="198">
        <v>42</v>
      </c>
      <c r="E44" s="383">
        <f t="shared" si="13"/>
        <v>294</v>
      </c>
      <c r="F44" s="319">
        <v>46275</v>
      </c>
      <c r="G44" s="384">
        <v>1</v>
      </c>
      <c r="H44" s="385">
        <v>1</v>
      </c>
      <c r="I44" s="428" t="s">
        <v>479</v>
      </c>
      <c r="J44" s="428" t="s">
        <v>480</v>
      </c>
      <c r="K44" s="385" t="s">
        <v>353</v>
      </c>
      <c r="L44" s="195"/>
      <c r="M44" s="196"/>
      <c r="N44" s="196">
        <v>0.5</v>
      </c>
      <c r="O44" s="196">
        <v>0.5</v>
      </c>
      <c r="P44" s="196"/>
      <c r="Q44" s="197"/>
      <c r="R44" s="386">
        <f t="shared" si="14"/>
        <v>0</v>
      </c>
      <c r="S44" s="387">
        <f t="shared" si="15"/>
        <v>0</v>
      </c>
      <c r="T44" s="387">
        <f t="shared" si="16"/>
        <v>147</v>
      </c>
      <c r="U44" s="387">
        <f t="shared" si="17"/>
        <v>147</v>
      </c>
      <c r="V44" s="387">
        <f t="shared" si="18"/>
        <v>0</v>
      </c>
      <c r="W44" s="388">
        <f t="shared" si="19"/>
        <v>0</v>
      </c>
      <c r="X44" s="389">
        <f t="shared" si="20"/>
        <v>294</v>
      </c>
      <c r="Y44" s="144"/>
      <c r="Z44" s="423">
        <f t="shared" si="21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12"/>
        <v>1</v>
      </c>
      <c r="B45" s="142" t="s">
        <v>79</v>
      </c>
      <c r="C45" s="142"/>
      <c r="D45" s="198">
        <v>30</v>
      </c>
      <c r="E45" s="383">
        <f t="shared" si="13"/>
        <v>210</v>
      </c>
      <c r="F45" s="319">
        <v>46275</v>
      </c>
      <c r="G45" s="384">
        <v>1</v>
      </c>
      <c r="H45" s="385">
        <v>1</v>
      </c>
      <c r="I45" s="428" t="s">
        <v>481</v>
      </c>
      <c r="J45" s="428" t="s">
        <v>482</v>
      </c>
      <c r="K45" s="385" t="s">
        <v>353</v>
      </c>
      <c r="L45" s="195">
        <v>1</v>
      </c>
      <c r="M45" s="196"/>
      <c r="N45" s="196"/>
      <c r="O45" s="196"/>
      <c r="P45" s="196"/>
      <c r="Q45" s="197"/>
      <c r="R45" s="386">
        <f t="shared" si="14"/>
        <v>210</v>
      </c>
      <c r="S45" s="387">
        <f t="shared" si="15"/>
        <v>0</v>
      </c>
      <c r="T45" s="387">
        <f t="shared" si="16"/>
        <v>0</v>
      </c>
      <c r="U45" s="387">
        <f t="shared" si="17"/>
        <v>0</v>
      </c>
      <c r="V45" s="387">
        <f t="shared" si="18"/>
        <v>0</v>
      </c>
      <c r="W45" s="388">
        <f t="shared" si="19"/>
        <v>0</v>
      </c>
      <c r="X45" s="389">
        <f t="shared" si="20"/>
        <v>210</v>
      </c>
      <c r="Y45" s="144"/>
      <c r="Z45" s="423">
        <f t="shared" si="21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12"/>
        <v>1</v>
      </c>
      <c r="B46" s="153" t="s">
        <v>80</v>
      </c>
      <c r="C46" s="148" t="s">
        <v>29</v>
      </c>
      <c r="D46" s="198">
        <v>34</v>
      </c>
      <c r="E46" s="383">
        <f t="shared" si="13"/>
        <v>238</v>
      </c>
      <c r="F46" s="319">
        <v>46276</v>
      </c>
      <c r="G46" s="384">
        <v>1</v>
      </c>
      <c r="H46" s="254">
        <v>1</v>
      </c>
      <c r="I46" s="429" t="s">
        <v>483</v>
      </c>
      <c r="J46" s="429" t="s">
        <v>484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4"/>
        <v>119</v>
      </c>
      <c r="S46" s="387">
        <f t="shared" si="15"/>
        <v>0</v>
      </c>
      <c r="T46" s="387">
        <f t="shared" si="16"/>
        <v>0</v>
      </c>
      <c r="U46" s="387">
        <f t="shared" si="17"/>
        <v>0</v>
      </c>
      <c r="V46" s="387">
        <f t="shared" si="18"/>
        <v>0</v>
      </c>
      <c r="W46" s="388">
        <f t="shared" si="19"/>
        <v>119</v>
      </c>
      <c r="X46" s="389">
        <f t="shared" si="20"/>
        <v>238</v>
      </c>
      <c r="Y46" s="144"/>
      <c r="Z46" s="423">
        <f t="shared" si="21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57">
        <f t="shared" si="12"/>
        <v>1</v>
      </c>
      <c r="B47" s="142" t="s">
        <v>391</v>
      </c>
      <c r="C47" s="148" t="s">
        <v>29</v>
      </c>
      <c r="D47" s="198">
        <v>22</v>
      </c>
      <c r="E47" s="383">
        <f t="shared" si="13"/>
        <v>154</v>
      </c>
      <c r="F47" s="319">
        <v>46272</v>
      </c>
      <c r="G47" s="384">
        <v>1</v>
      </c>
      <c r="H47" s="385">
        <v>3</v>
      </c>
      <c r="I47" s="428">
        <v>-4.1118284000000003</v>
      </c>
      <c r="J47" s="428">
        <v>15.3616036</v>
      </c>
      <c r="K47" s="385" t="str">
        <f>VLOOKUP(H47,Secteurs!$A$4:$C$6,3)</f>
        <v>Arnaud ITOUA</v>
      </c>
      <c r="L47" s="195"/>
      <c r="M47" s="196"/>
      <c r="N47" s="196">
        <v>0.5</v>
      </c>
      <c r="O47" s="196"/>
      <c r="P47" s="196">
        <v>0.5</v>
      </c>
      <c r="Q47" s="197"/>
      <c r="R47" s="386">
        <f t="shared" si="14"/>
        <v>0</v>
      </c>
      <c r="S47" s="387">
        <f t="shared" si="15"/>
        <v>0</v>
      </c>
      <c r="T47" s="387">
        <f t="shared" si="16"/>
        <v>77</v>
      </c>
      <c r="U47" s="387">
        <f t="shared" si="17"/>
        <v>0</v>
      </c>
      <c r="V47" s="387">
        <f t="shared" si="18"/>
        <v>77</v>
      </c>
      <c r="W47" s="388">
        <f t="shared" si="19"/>
        <v>0</v>
      </c>
      <c r="X47" s="389">
        <f t="shared" si="20"/>
        <v>154</v>
      </c>
      <c r="Y47" s="144"/>
      <c r="Z47" s="423">
        <f t="shared" si="21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9.5" thickTop="1">
      <c r="A48" s="157">
        <f t="shared" si="12"/>
        <v>1</v>
      </c>
      <c r="B48" s="142" t="s">
        <v>82</v>
      </c>
      <c r="C48" s="148" t="s">
        <v>29</v>
      </c>
      <c r="D48" s="198">
        <v>50</v>
      </c>
      <c r="E48" s="383">
        <f t="shared" si="13"/>
        <v>350</v>
      </c>
      <c r="F48" s="319">
        <v>46275</v>
      </c>
      <c r="G48" s="384">
        <f t="shared" ref="G48:G66" ca="1" si="22">+IF(A48=1,(+TODAY())-F48,"Sans objet")</f>
        <v>33</v>
      </c>
      <c r="H48" s="385">
        <v>2</v>
      </c>
      <c r="I48" s="428" t="s">
        <v>485</v>
      </c>
      <c r="J48" s="428" t="s">
        <v>486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4"/>
        <v>175</v>
      </c>
      <c r="S48" s="387">
        <f t="shared" si="15"/>
        <v>0</v>
      </c>
      <c r="T48" s="387">
        <f t="shared" si="16"/>
        <v>0</v>
      </c>
      <c r="U48" s="387">
        <f t="shared" si="17"/>
        <v>175</v>
      </c>
      <c r="V48" s="387">
        <f t="shared" si="18"/>
        <v>0</v>
      </c>
      <c r="W48" s="388">
        <f t="shared" si="19"/>
        <v>0</v>
      </c>
      <c r="X48" s="389">
        <f t="shared" si="20"/>
        <v>350</v>
      </c>
      <c r="Y48" s="144"/>
      <c r="Z48" s="423">
        <f t="shared" si="21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12"/>
        <v>1</v>
      </c>
      <c r="B49" s="156" t="s">
        <v>83</v>
      </c>
      <c r="C49" s="148" t="s">
        <v>29</v>
      </c>
      <c r="D49" s="202">
        <v>28</v>
      </c>
      <c r="E49" s="383">
        <f t="shared" si="13"/>
        <v>196</v>
      </c>
      <c r="F49" s="319">
        <v>46272</v>
      </c>
      <c r="G49" s="384">
        <f t="shared" ca="1" si="22"/>
        <v>36</v>
      </c>
      <c r="H49" s="385">
        <v>3</v>
      </c>
      <c r="I49" s="428">
        <v>-4.1425764000000003</v>
      </c>
      <c r="J49" s="428">
        <v>15.290800900000001</v>
      </c>
      <c r="K49" s="385" t="str">
        <f>VLOOKUP(H49,Secteurs!$A$4:$C$6,3)</f>
        <v>Arnaud ITOUA</v>
      </c>
      <c r="L49" s="195"/>
      <c r="M49" s="196"/>
      <c r="N49" s="196"/>
      <c r="O49" s="196">
        <v>0.5</v>
      </c>
      <c r="P49" s="196">
        <v>0.5</v>
      </c>
      <c r="Q49" s="197"/>
      <c r="R49" s="386">
        <f t="shared" si="14"/>
        <v>0</v>
      </c>
      <c r="S49" s="387">
        <f t="shared" si="15"/>
        <v>0</v>
      </c>
      <c r="T49" s="387">
        <f t="shared" si="16"/>
        <v>0</v>
      </c>
      <c r="U49" s="387">
        <f t="shared" si="17"/>
        <v>98</v>
      </c>
      <c r="V49" s="387">
        <f t="shared" si="18"/>
        <v>98</v>
      </c>
      <c r="W49" s="388">
        <f t="shared" si="19"/>
        <v>0</v>
      </c>
      <c r="X49" s="389">
        <f t="shared" si="20"/>
        <v>196</v>
      </c>
      <c r="Y49" s="144"/>
      <c r="Z49" s="423">
        <f t="shared" si="21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9.5" thickTop="1">
      <c r="A50" s="157">
        <f t="shared" si="12"/>
        <v>1</v>
      </c>
      <c r="B50" s="142" t="s">
        <v>297</v>
      </c>
      <c r="C50" s="142"/>
      <c r="D50" s="198">
        <v>40</v>
      </c>
      <c r="E50" s="383">
        <f t="shared" si="13"/>
        <v>280</v>
      </c>
      <c r="F50" s="319">
        <v>46275</v>
      </c>
      <c r="G50" s="384">
        <f t="shared" ca="1" si="22"/>
        <v>33</v>
      </c>
      <c r="H50" s="385">
        <v>2</v>
      </c>
      <c r="I50" s="428" t="s">
        <v>487</v>
      </c>
      <c r="J50" s="428" t="s">
        <v>488</v>
      </c>
      <c r="K50" s="385" t="s">
        <v>354</v>
      </c>
      <c r="L50" s="195">
        <v>0.5</v>
      </c>
      <c r="M50" s="196"/>
      <c r="N50" s="196"/>
      <c r="O50" s="196">
        <v>0.5</v>
      </c>
      <c r="P50" s="196"/>
      <c r="Q50" s="197"/>
      <c r="R50" s="386">
        <f t="shared" si="14"/>
        <v>140</v>
      </c>
      <c r="S50" s="387">
        <f t="shared" si="15"/>
        <v>0</v>
      </c>
      <c r="T50" s="387">
        <f t="shared" si="16"/>
        <v>0</v>
      </c>
      <c r="U50" s="387">
        <f t="shared" si="17"/>
        <v>140</v>
      </c>
      <c r="V50" s="387">
        <f t="shared" si="18"/>
        <v>0</v>
      </c>
      <c r="W50" s="388">
        <f t="shared" si="19"/>
        <v>0</v>
      </c>
      <c r="X50" s="389">
        <f t="shared" si="20"/>
        <v>280</v>
      </c>
      <c r="Y50" s="144"/>
      <c r="Z50" s="423">
        <f t="shared" si="21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57">
        <f t="shared" si="12"/>
        <v>1</v>
      </c>
      <c r="B51" s="142" t="s">
        <v>85</v>
      </c>
      <c r="C51" s="154" t="s">
        <v>29</v>
      </c>
      <c r="D51" s="200">
        <v>22</v>
      </c>
      <c r="E51" s="383">
        <f t="shared" si="13"/>
        <v>154</v>
      </c>
      <c r="F51" s="319">
        <v>46273</v>
      </c>
      <c r="G51" s="384">
        <f t="shared" ca="1" si="22"/>
        <v>35</v>
      </c>
      <c r="H51" s="385">
        <v>3</v>
      </c>
      <c r="I51" s="428">
        <v>-4.2692519000000004</v>
      </c>
      <c r="J51" s="428">
        <v>15.2894527</v>
      </c>
      <c r="K51" s="385" t="str">
        <f>VLOOKUP(H51,Secteurs!$A$4:$C$6,3)</f>
        <v>Arnaud ITOUA</v>
      </c>
      <c r="L51" s="195"/>
      <c r="M51" s="196"/>
      <c r="N51" s="196">
        <v>0.5</v>
      </c>
      <c r="O51" s="196"/>
      <c r="P51" s="196">
        <v>0.5</v>
      </c>
      <c r="Q51" s="197"/>
      <c r="R51" s="386">
        <f t="shared" si="14"/>
        <v>0</v>
      </c>
      <c r="S51" s="387">
        <f t="shared" si="15"/>
        <v>0</v>
      </c>
      <c r="T51" s="387">
        <f t="shared" si="16"/>
        <v>77</v>
      </c>
      <c r="U51" s="387">
        <f t="shared" si="17"/>
        <v>0</v>
      </c>
      <c r="V51" s="387">
        <f t="shared" si="18"/>
        <v>77</v>
      </c>
      <c r="W51" s="388">
        <f t="shared" si="19"/>
        <v>0</v>
      </c>
      <c r="X51" s="389">
        <f t="shared" si="20"/>
        <v>154</v>
      </c>
      <c r="Y51" s="144"/>
      <c r="Z51" s="423">
        <f t="shared" si="21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57">
        <f t="shared" si="12"/>
        <v>1</v>
      </c>
      <c r="B52" s="150" t="s">
        <v>86</v>
      </c>
      <c r="C52" s="148" t="s">
        <v>29</v>
      </c>
      <c r="D52" s="200">
        <v>20</v>
      </c>
      <c r="E52" s="383">
        <f t="shared" si="13"/>
        <v>140</v>
      </c>
      <c r="F52" s="319">
        <v>46273</v>
      </c>
      <c r="G52" s="384">
        <f t="shared" ca="1" si="22"/>
        <v>35</v>
      </c>
      <c r="H52" s="385">
        <v>3</v>
      </c>
      <c r="I52" s="428">
        <v>-4.1917201000000004</v>
      </c>
      <c r="J52" s="428">
        <v>15.2475126</v>
      </c>
      <c r="K52" s="385" t="str">
        <f>VLOOKUP(H52,Secteurs!$A$4:$C$6,3)</f>
        <v>Arnaud ITOUA</v>
      </c>
      <c r="L52" s="195">
        <v>0.5</v>
      </c>
      <c r="M52" s="196"/>
      <c r="N52" s="196"/>
      <c r="O52" s="196">
        <v>0.5</v>
      </c>
      <c r="P52" s="196"/>
      <c r="Q52" s="197"/>
      <c r="R52" s="386">
        <f t="shared" si="14"/>
        <v>70</v>
      </c>
      <c r="S52" s="387">
        <f t="shared" si="15"/>
        <v>0</v>
      </c>
      <c r="T52" s="387">
        <f t="shared" si="16"/>
        <v>0</v>
      </c>
      <c r="U52" s="387">
        <f t="shared" si="17"/>
        <v>70</v>
      </c>
      <c r="V52" s="387">
        <f t="shared" si="18"/>
        <v>0</v>
      </c>
      <c r="W52" s="388">
        <f t="shared" si="19"/>
        <v>0</v>
      </c>
      <c r="X52" s="389">
        <f t="shared" si="20"/>
        <v>140</v>
      </c>
      <c r="Y52" s="144"/>
      <c r="Z52" s="423">
        <f t="shared" si="21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57">
        <f t="shared" si="12"/>
        <v>1</v>
      </c>
      <c r="B53" s="142" t="s">
        <v>337</v>
      </c>
      <c r="D53" s="198">
        <v>28</v>
      </c>
      <c r="E53" s="383">
        <f t="shared" si="13"/>
        <v>196</v>
      </c>
      <c r="F53" s="319">
        <v>46272</v>
      </c>
      <c r="G53" s="384">
        <f t="shared" ca="1" si="22"/>
        <v>36</v>
      </c>
      <c r="H53" s="385">
        <v>3</v>
      </c>
      <c r="I53" s="428">
        <v>-4.1304055000000002</v>
      </c>
      <c r="J53" s="428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/>
      <c r="P53" s="196">
        <v>0.5</v>
      </c>
      <c r="Q53" s="197"/>
      <c r="R53" s="386">
        <f t="shared" si="14"/>
        <v>98</v>
      </c>
      <c r="S53" s="387">
        <f t="shared" si="15"/>
        <v>0</v>
      </c>
      <c r="T53" s="387">
        <f t="shared" si="16"/>
        <v>0</v>
      </c>
      <c r="U53" s="387">
        <f t="shared" si="17"/>
        <v>0</v>
      </c>
      <c r="V53" s="387">
        <f t="shared" si="18"/>
        <v>98</v>
      </c>
      <c r="W53" s="388">
        <f t="shared" si="19"/>
        <v>0</v>
      </c>
      <c r="X53" s="389">
        <f t="shared" si="20"/>
        <v>196</v>
      </c>
      <c r="Y53" s="144"/>
      <c r="Z53" s="423">
        <f t="shared" si="21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9.5" thickTop="1">
      <c r="A54" s="157">
        <f t="shared" si="12"/>
        <v>1</v>
      </c>
      <c r="B54" s="142" t="s">
        <v>88</v>
      </c>
      <c r="C54" s="148" t="s">
        <v>29</v>
      </c>
      <c r="D54" s="198">
        <v>32</v>
      </c>
      <c r="E54" s="383">
        <f t="shared" si="13"/>
        <v>224</v>
      </c>
      <c r="F54" s="319">
        <v>46275</v>
      </c>
      <c r="G54" s="384">
        <f t="shared" ca="1" si="22"/>
        <v>33</v>
      </c>
      <c r="H54" s="385">
        <v>2</v>
      </c>
      <c r="I54" s="428" t="s">
        <v>489</v>
      </c>
      <c r="J54" s="428" t="s">
        <v>490</v>
      </c>
      <c r="K54" s="385" t="s">
        <v>354</v>
      </c>
      <c r="L54" s="195">
        <v>0.75</v>
      </c>
      <c r="M54" s="196"/>
      <c r="N54" s="196"/>
      <c r="O54" s="196">
        <v>0.25</v>
      </c>
      <c r="P54" s="196"/>
      <c r="Q54" s="197"/>
      <c r="R54" s="386">
        <f t="shared" si="14"/>
        <v>168</v>
      </c>
      <c r="S54" s="387">
        <f t="shared" si="15"/>
        <v>0</v>
      </c>
      <c r="T54" s="387">
        <f t="shared" si="16"/>
        <v>0</v>
      </c>
      <c r="U54" s="387">
        <f t="shared" si="17"/>
        <v>56</v>
      </c>
      <c r="V54" s="387">
        <f t="shared" si="18"/>
        <v>0</v>
      </c>
      <c r="W54" s="388">
        <f t="shared" si="19"/>
        <v>0</v>
      </c>
      <c r="X54" s="389">
        <f t="shared" si="20"/>
        <v>224</v>
      </c>
      <c r="Y54" s="144"/>
      <c r="Z54" s="423">
        <f t="shared" si="21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57">
        <f t="shared" si="12"/>
        <v>1</v>
      </c>
      <c r="B55" s="156" t="s">
        <v>89</v>
      </c>
      <c r="C55" s="148" t="s">
        <v>34</v>
      </c>
      <c r="D55" s="198">
        <v>24</v>
      </c>
      <c r="E55" s="383">
        <f t="shared" si="13"/>
        <v>168</v>
      </c>
      <c r="F55" s="319">
        <v>46272</v>
      </c>
      <c r="G55" s="384">
        <f t="shared" ca="1" si="22"/>
        <v>36</v>
      </c>
      <c r="H55" s="385">
        <v>3</v>
      </c>
      <c r="I55" s="428" t="s">
        <v>491</v>
      </c>
      <c r="J55" s="428" t="s">
        <v>492</v>
      </c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/>
      <c r="Q55" s="197">
        <v>0.5</v>
      </c>
      <c r="R55" s="386">
        <f t="shared" si="14"/>
        <v>84</v>
      </c>
      <c r="S55" s="387">
        <f t="shared" si="15"/>
        <v>0</v>
      </c>
      <c r="T55" s="387">
        <f t="shared" si="16"/>
        <v>0</v>
      </c>
      <c r="U55" s="387">
        <f t="shared" si="17"/>
        <v>0</v>
      </c>
      <c r="V55" s="387">
        <f t="shared" si="18"/>
        <v>0</v>
      </c>
      <c r="W55" s="388">
        <f t="shared" si="19"/>
        <v>84</v>
      </c>
      <c r="X55" s="389">
        <f t="shared" si="20"/>
        <v>168</v>
      </c>
      <c r="Y55" s="144"/>
      <c r="Z55" s="423">
        <f t="shared" si="21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 customHeight="1" thickTop="1">
      <c r="A56" s="157">
        <f t="shared" si="12"/>
        <v>1</v>
      </c>
      <c r="B56" s="348" t="s">
        <v>322</v>
      </c>
      <c r="C56" s="168" t="s">
        <v>29</v>
      </c>
      <c r="D56" s="198">
        <v>36</v>
      </c>
      <c r="E56" s="383">
        <f t="shared" si="13"/>
        <v>252</v>
      </c>
      <c r="F56" s="319">
        <v>46273</v>
      </c>
      <c r="G56" s="384">
        <f t="shared" ca="1" si="22"/>
        <v>35</v>
      </c>
      <c r="H56" s="385">
        <v>2</v>
      </c>
      <c r="I56" s="428" t="s">
        <v>493</v>
      </c>
      <c r="J56" s="428" t="s">
        <v>494</v>
      </c>
      <c r="K56" s="385" t="s">
        <v>354</v>
      </c>
      <c r="L56" s="195">
        <v>0.25</v>
      </c>
      <c r="M56" s="196"/>
      <c r="N56" s="196"/>
      <c r="O56" s="196">
        <v>0.5</v>
      </c>
      <c r="P56" s="196">
        <v>0.25</v>
      </c>
      <c r="Q56" s="197"/>
      <c r="R56" s="386">
        <f t="shared" si="14"/>
        <v>63</v>
      </c>
      <c r="S56" s="387">
        <f t="shared" si="15"/>
        <v>0</v>
      </c>
      <c r="T56" s="387">
        <f t="shared" si="16"/>
        <v>0</v>
      </c>
      <c r="U56" s="387">
        <f t="shared" si="17"/>
        <v>126</v>
      </c>
      <c r="V56" s="387">
        <f t="shared" si="18"/>
        <v>63</v>
      </c>
      <c r="W56" s="388">
        <f t="shared" si="19"/>
        <v>0</v>
      </c>
      <c r="X56" s="389">
        <f t="shared" si="20"/>
        <v>252</v>
      </c>
      <c r="Y56" s="144"/>
      <c r="Z56" s="423">
        <f t="shared" si="21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>
      <c r="A57" s="157">
        <f t="shared" si="12"/>
        <v>1</v>
      </c>
      <c r="B57" s="156" t="s">
        <v>91</v>
      </c>
      <c r="C57" s="156"/>
      <c r="D57" s="198">
        <v>26</v>
      </c>
      <c r="E57" s="383">
        <f t="shared" si="13"/>
        <v>182</v>
      </c>
      <c r="F57" s="319">
        <v>46275</v>
      </c>
      <c r="G57" s="384">
        <f t="shared" ca="1" si="22"/>
        <v>33</v>
      </c>
      <c r="H57" s="385">
        <v>3</v>
      </c>
      <c r="I57" s="428">
        <v>-4.1325567000000003</v>
      </c>
      <c r="J57" s="428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si="14"/>
        <v>91</v>
      </c>
      <c r="S57" s="387">
        <f t="shared" si="15"/>
        <v>0</v>
      </c>
      <c r="T57" s="387">
        <f t="shared" si="16"/>
        <v>0</v>
      </c>
      <c r="U57" s="387">
        <f t="shared" si="17"/>
        <v>0</v>
      </c>
      <c r="V57" s="387">
        <f t="shared" si="18"/>
        <v>0</v>
      </c>
      <c r="W57" s="388">
        <f t="shared" si="19"/>
        <v>91</v>
      </c>
      <c r="X57" s="389">
        <f t="shared" si="20"/>
        <v>182</v>
      </c>
      <c r="Y57" s="144"/>
      <c r="Z57" s="423">
        <f t="shared" si="21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12"/>
        <v>1</v>
      </c>
      <c r="B58" s="158" t="s">
        <v>92</v>
      </c>
      <c r="C58" s="148" t="s">
        <v>34</v>
      </c>
      <c r="D58" s="198">
        <v>24</v>
      </c>
      <c r="E58" s="383">
        <f t="shared" si="13"/>
        <v>168</v>
      </c>
      <c r="F58" s="319">
        <v>46273</v>
      </c>
      <c r="G58" s="384">
        <f t="shared" ca="1" si="22"/>
        <v>35</v>
      </c>
      <c r="H58" s="385">
        <v>1</v>
      </c>
      <c r="I58" s="428">
        <v>-4.2821667000000003</v>
      </c>
      <c r="J58" s="428">
        <v>15.235324</v>
      </c>
      <c r="K58" s="385" t="s">
        <v>353</v>
      </c>
      <c r="L58" s="195">
        <v>0.5</v>
      </c>
      <c r="M58" s="196"/>
      <c r="N58" s="196"/>
      <c r="O58" s="196">
        <v>0.25</v>
      </c>
      <c r="P58" s="196"/>
      <c r="Q58" s="197">
        <v>0.25</v>
      </c>
      <c r="R58" s="386">
        <f t="shared" si="14"/>
        <v>84</v>
      </c>
      <c r="S58" s="387">
        <f t="shared" si="15"/>
        <v>0</v>
      </c>
      <c r="T58" s="387">
        <f t="shared" si="16"/>
        <v>0</v>
      </c>
      <c r="U58" s="387">
        <f t="shared" si="17"/>
        <v>42</v>
      </c>
      <c r="V58" s="387">
        <f t="shared" si="18"/>
        <v>0</v>
      </c>
      <c r="W58" s="388">
        <f t="shared" si="19"/>
        <v>42</v>
      </c>
      <c r="X58" s="389">
        <f t="shared" si="20"/>
        <v>168</v>
      </c>
      <c r="Y58" s="144"/>
      <c r="Z58" s="423">
        <f t="shared" si="21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9.5" thickTop="1">
      <c r="A59" s="157">
        <f t="shared" si="12"/>
        <v>1</v>
      </c>
      <c r="B59" s="156" t="s">
        <v>93</v>
      </c>
      <c r="C59" s="148" t="s">
        <v>29</v>
      </c>
      <c r="D59" s="198">
        <v>40</v>
      </c>
      <c r="E59" s="383">
        <f t="shared" si="13"/>
        <v>280</v>
      </c>
      <c r="F59" s="319">
        <v>46274</v>
      </c>
      <c r="G59" s="384">
        <f t="shared" ca="1" si="22"/>
        <v>34</v>
      </c>
      <c r="H59" s="385">
        <v>2</v>
      </c>
      <c r="I59" s="428" t="s">
        <v>495</v>
      </c>
      <c r="J59" s="428" t="s">
        <v>496</v>
      </c>
      <c r="K59" s="385" t="s">
        <v>354</v>
      </c>
      <c r="L59" s="195">
        <v>0.25</v>
      </c>
      <c r="M59" s="196">
        <v>0.25</v>
      </c>
      <c r="N59" s="196">
        <v>0.25</v>
      </c>
      <c r="O59" s="196"/>
      <c r="P59" s="196">
        <v>0.25</v>
      </c>
      <c r="Q59" s="197"/>
      <c r="R59" s="386">
        <f t="shared" si="14"/>
        <v>70</v>
      </c>
      <c r="S59" s="387">
        <f t="shared" si="15"/>
        <v>70</v>
      </c>
      <c r="T59" s="387">
        <f t="shared" si="16"/>
        <v>70</v>
      </c>
      <c r="U59" s="387">
        <f t="shared" si="17"/>
        <v>0</v>
      </c>
      <c r="V59" s="387">
        <f t="shared" si="18"/>
        <v>70</v>
      </c>
      <c r="W59" s="388">
        <f t="shared" si="19"/>
        <v>0</v>
      </c>
      <c r="X59" s="389">
        <f t="shared" si="20"/>
        <v>280</v>
      </c>
      <c r="Y59" s="144"/>
      <c r="Z59" s="423">
        <f t="shared" si="21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12"/>
        <v>1</v>
      </c>
      <c r="B60" s="153" t="s">
        <v>94</v>
      </c>
      <c r="C60" s="148" t="s">
        <v>29</v>
      </c>
      <c r="D60" s="198">
        <v>28</v>
      </c>
      <c r="E60" s="383">
        <f t="shared" si="13"/>
        <v>196</v>
      </c>
      <c r="F60" s="319">
        <v>46275</v>
      </c>
      <c r="G60" s="384">
        <f t="shared" ca="1" si="22"/>
        <v>33</v>
      </c>
      <c r="H60" s="254">
        <v>1</v>
      </c>
      <c r="I60" s="429" t="s">
        <v>497</v>
      </c>
      <c r="J60" s="429" t="s">
        <v>498</v>
      </c>
      <c r="K60" s="385" t="s">
        <v>353</v>
      </c>
      <c r="L60" s="195">
        <v>0.5</v>
      </c>
      <c r="M60" s="196"/>
      <c r="N60" s="196"/>
      <c r="O60" s="196">
        <v>0.5</v>
      </c>
      <c r="P60" s="196"/>
      <c r="Q60" s="197"/>
      <c r="R60" s="386">
        <f t="shared" si="14"/>
        <v>98</v>
      </c>
      <c r="S60" s="387">
        <f t="shared" si="15"/>
        <v>0</v>
      </c>
      <c r="T60" s="387">
        <f t="shared" si="16"/>
        <v>0</v>
      </c>
      <c r="U60" s="387">
        <f t="shared" si="17"/>
        <v>98</v>
      </c>
      <c r="V60" s="387">
        <f t="shared" si="18"/>
        <v>0</v>
      </c>
      <c r="W60" s="388">
        <f t="shared" si="19"/>
        <v>0</v>
      </c>
      <c r="X60" s="389">
        <f t="shared" si="20"/>
        <v>196</v>
      </c>
      <c r="Y60" s="144"/>
      <c r="Z60" s="423">
        <f t="shared" si="21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12"/>
        <v>1</v>
      </c>
      <c r="B61" s="169" t="s">
        <v>95</v>
      </c>
      <c r="C61" s="159" t="s">
        <v>29</v>
      </c>
      <c r="D61" s="200">
        <v>24</v>
      </c>
      <c r="E61" s="383">
        <f t="shared" si="13"/>
        <v>168</v>
      </c>
      <c r="F61" s="319">
        <v>46273</v>
      </c>
      <c r="G61" s="384">
        <f t="shared" ca="1" si="22"/>
        <v>35</v>
      </c>
      <c r="H61" s="254">
        <v>1</v>
      </c>
      <c r="I61" s="429">
        <v>-4.2821742</v>
      </c>
      <c r="J61" s="429">
        <v>15.220715500000001</v>
      </c>
      <c r="K61" s="385" t="s">
        <v>353</v>
      </c>
      <c r="L61" s="195">
        <v>1</v>
      </c>
      <c r="M61" s="196"/>
      <c r="N61" s="196"/>
      <c r="O61" s="196"/>
      <c r="P61" s="196"/>
      <c r="Q61" s="197"/>
      <c r="R61" s="386">
        <f t="shared" si="14"/>
        <v>168</v>
      </c>
      <c r="S61" s="387">
        <f t="shared" si="15"/>
        <v>0</v>
      </c>
      <c r="T61" s="387">
        <f t="shared" si="16"/>
        <v>0</v>
      </c>
      <c r="U61" s="387">
        <f t="shared" si="17"/>
        <v>0</v>
      </c>
      <c r="V61" s="387">
        <f t="shared" si="18"/>
        <v>0</v>
      </c>
      <c r="W61" s="388">
        <f t="shared" si="19"/>
        <v>0</v>
      </c>
      <c r="X61" s="389">
        <f t="shared" si="20"/>
        <v>168</v>
      </c>
      <c r="Y61" s="144"/>
      <c r="Z61" s="423">
        <f t="shared" si="21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12"/>
        <v>1</v>
      </c>
      <c r="B62" s="142" t="s">
        <v>96</v>
      </c>
      <c r="C62" s="159" t="s">
        <v>29</v>
      </c>
      <c r="D62" s="198">
        <v>24</v>
      </c>
      <c r="E62" s="383">
        <f t="shared" si="13"/>
        <v>168</v>
      </c>
      <c r="F62" s="319">
        <v>46273</v>
      </c>
      <c r="G62" s="384">
        <f t="shared" ca="1" si="22"/>
        <v>35</v>
      </c>
      <c r="H62" s="254">
        <v>1</v>
      </c>
      <c r="I62" s="429">
        <v>-4.2682741999999996</v>
      </c>
      <c r="J62" s="429">
        <v>15.2245566</v>
      </c>
      <c r="K62" s="385" t="s">
        <v>353</v>
      </c>
      <c r="L62" s="195">
        <v>0.5</v>
      </c>
      <c r="M62" s="196"/>
      <c r="N62" s="196"/>
      <c r="O62" s="196">
        <v>0.5</v>
      </c>
      <c r="P62" s="196"/>
      <c r="Q62" s="197"/>
      <c r="R62" s="386">
        <f t="shared" si="14"/>
        <v>84</v>
      </c>
      <c r="S62" s="387">
        <f t="shared" si="15"/>
        <v>0</v>
      </c>
      <c r="T62" s="387">
        <f t="shared" si="16"/>
        <v>0</v>
      </c>
      <c r="U62" s="387">
        <f t="shared" si="17"/>
        <v>84</v>
      </c>
      <c r="V62" s="387">
        <f t="shared" si="18"/>
        <v>0</v>
      </c>
      <c r="W62" s="388">
        <f t="shared" si="19"/>
        <v>0</v>
      </c>
      <c r="X62" s="389">
        <f t="shared" si="20"/>
        <v>168</v>
      </c>
      <c r="Y62" s="144"/>
      <c r="Z62" s="423">
        <f t="shared" si="21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12"/>
        <v>1</v>
      </c>
      <c r="B63" s="150" t="s">
        <v>97</v>
      </c>
      <c r="C63" s="159" t="s">
        <v>29</v>
      </c>
      <c r="D63" s="200">
        <v>40</v>
      </c>
      <c r="E63" s="383">
        <f t="shared" si="13"/>
        <v>280</v>
      </c>
      <c r="F63" s="319">
        <v>46275</v>
      </c>
      <c r="G63" s="384">
        <f t="shared" ca="1" si="22"/>
        <v>33</v>
      </c>
      <c r="H63" s="385">
        <v>3</v>
      </c>
      <c r="I63" s="428" t="s">
        <v>499</v>
      </c>
      <c r="J63" s="428" t="s">
        <v>500</v>
      </c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14"/>
        <v>140</v>
      </c>
      <c r="S63" s="387">
        <f t="shared" si="15"/>
        <v>0</v>
      </c>
      <c r="T63" s="387">
        <f t="shared" si="16"/>
        <v>0</v>
      </c>
      <c r="U63" s="387">
        <f t="shared" si="17"/>
        <v>0</v>
      </c>
      <c r="V63" s="387">
        <f t="shared" si="18"/>
        <v>140</v>
      </c>
      <c r="W63" s="388">
        <f t="shared" si="19"/>
        <v>0</v>
      </c>
      <c r="X63" s="389">
        <f t="shared" si="20"/>
        <v>280</v>
      </c>
      <c r="Y63" s="144"/>
      <c r="Z63" s="423">
        <f t="shared" si="21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12"/>
        <v>1</v>
      </c>
      <c r="B64" s="169" t="s">
        <v>98</v>
      </c>
      <c r="C64" s="159" t="s">
        <v>29</v>
      </c>
      <c r="D64" s="200">
        <v>18</v>
      </c>
      <c r="E64" s="383">
        <f t="shared" si="13"/>
        <v>126</v>
      </c>
      <c r="F64" s="319">
        <v>46275</v>
      </c>
      <c r="G64" s="384">
        <f t="shared" ca="1" si="22"/>
        <v>33</v>
      </c>
      <c r="H64" s="254">
        <v>1</v>
      </c>
      <c r="I64" s="429" t="s">
        <v>501</v>
      </c>
      <c r="J64" s="429" t="s">
        <v>502</v>
      </c>
      <c r="K64" s="385" t="s">
        <v>353</v>
      </c>
      <c r="L64" s="195">
        <v>0.5</v>
      </c>
      <c r="M64" s="196">
        <v>0.25</v>
      </c>
      <c r="N64" s="196"/>
      <c r="O64" s="196"/>
      <c r="P64" s="196"/>
      <c r="Q64" s="197">
        <v>0.25</v>
      </c>
      <c r="R64" s="386">
        <f t="shared" si="14"/>
        <v>63</v>
      </c>
      <c r="S64" s="387">
        <f t="shared" si="15"/>
        <v>31.5</v>
      </c>
      <c r="T64" s="387">
        <f t="shared" si="16"/>
        <v>0</v>
      </c>
      <c r="U64" s="387">
        <f t="shared" si="17"/>
        <v>0</v>
      </c>
      <c r="V64" s="387">
        <f t="shared" si="18"/>
        <v>0</v>
      </c>
      <c r="W64" s="388">
        <f t="shared" si="19"/>
        <v>31.5</v>
      </c>
      <c r="X64" s="389">
        <f t="shared" si="20"/>
        <v>126</v>
      </c>
      <c r="Y64" s="144"/>
      <c r="Z64" s="423">
        <f t="shared" si="21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12"/>
        <v>1</v>
      </c>
      <c r="B65" s="169" t="s">
        <v>99</v>
      </c>
      <c r="C65" s="159" t="s">
        <v>29</v>
      </c>
      <c r="D65" s="200">
        <v>28</v>
      </c>
      <c r="E65" s="383">
        <f t="shared" si="13"/>
        <v>196</v>
      </c>
      <c r="F65" s="319">
        <v>46275</v>
      </c>
      <c r="G65" s="384">
        <f t="shared" ca="1" si="22"/>
        <v>33</v>
      </c>
      <c r="H65" s="385">
        <v>1</v>
      </c>
      <c r="I65" s="428" t="s">
        <v>503</v>
      </c>
      <c r="J65" s="428" t="s">
        <v>504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14"/>
        <v>98</v>
      </c>
      <c r="S65" s="387">
        <f t="shared" si="15"/>
        <v>0</v>
      </c>
      <c r="T65" s="387">
        <f t="shared" si="16"/>
        <v>0</v>
      </c>
      <c r="U65" s="387">
        <f t="shared" si="17"/>
        <v>0</v>
      </c>
      <c r="V65" s="387">
        <f t="shared" si="18"/>
        <v>0</v>
      </c>
      <c r="W65" s="388">
        <f t="shared" si="19"/>
        <v>98</v>
      </c>
      <c r="X65" s="389">
        <f t="shared" si="20"/>
        <v>196</v>
      </c>
      <c r="Y65" s="144"/>
      <c r="Z65" s="423">
        <f t="shared" si="21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97" si="23">+IF(D66&gt;0,1,0)</f>
        <v>1</v>
      </c>
      <c r="B66" s="161" t="s">
        <v>100</v>
      </c>
      <c r="C66" s="160" t="s">
        <v>29</v>
      </c>
      <c r="D66" s="198">
        <v>20</v>
      </c>
      <c r="E66" s="383">
        <f t="shared" ref="E66:E97" si="24">D66*7</f>
        <v>140</v>
      </c>
      <c r="F66" s="319">
        <v>46273</v>
      </c>
      <c r="G66" s="384">
        <f t="shared" ca="1" si="22"/>
        <v>35</v>
      </c>
      <c r="H66" s="254">
        <v>1</v>
      </c>
      <c r="I66" s="429">
        <v>-4.2824644000000003</v>
      </c>
      <c r="J66" s="429">
        <v>15.226678700000001</v>
      </c>
      <c r="K66" s="385" t="s">
        <v>353</v>
      </c>
      <c r="L66" s="195">
        <v>0.5</v>
      </c>
      <c r="M66" s="196"/>
      <c r="N66" s="196"/>
      <c r="O66" s="196"/>
      <c r="P66" s="196"/>
      <c r="Q66" s="197">
        <v>0.5</v>
      </c>
      <c r="R66" s="386">
        <f t="shared" ref="R66:R97" si="25">+$E66*L66</f>
        <v>70</v>
      </c>
      <c r="S66" s="387">
        <f t="shared" ref="S66:S97" si="26">+$E66*M66</f>
        <v>0</v>
      </c>
      <c r="T66" s="387">
        <f t="shared" ref="T66:T97" si="27">+$E66*N66</f>
        <v>0</v>
      </c>
      <c r="U66" s="387">
        <f t="shared" ref="U66:U97" si="28">+$E66*O66</f>
        <v>0</v>
      </c>
      <c r="V66" s="387">
        <f t="shared" ref="V66:V97" si="29">+$E66*P66</f>
        <v>0</v>
      </c>
      <c r="W66" s="388">
        <f t="shared" ref="W66:W97" si="30">+$E66*Q66</f>
        <v>70</v>
      </c>
      <c r="X66" s="389">
        <f t="shared" ref="X66:X97" si="31">SUM(R66:W66)</f>
        <v>140</v>
      </c>
      <c r="Y66" s="144"/>
      <c r="Z66" s="423">
        <f t="shared" ref="Z66:Z97" si="3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9.5" thickTop="1">
      <c r="A67" s="157">
        <f t="shared" si="23"/>
        <v>1</v>
      </c>
      <c r="B67" s="153" t="s">
        <v>101</v>
      </c>
      <c r="C67" s="148" t="s">
        <v>29</v>
      </c>
      <c r="D67" s="198">
        <v>48</v>
      </c>
      <c r="E67" s="383">
        <f t="shared" si="24"/>
        <v>336</v>
      </c>
      <c r="F67" s="319">
        <v>46206</v>
      </c>
      <c r="G67" s="384">
        <v>1</v>
      </c>
      <c r="H67" s="385">
        <v>2</v>
      </c>
      <c r="I67" s="428" t="s">
        <v>505</v>
      </c>
      <c r="J67" s="428" t="s">
        <v>506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5"/>
        <v>0</v>
      </c>
      <c r="S67" s="387">
        <f t="shared" si="26"/>
        <v>168</v>
      </c>
      <c r="T67" s="387">
        <f t="shared" si="27"/>
        <v>0</v>
      </c>
      <c r="U67" s="387">
        <f t="shared" si="28"/>
        <v>84</v>
      </c>
      <c r="V67" s="387">
        <f t="shared" si="29"/>
        <v>0</v>
      </c>
      <c r="W67" s="388">
        <f t="shared" si="30"/>
        <v>84</v>
      </c>
      <c r="X67" s="389">
        <f t="shared" si="31"/>
        <v>336</v>
      </c>
      <c r="Y67" s="144"/>
      <c r="Z67" s="423">
        <f t="shared" si="3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23"/>
        <v>1</v>
      </c>
      <c r="B68" s="150" t="s">
        <v>103</v>
      </c>
      <c r="C68" s="288"/>
      <c r="D68" s="200">
        <v>20</v>
      </c>
      <c r="E68" s="383">
        <f t="shared" si="24"/>
        <v>140</v>
      </c>
      <c r="F68" s="319">
        <v>46274</v>
      </c>
      <c r="G68" s="384">
        <f t="shared" ref="G68:G99" ca="1" si="33">+IF(A68=1,(+TODAY())-F68,"Sans objet")</f>
        <v>34</v>
      </c>
      <c r="H68" s="254">
        <v>2</v>
      </c>
      <c r="I68" s="429" t="s">
        <v>507</v>
      </c>
      <c r="J68" s="429" t="s">
        <v>508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5"/>
        <v>0</v>
      </c>
      <c r="S68" s="387">
        <f t="shared" si="26"/>
        <v>0</v>
      </c>
      <c r="T68" s="387">
        <f t="shared" si="27"/>
        <v>0</v>
      </c>
      <c r="U68" s="387">
        <f t="shared" si="28"/>
        <v>0</v>
      </c>
      <c r="V68" s="387">
        <f t="shared" si="29"/>
        <v>0</v>
      </c>
      <c r="W68" s="388">
        <f t="shared" si="30"/>
        <v>140</v>
      </c>
      <c r="X68" s="389">
        <f t="shared" si="31"/>
        <v>140</v>
      </c>
      <c r="Y68" s="144"/>
      <c r="Z68" s="423">
        <f t="shared" si="3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23"/>
        <v>1</v>
      </c>
      <c r="B69" s="153" t="s">
        <v>105</v>
      </c>
      <c r="D69" s="198">
        <v>28</v>
      </c>
      <c r="E69" s="383">
        <f t="shared" si="24"/>
        <v>196</v>
      </c>
      <c r="F69" s="319">
        <v>46274</v>
      </c>
      <c r="G69" s="384">
        <f t="shared" ca="1" si="33"/>
        <v>34</v>
      </c>
      <c r="H69" s="254">
        <v>1</v>
      </c>
      <c r="I69" s="429" t="s">
        <v>509</v>
      </c>
      <c r="J69" s="429" t="s">
        <v>510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25"/>
        <v>98</v>
      </c>
      <c r="S69" s="387">
        <f t="shared" si="26"/>
        <v>0</v>
      </c>
      <c r="T69" s="387">
        <f t="shared" si="27"/>
        <v>0</v>
      </c>
      <c r="U69" s="387">
        <f t="shared" si="28"/>
        <v>98</v>
      </c>
      <c r="V69" s="387">
        <f t="shared" si="29"/>
        <v>0</v>
      </c>
      <c r="W69" s="388">
        <f t="shared" si="30"/>
        <v>0</v>
      </c>
      <c r="X69" s="389">
        <f t="shared" si="31"/>
        <v>196</v>
      </c>
      <c r="Y69" s="144"/>
      <c r="Z69" s="423">
        <f t="shared" si="3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23"/>
        <v>1</v>
      </c>
      <c r="B70" s="142" t="s">
        <v>106</v>
      </c>
      <c r="C70" s="142"/>
      <c r="D70" s="199">
        <v>12</v>
      </c>
      <c r="E70" s="383">
        <f t="shared" si="24"/>
        <v>84</v>
      </c>
      <c r="F70" s="319">
        <v>46275</v>
      </c>
      <c r="G70" s="384">
        <f t="shared" ca="1" si="33"/>
        <v>33</v>
      </c>
      <c r="H70" s="254">
        <v>1</v>
      </c>
      <c r="I70" s="429" t="s">
        <v>511</v>
      </c>
      <c r="J70" s="429" t="s">
        <v>512</v>
      </c>
      <c r="K70" s="385" t="s">
        <v>353</v>
      </c>
      <c r="L70" s="195">
        <v>0.5</v>
      </c>
      <c r="M70" s="196">
        <v>0.25</v>
      </c>
      <c r="N70" s="196"/>
      <c r="O70" s="196"/>
      <c r="P70" s="196"/>
      <c r="Q70" s="197">
        <v>0.25</v>
      </c>
      <c r="R70" s="386">
        <f t="shared" si="25"/>
        <v>42</v>
      </c>
      <c r="S70" s="387">
        <f t="shared" si="26"/>
        <v>21</v>
      </c>
      <c r="T70" s="387">
        <f t="shared" si="27"/>
        <v>0</v>
      </c>
      <c r="U70" s="387">
        <f t="shared" si="28"/>
        <v>0</v>
      </c>
      <c r="V70" s="387">
        <f t="shared" si="29"/>
        <v>0</v>
      </c>
      <c r="W70" s="388">
        <f t="shared" si="30"/>
        <v>21</v>
      </c>
      <c r="X70" s="389">
        <f t="shared" si="31"/>
        <v>84</v>
      </c>
      <c r="Y70" s="144"/>
      <c r="Z70" s="423">
        <f t="shared" si="3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23"/>
        <v>1</v>
      </c>
      <c r="B71" s="142" t="s">
        <v>107</v>
      </c>
      <c r="C71" s="142"/>
      <c r="D71" s="198">
        <v>28</v>
      </c>
      <c r="E71" s="383">
        <f t="shared" si="24"/>
        <v>196</v>
      </c>
      <c r="F71" s="319">
        <v>46273</v>
      </c>
      <c r="G71" s="384">
        <f t="shared" ca="1" si="33"/>
        <v>35</v>
      </c>
      <c r="H71" s="385">
        <v>2</v>
      </c>
      <c r="I71" s="428" t="s">
        <v>513</v>
      </c>
      <c r="J71" s="428" t="s">
        <v>514</v>
      </c>
      <c r="K71" s="385" t="s">
        <v>354</v>
      </c>
      <c r="L71" s="195">
        <v>0.75</v>
      </c>
      <c r="M71" s="196"/>
      <c r="N71" s="196"/>
      <c r="O71" s="196">
        <v>0.25</v>
      </c>
      <c r="P71" s="196"/>
      <c r="Q71" s="197"/>
      <c r="R71" s="386">
        <f t="shared" si="25"/>
        <v>147</v>
      </c>
      <c r="S71" s="387">
        <f t="shared" si="26"/>
        <v>0</v>
      </c>
      <c r="T71" s="387">
        <f t="shared" si="27"/>
        <v>0</v>
      </c>
      <c r="U71" s="387">
        <f t="shared" si="28"/>
        <v>49</v>
      </c>
      <c r="V71" s="387">
        <f t="shared" si="29"/>
        <v>0</v>
      </c>
      <c r="W71" s="388">
        <f t="shared" si="30"/>
        <v>0</v>
      </c>
      <c r="X71" s="389">
        <f t="shared" si="31"/>
        <v>196</v>
      </c>
      <c r="Y71" s="144"/>
      <c r="Z71" s="423">
        <f t="shared" si="3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23"/>
        <v>1</v>
      </c>
      <c r="B72" s="153" t="s">
        <v>392</v>
      </c>
      <c r="C72" s="149" t="s">
        <v>34</v>
      </c>
      <c r="D72" s="198">
        <v>30</v>
      </c>
      <c r="E72" s="383">
        <f t="shared" si="24"/>
        <v>210</v>
      </c>
      <c r="F72" s="352">
        <v>46274</v>
      </c>
      <c r="G72" s="384">
        <f t="shared" ca="1" si="33"/>
        <v>34</v>
      </c>
      <c r="H72" s="255">
        <v>1</v>
      </c>
      <c r="I72" s="430" t="s">
        <v>515</v>
      </c>
      <c r="J72" s="430" t="s">
        <v>516</v>
      </c>
      <c r="K72" s="255" t="s">
        <v>353</v>
      </c>
      <c r="L72" s="195">
        <v>0.25</v>
      </c>
      <c r="M72" s="196"/>
      <c r="N72" s="196">
        <v>0.25</v>
      </c>
      <c r="O72" s="196">
        <v>0.25</v>
      </c>
      <c r="P72" s="196">
        <v>0.25</v>
      </c>
      <c r="Q72" s="197"/>
      <c r="R72" s="386">
        <f t="shared" si="25"/>
        <v>52.5</v>
      </c>
      <c r="S72" s="387">
        <f t="shared" si="26"/>
        <v>0</v>
      </c>
      <c r="T72" s="387">
        <f t="shared" si="27"/>
        <v>52.5</v>
      </c>
      <c r="U72" s="387">
        <f t="shared" si="28"/>
        <v>52.5</v>
      </c>
      <c r="V72" s="387">
        <f t="shared" si="29"/>
        <v>52.5</v>
      </c>
      <c r="W72" s="388">
        <f t="shared" si="30"/>
        <v>0</v>
      </c>
      <c r="X72" s="389">
        <f t="shared" si="31"/>
        <v>210</v>
      </c>
      <c r="Y72" s="144"/>
      <c r="Z72" s="423">
        <f t="shared" si="3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23"/>
        <v>1</v>
      </c>
      <c r="B73" s="153" t="s">
        <v>393</v>
      </c>
      <c r="C73" s="153"/>
      <c r="D73" s="198">
        <v>26</v>
      </c>
      <c r="E73" s="383">
        <f t="shared" si="24"/>
        <v>182</v>
      </c>
      <c r="F73" s="319">
        <v>46274</v>
      </c>
      <c r="G73" s="384">
        <f t="shared" ca="1" si="33"/>
        <v>34</v>
      </c>
      <c r="H73" s="385">
        <v>1</v>
      </c>
      <c r="I73" s="428" t="s">
        <v>517</v>
      </c>
      <c r="J73" s="428" t="s">
        <v>518</v>
      </c>
      <c r="K73" s="385" t="s">
        <v>353</v>
      </c>
      <c r="L73" s="195">
        <v>0.25</v>
      </c>
      <c r="M73" s="196"/>
      <c r="N73" s="196">
        <v>0.25</v>
      </c>
      <c r="O73" s="196">
        <v>0.25</v>
      </c>
      <c r="P73" s="196">
        <v>0.25</v>
      </c>
      <c r="Q73" s="197"/>
      <c r="R73" s="386">
        <f t="shared" si="25"/>
        <v>45.5</v>
      </c>
      <c r="S73" s="387">
        <f t="shared" si="26"/>
        <v>0</v>
      </c>
      <c r="T73" s="387">
        <f t="shared" si="27"/>
        <v>45.5</v>
      </c>
      <c r="U73" s="387">
        <f t="shared" si="28"/>
        <v>45.5</v>
      </c>
      <c r="V73" s="387">
        <f t="shared" si="29"/>
        <v>45.5</v>
      </c>
      <c r="W73" s="388">
        <f t="shared" si="30"/>
        <v>0</v>
      </c>
      <c r="X73" s="389">
        <f t="shared" si="31"/>
        <v>182</v>
      </c>
      <c r="Y73" s="144"/>
      <c r="Z73" s="423">
        <f t="shared" si="3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57">
        <f t="shared" si="23"/>
        <v>1</v>
      </c>
      <c r="B74" s="142" t="s">
        <v>110</v>
      </c>
      <c r="C74" s="148" t="s">
        <v>29</v>
      </c>
      <c r="D74" s="198">
        <v>24</v>
      </c>
      <c r="E74" s="383">
        <f t="shared" si="24"/>
        <v>168</v>
      </c>
      <c r="F74" s="319">
        <v>46272</v>
      </c>
      <c r="G74" s="384">
        <f t="shared" ca="1" si="33"/>
        <v>36</v>
      </c>
      <c r="H74" s="385">
        <v>3</v>
      </c>
      <c r="I74" s="428">
        <v>-4.1654558000000002</v>
      </c>
      <c r="J74" s="428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25"/>
        <v>84</v>
      </c>
      <c r="S74" s="387">
        <f t="shared" si="26"/>
        <v>0</v>
      </c>
      <c r="T74" s="387">
        <f t="shared" si="27"/>
        <v>42</v>
      </c>
      <c r="U74" s="387">
        <f t="shared" si="28"/>
        <v>0</v>
      </c>
      <c r="V74" s="387">
        <f t="shared" si="29"/>
        <v>42</v>
      </c>
      <c r="W74" s="388">
        <f t="shared" si="30"/>
        <v>0</v>
      </c>
      <c r="X74" s="389">
        <f t="shared" si="31"/>
        <v>168</v>
      </c>
      <c r="Y74" s="144"/>
      <c r="Z74" s="423">
        <f t="shared" si="3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23"/>
        <v>1</v>
      </c>
      <c r="B75" s="142" t="s">
        <v>111</v>
      </c>
      <c r="C75" s="142"/>
      <c r="D75" s="198">
        <v>28</v>
      </c>
      <c r="E75" s="383">
        <f t="shared" si="24"/>
        <v>196</v>
      </c>
      <c r="F75" s="319">
        <v>46273</v>
      </c>
      <c r="G75" s="384">
        <f t="shared" ca="1" si="33"/>
        <v>35</v>
      </c>
      <c r="H75" s="385">
        <v>2</v>
      </c>
      <c r="I75" s="428" t="s">
        <v>519</v>
      </c>
      <c r="J75" s="428" t="s">
        <v>520</v>
      </c>
      <c r="K75" s="385" t="s">
        <v>354</v>
      </c>
      <c r="L75" s="195">
        <v>0.5</v>
      </c>
      <c r="M75" s="196"/>
      <c r="N75" s="196"/>
      <c r="O75" s="196">
        <v>0.5</v>
      </c>
      <c r="P75" s="196"/>
      <c r="Q75" s="197"/>
      <c r="R75" s="386">
        <f t="shared" si="25"/>
        <v>98</v>
      </c>
      <c r="S75" s="387">
        <f t="shared" si="26"/>
        <v>0</v>
      </c>
      <c r="T75" s="387">
        <f t="shared" si="27"/>
        <v>0</v>
      </c>
      <c r="U75" s="387">
        <f t="shared" si="28"/>
        <v>98</v>
      </c>
      <c r="V75" s="387">
        <f t="shared" si="29"/>
        <v>0</v>
      </c>
      <c r="W75" s="388">
        <f t="shared" si="30"/>
        <v>0</v>
      </c>
      <c r="X75" s="389">
        <f t="shared" si="31"/>
        <v>196</v>
      </c>
      <c r="Y75" s="144"/>
      <c r="Z75" s="423">
        <f t="shared" si="3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23"/>
        <v>1</v>
      </c>
      <c r="B76" s="142" t="s">
        <v>112</v>
      </c>
      <c r="C76" s="148" t="s">
        <v>52</v>
      </c>
      <c r="D76" s="198">
        <v>38</v>
      </c>
      <c r="E76" s="383">
        <f t="shared" si="24"/>
        <v>266</v>
      </c>
      <c r="F76" s="319">
        <v>46274</v>
      </c>
      <c r="G76" s="384">
        <f t="shared" ca="1" si="33"/>
        <v>34</v>
      </c>
      <c r="H76" s="385">
        <v>3</v>
      </c>
      <c r="I76" s="428" t="s">
        <v>521</v>
      </c>
      <c r="J76" s="428" t="s">
        <v>522</v>
      </c>
      <c r="K76" s="385" t="str">
        <f>VLOOKUP(H76,Secteurs!$A$4:$C$6,3)</f>
        <v>Arnaud ITOUA</v>
      </c>
      <c r="L76" s="195">
        <v>0.5</v>
      </c>
      <c r="M76" s="196"/>
      <c r="N76" s="196"/>
      <c r="O76" s="196"/>
      <c r="P76" s="196">
        <v>0.5</v>
      </c>
      <c r="Q76" s="197"/>
      <c r="R76" s="386">
        <f t="shared" si="25"/>
        <v>133</v>
      </c>
      <c r="S76" s="387">
        <f t="shared" si="26"/>
        <v>0</v>
      </c>
      <c r="T76" s="387">
        <f t="shared" si="27"/>
        <v>0</v>
      </c>
      <c r="U76" s="387">
        <f t="shared" si="28"/>
        <v>0</v>
      </c>
      <c r="V76" s="387">
        <f t="shared" si="29"/>
        <v>133</v>
      </c>
      <c r="W76" s="388">
        <f t="shared" si="30"/>
        <v>0</v>
      </c>
      <c r="X76" s="389">
        <f t="shared" si="31"/>
        <v>266</v>
      </c>
      <c r="Y76" s="144"/>
      <c r="Z76" s="423">
        <f t="shared" si="3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23"/>
        <v>1</v>
      </c>
      <c r="B77" s="153" t="s">
        <v>327</v>
      </c>
      <c r="C77" s="149"/>
      <c r="D77" s="198">
        <v>25</v>
      </c>
      <c r="E77" s="383">
        <f t="shared" si="24"/>
        <v>175</v>
      </c>
      <c r="F77" s="319">
        <v>46274</v>
      </c>
      <c r="G77" s="384">
        <f t="shared" ca="1" si="33"/>
        <v>34</v>
      </c>
      <c r="H77" s="254">
        <v>1</v>
      </c>
      <c r="I77" s="429" t="s">
        <v>523</v>
      </c>
      <c r="J77" s="429" t="s">
        <v>524</v>
      </c>
      <c r="K77" s="385" t="s">
        <v>353</v>
      </c>
      <c r="L77" s="195">
        <v>0.5</v>
      </c>
      <c r="M77" s="196"/>
      <c r="N77" s="196"/>
      <c r="O77" s="196"/>
      <c r="P77" s="196">
        <v>0.5</v>
      </c>
      <c r="Q77" s="197"/>
      <c r="R77" s="386">
        <f t="shared" si="25"/>
        <v>87.5</v>
      </c>
      <c r="S77" s="387">
        <f t="shared" si="26"/>
        <v>0</v>
      </c>
      <c r="T77" s="387">
        <f t="shared" si="27"/>
        <v>0</v>
      </c>
      <c r="U77" s="387">
        <f t="shared" si="28"/>
        <v>0</v>
      </c>
      <c r="V77" s="387">
        <f t="shared" si="29"/>
        <v>87.5</v>
      </c>
      <c r="W77" s="388">
        <f t="shared" si="30"/>
        <v>0</v>
      </c>
      <c r="X77" s="389">
        <f t="shared" si="31"/>
        <v>175</v>
      </c>
      <c r="Y77" s="144"/>
      <c r="Z77" s="423">
        <f t="shared" si="3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23"/>
        <v>1</v>
      </c>
      <c r="B78" s="142" t="s">
        <v>114</v>
      </c>
      <c r="C78" s="148" t="s">
        <v>29</v>
      </c>
      <c r="D78" s="198">
        <v>32</v>
      </c>
      <c r="E78" s="383">
        <f t="shared" si="24"/>
        <v>224</v>
      </c>
      <c r="F78" s="319">
        <v>46275</v>
      </c>
      <c r="G78" s="384">
        <f t="shared" ca="1" si="33"/>
        <v>33</v>
      </c>
      <c r="H78" s="385">
        <v>1</v>
      </c>
      <c r="I78" s="428" t="s">
        <v>525</v>
      </c>
      <c r="J78" s="428" t="s">
        <v>526</v>
      </c>
      <c r="K78" s="385" t="s">
        <v>354</v>
      </c>
      <c r="L78" s="195">
        <v>0.5</v>
      </c>
      <c r="M78" s="196"/>
      <c r="N78" s="196"/>
      <c r="O78" s="196">
        <v>0.25</v>
      </c>
      <c r="P78" s="196">
        <v>0.25</v>
      </c>
      <c r="Q78" s="197"/>
      <c r="R78" s="386">
        <f t="shared" si="25"/>
        <v>112</v>
      </c>
      <c r="S78" s="387">
        <f t="shared" si="26"/>
        <v>0</v>
      </c>
      <c r="T78" s="387">
        <f t="shared" si="27"/>
        <v>0</v>
      </c>
      <c r="U78" s="387">
        <f t="shared" si="28"/>
        <v>56</v>
      </c>
      <c r="V78" s="387">
        <f t="shared" si="29"/>
        <v>56</v>
      </c>
      <c r="W78" s="388">
        <f t="shared" si="30"/>
        <v>0</v>
      </c>
      <c r="X78" s="389">
        <f t="shared" si="31"/>
        <v>224</v>
      </c>
      <c r="Y78" s="144"/>
      <c r="Z78" s="423">
        <f t="shared" si="3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23"/>
        <v>1</v>
      </c>
      <c r="B79" s="161" t="s">
        <v>237</v>
      </c>
      <c r="C79" s="161"/>
      <c r="D79" s="198">
        <v>52</v>
      </c>
      <c r="E79" s="383">
        <f t="shared" si="24"/>
        <v>364</v>
      </c>
      <c r="F79" s="319">
        <v>46274</v>
      </c>
      <c r="G79" s="384">
        <f t="shared" ca="1" si="33"/>
        <v>34</v>
      </c>
      <c r="H79" s="385">
        <v>1</v>
      </c>
      <c r="I79" s="428">
        <v>-4.2859619999999996</v>
      </c>
      <c r="J79" s="428">
        <v>15.247093</v>
      </c>
      <c r="K79" s="385" t="s">
        <v>353</v>
      </c>
      <c r="L79" s="195"/>
      <c r="M79" s="196"/>
      <c r="N79" s="196">
        <v>0.5</v>
      </c>
      <c r="O79" s="196"/>
      <c r="P79" s="196"/>
      <c r="Q79" s="197">
        <v>0.5</v>
      </c>
      <c r="R79" s="386">
        <f t="shared" si="25"/>
        <v>0</v>
      </c>
      <c r="S79" s="387">
        <f t="shared" si="26"/>
        <v>0</v>
      </c>
      <c r="T79" s="387">
        <f t="shared" si="27"/>
        <v>182</v>
      </c>
      <c r="U79" s="387">
        <f t="shared" si="28"/>
        <v>0</v>
      </c>
      <c r="V79" s="387">
        <f t="shared" si="29"/>
        <v>0</v>
      </c>
      <c r="W79" s="388">
        <f t="shared" si="30"/>
        <v>182</v>
      </c>
      <c r="X79" s="389">
        <f t="shared" si="31"/>
        <v>364</v>
      </c>
      <c r="Y79" s="144"/>
      <c r="Z79" s="423">
        <f t="shared" si="3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23"/>
        <v>1</v>
      </c>
      <c r="B80" s="153" t="s">
        <v>377</v>
      </c>
      <c r="C80" s="149" t="s">
        <v>52</v>
      </c>
      <c r="D80" s="198">
        <v>32</v>
      </c>
      <c r="E80" s="383">
        <f t="shared" si="24"/>
        <v>224</v>
      </c>
      <c r="F80" s="319">
        <v>46274</v>
      </c>
      <c r="G80" s="384">
        <f t="shared" ca="1" si="33"/>
        <v>34</v>
      </c>
      <c r="H80" s="385">
        <v>1</v>
      </c>
      <c r="I80" s="428">
        <v>-4.2902719999999999</v>
      </c>
      <c r="J80" s="428">
        <v>15.249775</v>
      </c>
      <c r="K80" s="385" t="s">
        <v>353</v>
      </c>
      <c r="L80" s="195">
        <v>0.5</v>
      </c>
      <c r="M80" s="196"/>
      <c r="N80" s="196"/>
      <c r="O80" s="196"/>
      <c r="P80" s="196">
        <v>0.5</v>
      </c>
      <c r="Q80" s="197"/>
      <c r="R80" s="386">
        <f t="shared" si="25"/>
        <v>112</v>
      </c>
      <c r="S80" s="387">
        <f t="shared" si="26"/>
        <v>0</v>
      </c>
      <c r="T80" s="387">
        <f t="shared" si="27"/>
        <v>0</v>
      </c>
      <c r="U80" s="387">
        <f t="shared" si="28"/>
        <v>0</v>
      </c>
      <c r="V80" s="387">
        <f t="shared" si="29"/>
        <v>112</v>
      </c>
      <c r="W80" s="388">
        <f t="shared" si="30"/>
        <v>0</v>
      </c>
      <c r="X80" s="389">
        <f t="shared" si="31"/>
        <v>224</v>
      </c>
      <c r="Y80" s="144"/>
      <c r="Z80" s="423">
        <f t="shared" si="3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23"/>
        <v>1</v>
      </c>
      <c r="B81" s="142" t="s">
        <v>386</v>
      </c>
      <c r="C81" s="142"/>
      <c r="D81" s="198">
        <v>34</v>
      </c>
      <c r="E81" s="383">
        <f t="shared" si="24"/>
        <v>238</v>
      </c>
      <c r="F81" s="319">
        <v>46275</v>
      </c>
      <c r="G81" s="384">
        <f t="shared" ca="1" si="33"/>
        <v>33</v>
      </c>
      <c r="H81" s="254">
        <v>1</v>
      </c>
      <c r="I81" s="429" t="s">
        <v>527</v>
      </c>
      <c r="J81" s="429" t="s">
        <v>528</v>
      </c>
      <c r="K81" s="385" t="s">
        <v>353</v>
      </c>
      <c r="L81" s="195"/>
      <c r="M81" s="196">
        <v>1</v>
      </c>
      <c r="N81" s="196"/>
      <c r="O81" s="196"/>
      <c r="P81" s="196"/>
      <c r="Q81" s="197"/>
      <c r="R81" s="386">
        <f t="shared" si="25"/>
        <v>0</v>
      </c>
      <c r="S81" s="387">
        <f t="shared" si="26"/>
        <v>238</v>
      </c>
      <c r="T81" s="387">
        <f t="shared" si="27"/>
        <v>0</v>
      </c>
      <c r="U81" s="387">
        <f t="shared" si="28"/>
        <v>0</v>
      </c>
      <c r="V81" s="387">
        <f t="shared" si="29"/>
        <v>0</v>
      </c>
      <c r="W81" s="388">
        <f t="shared" si="30"/>
        <v>0</v>
      </c>
      <c r="X81" s="389">
        <f t="shared" si="31"/>
        <v>238</v>
      </c>
      <c r="Y81" s="144"/>
      <c r="Z81" s="423">
        <f t="shared" si="3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23"/>
        <v>1</v>
      </c>
      <c r="B82" s="142" t="s">
        <v>119</v>
      </c>
      <c r="C82" s="142"/>
      <c r="D82" s="198">
        <v>26</v>
      </c>
      <c r="E82" s="383">
        <f t="shared" si="24"/>
        <v>182</v>
      </c>
      <c r="F82" s="319">
        <v>46274</v>
      </c>
      <c r="G82" s="384">
        <f t="shared" ca="1" si="33"/>
        <v>34</v>
      </c>
      <c r="H82" s="385">
        <v>3</v>
      </c>
      <c r="I82" s="428">
        <v>-4.2274099999999999</v>
      </c>
      <c r="J82" s="428">
        <v>15.277821599999999</v>
      </c>
      <c r="K82" s="385" t="str">
        <f>VLOOKUP(H82,Secteurs!$A$4:$C$6,3)</f>
        <v>Arnaud ITOUA</v>
      </c>
      <c r="L82" s="195"/>
      <c r="M82" s="196"/>
      <c r="N82" s="196"/>
      <c r="O82" s="196">
        <v>0.5</v>
      </c>
      <c r="P82" s="196">
        <v>0.5</v>
      </c>
      <c r="Q82" s="197"/>
      <c r="R82" s="386">
        <f t="shared" si="25"/>
        <v>0</v>
      </c>
      <c r="S82" s="387">
        <f t="shared" si="26"/>
        <v>0</v>
      </c>
      <c r="T82" s="387">
        <f t="shared" si="27"/>
        <v>0</v>
      </c>
      <c r="U82" s="387">
        <f t="shared" si="28"/>
        <v>91</v>
      </c>
      <c r="V82" s="387">
        <f t="shared" si="29"/>
        <v>91</v>
      </c>
      <c r="W82" s="388">
        <f t="shared" si="30"/>
        <v>0</v>
      </c>
      <c r="X82" s="389">
        <f t="shared" si="31"/>
        <v>182</v>
      </c>
      <c r="Y82" s="144"/>
      <c r="Z82" s="423">
        <f t="shared" si="3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23"/>
        <v>1</v>
      </c>
      <c r="B83" s="153" t="s">
        <v>378</v>
      </c>
      <c r="C83" s="153"/>
      <c r="D83" s="198">
        <v>28</v>
      </c>
      <c r="E83" s="383">
        <f t="shared" si="24"/>
        <v>196</v>
      </c>
      <c r="F83" s="319">
        <v>46273</v>
      </c>
      <c r="G83" s="384">
        <f t="shared" ca="1" si="33"/>
        <v>35</v>
      </c>
      <c r="H83" s="254">
        <v>1</v>
      </c>
      <c r="I83" s="429">
        <v>-4.2676074000000002</v>
      </c>
      <c r="J83" s="429">
        <v>15.2239234</v>
      </c>
      <c r="K83" s="385" t="s">
        <v>353</v>
      </c>
      <c r="L83" s="195">
        <v>0.75</v>
      </c>
      <c r="M83" s="196"/>
      <c r="N83" s="196">
        <v>0.25</v>
      </c>
      <c r="O83" s="196"/>
      <c r="P83" s="196"/>
      <c r="Q83" s="197"/>
      <c r="R83" s="386">
        <f t="shared" si="25"/>
        <v>147</v>
      </c>
      <c r="S83" s="387">
        <f t="shared" si="26"/>
        <v>0</v>
      </c>
      <c r="T83" s="387">
        <f t="shared" si="27"/>
        <v>49</v>
      </c>
      <c r="U83" s="387">
        <f t="shared" si="28"/>
        <v>0</v>
      </c>
      <c r="V83" s="387">
        <f t="shared" si="29"/>
        <v>0</v>
      </c>
      <c r="W83" s="388">
        <f t="shared" si="30"/>
        <v>0</v>
      </c>
      <c r="X83" s="389">
        <f t="shared" si="31"/>
        <v>196</v>
      </c>
      <c r="Y83" s="144"/>
      <c r="Z83" s="423">
        <f t="shared" si="3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23"/>
        <v>1</v>
      </c>
      <c r="B84" s="153" t="s">
        <v>379</v>
      </c>
      <c r="C84" s="153"/>
      <c r="D84" s="198">
        <v>30</v>
      </c>
      <c r="E84" s="383">
        <f t="shared" si="24"/>
        <v>210</v>
      </c>
      <c r="F84" s="319">
        <v>46274</v>
      </c>
      <c r="G84" s="384">
        <f t="shared" ca="1" si="33"/>
        <v>34</v>
      </c>
      <c r="H84" s="385">
        <v>1</v>
      </c>
      <c r="I84" s="428">
        <v>-4.290368</v>
      </c>
      <c r="J84" s="428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25"/>
        <v>105</v>
      </c>
      <c r="S84" s="387">
        <f t="shared" si="26"/>
        <v>0</v>
      </c>
      <c r="T84" s="387">
        <f t="shared" si="27"/>
        <v>105</v>
      </c>
      <c r="U84" s="387">
        <f t="shared" si="28"/>
        <v>0</v>
      </c>
      <c r="V84" s="387">
        <f t="shared" si="29"/>
        <v>0</v>
      </c>
      <c r="W84" s="388">
        <f t="shared" si="30"/>
        <v>0</v>
      </c>
      <c r="X84" s="389">
        <f t="shared" si="31"/>
        <v>210</v>
      </c>
      <c r="Y84" s="144"/>
      <c r="Z84" s="423">
        <f t="shared" si="3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23"/>
        <v>1</v>
      </c>
      <c r="B85" s="153" t="s">
        <v>122</v>
      </c>
      <c r="C85" s="149" t="s">
        <v>52</v>
      </c>
      <c r="D85" s="198">
        <v>40</v>
      </c>
      <c r="E85" s="383">
        <f t="shared" si="24"/>
        <v>280</v>
      </c>
      <c r="F85" s="319">
        <v>46274</v>
      </c>
      <c r="G85" s="384">
        <f t="shared" ca="1" si="33"/>
        <v>34</v>
      </c>
      <c r="H85" s="385">
        <v>1</v>
      </c>
      <c r="I85" s="428">
        <v>-4.2897280000000002</v>
      </c>
      <c r="J85" s="428">
        <v>15.247835</v>
      </c>
      <c r="K85" s="385" t="s">
        <v>353</v>
      </c>
      <c r="L85" s="195">
        <v>0.5</v>
      </c>
      <c r="M85" s="196"/>
      <c r="N85" s="196">
        <v>0.25</v>
      </c>
      <c r="O85" s="196"/>
      <c r="P85" s="196"/>
      <c r="Q85" s="197">
        <v>0.25</v>
      </c>
      <c r="R85" s="386">
        <f t="shared" si="25"/>
        <v>140</v>
      </c>
      <c r="S85" s="387">
        <f t="shared" si="26"/>
        <v>0</v>
      </c>
      <c r="T85" s="387">
        <f t="shared" si="27"/>
        <v>70</v>
      </c>
      <c r="U85" s="387">
        <f t="shared" si="28"/>
        <v>0</v>
      </c>
      <c r="V85" s="387">
        <f t="shared" si="29"/>
        <v>0</v>
      </c>
      <c r="W85" s="388">
        <f t="shared" si="30"/>
        <v>70</v>
      </c>
      <c r="X85" s="389">
        <f t="shared" si="31"/>
        <v>280</v>
      </c>
      <c r="Y85" s="144"/>
      <c r="Z85" s="423">
        <f t="shared" si="3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23"/>
        <v>1</v>
      </c>
      <c r="B86" s="142" t="s">
        <v>123</v>
      </c>
      <c r="C86" s="148"/>
      <c r="D86" s="199">
        <v>34</v>
      </c>
      <c r="E86" s="383">
        <f t="shared" si="24"/>
        <v>238</v>
      </c>
      <c r="F86" s="319">
        <v>46273</v>
      </c>
      <c r="G86" s="384">
        <f t="shared" ca="1" si="33"/>
        <v>35</v>
      </c>
      <c r="H86" s="254">
        <v>1</v>
      </c>
      <c r="I86" s="429">
        <v>-4.2728093999999999</v>
      </c>
      <c r="J86" s="429">
        <v>15.2388636</v>
      </c>
      <c r="K86" s="385" t="s">
        <v>353</v>
      </c>
      <c r="L86" s="195">
        <v>0.75</v>
      </c>
      <c r="M86" s="196"/>
      <c r="N86" s="196"/>
      <c r="O86" s="196">
        <v>0.25</v>
      </c>
      <c r="P86" s="196"/>
      <c r="Q86" s="197"/>
      <c r="R86" s="386">
        <f t="shared" si="25"/>
        <v>178.5</v>
      </c>
      <c r="S86" s="387">
        <f t="shared" si="26"/>
        <v>0</v>
      </c>
      <c r="T86" s="387">
        <f t="shared" si="27"/>
        <v>0</v>
      </c>
      <c r="U86" s="387">
        <f t="shared" si="28"/>
        <v>59.5</v>
      </c>
      <c r="V86" s="387">
        <f t="shared" si="29"/>
        <v>0</v>
      </c>
      <c r="W86" s="388">
        <f t="shared" si="30"/>
        <v>0</v>
      </c>
      <c r="X86" s="389">
        <f t="shared" si="31"/>
        <v>238</v>
      </c>
      <c r="Y86" s="144"/>
      <c r="Z86" s="423">
        <f t="shared" si="3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23"/>
        <v>1</v>
      </c>
      <c r="B87" s="142" t="s">
        <v>124</v>
      </c>
      <c r="C87" s="142"/>
      <c r="D87" s="198">
        <v>24</v>
      </c>
      <c r="E87" s="383">
        <f t="shared" si="24"/>
        <v>168</v>
      </c>
      <c r="F87" s="319">
        <v>46274</v>
      </c>
      <c r="G87" s="384">
        <f t="shared" ca="1" si="33"/>
        <v>34</v>
      </c>
      <c r="H87" s="385">
        <v>2</v>
      </c>
      <c r="I87" s="428">
        <v>4.2460750000000003</v>
      </c>
      <c r="J87" s="428" t="s">
        <v>414</v>
      </c>
      <c r="K87" s="385" t="s">
        <v>354</v>
      </c>
      <c r="L87" s="195">
        <v>0.5</v>
      </c>
      <c r="M87" s="196"/>
      <c r="N87" s="196"/>
      <c r="O87" s="196">
        <v>0.5</v>
      </c>
      <c r="P87" s="196"/>
      <c r="Q87" s="197"/>
      <c r="R87" s="386">
        <f t="shared" si="25"/>
        <v>84</v>
      </c>
      <c r="S87" s="387">
        <f t="shared" si="26"/>
        <v>0</v>
      </c>
      <c r="T87" s="387">
        <f t="shared" si="27"/>
        <v>0</v>
      </c>
      <c r="U87" s="387">
        <f t="shared" si="28"/>
        <v>84</v>
      </c>
      <c r="V87" s="387">
        <f t="shared" si="29"/>
        <v>0</v>
      </c>
      <c r="W87" s="388">
        <f t="shared" si="30"/>
        <v>0</v>
      </c>
      <c r="X87" s="389">
        <f t="shared" si="31"/>
        <v>168</v>
      </c>
      <c r="Y87" s="144"/>
      <c r="Z87" s="423">
        <f t="shared" si="3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23"/>
        <v>1</v>
      </c>
      <c r="B88" s="142" t="s">
        <v>380</v>
      </c>
      <c r="C88" s="142"/>
      <c r="D88" s="198">
        <v>30</v>
      </c>
      <c r="E88" s="383">
        <f t="shared" si="24"/>
        <v>210</v>
      </c>
      <c r="F88" s="319">
        <v>46275</v>
      </c>
      <c r="G88" s="384">
        <f t="shared" ca="1" si="33"/>
        <v>33</v>
      </c>
      <c r="H88" s="385">
        <v>1</v>
      </c>
      <c r="I88" s="428" t="s">
        <v>529</v>
      </c>
      <c r="J88" s="428" t="s">
        <v>530</v>
      </c>
      <c r="K88" s="385" t="s">
        <v>353</v>
      </c>
      <c r="L88" s="195">
        <v>0.5</v>
      </c>
      <c r="M88" s="196"/>
      <c r="N88" s="196"/>
      <c r="O88" s="196"/>
      <c r="P88" s="196">
        <v>0.5</v>
      </c>
      <c r="Q88" s="197"/>
      <c r="R88" s="386">
        <f t="shared" si="25"/>
        <v>105</v>
      </c>
      <c r="S88" s="387">
        <f t="shared" si="26"/>
        <v>0</v>
      </c>
      <c r="T88" s="387">
        <f t="shared" si="27"/>
        <v>0</v>
      </c>
      <c r="U88" s="387">
        <f t="shared" si="28"/>
        <v>0</v>
      </c>
      <c r="V88" s="387">
        <f t="shared" si="29"/>
        <v>105</v>
      </c>
      <c r="W88" s="388">
        <f t="shared" si="30"/>
        <v>0</v>
      </c>
      <c r="X88" s="389">
        <f t="shared" si="31"/>
        <v>210</v>
      </c>
      <c r="Y88" s="144"/>
      <c r="Z88" s="423">
        <f t="shared" si="3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23"/>
        <v>1</v>
      </c>
      <c r="B89" s="142" t="s">
        <v>126</v>
      </c>
      <c r="C89" s="148" t="s">
        <v>34</v>
      </c>
      <c r="D89" s="198">
        <v>36</v>
      </c>
      <c r="E89" s="383">
        <f t="shared" si="24"/>
        <v>252</v>
      </c>
      <c r="F89" s="319">
        <v>46272</v>
      </c>
      <c r="G89" s="384">
        <f t="shared" ca="1" si="33"/>
        <v>36</v>
      </c>
      <c r="H89" s="385">
        <v>3</v>
      </c>
      <c r="I89" s="428">
        <v>-4.1309367000000004</v>
      </c>
      <c r="J89" s="428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>
        <v>0.25</v>
      </c>
      <c r="P89" s="196">
        <v>0.25</v>
      </c>
      <c r="Q89" s="197"/>
      <c r="R89" s="386">
        <f t="shared" si="25"/>
        <v>126</v>
      </c>
      <c r="S89" s="387">
        <f t="shared" si="26"/>
        <v>0</v>
      </c>
      <c r="T89" s="387">
        <f t="shared" si="27"/>
        <v>0</v>
      </c>
      <c r="U89" s="387">
        <f t="shared" si="28"/>
        <v>63</v>
      </c>
      <c r="V89" s="387">
        <f t="shared" si="29"/>
        <v>63</v>
      </c>
      <c r="W89" s="388">
        <f t="shared" si="30"/>
        <v>0</v>
      </c>
      <c r="X89" s="389">
        <f t="shared" si="31"/>
        <v>252</v>
      </c>
      <c r="Y89" s="144"/>
      <c r="Z89" s="423">
        <f t="shared" si="3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23"/>
        <v>1</v>
      </c>
      <c r="B90" s="142" t="s">
        <v>127</v>
      </c>
      <c r="C90" s="142"/>
      <c r="D90" s="198">
        <v>30</v>
      </c>
      <c r="E90" s="383">
        <f t="shared" si="24"/>
        <v>210</v>
      </c>
      <c r="F90" s="319">
        <v>46275</v>
      </c>
      <c r="G90" s="384">
        <f t="shared" ca="1" si="33"/>
        <v>33</v>
      </c>
      <c r="H90" s="254">
        <v>2</v>
      </c>
      <c r="I90" s="429" t="s">
        <v>531</v>
      </c>
      <c r="J90" s="429" t="s">
        <v>532</v>
      </c>
      <c r="K90" s="385" t="s">
        <v>354</v>
      </c>
      <c r="L90" s="195">
        <v>0.75</v>
      </c>
      <c r="M90" s="196"/>
      <c r="N90" s="196"/>
      <c r="O90" s="196">
        <v>0.25</v>
      </c>
      <c r="P90" s="196"/>
      <c r="Q90" s="197"/>
      <c r="R90" s="386">
        <f t="shared" si="25"/>
        <v>157.5</v>
      </c>
      <c r="S90" s="387">
        <f t="shared" si="26"/>
        <v>0</v>
      </c>
      <c r="T90" s="387">
        <f t="shared" si="27"/>
        <v>0</v>
      </c>
      <c r="U90" s="387">
        <f t="shared" si="28"/>
        <v>52.5</v>
      </c>
      <c r="V90" s="387">
        <f t="shared" si="29"/>
        <v>0</v>
      </c>
      <c r="W90" s="388">
        <f t="shared" si="30"/>
        <v>0</v>
      </c>
      <c r="X90" s="389">
        <f t="shared" si="31"/>
        <v>210</v>
      </c>
      <c r="Y90" s="144"/>
      <c r="Z90" s="423">
        <f t="shared" si="3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23"/>
        <v>1</v>
      </c>
      <c r="B91" s="150" t="s">
        <v>128</v>
      </c>
      <c r="C91" s="150"/>
      <c r="D91" s="200">
        <v>16</v>
      </c>
      <c r="E91" s="383">
        <f t="shared" si="24"/>
        <v>112</v>
      </c>
      <c r="F91" s="319">
        <v>46275</v>
      </c>
      <c r="G91" s="384">
        <f t="shared" ca="1" si="33"/>
        <v>33</v>
      </c>
      <c r="H91" s="385">
        <v>2</v>
      </c>
      <c r="I91" s="428" t="s">
        <v>533</v>
      </c>
      <c r="J91" s="428" t="s">
        <v>534</v>
      </c>
      <c r="K91" s="385" t="s">
        <v>354</v>
      </c>
      <c r="L91" s="195">
        <v>0.5</v>
      </c>
      <c r="M91" s="196"/>
      <c r="N91" s="196"/>
      <c r="O91" s="196"/>
      <c r="P91" s="196">
        <v>0.5</v>
      </c>
      <c r="Q91" s="197"/>
      <c r="R91" s="386">
        <f t="shared" si="25"/>
        <v>56</v>
      </c>
      <c r="S91" s="387">
        <f t="shared" si="26"/>
        <v>0</v>
      </c>
      <c r="T91" s="387">
        <f t="shared" si="27"/>
        <v>0</v>
      </c>
      <c r="U91" s="387">
        <f t="shared" si="28"/>
        <v>0</v>
      </c>
      <c r="V91" s="387">
        <f t="shared" si="29"/>
        <v>56</v>
      </c>
      <c r="W91" s="388">
        <f t="shared" si="30"/>
        <v>0</v>
      </c>
      <c r="X91" s="389">
        <f t="shared" si="31"/>
        <v>112</v>
      </c>
      <c r="Y91" s="144"/>
      <c r="Z91" s="423">
        <f t="shared" si="3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23"/>
        <v>1</v>
      </c>
      <c r="B92" s="153" t="s">
        <v>331</v>
      </c>
      <c r="C92" s="149" t="s">
        <v>29</v>
      </c>
      <c r="D92" s="198">
        <v>20</v>
      </c>
      <c r="E92" s="383">
        <f t="shared" si="24"/>
        <v>140</v>
      </c>
      <c r="F92" s="319">
        <v>46274</v>
      </c>
      <c r="G92" s="384">
        <f t="shared" ca="1" si="33"/>
        <v>34</v>
      </c>
      <c r="H92" s="385">
        <v>1</v>
      </c>
      <c r="I92" s="428">
        <v>-4.2861969999999996</v>
      </c>
      <c r="J92" s="428">
        <v>15.248664</v>
      </c>
      <c r="K92" s="385" t="s">
        <v>353</v>
      </c>
      <c r="L92" s="195">
        <v>1</v>
      </c>
      <c r="M92" s="196"/>
      <c r="N92" s="196"/>
      <c r="O92" s="196"/>
      <c r="P92" s="196"/>
      <c r="Q92" s="197"/>
      <c r="R92" s="386">
        <f t="shared" si="25"/>
        <v>140</v>
      </c>
      <c r="S92" s="387">
        <f t="shared" si="26"/>
        <v>0</v>
      </c>
      <c r="T92" s="387">
        <f t="shared" si="27"/>
        <v>0</v>
      </c>
      <c r="U92" s="387">
        <f t="shared" si="28"/>
        <v>0</v>
      </c>
      <c r="V92" s="387">
        <f t="shared" si="29"/>
        <v>0</v>
      </c>
      <c r="W92" s="388">
        <f t="shared" si="30"/>
        <v>0</v>
      </c>
      <c r="X92" s="389">
        <f t="shared" si="31"/>
        <v>140</v>
      </c>
      <c r="Y92" s="144"/>
      <c r="Z92" s="423">
        <f t="shared" si="3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23"/>
        <v>1</v>
      </c>
      <c r="B93" s="142" t="s">
        <v>394</v>
      </c>
      <c r="C93" s="142"/>
      <c r="D93" s="198">
        <v>20</v>
      </c>
      <c r="E93" s="383">
        <f t="shared" si="24"/>
        <v>140</v>
      </c>
      <c r="F93" s="319">
        <v>46272</v>
      </c>
      <c r="G93" s="384">
        <f t="shared" ca="1" si="33"/>
        <v>36</v>
      </c>
      <c r="H93" s="385">
        <v>3</v>
      </c>
      <c r="I93" s="428">
        <v>-4.1550288999999996</v>
      </c>
      <c r="J93" s="428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25"/>
        <v>70</v>
      </c>
      <c r="S93" s="387">
        <f t="shared" si="26"/>
        <v>0</v>
      </c>
      <c r="T93" s="387">
        <f t="shared" si="27"/>
        <v>0</v>
      </c>
      <c r="U93" s="387">
        <f t="shared" si="28"/>
        <v>0</v>
      </c>
      <c r="V93" s="387">
        <f t="shared" si="29"/>
        <v>0</v>
      </c>
      <c r="W93" s="388">
        <f t="shared" si="30"/>
        <v>70</v>
      </c>
      <c r="X93" s="389">
        <f t="shared" si="31"/>
        <v>140</v>
      </c>
      <c r="Y93" s="144"/>
      <c r="Z93" s="423">
        <f t="shared" si="3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23"/>
        <v>1</v>
      </c>
      <c r="B94" s="142" t="s">
        <v>131</v>
      </c>
      <c r="C94" s="148" t="s">
        <v>34</v>
      </c>
      <c r="D94" s="198">
        <v>20</v>
      </c>
      <c r="E94" s="383">
        <f t="shared" si="24"/>
        <v>140</v>
      </c>
      <c r="F94" s="319">
        <v>46273</v>
      </c>
      <c r="G94" s="384">
        <f t="shared" ca="1" si="33"/>
        <v>35</v>
      </c>
      <c r="H94" s="385">
        <v>2</v>
      </c>
      <c r="I94" s="428" t="s">
        <v>535</v>
      </c>
      <c r="J94" s="428" t="s">
        <v>536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5"/>
        <v>70</v>
      </c>
      <c r="S94" s="387">
        <f t="shared" si="26"/>
        <v>0</v>
      </c>
      <c r="T94" s="387">
        <f t="shared" si="27"/>
        <v>0</v>
      </c>
      <c r="U94" s="387">
        <f t="shared" si="28"/>
        <v>0</v>
      </c>
      <c r="V94" s="387">
        <f t="shared" si="29"/>
        <v>70</v>
      </c>
      <c r="W94" s="388">
        <f t="shared" si="30"/>
        <v>0</v>
      </c>
      <c r="X94" s="389">
        <f t="shared" si="31"/>
        <v>140</v>
      </c>
      <c r="Y94" s="144"/>
      <c r="Z94" s="423">
        <f t="shared" si="3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23"/>
        <v>1</v>
      </c>
      <c r="B95" s="150" t="s">
        <v>133</v>
      </c>
      <c r="C95" s="148" t="s">
        <v>52</v>
      </c>
      <c r="D95" s="198">
        <v>26</v>
      </c>
      <c r="E95" s="383">
        <f t="shared" si="24"/>
        <v>182</v>
      </c>
      <c r="F95" s="319">
        <v>46272</v>
      </c>
      <c r="G95" s="384">
        <f t="shared" ca="1" si="33"/>
        <v>36</v>
      </c>
      <c r="H95" s="385">
        <v>3</v>
      </c>
      <c r="I95" s="428" t="s">
        <v>537</v>
      </c>
      <c r="J95" s="428" t="s">
        <v>538</v>
      </c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0.5</v>
      </c>
      <c r="Q95" s="197"/>
      <c r="R95" s="386">
        <f t="shared" si="25"/>
        <v>91</v>
      </c>
      <c r="S95" s="387">
        <f t="shared" si="26"/>
        <v>0</v>
      </c>
      <c r="T95" s="387">
        <f t="shared" si="27"/>
        <v>0</v>
      </c>
      <c r="U95" s="387">
        <f t="shared" si="28"/>
        <v>0</v>
      </c>
      <c r="V95" s="387">
        <f t="shared" si="29"/>
        <v>91</v>
      </c>
      <c r="W95" s="388">
        <f t="shared" si="30"/>
        <v>0</v>
      </c>
      <c r="X95" s="389">
        <f t="shared" si="31"/>
        <v>182</v>
      </c>
      <c r="Y95" s="144"/>
      <c r="Z95" s="423">
        <f t="shared" si="3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23"/>
        <v>1</v>
      </c>
      <c r="B96" s="142" t="s">
        <v>134</v>
      </c>
      <c r="C96" s="142"/>
      <c r="D96" s="198">
        <v>34</v>
      </c>
      <c r="E96" s="383">
        <f t="shared" si="24"/>
        <v>238</v>
      </c>
      <c r="F96" s="319">
        <v>46274</v>
      </c>
      <c r="G96" s="384">
        <f t="shared" ca="1" si="33"/>
        <v>34</v>
      </c>
      <c r="H96" s="385">
        <v>3</v>
      </c>
      <c r="I96" s="428">
        <v>-4.2289649999999996</v>
      </c>
      <c r="J96" s="428">
        <v>15.289871</v>
      </c>
      <c r="K96" s="385" t="str">
        <f>VLOOKUP(H96,Secteurs!$A$4:$C$6,3)</f>
        <v>Arnaud ITOUA</v>
      </c>
      <c r="L96" s="195"/>
      <c r="M96" s="196"/>
      <c r="N96" s="196">
        <v>0.5</v>
      </c>
      <c r="O96" s="196"/>
      <c r="P96" s="196">
        <v>0.5</v>
      </c>
      <c r="Q96" s="197"/>
      <c r="R96" s="386">
        <f t="shared" si="25"/>
        <v>0</v>
      </c>
      <c r="S96" s="387">
        <f t="shared" si="26"/>
        <v>0</v>
      </c>
      <c r="T96" s="387">
        <f t="shared" si="27"/>
        <v>119</v>
      </c>
      <c r="U96" s="387">
        <f t="shared" si="28"/>
        <v>0</v>
      </c>
      <c r="V96" s="387">
        <f t="shared" si="29"/>
        <v>119</v>
      </c>
      <c r="W96" s="388">
        <f t="shared" si="30"/>
        <v>0</v>
      </c>
      <c r="X96" s="389">
        <f t="shared" si="31"/>
        <v>238</v>
      </c>
      <c r="Y96" s="144"/>
      <c r="Z96" s="423">
        <f t="shared" si="3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23"/>
        <v>1</v>
      </c>
      <c r="B97" s="153" t="s">
        <v>135</v>
      </c>
      <c r="C97" s="153"/>
      <c r="D97" s="198">
        <v>36</v>
      </c>
      <c r="E97" s="383">
        <f t="shared" si="24"/>
        <v>252</v>
      </c>
      <c r="F97" s="319">
        <v>46273</v>
      </c>
      <c r="G97" s="384">
        <f t="shared" ca="1" si="33"/>
        <v>35</v>
      </c>
      <c r="H97" s="385">
        <v>1</v>
      </c>
      <c r="I97" s="428">
        <v>-4.2705473999999999</v>
      </c>
      <c r="J97" s="428">
        <v>15.222280599999999</v>
      </c>
      <c r="K97" s="385" t="s">
        <v>353</v>
      </c>
      <c r="L97" s="195">
        <v>0.5</v>
      </c>
      <c r="M97" s="196"/>
      <c r="N97" s="196"/>
      <c r="O97" s="196">
        <v>0.25</v>
      </c>
      <c r="P97" s="196"/>
      <c r="Q97" s="197">
        <v>0.25</v>
      </c>
      <c r="R97" s="386">
        <f t="shared" si="25"/>
        <v>126</v>
      </c>
      <c r="S97" s="387">
        <f t="shared" si="26"/>
        <v>0</v>
      </c>
      <c r="T97" s="387">
        <f t="shared" si="27"/>
        <v>0</v>
      </c>
      <c r="U97" s="387">
        <f t="shared" si="28"/>
        <v>63</v>
      </c>
      <c r="V97" s="387">
        <f t="shared" si="29"/>
        <v>0</v>
      </c>
      <c r="W97" s="388">
        <f t="shared" si="30"/>
        <v>63</v>
      </c>
      <c r="X97" s="389">
        <f t="shared" si="31"/>
        <v>252</v>
      </c>
      <c r="Y97" s="144"/>
      <c r="Z97" s="423">
        <f t="shared" si="3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ref="A98:A129" si="34">+IF(D98&gt;0,1,0)</f>
        <v>1</v>
      </c>
      <c r="B98" s="142" t="s">
        <v>370</v>
      </c>
      <c r="C98" s="148"/>
      <c r="D98" s="199">
        <v>8</v>
      </c>
      <c r="E98" s="383">
        <f t="shared" ref="E98:E129" si="35">D98*7</f>
        <v>56</v>
      </c>
      <c r="F98" s="319">
        <v>46275</v>
      </c>
      <c r="G98" s="384">
        <f t="shared" ca="1" si="33"/>
        <v>33</v>
      </c>
      <c r="H98" s="385">
        <v>3</v>
      </c>
      <c r="I98" s="428">
        <v>-4.1644255000000001</v>
      </c>
      <c r="J98" s="428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>
        <v>0.5</v>
      </c>
      <c r="Q98" s="197"/>
      <c r="R98" s="386">
        <f t="shared" ref="R98:R129" si="36">+$E98*L98</f>
        <v>28</v>
      </c>
      <c r="S98" s="387">
        <f t="shared" ref="S98:S129" si="37">+$E98*M98</f>
        <v>0</v>
      </c>
      <c r="T98" s="387">
        <f t="shared" ref="T98:T129" si="38">+$E98*N98</f>
        <v>0</v>
      </c>
      <c r="U98" s="387">
        <f t="shared" ref="U98:U129" si="39">+$E98*O98</f>
        <v>0</v>
      </c>
      <c r="V98" s="387">
        <f t="shared" ref="V98:V129" si="40">+$E98*P98</f>
        <v>28</v>
      </c>
      <c r="W98" s="388">
        <f t="shared" ref="W98:W129" si="41">+$E98*Q98</f>
        <v>0</v>
      </c>
      <c r="X98" s="389">
        <f t="shared" ref="X98:X129" si="42">SUM(R98:W98)</f>
        <v>56</v>
      </c>
      <c r="Y98" s="144"/>
      <c r="Z98" s="423">
        <f t="shared" ref="Z98:Z129" si="43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34"/>
        <v>1</v>
      </c>
      <c r="B99" s="142" t="s">
        <v>137</v>
      </c>
      <c r="C99" s="142"/>
      <c r="D99" s="198">
        <v>38</v>
      </c>
      <c r="E99" s="383">
        <f t="shared" si="35"/>
        <v>266</v>
      </c>
      <c r="F99" s="319">
        <v>46275</v>
      </c>
      <c r="G99" s="384">
        <f t="shared" ca="1" si="33"/>
        <v>33</v>
      </c>
      <c r="H99" s="385">
        <v>2</v>
      </c>
      <c r="I99" s="428" t="s">
        <v>539</v>
      </c>
      <c r="J99" s="428" t="s">
        <v>540</v>
      </c>
      <c r="K99" s="385" t="s">
        <v>354</v>
      </c>
      <c r="L99" s="195">
        <v>0.5</v>
      </c>
      <c r="M99" s="196"/>
      <c r="N99" s="196"/>
      <c r="O99" s="196">
        <v>0.5</v>
      </c>
      <c r="P99" s="196"/>
      <c r="Q99" s="197"/>
      <c r="R99" s="386">
        <f t="shared" si="36"/>
        <v>133</v>
      </c>
      <c r="S99" s="387">
        <f t="shared" si="37"/>
        <v>0</v>
      </c>
      <c r="T99" s="387">
        <f t="shared" si="38"/>
        <v>0</v>
      </c>
      <c r="U99" s="387">
        <f t="shared" si="39"/>
        <v>133</v>
      </c>
      <c r="V99" s="387">
        <f t="shared" si="40"/>
        <v>0</v>
      </c>
      <c r="W99" s="388">
        <f t="shared" si="41"/>
        <v>0</v>
      </c>
      <c r="X99" s="389">
        <f t="shared" si="42"/>
        <v>266</v>
      </c>
      <c r="Y99" s="144"/>
      <c r="Z99" s="423">
        <f t="shared" si="43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34"/>
        <v>1</v>
      </c>
      <c r="B100" s="142" t="s">
        <v>338</v>
      </c>
      <c r="C100" s="142"/>
      <c r="D100" s="198">
        <v>16</v>
      </c>
      <c r="E100" s="383">
        <f t="shared" si="35"/>
        <v>112</v>
      </c>
      <c r="F100" s="319">
        <v>46274</v>
      </c>
      <c r="G100" s="384">
        <f t="shared" ref="G100:G131" ca="1" si="44">+IF(A100=1,(+TODAY())-F100,"Sans objet")</f>
        <v>34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si="36"/>
        <v>84</v>
      </c>
      <c r="S100" s="387">
        <f t="shared" si="37"/>
        <v>0</v>
      </c>
      <c r="T100" s="387">
        <f t="shared" si="38"/>
        <v>28</v>
      </c>
      <c r="U100" s="387">
        <f t="shared" si="39"/>
        <v>0</v>
      </c>
      <c r="V100" s="387">
        <f t="shared" si="40"/>
        <v>0</v>
      </c>
      <c r="W100" s="388">
        <f t="shared" si="41"/>
        <v>0</v>
      </c>
      <c r="X100" s="389">
        <f t="shared" si="42"/>
        <v>112</v>
      </c>
      <c r="Y100" s="144"/>
      <c r="Z100" s="423">
        <f t="shared" si="43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34"/>
        <v>1</v>
      </c>
      <c r="B101" s="142" t="s">
        <v>140</v>
      </c>
      <c r="C101" s="142"/>
      <c r="D101" s="198">
        <v>24</v>
      </c>
      <c r="E101" s="383">
        <f t="shared" si="35"/>
        <v>168</v>
      </c>
      <c r="F101" s="319">
        <v>46275</v>
      </c>
      <c r="G101" s="384">
        <f t="shared" ca="1" si="44"/>
        <v>33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>
        <v>0.5</v>
      </c>
      <c r="Q101" s="197"/>
      <c r="R101" s="386">
        <f t="shared" si="36"/>
        <v>84</v>
      </c>
      <c r="S101" s="387">
        <f t="shared" si="37"/>
        <v>0</v>
      </c>
      <c r="T101" s="387">
        <f t="shared" si="38"/>
        <v>0</v>
      </c>
      <c r="U101" s="387">
        <f t="shared" si="39"/>
        <v>0</v>
      </c>
      <c r="V101" s="387">
        <f t="shared" si="40"/>
        <v>84</v>
      </c>
      <c r="W101" s="388">
        <f t="shared" si="41"/>
        <v>0</v>
      </c>
      <c r="X101" s="389">
        <f t="shared" si="42"/>
        <v>168</v>
      </c>
      <c r="Y101" s="144"/>
      <c r="Z101" s="423">
        <f t="shared" si="43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34"/>
        <v>1</v>
      </c>
      <c r="B102" s="142" t="s">
        <v>333</v>
      </c>
      <c r="C102" s="142"/>
      <c r="D102" s="198">
        <v>22</v>
      </c>
      <c r="E102" s="383">
        <f t="shared" si="35"/>
        <v>154</v>
      </c>
      <c r="F102" s="319">
        <v>46276</v>
      </c>
      <c r="G102" s="384">
        <f t="shared" ca="1" si="44"/>
        <v>32</v>
      </c>
      <c r="H102" s="254">
        <v>1</v>
      </c>
      <c r="I102" s="429" t="s">
        <v>541</v>
      </c>
      <c r="J102" s="429" t="s">
        <v>542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6"/>
        <v>0</v>
      </c>
      <c r="S102" s="387">
        <f t="shared" si="37"/>
        <v>0</v>
      </c>
      <c r="T102" s="387">
        <f t="shared" si="38"/>
        <v>77</v>
      </c>
      <c r="U102" s="387">
        <f t="shared" si="39"/>
        <v>0</v>
      </c>
      <c r="V102" s="387">
        <f t="shared" si="40"/>
        <v>77</v>
      </c>
      <c r="W102" s="388">
        <f t="shared" si="41"/>
        <v>0</v>
      </c>
      <c r="X102" s="389">
        <f t="shared" si="42"/>
        <v>154</v>
      </c>
      <c r="Y102" s="144"/>
      <c r="Z102" s="423">
        <f t="shared" si="43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34"/>
        <v>1</v>
      </c>
      <c r="B103" s="142" t="s">
        <v>142</v>
      </c>
      <c r="C103" s="142"/>
      <c r="D103" s="198">
        <v>26</v>
      </c>
      <c r="E103" s="383">
        <f t="shared" si="35"/>
        <v>182</v>
      </c>
      <c r="F103" s="319">
        <v>46274</v>
      </c>
      <c r="G103" s="384">
        <f t="shared" ca="1" si="44"/>
        <v>34</v>
      </c>
      <c r="H103" s="385">
        <v>2</v>
      </c>
      <c r="I103" s="428" t="s">
        <v>543</v>
      </c>
      <c r="J103" s="428" t="s">
        <v>544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6"/>
        <v>182</v>
      </c>
      <c r="S103" s="387">
        <f t="shared" si="37"/>
        <v>0</v>
      </c>
      <c r="T103" s="387">
        <f t="shared" si="38"/>
        <v>0</v>
      </c>
      <c r="U103" s="387">
        <f t="shared" si="39"/>
        <v>0</v>
      </c>
      <c r="V103" s="387">
        <f t="shared" si="40"/>
        <v>0</v>
      </c>
      <c r="W103" s="388">
        <f t="shared" si="41"/>
        <v>0</v>
      </c>
      <c r="X103" s="389">
        <f t="shared" si="42"/>
        <v>182</v>
      </c>
      <c r="Y103" s="144"/>
      <c r="Z103" s="423">
        <f t="shared" si="43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34"/>
        <v>1</v>
      </c>
      <c r="B104" s="142" t="s">
        <v>143</v>
      </c>
      <c r="C104" s="148" t="s">
        <v>34</v>
      </c>
      <c r="D104" s="198">
        <v>16</v>
      </c>
      <c r="E104" s="383">
        <f t="shared" si="35"/>
        <v>112</v>
      </c>
      <c r="F104" s="319">
        <v>46275</v>
      </c>
      <c r="G104" s="384">
        <f t="shared" ca="1" si="44"/>
        <v>33</v>
      </c>
      <c r="H104" s="385">
        <v>3</v>
      </c>
      <c r="I104" s="428" t="s">
        <v>545</v>
      </c>
      <c r="J104" s="428" t="s">
        <v>546</v>
      </c>
      <c r="K104" s="385" t="str">
        <f>VLOOKUP(H104,Secteurs!$A$4:$C$6,3)</f>
        <v>Arnaud ITOUA</v>
      </c>
      <c r="L104" s="195"/>
      <c r="M104" s="196">
        <v>0.5</v>
      </c>
      <c r="N104" s="196"/>
      <c r="O104" s="196">
        <v>0.5</v>
      </c>
      <c r="P104" s="196"/>
      <c r="Q104" s="197"/>
      <c r="R104" s="386">
        <f t="shared" si="36"/>
        <v>0</v>
      </c>
      <c r="S104" s="387">
        <f t="shared" si="37"/>
        <v>56</v>
      </c>
      <c r="T104" s="387">
        <f t="shared" si="38"/>
        <v>0</v>
      </c>
      <c r="U104" s="387">
        <f t="shared" si="39"/>
        <v>56</v>
      </c>
      <c r="V104" s="387">
        <f t="shared" si="40"/>
        <v>0</v>
      </c>
      <c r="W104" s="388">
        <f t="shared" si="41"/>
        <v>0</v>
      </c>
      <c r="X104" s="389">
        <f t="shared" si="42"/>
        <v>112</v>
      </c>
      <c r="Y104" s="144"/>
      <c r="Z104" s="423">
        <f t="shared" si="43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34"/>
        <v>1</v>
      </c>
      <c r="B105" s="142" t="s">
        <v>144</v>
      </c>
      <c r="C105" s="148" t="s">
        <v>29</v>
      </c>
      <c r="D105" s="198">
        <v>20</v>
      </c>
      <c r="E105" s="383">
        <f t="shared" si="35"/>
        <v>140</v>
      </c>
      <c r="F105" s="319">
        <v>46275</v>
      </c>
      <c r="G105" s="384">
        <f t="shared" ca="1" si="44"/>
        <v>33</v>
      </c>
      <c r="H105" s="385">
        <v>2</v>
      </c>
      <c r="I105" s="428" t="s">
        <v>547</v>
      </c>
      <c r="J105" s="428" t="s">
        <v>548</v>
      </c>
      <c r="K105" s="385" t="s">
        <v>354</v>
      </c>
      <c r="L105" s="353"/>
      <c r="M105" s="196"/>
      <c r="N105" s="196">
        <v>0.5</v>
      </c>
      <c r="O105" s="196">
        <v>0.5</v>
      </c>
      <c r="P105" s="196"/>
      <c r="Q105" s="197"/>
      <c r="R105" s="386">
        <f t="shared" si="36"/>
        <v>0</v>
      </c>
      <c r="S105" s="387">
        <f t="shared" si="37"/>
        <v>0</v>
      </c>
      <c r="T105" s="387">
        <f t="shared" si="38"/>
        <v>70</v>
      </c>
      <c r="U105" s="387">
        <f t="shared" si="39"/>
        <v>70</v>
      </c>
      <c r="V105" s="387">
        <f t="shared" si="40"/>
        <v>0</v>
      </c>
      <c r="W105" s="388">
        <f t="shared" si="41"/>
        <v>0</v>
      </c>
      <c r="X105" s="389">
        <f t="shared" si="42"/>
        <v>140</v>
      </c>
      <c r="Y105" s="144"/>
      <c r="Z105" s="423">
        <f t="shared" si="43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34"/>
        <v>1</v>
      </c>
      <c r="B106" s="142" t="s">
        <v>381</v>
      </c>
      <c r="C106" s="142"/>
      <c r="D106" s="198">
        <v>22</v>
      </c>
      <c r="E106" s="383">
        <f t="shared" si="35"/>
        <v>154</v>
      </c>
      <c r="F106" s="319">
        <v>46275</v>
      </c>
      <c r="G106" s="384">
        <f t="shared" ca="1" si="44"/>
        <v>33</v>
      </c>
      <c r="H106" s="385">
        <v>1</v>
      </c>
      <c r="I106" s="428" t="s">
        <v>549</v>
      </c>
      <c r="J106" s="428" t="s">
        <v>550</v>
      </c>
      <c r="K106" s="385" t="s">
        <v>353</v>
      </c>
      <c r="L106" s="195"/>
      <c r="M106" s="196">
        <v>1</v>
      </c>
      <c r="N106" s="196"/>
      <c r="O106" s="196"/>
      <c r="P106" s="196"/>
      <c r="Q106" s="197"/>
      <c r="R106" s="386">
        <f t="shared" si="36"/>
        <v>0</v>
      </c>
      <c r="S106" s="387">
        <f t="shared" si="37"/>
        <v>154</v>
      </c>
      <c r="T106" s="387">
        <f t="shared" si="38"/>
        <v>0</v>
      </c>
      <c r="U106" s="387">
        <f t="shared" si="39"/>
        <v>0</v>
      </c>
      <c r="V106" s="387">
        <f t="shared" si="40"/>
        <v>0</v>
      </c>
      <c r="W106" s="388">
        <f t="shared" si="41"/>
        <v>0</v>
      </c>
      <c r="X106" s="389">
        <f t="shared" si="42"/>
        <v>154</v>
      </c>
      <c r="Y106" s="144"/>
      <c r="Z106" s="423">
        <f t="shared" si="43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34"/>
        <v>1</v>
      </c>
      <c r="B107" s="142" t="s">
        <v>339</v>
      </c>
      <c r="C107" s="142"/>
      <c r="D107" s="199">
        <v>14</v>
      </c>
      <c r="E107" s="383">
        <f t="shared" si="35"/>
        <v>98</v>
      </c>
      <c r="F107" s="319">
        <v>46274</v>
      </c>
      <c r="G107" s="384">
        <f t="shared" ca="1" si="44"/>
        <v>34</v>
      </c>
      <c r="H107" s="385">
        <v>3</v>
      </c>
      <c r="I107" s="428">
        <v>-4.2050318999999998</v>
      </c>
      <c r="J107" s="428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>
        <v>0.5</v>
      </c>
      <c r="Q107" s="197"/>
      <c r="R107" s="386">
        <f t="shared" si="36"/>
        <v>49</v>
      </c>
      <c r="S107" s="387">
        <f t="shared" si="37"/>
        <v>0</v>
      </c>
      <c r="T107" s="387">
        <f t="shared" si="38"/>
        <v>0</v>
      </c>
      <c r="U107" s="387">
        <f t="shared" si="39"/>
        <v>0</v>
      </c>
      <c r="V107" s="387">
        <f t="shared" si="40"/>
        <v>49</v>
      </c>
      <c r="W107" s="388">
        <f t="shared" si="41"/>
        <v>0</v>
      </c>
      <c r="X107" s="389">
        <f t="shared" si="42"/>
        <v>98</v>
      </c>
      <c r="Y107" s="144"/>
      <c r="Z107" s="423">
        <f t="shared" si="43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34"/>
        <v>1</v>
      </c>
      <c r="B108" s="142" t="s">
        <v>147</v>
      </c>
      <c r="C108" s="142"/>
      <c r="D108" s="198">
        <v>16</v>
      </c>
      <c r="E108" s="383">
        <f t="shared" si="35"/>
        <v>112</v>
      </c>
      <c r="F108" s="319">
        <v>46273</v>
      </c>
      <c r="G108" s="384">
        <f t="shared" ca="1" si="44"/>
        <v>35</v>
      </c>
      <c r="H108" s="385">
        <v>1</v>
      </c>
      <c r="I108" s="428">
        <v>-4.2831029999999997</v>
      </c>
      <c r="J108" s="428">
        <v>15.246445</v>
      </c>
      <c r="K108" s="385" t="s">
        <v>353</v>
      </c>
      <c r="L108" s="195"/>
      <c r="M108" s="196"/>
      <c r="N108" s="196">
        <v>0.5</v>
      </c>
      <c r="O108" s="196"/>
      <c r="P108" s="196">
        <v>0.5</v>
      </c>
      <c r="Q108" s="197"/>
      <c r="R108" s="386">
        <f t="shared" si="36"/>
        <v>0</v>
      </c>
      <c r="S108" s="387">
        <f t="shared" si="37"/>
        <v>0</v>
      </c>
      <c r="T108" s="387">
        <f t="shared" si="38"/>
        <v>56</v>
      </c>
      <c r="U108" s="387">
        <f t="shared" si="39"/>
        <v>0</v>
      </c>
      <c r="V108" s="387">
        <f t="shared" si="40"/>
        <v>56</v>
      </c>
      <c r="W108" s="388">
        <f t="shared" si="41"/>
        <v>0</v>
      </c>
      <c r="X108" s="389">
        <f t="shared" si="42"/>
        <v>112</v>
      </c>
      <c r="Y108" s="144"/>
      <c r="Z108" s="423">
        <f t="shared" si="43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34"/>
        <v>1</v>
      </c>
      <c r="B109" s="142" t="s">
        <v>551</v>
      </c>
      <c r="C109" s="142"/>
      <c r="D109" s="198">
        <v>15</v>
      </c>
      <c r="E109" s="383">
        <f t="shared" si="35"/>
        <v>105</v>
      </c>
      <c r="F109" s="319">
        <v>46273</v>
      </c>
      <c r="G109" s="384">
        <f t="shared" ca="1" si="44"/>
        <v>35</v>
      </c>
      <c r="H109" s="254">
        <v>1</v>
      </c>
      <c r="I109" s="429">
        <v>-4.2952130000000004</v>
      </c>
      <c r="J109" s="429">
        <v>15.211610800000001</v>
      </c>
      <c r="K109" s="385" t="s">
        <v>353</v>
      </c>
      <c r="L109" s="195"/>
      <c r="M109" s="196"/>
      <c r="N109" s="196"/>
      <c r="O109" s="196"/>
      <c r="P109" s="196">
        <v>0.5</v>
      </c>
      <c r="Q109" s="197">
        <v>0.5</v>
      </c>
      <c r="R109" s="386">
        <f t="shared" si="36"/>
        <v>0</v>
      </c>
      <c r="S109" s="387">
        <f t="shared" si="37"/>
        <v>0</v>
      </c>
      <c r="T109" s="387">
        <f t="shared" si="38"/>
        <v>0</v>
      </c>
      <c r="U109" s="387">
        <f t="shared" si="39"/>
        <v>0</v>
      </c>
      <c r="V109" s="387">
        <f t="shared" si="40"/>
        <v>52.5</v>
      </c>
      <c r="W109" s="388">
        <f t="shared" si="41"/>
        <v>52.5</v>
      </c>
      <c r="X109" s="389">
        <f t="shared" si="42"/>
        <v>105</v>
      </c>
      <c r="Y109" s="144"/>
      <c r="Z109" s="423">
        <f t="shared" si="43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34"/>
        <v>1</v>
      </c>
      <c r="B110" s="142" t="s">
        <v>149</v>
      </c>
      <c r="C110" s="142"/>
      <c r="D110" s="199">
        <v>18</v>
      </c>
      <c r="E110" s="383">
        <f t="shared" si="35"/>
        <v>126</v>
      </c>
      <c r="F110" s="319">
        <v>46272</v>
      </c>
      <c r="G110" s="384">
        <f t="shared" ca="1" si="44"/>
        <v>36</v>
      </c>
      <c r="H110" s="385">
        <v>3</v>
      </c>
      <c r="I110" s="428">
        <v>-4.2012657000000004</v>
      </c>
      <c r="J110" s="428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36"/>
        <v>63</v>
      </c>
      <c r="S110" s="387">
        <f t="shared" si="37"/>
        <v>0</v>
      </c>
      <c r="T110" s="387">
        <f t="shared" si="38"/>
        <v>0</v>
      </c>
      <c r="U110" s="387">
        <f t="shared" si="39"/>
        <v>0</v>
      </c>
      <c r="V110" s="387">
        <f t="shared" si="40"/>
        <v>63</v>
      </c>
      <c r="W110" s="388">
        <f t="shared" si="41"/>
        <v>0</v>
      </c>
      <c r="X110" s="389">
        <f t="shared" si="42"/>
        <v>126</v>
      </c>
      <c r="Y110" s="144"/>
      <c r="Z110" s="423">
        <f t="shared" si="43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34"/>
        <v>1</v>
      </c>
      <c r="B111" s="142" t="s">
        <v>150</v>
      </c>
      <c r="C111" s="142"/>
      <c r="D111" s="198">
        <v>16</v>
      </c>
      <c r="E111" s="383">
        <f t="shared" si="35"/>
        <v>112</v>
      </c>
      <c r="F111" s="319">
        <v>46273</v>
      </c>
      <c r="G111" s="384">
        <f t="shared" ca="1" si="44"/>
        <v>35</v>
      </c>
      <c r="H111" s="385">
        <v>2</v>
      </c>
      <c r="I111" s="428" t="s">
        <v>552</v>
      </c>
      <c r="J111" s="428" t="s">
        <v>553</v>
      </c>
      <c r="K111" s="385" t="s">
        <v>354</v>
      </c>
      <c r="L111" s="195"/>
      <c r="M111" s="196"/>
      <c r="N111" s="196">
        <v>0.5</v>
      </c>
      <c r="O111" s="196"/>
      <c r="P111" s="196">
        <v>0.5</v>
      </c>
      <c r="Q111" s="197"/>
      <c r="R111" s="386">
        <f t="shared" si="36"/>
        <v>0</v>
      </c>
      <c r="S111" s="387">
        <f t="shared" si="37"/>
        <v>0</v>
      </c>
      <c r="T111" s="387">
        <f t="shared" si="38"/>
        <v>56</v>
      </c>
      <c r="U111" s="387">
        <f t="shared" si="39"/>
        <v>0</v>
      </c>
      <c r="V111" s="387">
        <f t="shared" si="40"/>
        <v>56</v>
      </c>
      <c r="W111" s="388">
        <f t="shared" si="41"/>
        <v>0</v>
      </c>
      <c r="X111" s="389">
        <f t="shared" si="42"/>
        <v>112</v>
      </c>
      <c r="Y111" s="144"/>
      <c r="Z111" s="423">
        <f t="shared" si="43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34"/>
        <v>1</v>
      </c>
      <c r="B112" s="153" t="s">
        <v>151</v>
      </c>
      <c r="C112" s="153"/>
      <c r="D112" s="198">
        <v>30</v>
      </c>
      <c r="E112" s="383">
        <f t="shared" si="35"/>
        <v>210</v>
      </c>
      <c r="F112" s="319">
        <v>46273</v>
      </c>
      <c r="G112" s="384">
        <f t="shared" ca="1" si="44"/>
        <v>35</v>
      </c>
      <c r="H112" s="385">
        <v>1</v>
      </c>
      <c r="I112" s="428">
        <v>-4.2806160999999996</v>
      </c>
      <c r="J112" s="428">
        <v>15.2473147</v>
      </c>
      <c r="K112" s="385" t="s">
        <v>353</v>
      </c>
      <c r="L112" s="195"/>
      <c r="M112" s="196"/>
      <c r="N112" s="196"/>
      <c r="O112" s="196">
        <v>0.5</v>
      </c>
      <c r="P112" s="196"/>
      <c r="Q112" s="197">
        <v>0.5</v>
      </c>
      <c r="R112" s="386">
        <f t="shared" si="36"/>
        <v>0</v>
      </c>
      <c r="S112" s="387">
        <f t="shared" si="37"/>
        <v>0</v>
      </c>
      <c r="T112" s="387">
        <f t="shared" si="38"/>
        <v>0</v>
      </c>
      <c r="U112" s="387">
        <f t="shared" si="39"/>
        <v>105</v>
      </c>
      <c r="V112" s="387">
        <f t="shared" si="40"/>
        <v>0</v>
      </c>
      <c r="W112" s="388">
        <f t="shared" si="41"/>
        <v>105</v>
      </c>
      <c r="X112" s="389">
        <f t="shared" si="42"/>
        <v>210</v>
      </c>
      <c r="Y112" s="144"/>
      <c r="Z112" s="423">
        <f t="shared" si="43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34"/>
        <v>1</v>
      </c>
      <c r="B113" s="150" t="s">
        <v>153</v>
      </c>
      <c r="C113" s="148" t="s">
        <v>29</v>
      </c>
      <c r="D113" s="200">
        <v>16</v>
      </c>
      <c r="E113" s="383">
        <f t="shared" si="35"/>
        <v>112</v>
      </c>
      <c r="F113" s="319">
        <v>46274</v>
      </c>
      <c r="G113" s="384">
        <f t="shared" ca="1" si="44"/>
        <v>34</v>
      </c>
      <c r="H113" s="385">
        <v>3</v>
      </c>
      <c r="I113" s="428">
        <v>-4.2322949999999997</v>
      </c>
      <c r="J113" s="428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6"/>
        <v>0</v>
      </c>
      <c r="S113" s="387">
        <f t="shared" si="37"/>
        <v>112</v>
      </c>
      <c r="T113" s="387">
        <f t="shared" si="38"/>
        <v>0</v>
      </c>
      <c r="U113" s="387">
        <f t="shared" si="39"/>
        <v>0</v>
      </c>
      <c r="V113" s="387">
        <f t="shared" si="40"/>
        <v>0</v>
      </c>
      <c r="W113" s="388">
        <f t="shared" si="41"/>
        <v>0</v>
      </c>
      <c r="X113" s="389">
        <f t="shared" si="42"/>
        <v>112</v>
      </c>
      <c r="Y113" s="144"/>
      <c r="Z113" s="423">
        <f t="shared" si="43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34"/>
        <v>1</v>
      </c>
      <c r="B114" s="150" t="s">
        <v>154</v>
      </c>
      <c r="C114" s="150"/>
      <c r="D114" s="200">
        <v>16</v>
      </c>
      <c r="E114" s="383">
        <f t="shared" si="35"/>
        <v>112</v>
      </c>
      <c r="F114" s="319">
        <v>46272</v>
      </c>
      <c r="G114" s="384">
        <f t="shared" ca="1" si="44"/>
        <v>36</v>
      </c>
      <c r="H114" s="385">
        <v>3</v>
      </c>
      <c r="I114" s="428">
        <v>-4.2060531000000001</v>
      </c>
      <c r="J114" s="428">
        <v>15.262865700000001</v>
      </c>
      <c r="K114" s="385" t="str">
        <f>VLOOKUP(H114,Secteurs!$A$4:$C$6,3)</f>
        <v>Arnaud ITOUA</v>
      </c>
      <c r="L114" s="195">
        <v>1</v>
      </c>
      <c r="M114" s="196"/>
      <c r="N114" s="196"/>
      <c r="O114" s="196"/>
      <c r="P114" s="196"/>
      <c r="Q114" s="197"/>
      <c r="R114" s="386">
        <f t="shared" si="36"/>
        <v>112</v>
      </c>
      <c r="S114" s="387">
        <f t="shared" si="37"/>
        <v>0</v>
      </c>
      <c r="T114" s="387">
        <f t="shared" si="38"/>
        <v>0</v>
      </c>
      <c r="U114" s="387">
        <f t="shared" si="39"/>
        <v>0</v>
      </c>
      <c r="V114" s="387">
        <f t="shared" si="40"/>
        <v>0</v>
      </c>
      <c r="W114" s="388">
        <f t="shared" si="41"/>
        <v>0</v>
      </c>
      <c r="X114" s="389">
        <f t="shared" si="42"/>
        <v>112</v>
      </c>
      <c r="Y114" s="144"/>
      <c r="Z114" s="423">
        <f t="shared" si="43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34"/>
        <v>1</v>
      </c>
      <c r="B115" s="348" t="s">
        <v>328</v>
      </c>
      <c r="C115" s="142"/>
      <c r="D115" s="198">
        <v>16</v>
      </c>
      <c r="E115" s="383">
        <f t="shared" si="35"/>
        <v>112</v>
      </c>
      <c r="F115" s="319">
        <v>46275</v>
      </c>
      <c r="G115" s="384">
        <f t="shared" ca="1" si="44"/>
        <v>33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36"/>
        <v>0</v>
      </c>
      <c r="S115" s="387">
        <f t="shared" si="37"/>
        <v>0</v>
      </c>
      <c r="T115" s="387">
        <f t="shared" si="38"/>
        <v>0</v>
      </c>
      <c r="U115" s="387">
        <f t="shared" si="39"/>
        <v>56</v>
      </c>
      <c r="V115" s="387">
        <f t="shared" si="40"/>
        <v>56</v>
      </c>
      <c r="W115" s="388">
        <f t="shared" si="41"/>
        <v>0</v>
      </c>
      <c r="X115" s="389">
        <f t="shared" si="42"/>
        <v>112</v>
      </c>
      <c r="Y115" s="144"/>
      <c r="Z115" s="423">
        <f t="shared" si="43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34"/>
        <v>1</v>
      </c>
      <c r="B116" s="150" t="s">
        <v>156</v>
      </c>
      <c r="C116" s="150"/>
      <c r="D116" s="200">
        <v>12</v>
      </c>
      <c r="E116" s="383">
        <f t="shared" si="35"/>
        <v>84</v>
      </c>
      <c r="F116" s="320">
        <v>46273</v>
      </c>
      <c r="G116" s="384">
        <f t="shared" ca="1" si="44"/>
        <v>35</v>
      </c>
      <c r="H116" s="255">
        <v>3</v>
      </c>
      <c r="I116" s="430">
        <v>-4.2692519000000004</v>
      </c>
      <c r="J116" s="430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36"/>
        <v>42</v>
      </c>
      <c r="S116" s="387">
        <f t="shared" si="37"/>
        <v>0</v>
      </c>
      <c r="T116" s="387">
        <f t="shared" si="38"/>
        <v>0</v>
      </c>
      <c r="U116" s="387">
        <f t="shared" si="39"/>
        <v>0</v>
      </c>
      <c r="V116" s="387">
        <f t="shared" si="40"/>
        <v>42</v>
      </c>
      <c r="W116" s="388">
        <f t="shared" si="41"/>
        <v>0</v>
      </c>
      <c r="X116" s="389">
        <f t="shared" si="42"/>
        <v>84</v>
      </c>
      <c r="Y116" s="144"/>
      <c r="Z116" s="423">
        <f t="shared" si="43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34"/>
        <v>1</v>
      </c>
      <c r="B117" s="150" t="s">
        <v>157</v>
      </c>
      <c r="C117" s="148" t="s">
        <v>29</v>
      </c>
      <c r="D117" s="200">
        <v>22</v>
      </c>
      <c r="E117" s="383">
        <f t="shared" si="35"/>
        <v>154</v>
      </c>
      <c r="F117" s="319">
        <v>46275</v>
      </c>
      <c r="G117" s="384">
        <f t="shared" ca="1" si="44"/>
        <v>33</v>
      </c>
      <c r="H117" s="385">
        <v>2</v>
      </c>
      <c r="I117" s="428" t="s">
        <v>423</v>
      </c>
      <c r="J117" s="428" t="s">
        <v>424</v>
      </c>
      <c r="K117" s="385" t="s">
        <v>354</v>
      </c>
      <c r="L117" s="195"/>
      <c r="M117" s="196"/>
      <c r="N117" s="196">
        <v>0.5</v>
      </c>
      <c r="O117" s="196">
        <v>0.5</v>
      </c>
      <c r="P117" s="196"/>
      <c r="Q117" s="197"/>
      <c r="R117" s="386">
        <f t="shared" si="36"/>
        <v>0</v>
      </c>
      <c r="S117" s="387">
        <f t="shared" si="37"/>
        <v>0</v>
      </c>
      <c r="T117" s="387">
        <f t="shared" si="38"/>
        <v>77</v>
      </c>
      <c r="U117" s="387">
        <f t="shared" si="39"/>
        <v>77</v>
      </c>
      <c r="V117" s="387">
        <f t="shared" si="40"/>
        <v>0</v>
      </c>
      <c r="W117" s="388">
        <f t="shared" si="41"/>
        <v>0</v>
      </c>
      <c r="X117" s="389">
        <f t="shared" si="42"/>
        <v>154</v>
      </c>
      <c r="Y117" s="144"/>
      <c r="Z117" s="423">
        <f t="shared" si="43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34"/>
        <v>1</v>
      </c>
      <c r="B118" s="150" t="s">
        <v>158</v>
      </c>
      <c r="C118" s="150"/>
      <c r="D118" s="200">
        <v>40</v>
      </c>
      <c r="E118" s="383">
        <f t="shared" si="35"/>
        <v>280</v>
      </c>
      <c r="F118" s="319">
        <v>46275</v>
      </c>
      <c r="G118" s="384">
        <f t="shared" ca="1" si="44"/>
        <v>33</v>
      </c>
      <c r="H118" s="385">
        <v>2</v>
      </c>
      <c r="I118" s="428" t="s">
        <v>554</v>
      </c>
      <c r="J118" s="428" t="s">
        <v>555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6"/>
        <v>280</v>
      </c>
      <c r="S118" s="387">
        <f t="shared" si="37"/>
        <v>0</v>
      </c>
      <c r="T118" s="387">
        <f t="shared" si="38"/>
        <v>0</v>
      </c>
      <c r="U118" s="387">
        <f t="shared" si="39"/>
        <v>0</v>
      </c>
      <c r="V118" s="387">
        <f t="shared" si="40"/>
        <v>0</v>
      </c>
      <c r="W118" s="388">
        <f t="shared" si="41"/>
        <v>0</v>
      </c>
      <c r="X118" s="389">
        <f t="shared" si="42"/>
        <v>280</v>
      </c>
      <c r="Y118" s="144"/>
      <c r="Z118" s="423">
        <f t="shared" si="43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34"/>
        <v>1</v>
      </c>
      <c r="B119" s="150" t="s">
        <v>159</v>
      </c>
      <c r="C119" s="154" t="s">
        <v>29</v>
      </c>
      <c r="D119" s="200">
        <v>16</v>
      </c>
      <c r="E119" s="383">
        <f t="shared" si="35"/>
        <v>112</v>
      </c>
      <c r="F119" s="319">
        <v>46276</v>
      </c>
      <c r="G119" s="384">
        <f t="shared" ca="1" si="44"/>
        <v>32</v>
      </c>
      <c r="H119" s="385">
        <v>2</v>
      </c>
      <c r="I119" s="428" t="s">
        <v>556</v>
      </c>
      <c r="J119" s="428" t="s">
        <v>557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6"/>
        <v>112</v>
      </c>
      <c r="S119" s="387">
        <f t="shared" si="37"/>
        <v>0</v>
      </c>
      <c r="T119" s="387">
        <f t="shared" si="38"/>
        <v>0</v>
      </c>
      <c r="U119" s="387">
        <f t="shared" si="39"/>
        <v>0</v>
      </c>
      <c r="V119" s="387">
        <f t="shared" si="40"/>
        <v>0</v>
      </c>
      <c r="W119" s="388">
        <f t="shared" si="41"/>
        <v>0</v>
      </c>
      <c r="X119" s="389">
        <f t="shared" si="42"/>
        <v>112</v>
      </c>
      <c r="Y119" s="144"/>
      <c r="Z119" s="423">
        <f t="shared" si="43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34"/>
        <v>1</v>
      </c>
      <c r="B120" s="150" t="s">
        <v>324</v>
      </c>
      <c r="C120" s="150"/>
      <c r="D120" s="200">
        <v>8</v>
      </c>
      <c r="E120" s="383">
        <f t="shared" si="35"/>
        <v>56</v>
      </c>
      <c r="F120" s="319">
        <v>46273</v>
      </c>
      <c r="G120" s="384">
        <f t="shared" ca="1" si="44"/>
        <v>35</v>
      </c>
      <c r="H120" s="385">
        <v>3</v>
      </c>
      <c r="I120" s="428">
        <v>-4.2692519000000004</v>
      </c>
      <c r="J120" s="428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>
        <v>0.5</v>
      </c>
      <c r="Q120" s="197"/>
      <c r="R120" s="386">
        <f t="shared" si="36"/>
        <v>28</v>
      </c>
      <c r="S120" s="387">
        <f t="shared" si="37"/>
        <v>0</v>
      </c>
      <c r="T120" s="387">
        <f t="shared" si="38"/>
        <v>0</v>
      </c>
      <c r="U120" s="387">
        <f t="shared" si="39"/>
        <v>0</v>
      </c>
      <c r="V120" s="387">
        <f t="shared" si="40"/>
        <v>28</v>
      </c>
      <c r="W120" s="388">
        <f t="shared" si="41"/>
        <v>0</v>
      </c>
      <c r="X120" s="389">
        <f t="shared" si="42"/>
        <v>56</v>
      </c>
      <c r="Y120" s="144"/>
      <c r="Z120" s="423">
        <f t="shared" si="43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34"/>
        <v>1</v>
      </c>
      <c r="B121" s="150" t="s">
        <v>292</v>
      </c>
      <c r="C121" s="321"/>
      <c r="D121" s="200">
        <v>16</v>
      </c>
      <c r="E121" s="383">
        <f t="shared" si="35"/>
        <v>112</v>
      </c>
      <c r="F121" s="319">
        <v>46276</v>
      </c>
      <c r="G121" s="384">
        <f t="shared" ca="1" si="44"/>
        <v>32</v>
      </c>
      <c r="H121" s="385">
        <v>2</v>
      </c>
      <c r="I121" s="428" t="s">
        <v>558</v>
      </c>
      <c r="J121" s="428" t="s">
        <v>559</v>
      </c>
      <c r="K121" s="385" t="s">
        <v>354</v>
      </c>
      <c r="L121" s="195">
        <v>0.75</v>
      </c>
      <c r="M121" s="196"/>
      <c r="N121" s="196"/>
      <c r="O121" s="196">
        <v>0.25</v>
      </c>
      <c r="P121" s="196"/>
      <c r="Q121" s="197"/>
      <c r="R121" s="386">
        <f t="shared" si="36"/>
        <v>84</v>
      </c>
      <c r="S121" s="387">
        <f t="shared" si="37"/>
        <v>0</v>
      </c>
      <c r="T121" s="387">
        <f t="shared" si="38"/>
        <v>0</v>
      </c>
      <c r="U121" s="387">
        <f t="shared" si="39"/>
        <v>28</v>
      </c>
      <c r="V121" s="387">
        <f t="shared" si="40"/>
        <v>0</v>
      </c>
      <c r="W121" s="388">
        <f t="shared" si="41"/>
        <v>0</v>
      </c>
      <c r="X121" s="389">
        <f t="shared" si="42"/>
        <v>112</v>
      </c>
      <c r="Y121" s="144"/>
      <c r="Z121" s="423">
        <f t="shared" si="43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34"/>
        <v>1</v>
      </c>
      <c r="B122" s="150" t="s">
        <v>161</v>
      </c>
      <c r="C122" s="150"/>
      <c r="D122" s="200">
        <v>20</v>
      </c>
      <c r="E122" s="383">
        <f t="shared" si="35"/>
        <v>140</v>
      </c>
      <c r="F122" s="319">
        <v>46276</v>
      </c>
      <c r="G122" s="384">
        <f t="shared" ca="1" si="44"/>
        <v>32</v>
      </c>
      <c r="H122" s="385">
        <v>2</v>
      </c>
      <c r="I122" s="428" t="s">
        <v>560</v>
      </c>
      <c r="J122" s="428" t="s">
        <v>561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6"/>
        <v>70</v>
      </c>
      <c r="S122" s="387">
        <f t="shared" si="37"/>
        <v>0</v>
      </c>
      <c r="T122" s="387">
        <f t="shared" si="38"/>
        <v>0</v>
      </c>
      <c r="U122" s="387">
        <f t="shared" si="39"/>
        <v>70</v>
      </c>
      <c r="V122" s="387">
        <f t="shared" si="40"/>
        <v>0</v>
      </c>
      <c r="W122" s="388">
        <f t="shared" si="41"/>
        <v>0</v>
      </c>
      <c r="X122" s="389">
        <f t="shared" si="42"/>
        <v>140</v>
      </c>
      <c r="Y122" s="144"/>
      <c r="Z122" s="423">
        <f t="shared" si="43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34"/>
        <v>1</v>
      </c>
      <c r="B123" s="150" t="s">
        <v>162</v>
      </c>
      <c r="C123" s="150"/>
      <c r="D123" s="200">
        <v>42</v>
      </c>
      <c r="E123" s="383">
        <f t="shared" si="35"/>
        <v>294</v>
      </c>
      <c r="F123" s="319">
        <v>46275</v>
      </c>
      <c r="G123" s="384">
        <f t="shared" ca="1" si="44"/>
        <v>33</v>
      </c>
      <c r="H123" s="254">
        <v>2</v>
      </c>
      <c r="I123" s="429" t="s">
        <v>562</v>
      </c>
      <c r="J123" s="428" t="s">
        <v>561</v>
      </c>
      <c r="K123" s="385" t="s">
        <v>354</v>
      </c>
      <c r="L123" s="195">
        <v>0.75</v>
      </c>
      <c r="M123" s="196"/>
      <c r="N123" s="196"/>
      <c r="O123" s="196">
        <v>0.25</v>
      </c>
      <c r="P123" s="196"/>
      <c r="Q123" s="197"/>
      <c r="R123" s="386">
        <f t="shared" si="36"/>
        <v>220.5</v>
      </c>
      <c r="S123" s="387">
        <f t="shared" si="37"/>
        <v>0</v>
      </c>
      <c r="T123" s="387">
        <f t="shared" si="38"/>
        <v>0</v>
      </c>
      <c r="U123" s="387">
        <f t="shared" si="39"/>
        <v>73.5</v>
      </c>
      <c r="V123" s="387">
        <f t="shared" si="40"/>
        <v>0</v>
      </c>
      <c r="W123" s="388">
        <f t="shared" si="41"/>
        <v>0</v>
      </c>
      <c r="X123" s="389">
        <f t="shared" si="42"/>
        <v>294</v>
      </c>
      <c r="Y123" s="144"/>
      <c r="Z123" s="423">
        <f t="shared" si="43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34"/>
        <v>1</v>
      </c>
      <c r="B124" s="150" t="s">
        <v>387</v>
      </c>
      <c r="C124" s="154"/>
      <c r="D124" s="200">
        <v>2</v>
      </c>
      <c r="E124" s="383">
        <f t="shared" si="35"/>
        <v>14</v>
      </c>
      <c r="F124" s="319">
        <v>46274</v>
      </c>
      <c r="G124" s="384">
        <f t="shared" ca="1" si="44"/>
        <v>34</v>
      </c>
      <c r="H124" s="254">
        <v>1</v>
      </c>
      <c r="I124" s="429">
        <v>-4.2928160000000002</v>
      </c>
      <c r="J124" s="429">
        <v>15.250064</v>
      </c>
      <c r="K124" s="385" t="s">
        <v>353</v>
      </c>
      <c r="L124" s="195">
        <v>1</v>
      </c>
      <c r="M124" s="196"/>
      <c r="N124" s="196"/>
      <c r="O124" s="196"/>
      <c r="P124" s="196"/>
      <c r="Q124" s="197"/>
      <c r="R124" s="386">
        <f t="shared" si="36"/>
        <v>14</v>
      </c>
      <c r="S124" s="387">
        <f t="shared" si="37"/>
        <v>0</v>
      </c>
      <c r="T124" s="387">
        <f t="shared" si="38"/>
        <v>0</v>
      </c>
      <c r="U124" s="387">
        <f t="shared" si="39"/>
        <v>0</v>
      </c>
      <c r="V124" s="387">
        <f t="shared" si="40"/>
        <v>0</v>
      </c>
      <c r="W124" s="388">
        <f t="shared" si="41"/>
        <v>0</v>
      </c>
      <c r="X124" s="389">
        <f t="shared" si="42"/>
        <v>14</v>
      </c>
      <c r="Y124" s="144"/>
      <c r="Z124" s="423">
        <f t="shared" si="43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34"/>
        <v>1</v>
      </c>
      <c r="B125" s="150" t="s">
        <v>164</v>
      </c>
      <c r="C125" s="154" t="s">
        <v>34</v>
      </c>
      <c r="D125" s="201">
        <v>16</v>
      </c>
      <c r="E125" s="383">
        <f t="shared" si="35"/>
        <v>112</v>
      </c>
      <c r="F125" s="319">
        <v>46274</v>
      </c>
      <c r="G125" s="384">
        <f t="shared" ca="1" si="44"/>
        <v>34</v>
      </c>
      <c r="H125" s="254">
        <v>1</v>
      </c>
      <c r="I125" s="429" t="s">
        <v>564</v>
      </c>
      <c r="J125" s="429" t="s">
        <v>565</v>
      </c>
      <c r="K125" s="385" t="s">
        <v>354</v>
      </c>
      <c r="L125" s="195"/>
      <c r="M125" s="196"/>
      <c r="N125" s="196"/>
      <c r="O125" s="196">
        <v>1</v>
      </c>
      <c r="P125" s="196"/>
      <c r="Q125" s="197"/>
      <c r="R125" s="386">
        <f t="shared" si="36"/>
        <v>0</v>
      </c>
      <c r="S125" s="387">
        <f t="shared" si="37"/>
        <v>0</v>
      </c>
      <c r="T125" s="387">
        <f t="shared" si="38"/>
        <v>0</v>
      </c>
      <c r="U125" s="387">
        <f t="shared" si="39"/>
        <v>112</v>
      </c>
      <c r="V125" s="387">
        <f t="shared" si="40"/>
        <v>0</v>
      </c>
      <c r="W125" s="388">
        <f t="shared" si="41"/>
        <v>0</v>
      </c>
      <c r="X125" s="389">
        <f t="shared" si="42"/>
        <v>112</v>
      </c>
      <c r="Y125" s="144"/>
      <c r="Z125" s="423">
        <f t="shared" si="43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34"/>
        <v>1</v>
      </c>
      <c r="B126" s="150" t="s">
        <v>390</v>
      </c>
      <c r="C126" s="154" t="s">
        <v>34</v>
      </c>
      <c r="D126" s="200">
        <v>1</v>
      </c>
      <c r="E126" s="383">
        <f t="shared" si="35"/>
        <v>7</v>
      </c>
      <c r="F126" s="319">
        <v>46273</v>
      </c>
      <c r="G126" s="384">
        <f t="shared" ca="1" si="44"/>
        <v>35</v>
      </c>
      <c r="H126" s="254">
        <v>2</v>
      </c>
      <c r="I126" s="429" t="s">
        <v>566</v>
      </c>
      <c r="J126" s="429" t="s">
        <v>567</v>
      </c>
      <c r="K126" s="385" t="s">
        <v>354</v>
      </c>
      <c r="L126" s="195"/>
      <c r="M126" s="196"/>
      <c r="N126" s="196">
        <v>1</v>
      </c>
      <c r="O126" s="196"/>
      <c r="P126" s="196"/>
      <c r="Q126" s="197"/>
      <c r="R126" s="386">
        <f t="shared" si="36"/>
        <v>0</v>
      </c>
      <c r="S126" s="387">
        <f t="shared" si="37"/>
        <v>0</v>
      </c>
      <c r="T126" s="387">
        <f t="shared" si="38"/>
        <v>7</v>
      </c>
      <c r="U126" s="387">
        <f t="shared" si="39"/>
        <v>0</v>
      </c>
      <c r="V126" s="387">
        <f t="shared" si="40"/>
        <v>0</v>
      </c>
      <c r="W126" s="388">
        <f t="shared" si="41"/>
        <v>0</v>
      </c>
      <c r="X126" s="389">
        <f t="shared" si="42"/>
        <v>7</v>
      </c>
      <c r="Y126" s="144"/>
      <c r="Z126" s="423">
        <f t="shared" si="43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34"/>
        <v>1</v>
      </c>
      <c r="B127" s="150" t="s">
        <v>167</v>
      </c>
      <c r="C127" s="148" t="s">
        <v>29</v>
      </c>
      <c r="D127" s="200">
        <v>16</v>
      </c>
      <c r="E127" s="383">
        <f t="shared" si="35"/>
        <v>112</v>
      </c>
      <c r="F127" s="319">
        <v>46274</v>
      </c>
      <c r="G127" s="384">
        <f t="shared" ca="1" si="44"/>
        <v>34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36"/>
        <v>84</v>
      </c>
      <c r="S127" s="387">
        <f t="shared" si="37"/>
        <v>0</v>
      </c>
      <c r="T127" s="387">
        <f t="shared" si="38"/>
        <v>0</v>
      </c>
      <c r="U127" s="387">
        <f t="shared" si="39"/>
        <v>28</v>
      </c>
      <c r="V127" s="387">
        <f t="shared" si="40"/>
        <v>0</v>
      </c>
      <c r="W127" s="388">
        <f t="shared" si="41"/>
        <v>0</v>
      </c>
      <c r="X127" s="389">
        <f t="shared" si="42"/>
        <v>112</v>
      </c>
      <c r="Y127" s="144"/>
      <c r="Z127" s="423">
        <f t="shared" si="43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34"/>
        <v>1</v>
      </c>
      <c r="B128" s="142" t="s">
        <v>350</v>
      </c>
      <c r="C128" s="209"/>
      <c r="D128" s="201">
        <v>12</v>
      </c>
      <c r="E128" s="383">
        <f t="shared" si="35"/>
        <v>84</v>
      </c>
      <c r="F128" s="319">
        <v>46273</v>
      </c>
      <c r="G128" s="384">
        <f t="shared" ca="1" si="44"/>
        <v>35</v>
      </c>
      <c r="H128" s="254">
        <v>1</v>
      </c>
      <c r="I128" s="429">
        <v>-4.2819675000000004</v>
      </c>
      <c r="J128" s="429">
        <v>15.2233386</v>
      </c>
      <c r="K128" s="385" t="s">
        <v>353</v>
      </c>
      <c r="L128" s="195">
        <v>0.75</v>
      </c>
      <c r="M128" s="196"/>
      <c r="N128" s="196"/>
      <c r="O128" s="196">
        <v>0.25</v>
      </c>
      <c r="P128" s="196"/>
      <c r="Q128" s="197"/>
      <c r="R128" s="386">
        <f t="shared" si="36"/>
        <v>63</v>
      </c>
      <c r="S128" s="387">
        <f t="shared" si="37"/>
        <v>0</v>
      </c>
      <c r="T128" s="387">
        <f t="shared" si="38"/>
        <v>0</v>
      </c>
      <c r="U128" s="387">
        <f t="shared" si="39"/>
        <v>21</v>
      </c>
      <c r="V128" s="387">
        <f t="shared" si="40"/>
        <v>0</v>
      </c>
      <c r="W128" s="388">
        <f t="shared" si="41"/>
        <v>0</v>
      </c>
      <c r="X128" s="389">
        <f t="shared" si="42"/>
        <v>84</v>
      </c>
      <c r="Y128" s="144"/>
      <c r="Z128" s="423">
        <f t="shared" si="43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34"/>
        <v>1</v>
      </c>
      <c r="B129" s="355" t="s">
        <v>307</v>
      </c>
      <c r="C129" s="154"/>
      <c r="D129" s="201">
        <v>9</v>
      </c>
      <c r="E129" s="383">
        <f t="shared" si="35"/>
        <v>63</v>
      </c>
      <c r="F129" s="319">
        <v>46273</v>
      </c>
      <c r="G129" s="384">
        <f t="shared" ca="1" si="44"/>
        <v>35</v>
      </c>
      <c r="H129" s="254">
        <v>2</v>
      </c>
      <c r="I129" s="429" t="s">
        <v>568</v>
      </c>
      <c r="J129" s="429" t="s">
        <v>569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6"/>
        <v>0</v>
      </c>
      <c r="S129" s="387">
        <f t="shared" si="37"/>
        <v>0</v>
      </c>
      <c r="T129" s="387">
        <f t="shared" si="38"/>
        <v>0</v>
      </c>
      <c r="U129" s="387">
        <f t="shared" si="39"/>
        <v>0</v>
      </c>
      <c r="V129" s="387">
        <f t="shared" si="40"/>
        <v>0</v>
      </c>
      <c r="W129" s="388">
        <f t="shared" si="41"/>
        <v>63</v>
      </c>
      <c r="X129" s="389">
        <f t="shared" si="42"/>
        <v>63</v>
      </c>
      <c r="Y129" s="144"/>
      <c r="Z129" s="423">
        <f t="shared" si="43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5" si="45">+IF(D130&gt;0,1,0)</f>
        <v>1</v>
      </c>
      <c r="B130" s="153" t="s">
        <v>170</v>
      </c>
      <c r="C130" s="149"/>
      <c r="D130" s="198">
        <v>10</v>
      </c>
      <c r="E130" s="383">
        <f t="shared" ref="E130:E154" si="46">D130*7</f>
        <v>70</v>
      </c>
      <c r="F130" s="319">
        <v>46273</v>
      </c>
      <c r="G130" s="384">
        <f t="shared" ca="1" si="44"/>
        <v>35</v>
      </c>
      <c r="H130" s="254">
        <v>1</v>
      </c>
      <c r="I130" s="429">
        <v>-4.2784845000000002</v>
      </c>
      <c r="J130" s="429">
        <v>15.2572142</v>
      </c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ref="R130:R145" si="47">+$E130*L130</f>
        <v>0</v>
      </c>
      <c r="S130" s="387">
        <f t="shared" ref="S130:S145" si="48">+$E130*M130</f>
        <v>0</v>
      </c>
      <c r="T130" s="387">
        <f t="shared" ref="T130:T145" si="49">+$E130*N130</f>
        <v>0</v>
      </c>
      <c r="U130" s="387">
        <f t="shared" ref="U130:U145" si="50">+$E130*O130</f>
        <v>70</v>
      </c>
      <c r="V130" s="387">
        <f t="shared" ref="V130:V145" si="51">+$E130*P130</f>
        <v>0</v>
      </c>
      <c r="W130" s="388">
        <f t="shared" ref="W130:W145" si="52">+$E130*Q130</f>
        <v>0</v>
      </c>
      <c r="X130" s="389">
        <f t="shared" ref="X130:X145" si="53">SUM(R130:W130)</f>
        <v>70</v>
      </c>
      <c r="Y130" s="144"/>
      <c r="Z130" s="423">
        <f t="shared" ref="Z130:Z145" si="54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45"/>
        <v>1</v>
      </c>
      <c r="B131" s="153" t="s">
        <v>172</v>
      </c>
      <c r="C131" s="149"/>
      <c r="D131" s="198">
        <v>20</v>
      </c>
      <c r="E131" s="383">
        <f t="shared" si="46"/>
        <v>140</v>
      </c>
      <c r="F131" s="319">
        <v>46273</v>
      </c>
      <c r="G131" s="384">
        <f t="shared" ca="1" si="44"/>
        <v>35</v>
      </c>
      <c r="H131" s="254">
        <v>1</v>
      </c>
      <c r="I131" s="429">
        <v>-4.2823054999999997</v>
      </c>
      <c r="J131" s="429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7"/>
        <v>140</v>
      </c>
      <c r="S131" s="387">
        <f t="shared" si="48"/>
        <v>0</v>
      </c>
      <c r="T131" s="387">
        <f t="shared" si="49"/>
        <v>0</v>
      </c>
      <c r="U131" s="387">
        <f t="shared" si="50"/>
        <v>0</v>
      </c>
      <c r="V131" s="387">
        <f t="shared" si="51"/>
        <v>0</v>
      </c>
      <c r="W131" s="388">
        <f t="shared" si="52"/>
        <v>0</v>
      </c>
      <c r="X131" s="389">
        <f t="shared" si="53"/>
        <v>140</v>
      </c>
      <c r="Y131" s="144"/>
      <c r="Z131" s="423">
        <f t="shared" si="54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45"/>
        <v>1</v>
      </c>
      <c r="B132" s="153" t="s">
        <v>173</v>
      </c>
      <c r="C132" s="149" t="s">
        <v>34</v>
      </c>
      <c r="D132" s="198">
        <v>10</v>
      </c>
      <c r="E132" s="383">
        <f t="shared" si="46"/>
        <v>70</v>
      </c>
      <c r="F132" s="319">
        <v>46273</v>
      </c>
      <c r="G132" s="384">
        <v>1</v>
      </c>
      <c r="H132" s="254">
        <v>1</v>
      </c>
      <c r="I132" s="429">
        <v>-4.2655903999999998</v>
      </c>
      <c r="J132" s="429">
        <v>15.2237782</v>
      </c>
      <c r="K132" s="385" t="s">
        <v>353</v>
      </c>
      <c r="L132" s="195">
        <v>0.5</v>
      </c>
      <c r="M132" s="196"/>
      <c r="N132" s="196">
        <v>0.5</v>
      </c>
      <c r="O132" s="196"/>
      <c r="P132" s="196"/>
      <c r="Q132" s="197"/>
      <c r="R132" s="386">
        <f t="shared" si="47"/>
        <v>35</v>
      </c>
      <c r="S132" s="387">
        <f t="shared" si="48"/>
        <v>0</v>
      </c>
      <c r="T132" s="387">
        <f t="shared" si="49"/>
        <v>35</v>
      </c>
      <c r="U132" s="387">
        <f t="shared" si="50"/>
        <v>0</v>
      </c>
      <c r="V132" s="387">
        <f t="shared" si="51"/>
        <v>0</v>
      </c>
      <c r="W132" s="388">
        <f t="shared" si="52"/>
        <v>0</v>
      </c>
      <c r="X132" s="389">
        <f t="shared" si="53"/>
        <v>70</v>
      </c>
      <c r="Y132" s="144"/>
      <c r="Z132" s="423">
        <f t="shared" si="54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45"/>
        <v>1</v>
      </c>
      <c r="B133" s="142" t="s">
        <v>174</v>
      </c>
      <c r="C133" s="148" t="s">
        <v>29</v>
      </c>
      <c r="D133" s="198">
        <v>9</v>
      </c>
      <c r="E133" s="383">
        <f t="shared" si="46"/>
        <v>63</v>
      </c>
      <c r="F133" s="319">
        <v>46273</v>
      </c>
      <c r="G133" s="384">
        <f ca="1">+IF(A133=1,(+TODAY())-F133,"Sans objet")</f>
        <v>35</v>
      </c>
      <c r="H133" s="385">
        <v>2</v>
      </c>
      <c r="I133" s="428" t="s">
        <v>570</v>
      </c>
      <c r="J133" s="428" t="s">
        <v>571</v>
      </c>
      <c r="K133" s="385" t="s">
        <v>354</v>
      </c>
      <c r="L133" s="195"/>
      <c r="M133" s="196"/>
      <c r="N133" s="196"/>
      <c r="O133" s="196">
        <v>1</v>
      </c>
      <c r="P133" s="196"/>
      <c r="Q133" s="197"/>
      <c r="R133" s="386">
        <f t="shared" si="47"/>
        <v>0</v>
      </c>
      <c r="S133" s="387">
        <f t="shared" si="48"/>
        <v>0</v>
      </c>
      <c r="T133" s="387">
        <f t="shared" si="49"/>
        <v>0</v>
      </c>
      <c r="U133" s="387">
        <f t="shared" si="50"/>
        <v>63</v>
      </c>
      <c r="V133" s="387">
        <f t="shared" si="51"/>
        <v>0</v>
      </c>
      <c r="W133" s="388">
        <f t="shared" si="52"/>
        <v>0</v>
      </c>
      <c r="X133" s="389">
        <f t="shared" si="53"/>
        <v>63</v>
      </c>
      <c r="Y133" s="144"/>
      <c r="Z133" s="423">
        <f t="shared" si="54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45"/>
        <v>1</v>
      </c>
      <c r="B134" s="142" t="s">
        <v>175</v>
      </c>
      <c r="C134" s="142"/>
      <c r="D134" s="198">
        <v>22</v>
      </c>
      <c r="E134" s="383">
        <f t="shared" si="46"/>
        <v>154</v>
      </c>
      <c r="F134" s="319">
        <v>46274</v>
      </c>
      <c r="G134" s="384">
        <f ca="1">+IF(A134=1,(+TODAY())-F134,"Sans objet")</f>
        <v>34</v>
      </c>
      <c r="H134" s="385">
        <v>2</v>
      </c>
      <c r="I134" s="428" t="s">
        <v>572</v>
      </c>
      <c r="J134" s="428" t="s">
        <v>573</v>
      </c>
      <c r="K134" s="385" t="s">
        <v>354</v>
      </c>
      <c r="L134" s="195">
        <v>1</v>
      </c>
      <c r="M134" s="196"/>
      <c r="N134" s="196"/>
      <c r="O134" s="196"/>
      <c r="P134" s="196"/>
      <c r="Q134" s="197"/>
      <c r="R134" s="386">
        <f t="shared" si="47"/>
        <v>154</v>
      </c>
      <c r="S134" s="387">
        <f t="shared" si="48"/>
        <v>0</v>
      </c>
      <c r="T134" s="387">
        <f t="shared" si="49"/>
        <v>0</v>
      </c>
      <c r="U134" s="387">
        <f t="shared" si="50"/>
        <v>0</v>
      </c>
      <c r="V134" s="387">
        <f t="shared" si="51"/>
        <v>0</v>
      </c>
      <c r="W134" s="388">
        <f t="shared" si="52"/>
        <v>0</v>
      </c>
      <c r="X134" s="389">
        <f t="shared" si="53"/>
        <v>154</v>
      </c>
      <c r="Y134" s="144"/>
      <c r="Z134" s="423">
        <f t="shared" si="54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45"/>
        <v>1</v>
      </c>
      <c r="B135" s="350" t="s">
        <v>176</v>
      </c>
      <c r="C135" s="210"/>
      <c r="D135" s="198">
        <v>8</v>
      </c>
      <c r="E135" s="383">
        <f t="shared" si="46"/>
        <v>56</v>
      </c>
      <c r="F135" s="319">
        <v>46275</v>
      </c>
      <c r="G135" s="384">
        <f ca="1">+IF(A135=1,(+TODAY())-F135,"Sans objet")</f>
        <v>33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7"/>
        <v>0</v>
      </c>
      <c r="S135" s="387">
        <f t="shared" si="48"/>
        <v>0</v>
      </c>
      <c r="T135" s="387">
        <f t="shared" si="49"/>
        <v>0</v>
      </c>
      <c r="U135" s="387">
        <f t="shared" si="50"/>
        <v>0</v>
      </c>
      <c r="V135" s="387">
        <f t="shared" si="51"/>
        <v>28</v>
      </c>
      <c r="W135" s="388">
        <f t="shared" si="52"/>
        <v>28</v>
      </c>
      <c r="X135" s="389">
        <f t="shared" si="53"/>
        <v>56</v>
      </c>
      <c r="Y135" s="144"/>
      <c r="Z135" s="423">
        <f t="shared" si="54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 customHeight="1">
      <c r="A136" s="157">
        <f t="shared" si="45"/>
        <v>1</v>
      </c>
      <c r="B136" s="161" t="s">
        <v>177</v>
      </c>
      <c r="C136" s="161"/>
      <c r="D136" s="198">
        <v>14</v>
      </c>
      <c r="E136" s="383">
        <f t="shared" si="46"/>
        <v>98</v>
      </c>
      <c r="F136" s="319">
        <v>46275</v>
      </c>
      <c r="G136" s="384">
        <f ca="1">+IF(A136=1,(+TODAY())-F136,"Sans objet")</f>
        <v>33</v>
      </c>
      <c r="H136" s="385">
        <v>3</v>
      </c>
      <c r="I136" s="428">
        <v>-3.979123</v>
      </c>
      <c r="J136" s="428">
        <v>15.382116</v>
      </c>
      <c r="K136" s="385" t="str">
        <f>VLOOKUP(H136,Secteurs!$A$4:$C$6,3)</f>
        <v>Arnaud ITOUA</v>
      </c>
      <c r="L136" s="195"/>
      <c r="M136" s="196"/>
      <c r="N136" s="196"/>
      <c r="O136" s="196">
        <v>0.5</v>
      </c>
      <c r="P136" s="196">
        <v>0.5</v>
      </c>
      <c r="Q136" s="197"/>
      <c r="R136" s="386">
        <f t="shared" si="47"/>
        <v>0</v>
      </c>
      <c r="S136" s="387">
        <f t="shared" si="48"/>
        <v>0</v>
      </c>
      <c r="T136" s="387">
        <f t="shared" si="49"/>
        <v>0</v>
      </c>
      <c r="U136" s="387">
        <f t="shared" si="50"/>
        <v>49</v>
      </c>
      <c r="V136" s="387">
        <f t="shared" si="51"/>
        <v>49</v>
      </c>
      <c r="W136" s="388">
        <f t="shared" si="52"/>
        <v>0</v>
      </c>
      <c r="X136" s="389">
        <f t="shared" si="53"/>
        <v>98</v>
      </c>
      <c r="Y136" s="144"/>
      <c r="Z136" s="423">
        <f t="shared" si="54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>
      <c r="A137" s="157">
        <f t="shared" si="45"/>
        <v>1</v>
      </c>
      <c r="B137" s="142" t="s">
        <v>178</v>
      </c>
      <c r="C137" s="162"/>
      <c r="D137" s="199">
        <v>2</v>
      </c>
      <c r="E137" s="383">
        <f t="shared" si="46"/>
        <v>14</v>
      </c>
      <c r="F137" s="319">
        <v>46275</v>
      </c>
      <c r="G137" s="384">
        <f ca="1">+IF(A137=1,(+TODAY())-F137,"Sans objet")</f>
        <v>33</v>
      </c>
      <c r="H137" s="385">
        <v>1</v>
      </c>
      <c r="I137" s="428" t="s">
        <v>574</v>
      </c>
      <c r="J137" s="428" t="s">
        <v>575</v>
      </c>
      <c r="K137" s="385" t="s">
        <v>353</v>
      </c>
      <c r="L137" s="195"/>
      <c r="M137" s="196"/>
      <c r="N137" s="196">
        <v>1</v>
      </c>
      <c r="O137" s="196"/>
      <c r="P137" s="196"/>
      <c r="Q137" s="197"/>
      <c r="R137" s="386">
        <f t="shared" si="47"/>
        <v>0</v>
      </c>
      <c r="S137" s="387">
        <f t="shared" si="48"/>
        <v>0</v>
      </c>
      <c r="T137" s="387">
        <f t="shared" si="49"/>
        <v>14</v>
      </c>
      <c r="U137" s="387">
        <f t="shared" si="50"/>
        <v>0</v>
      </c>
      <c r="V137" s="387">
        <f t="shared" si="51"/>
        <v>0</v>
      </c>
      <c r="W137" s="388">
        <f t="shared" si="52"/>
        <v>0</v>
      </c>
      <c r="X137" s="389">
        <f t="shared" si="53"/>
        <v>14</v>
      </c>
      <c r="Y137" s="144"/>
      <c r="Z137" s="423">
        <f t="shared" si="54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45"/>
        <v>1</v>
      </c>
      <c r="B138" s="142" t="s">
        <v>267</v>
      </c>
      <c r="C138" s="162" t="s">
        <v>29</v>
      </c>
      <c r="D138" s="199">
        <v>8</v>
      </c>
      <c r="E138" s="383">
        <f t="shared" si="46"/>
        <v>56</v>
      </c>
      <c r="F138" s="319">
        <v>46274</v>
      </c>
      <c r="G138" s="384" t="s">
        <v>404</v>
      </c>
      <c r="H138" s="385">
        <v>1</v>
      </c>
      <c r="I138" s="428" t="s">
        <v>576</v>
      </c>
      <c r="J138" s="428" t="s">
        <v>577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7"/>
        <v>42</v>
      </c>
      <c r="S138" s="387">
        <f t="shared" si="48"/>
        <v>0</v>
      </c>
      <c r="T138" s="387">
        <f t="shared" si="49"/>
        <v>0</v>
      </c>
      <c r="U138" s="387">
        <f t="shared" si="50"/>
        <v>0</v>
      </c>
      <c r="V138" s="387">
        <f t="shared" si="51"/>
        <v>14</v>
      </c>
      <c r="W138" s="388">
        <f t="shared" si="52"/>
        <v>0</v>
      </c>
      <c r="X138" s="389">
        <f t="shared" si="53"/>
        <v>56</v>
      </c>
      <c r="Y138" s="144"/>
      <c r="Z138" s="423">
        <f t="shared" si="54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45"/>
        <v>1</v>
      </c>
      <c r="B139" s="142" t="s">
        <v>296</v>
      </c>
      <c r="C139" s="155"/>
      <c r="D139" s="198">
        <v>60</v>
      </c>
      <c r="E139" s="383">
        <f t="shared" si="46"/>
        <v>420</v>
      </c>
      <c r="F139" s="319">
        <v>46275</v>
      </c>
      <c r="G139" s="384">
        <f t="shared" ref="G139:G145" ca="1" si="55">+IF(A139=1,(+TODAY())-F139,"Sans objet")</f>
        <v>33</v>
      </c>
      <c r="H139" s="385">
        <v>2</v>
      </c>
      <c r="I139" s="428" t="s">
        <v>578</v>
      </c>
      <c r="J139" s="428" t="s">
        <v>579</v>
      </c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7"/>
        <v>210</v>
      </c>
      <c r="S139" s="387">
        <f t="shared" si="48"/>
        <v>0</v>
      </c>
      <c r="T139" s="387">
        <f t="shared" si="49"/>
        <v>0</v>
      </c>
      <c r="U139" s="387">
        <f t="shared" si="50"/>
        <v>105</v>
      </c>
      <c r="V139" s="387">
        <f t="shared" si="51"/>
        <v>105</v>
      </c>
      <c r="W139" s="388">
        <f t="shared" si="52"/>
        <v>0</v>
      </c>
      <c r="X139" s="389">
        <f t="shared" si="53"/>
        <v>420</v>
      </c>
      <c r="Y139" s="144"/>
      <c r="Z139" s="423">
        <f t="shared" si="54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45"/>
        <v>1</v>
      </c>
      <c r="B140" s="142" t="s">
        <v>180</v>
      </c>
      <c r="C140" s="163"/>
      <c r="D140" s="198">
        <v>24</v>
      </c>
      <c r="E140" s="383">
        <f t="shared" si="46"/>
        <v>168</v>
      </c>
      <c r="F140" s="319">
        <v>46276</v>
      </c>
      <c r="G140" s="384">
        <f t="shared" ca="1" si="55"/>
        <v>32</v>
      </c>
      <c r="H140" s="385">
        <v>1</v>
      </c>
      <c r="I140" s="428" t="s">
        <v>580</v>
      </c>
      <c r="J140" s="428" t="s">
        <v>581</v>
      </c>
      <c r="K140" s="385" t="s">
        <v>353</v>
      </c>
      <c r="L140" s="195"/>
      <c r="M140" s="196"/>
      <c r="N140" s="196">
        <v>0.25</v>
      </c>
      <c r="O140" s="196"/>
      <c r="P140" s="196">
        <v>0.75</v>
      </c>
      <c r="Q140" s="197"/>
      <c r="R140" s="386">
        <f t="shared" si="47"/>
        <v>0</v>
      </c>
      <c r="S140" s="387">
        <f t="shared" si="48"/>
        <v>0</v>
      </c>
      <c r="T140" s="387">
        <f t="shared" si="49"/>
        <v>42</v>
      </c>
      <c r="U140" s="387">
        <f t="shared" si="50"/>
        <v>0</v>
      </c>
      <c r="V140" s="387">
        <f t="shared" si="51"/>
        <v>126</v>
      </c>
      <c r="W140" s="388">
        <f t="shared" si="52"/>
        <v>0</v>
      </c>
      <c r="X140" s="389">
        <f t="shared" si="53"/>
        <v>168</v>
      </c>
      <c r="Y140" s="144"/>
      <c r="Z140" s="423">
        <f t="shared" si="54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57">
        <f t="shared" si="45"/>
        <v>1</v>
      </c>
      <c r="B141" s="142" t="s">
        <v>181</v>
      </c>
      <c r="C141" s="148"/>
      <c r="D141" s="198">
        <v>32</v>
      </c>
      <c r="E141" s="383">
        <f t="shared" si="46"/>
        <v>224</v>
      </c>
      <c r="F141" s="319">
        <v>46272</v>
      </c>
      <c r="G141" s="384">
        <f t="shared" ca="1" si="55"/>
        <v>36</v>
      </c>
      <c r="H141" s="385">
        <v>2</v>
      </c>
      <c r="I141" s="428">
        <v>-4.1312477000000003</v>
      </c>
      <c r="J141" s="428">
        <v>15.3083755</v>
      </c>
      <c r="K141" s="385" t="s">
        <v>280</v>
      </c>
      <c r="L141" s="195">
        <v>0.5</v>
      </c>
      <c r="M141" s="196"/>
      <c r="N141" s="196"/>
      <c r="O141" s="196">
        <v>0.25</v>
      </c>
      <c r="P141" s="196">
        <v>0.25</v>
      </c>
      <c r="Q141" s="197"/>
      <c r="R141" s="386">
        <f t="shared" si="47"/>
        <v>112</v>
      </c>
      <c r="S141" s="387">
        <f t="shared" si="48"/>
        <v>0</v>
      </c>
      <c r="T141" s="387">
        <f t="shared" si="49"/>
        <v>0</v>
      </c>
      <c r="U141" s="387">
        <f t="shared" si="50"/>
        <v>56</v>
      </c>
      <c r="V141" s="387">
        <f t="shared" si="51"/>
        <v>56</v>
      </c>
      <c r="W141" s="388">
        <f t="shared" si="52"/>
        <v>0</v>
      </c>
      <c r="X141" s="389">
        <f t="shared" si="53"/>
        <v>224</v>
      </c>
      <c r="Y141" s="144"/>
      <c r="Z141" s="423">
        <f t="shared" si="54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45"/>
        <v>1</v>
      </c>
      <c r="B142" s="142" t="s">
        <v>182</v>
      </c>
      <c r="C142" s="142"/>
      <c r="D142" s="198">
        <v>16</v>
      </c>
      <c r="E142" s="383">
        <f t="shared" si="46"/>
        <v>112</v>
      </c>
      <c r="F142" s="319">
        <v>46272</v>
      </c>
      <c r="G142" s="384">
        <f t="shared" ca="1" si="55"/>
        <v>36</v>
      </c>
      <c r="H142" s="385">
        <v>2</v>
      </c>
      <c r="I142" s="428">
        <v>-4.1591972000000004</v>
      </c>
      <c r="J142" s="428">
        <v>15.3231723</v>
      </c>
      <c r="K142" s="385" t="s">
        <v>280</v>
      </c>
      <c r="L142" s="195"/>
      <c r="M142" s="196"/>
      <c r="N142" s="196"/>
      <c r="O142" s="196">
        <v>0.5</v>
      </c>
      <c r="P142" s="196">
        <v>0.5</v>
      </c>
      <c r="Q142" s="197"/>
      <c r="R142" s="386">
        <f t="shared" si="47"/>
        <v>0</v>
      </c>
      <c r="S142" s="387">
        <f t="shared" si="48"/>
        <v>0</v>
      </c>
      <c r="T142" s="387">
        <f t="shared" si="49"/>
        <v>0</v>
      </c>
      <c r="U142" s="387">
        <f t="shared" si="50"/>
        <v>56</v>
      </c>
      <c r="V142" s="387">
        <f t="shared" si="51"/>
        <v>56</v>
      </c>
      <c r="W142" s="388">
        <f t="shared" si="52"/>
        <v>0</v>
      </c>
      <c r="X142" s="389">
        <f t="shared" si="53"/>
        <v>112</v>
      </c>
      <c r="Y142" s="144"/>
      <c r="Z142" s="423">
        <f t="shared" si="54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45"/>
        <v>1</v>
      </c>
      <c r="B143" s="142" t="s">
        <v>351</v>
      </c>
      <c r="C143" s="142"/>
      <c r="D143" s="198">
        <v>22</v>
      </c>
      <c r="E143" s="383">
        <f t="shared" si="46"/>
        <v>154</v>
      </c>
      <c r="F143" s="319">
        <v>46276</v>
      </c>
      <c r="G143" s="384">
        <f t="shared" ca="1" si="55"/>
        <v>32</v>
      </c>
      <c r="H143" s="254">
        <v>1</v>
      </c>
      <c r="I143" s="429" t="s">
        <v>582</v>
      </c>
      <c r="J143" s="429" t="s">
        <v>583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47"/>
        <v>77</v>
      </c>
      <c r="S143" s="387">
        <f t="shared" si="48"/>
        <v>0</v>
      </c>
      <c r="T143" s="387">
        <f t="shared" si="49"/>
        <v>0</v>
      </c>
      <c r="U143" s="387">
        <f t="shared" si="50"/>
        <v>0</v>
      </c>
      <c r="V143" s="387">
        <f t="shared" si="51"/>
        <v>0</v>
      </c>
      <c r="W143" s="388">
        <f t="shared" si="52"/>
        <v>77</v>
      </c>
      <c r="X143" s="389">
        <f t="shared" si="53"/>
        <v>154</v>
      </c>
      <c r="Y143" s="144"/>
      <c r="Z143" s="423">
        <f t="shared" si="54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45"/>
        <v>1</v>
      </c>
      <c r="B144" s="142" t="s">
        <v>335</v>
      </c>
      <c r="C144" s="163"/>
      <c r="D144" s="198">
        <v>14</v>
      </c>
      <c r="E144" s="383">
        <f t="shared" si="46"/>
        <v>98</v>
      </c>
      <c r="F144" s="319">
        <v>46272</v>
      </c>
      <c r="G144" s="384">
        <f t="shared" ca="1" si="55"/>
        <v>36</v>
      </c>
      <c r="H144" s="385">
        <v>3</v>
      </c>
      <c r="I144" s="428">
        <v>-4.1678280000000001</v>
      </c>
      <c r="J144" s="428">
        <v>15.268304799999999</v>
      </c>
      <c r="K144" s="385" t="str">
        <f>VLOOKUP(H144,Secteurs!$A$4:$C$6,3)</f>
        <v>Arnaud ITOUA</v>
      </c>
      <c r="L144" s="195">
        <v>1</v>
      </c>
      <c r="M144" s="196"/>
      <c r="N144" s="196"/>
      <c r="O144" s="196"/>
      <c r="P144" s="196"/>
      <c r="Q144" s="197"/>
      <c r="R144" s="386">
        <f t="shared" si="47"/>
        <v>98</v>
      </c>
      <c r="S144" s="387">
        <f t="shared" si="48"/>
        <v>0</v>
      </c>
      <c r="T144" s="387">
        <f t="shared" si="49"/>
        <v>0</v>
      </c>
      <c r="U144" s="387">
        <f t="shared" si="50"/>
        <v>0</v>
      </c>
      <c r="V144" s="387">
        <f t="shared" si="51"/>
        <v>0</v>
      </c>
      <c r="W144" s="388">
        <f t="shared" si="52"/>
        <v>0</v>
      </c>
      <c r="X144" s="389">
        <f t="shared" si="53"/>
        <v>98</v>
      </c>
      <c r="Y144" s="144"/>
      <c r="Z144" s="423">
        <f t="shared" si="54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5" ht="18.75">
      <c r="A145" s="157">
        <f t="shared" si="45"/>
        <v>1</v>
      </c>
      <c r="B145" s="142" t="s">
        <v>304</v>
      </c>
      <c r="C145" s="148"/>
      <c r="D145" s="198">
        <v>8</v>
      </c>
      <c r="E145" s="383">
        <f t="shared" si="46"/>
        <v>56</v>
      </c>
      <c r="F145" s="319">
        <v>46272</v>
      </c>
      <c r="G145" s="384">
        <f t="shared" ca="1" si="55"/>
        <v>36</v>
      </c>
      <c r="H145" s="385">
        <v>2</v>
      </c>
      <c r="I145" s="428">
        <v>-4.1312462999999999</v>
      </c>
      <c r="J145" s="428">
        <v>15.3083791</v>
      </c>
      <c r="K145" s="385" t="s">
        <v>280</v>
      </c>
      <c r="L145" s="195">
        <v>0.5</v>
      </c>
      <c r="M145" s="196"/>
      <c r="N145" s="196">
        <v>0.5</v>
      </c>
      <c r="O145" s="196"/>
      <c r="P145" s="196"/>
      <c r="Q145" s="197"/>
      <c r="R145" s="386">
        <f t="shared" si="47"/>
        <v>28</v>
      </c>
      <c r="S145" s="387">
        <f t="shared" si="48"/>
        <v>0</v>
      </c>
      <c r="T145" s="387">
        <f t="shared" si="49"/>
        <v>28</v>
      </c>
      <c r="U145" s="387">
        <f t="shared" si="50"/>
        <v>0</v>
      </c>
      <c r="V145" s="387">
        <f t="shared" si="51"/>
        <v>0</v>
      </c>
      <c r="W145" s="388">
        <f t="shared" si="52"/>
        <v>0</v>
      </c>
      <c r="X145" s="389">
        <f t="shared" si="53"/>
        <v>56</v>
      </c>
      <c r="Y145" s="144"/>
      <c r="Z145" s="423">
        <f t="shared" si="54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57">
        <v>1</v>
      </c>
      <c r="B146" s="142" t="s">
        <v>593</v>
      </c>
      <c r="C146" s="148"/>
      <c r="D146" s="198">
        <v>10</v>
      </c>
      <c r="E146" s="383">
        <f t="shared" si="46"/>
        <v>70</v>
      </c>
      <c r="F146" s="319">
        <v>46274</v>
      </c>
      <c r="G146" s="384"/>
      <c r="H146" s="385">
        <v>1</v>
      </c>
      <c r="I146" s="428"/>
      <c r="J146" s="428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ref="R146:R154" si="56">+$E146*L146</f>
        <v>70</v>
      </c>
      <c r="S146" s="387">
        <f t="shared" ref="S146:S154" si="57">+$E146*M146</f>
        <v>0</v>
      </c>
      <c r="T146" s="387"/>
      <c r="U146" s="387">
        <f t="shared" ref="U146:W148" si="58">+$E146*O146</f>
        <v>0</v>
      </c>
      <c r="V146" s="387">
        <f t="shared" si="58"/>
        <v>0</v>
      </c>
      <c r="W146" s="388">
        <f t="shared" si="58"/>
        <v>0</v>
      </c>
      <c r="X146" s="389"/>
      <c r="Y146" s="144"/>
      <c r="Z146" s="423"/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57">
        <f>+IF(D147&gt;0,1,0)</f>
        <v>1</v>
      </c>
      <c r="B147" s="142" t="s">
        <v>306</v>
      </c>
      <c r="C147" s="148"/>
      <c r="D147" s="198">
        <v>7</v>
      </c>
      <c r="E147" s="383">
        <f t="shared" si="46"/>
        <v>49</v>
      </c>
      <c r="F147" s="319">
        <v>46275</v>
      </c>
      <c r="G147" s="384">
        <f ca="1">+IF(A147=1,(+TODAY())-F147,"Sans objet")</f>
        <v>33</v>
      </c>
      <c r="H147" s="385">
        <v>1</v>
      </c>
      <c r="I147" s="428" t="s">
        <v>584</v>
      </c>
      <c r="J147" s="428" t="s">
        <v>585</v>
      </c>
      <c r="K147" s="385" t="s">
        <v>353</v>
      </c>
      <c r="L147" s="195">
        <v>1</v>
      </c>
      <c r="M147" s="196"/>
      <c r="N147" s="196"/>
      <c r="O147" s="196"/>
      <c r="P147" s="196"/>
      <c r="Q147" s="197"/>
      <c r="R147" s="386">
        <f t="shared" si="56"/>
        <v>49</v>
      </c>
      <c r="S147" s="387">
        <f t="shared" si="57"/>
        <v>0</v>
      </c>
      <c r="T147" s="387">
        <f t="shared" ref="T147:T154" si="59">+$E147*N147</f>
        <v>0</v>
      </c>
      <c r="U147" s="387">
        <f t="shared" si="58"/>
        <v>0</v>
      </c>
      <c r="V147" s="387">
        <f t="shared" si="58"/>
        <v>0</v>
      </c>
      <c r="W147" s="388">
        <f t="shared" si="58"/>
        <v>0</v>
      </c>
      <c r="X147" s="389">
        <f>SUM(R147:W147)</f>
        <v>49</v>
      </c>
      <c r="Y147" s="144"/>
      <c r="Z147" s="423">
        <f>+X147-E147</f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57">
        <f>+IF(D148&gt;0,1,0)</f>
        <v>1</v>
      </c>
      <c r="B148" s="142" t="s">
        <v>336</v>
      </c>
      <c r="C148" s="148"/>
      <c r="D148" s="198">
        <v>14</v>
      </c>
      <c r="E148" s="383">
        <f t="shared" si="46"/>
        <v>98</v>
      </c>
      <c r="F148" s="319">
        <v>46276</v>
      </c>
      <c r="G148" s="384">
        <f ca="1">+IF(A148=1,(+TODAY())-F148,"Sans objet")</f>
        <v>32</v>
      </c>
      <c r="H148" s="385">
        <v>2</v>
      </c>
      <c r="I148" s="428" t="s">
        <v>586</v>
      </c>
      <c r="J148" s="428" t="s">
        <v>587</v>
      </c>
      <c r="K148" s="385" t="s">
        <v>354</v>
      </c>
      <c r="L148" s="195"/>
      <c r="M148" s="196"/>
      <c r="N148" s="196"/>
      <c r="O148" s="196">
        <v>1</v>
      </c>
      <c r="P148" s="196"/>
      <c r="Q148" s="197"/>
      <c r="R148" s="386">
        <f t="shared" si="56"/>
        <v>0</v>
      </c>
      <c r="S148" s="387">
        <f t="shared" si="57"/>
        <v>0</v>
      </c>
      <c r="T148" s="387">
        <f t="shared" si="59"/>
        <v>0</v>
      </c>
      <c r="U148" s="387">
        <f t="shared" si="58"/>
        <v>98</v>
      </c>
      <c r="V148" s="387">
        <f t="shared" si="58"/>
        <v>0</v>
      </c>
      <c r="W148" s="388">
        <f t="shared" si="58"/>
        <v>0</v>
      </c>
      <c r="X148" s="389">
        <f>SUM(R148:W148)</f>
        <v>98</v>
      </c>
      <c r="Y148" s="144"/>
      <c r="Z148" s="423">
        <f>+X148-E148</f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57">
        <v>1</v>
      </c>
      <c r="B149" s="142" t="s">
        <v>594</v>
      </c>
      <c r="C149" s="148"/>
      <c r="D149" s="198">
        <v>10</v>
      </c>
      <c r="E149" s="383">
        <f t="shared" si="46"/>
        <v>70</v>
      </c>
      <c r="F149" s="319">
        <v>46275</v>
      </c>
      <c r="G149" s="384"/>
      <c r="H149" s="385">
        <v>1</v>
      </c>
      <c r="I149" s="428" t="s">
        <v>595</v>
      </c>
      <c r="J149" s="428" t="s">
        <v>596</v>
      </c>
      <c r="K149" s="385" t="s">
        <v>353</v>
      </c>
      <c r="L149" s="195">
        <v>0.5</v>
      </c>
      <c r="M149" s="196"/>
      <c r="N149" s="196">
        <v>0.25</v>
      </c>
      <c r="O149" s="196">
        <v>0.25</v>
      </c>
      <c r="P149" s="196"/>
      <c r="Q149" s="197"/>
      <c r="R149" s="386">
        <f t="shared" si="56"/>
        <v>35</v>
      </c>
      <c r="S149" s="387">
        <f t="shared" si="57"/>
        <v>0</v>
      </c>
      <c r="T149" s="387">
        <f t="shared" si="59"/>
        <v>17.5</v>
      </c>
      <c r="U149" s="387"/>
      <c r="V149" s="387">
        <f t="shared" ref="V149:W152" si="60">+$E149*P149</f>
        <v>0</v>
      </c>
      <c r="W149" s="388">
        <f t="shared" si="60"/>
        <v>0</v>
      </c>
      <c r="X149" s="389">
        <v>70</v>
      </c>
      <c r="Y149" s="144"/>
      <c r="Z149" s="423"/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57">
        <v>1</v>
      </c>
      <c r="B150" s="142" t="s">
        <v>125</v>
      </c>
      <c r="C150" s="148"/>
      <c r="D150" s="198">
        <v>4</v>
      </c>
      <c r="E150" s="383">
        <f t="shared" si="46"/>
        <v>28</v>
      </c>
      <c r="F150" s="319">
        <v>46275</v>
      </c>
      <c r="G150" s="384" t="s">
        <v>404</v>
      </c>
      <c r="H150" s="385">
        <v>1</v>
      </c>
      <c r="I150" s="428"/>
      <c r="J150" s="428"/>
      <c r="K150" s="385" t="s">
        <v>353</v>
      </c>
      <c r="L150" s="195">
        <v>0.5</v>
      </c>
      <c r="M150" s="196"/>
      <c r="N150" s="196"/>
      <c r="O150" s="196"/>
      <c r="P150" s="196">
        <v>0.5</v>
      </c>
      <c r="Q150" s="197"/>
      <c r="R150" s="386">
        <f t="shared" si="56"/>
        <v>14</v>
      </c>
      <c r="S150" s="387">
        <f t="shared" si="57"/>
        <v>0</v>
      </c>
      <c r="T150" s="387">
        <f t="shared" si="59"/>
        <v>0</v>
      </c>
      <c r="U150" s="387"/>
      <c r="V150" s="387">
        <f t="shared" si="60"/>
        <v>14</v>
      </c>
      <c r="W150" s="388">
        <f t="shared" si="60"/>
        <v>0</v>
      </c>
      <c r="X150" s="389">
        <v>28</v>
      </c>
      <c r="Y150" s="144"/>
      <c r="Z150" s="423"/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57">
        <f>+IF(D151&gt;0,1,0)</f>
        <v>1</v>
      </c>
      <c r="B151" s="142" t="s">
        <v>340</v>
      </c>
      <c r="C151" s="142"/>
      <c r="D151" s="198">
        <v>18</v>
      </c>
      <c r="E151" s="383">
        <f t="shared" si="46"/>
        <v>126</v>
      </c>
      <c r="F151" s="319">
        <v>46276</v>
      </c>
      <c r="G151" s="384">
        <f ca="1">+IF(A151=1,(+TODAY())-F151,"Sans objet")</f>
        <v>32</v>
      </c>
      <c r="H151" s="385"/>
      <c r="I151" s="428" t="s">
        <v>588</v>
      </c>
      <c r="J151" s="428" t="s">
        <v>589</v>
      </c>
      <c r="K151" s="385" t="s">
        <v>354</v>
      </c>
      <c r="L151" s="195"/>
      <c r="M151" s="196"/>
      <c r="N151" s="196"/>
      <c r="O151" s="196">
        <v>1</v>
      </c>
      <c r="P151" s="196"/>
      <c r="Q151" s="197"/>
      <c r="R151" s="386">
        <f t="shared" si="56"/>
        <v>0</v>
      </c>
      <c r="S151" s="387">
        <f t="shared" si="57"/>
        <v>0</v>
      </c>
      <c r="T151" s="387">
        <f t="shared" si="59"/>
        <v>0</v>
      </c>
      <c r="U151" s="387">
        <f>+$E151*O151</f>
        <v>126</v>
      </c>
      <c r="V151" s="387">
        <f t="shared" si="60"/>
        <v>0</v>
      </c>
      <c r="W151" s="388">
        <f t="shared" si="60"/>
        <v>0</v>
      </c>
      <c r="X151" s="389">
        <f>SUM(R151:W151)</f>
        <v>126</v>
      </c>
      <c r="Y151" s="144"/>
      <c r="Z151" s="423">
        <f>+X151-E151</f>
        <v>0</v>
      </c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5" ht="18.75">
      <c r="A152" s="157">
        <f>+IF(D152&gt;0,1,0)</f>
        <v>1</v>
      </c>
      <c r="B152" s="348" t="s">
        <v>352</v>
      </c>
      <c r="C152" s="163"/>
      <c r="D152" s="198">
        <v>16</v>
      </c>
      <c r="E152" s="383">
        <f t="shared" si="46"/>
        <v>112</v>
      </c>
      <c r="F152" s="319">
        <v>46273</v>
      </c>
      <c r="G152" s="384">
        <f ca="1">+IF(A152=1,(+TODAY())-F152,"Sans objet")</f>
        <v>35</v>
      </c>
      <c r="H152" s="385">
        <v>1</v>
      </c>
      <c r="I152" s="428">
        <v>-4.2692519000000004</v>
      </c>
      <c r="J152" s="428">
        <v>15.2894527</v>
      </c>
      <c r="K152" s="385" t="s">
        <v>280</v>
      </c>
      <c r="L152" s="195">
        <v>0.5</v>
      </c>
      <c r="M152" s="196"/>
      <c r="N152" s="196"/>
      <c r="O152" s="196"/>
      <c r="P152" s="196">
        <v>0.5</v>
      </c>
      <c r="Q152" s="197"/>
      <c r="R152" s="386">
        <f t="shared" si="56"/>
        <v>56</v>
      </c>
      <c r="S152" s="387">
        <f t="shared" si="57"/>
        <v>0</v>
      </c>
      <c r="T152" s="387">
        <f t="shared" si="59"/>
        <v>0</v>
      </c>
      <c r="U152" s="387">
        <f>+$E152*O152</f>
        <v>0</v>
      </c>
      <c r="V152" s="387">
        <f t="shared" si="60"/>
        <v>56</v>
      </c>
      <c r="W152" s="388">
        <f t="shared" si="60"/>
        <v>0</v>
      </c>
      <c r="X152" s="389">
        <f>SUM(R152:W152)</f>
        <v>112</v>
      </c>
      <c r="Y152" s="144"/>
      <c r="Z152" s="423">
        <f>+X152-E152</f>
        <v>0</v>
      </c>
      <c r="AA152" s="423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57">
        <v>1</v>
      </c>
      <c r="B153" s="348" t="s">
        <v>597</v>
      </c>
      <c r="C153" s="163"/>
      <c r="D153" s="198">
        <v>5</v>
      </c>
      <c r="E153" s="383">
        <f t="shared" si="46"/>
        <v>35</v>
      </c>
      <c r="F153" s="319">
        <v>46275</v>
      </c>
      <c r="G153" s="384"/>
      <c r="H153" s="385">
        <v>1</v>
      </c>
      <c r="I153" s="428" t="s">
        <v>598</v>
      </c>
      <c r="J153" s="428" t="s">
        <v>599</v>
      </c>
      <c r="K153" s="385" t="s">
        <v>353</v>
      </c>
      <c r="L153" s="195">
        <v>1</v>
      </c>
      <c r="M153" s="196"/>
      <c r="N153" s="196"/>
      <c r="O153" s="196"/>
      <c r="P153" s="196"/>
      <c r="Q153" s="197"/>
      <c r="R153" s="386">
        <f t="shared" si="56"/>
        <v>35</v>
      </c>
      <c r="S153" s="387">
        <f t="shared" si="57"/>
        <v>0</v>
      </c>
      <c r="T153" s="387">
        <f t="shared" si="59"/>
        <v>0</v>
      </c>
      <c r="U153" s="387">
        <f>+$E153*O153</f>
        <v>0</v>
      </c>
      <c r="V153" s="387"/>
      <c r="W153" s="388">
        <f>+$E153*Q153</f>
        <v>0</v>
      </c>
      <c r="X153" s="389">
        <v>35</v>
      </c>
      <c r="Y153" s="144"/>
      <c r="Z153" s="423"/>
      <c r="AA153" s="423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57">
        <v>1</v>
      </c>
      <c r="B154" s="348" t="s">
        <v>600</v>
      </c>
      <c r="C154" s="163"/>
      <c r="D154" s="198">
        <v>12</v>
      </c>
      <c r="E154" s="383">
        <f t="shared" si="46"/>
        <v>84</v>
      </c>
      <c r="F154" s="319">
        <v>46248</v>
      </c>
      <c r="G154" s="384">
        <f ca="1">+IF(A154=1,(+TODAY())-F154,"Sans objet")</f>
        <v>60</v>
      </c>
      <c r="H154" s="385">
        <v>1</v>
      </c>
      <c r="I154" s="428">
        <v>-4.2771866999999997</v>
      </c>
      <c r="J154" s="428">
        <v>15.222096799999999</v>
      </c>
      <c r="K154" s="385" t="s">
        <v>353</v>
      </c>
      <c r="L154" s="195"/>
      <c r="M154" s="196"/>
      <c r="N154" s="196"/>
      <c r="O154" s="196"/>
      <c r="P154" s="196">
        <v>1</v>
      </c>
      <c r="Q154" s="197"/>
      <c r="R154" s="386">
        <f t="shared" si="56"/>
        <v>0</v>
      </c>
      <c r="S154" s="387">
        <f t="shared" si="57"/>
        <v>0</v>
      </c>
      <c r="T154" s="387">
        <f t="shared" si="59"/>
        <v>0</v>
      </c>
      <c r="U154" s="387">
        <f>+$E154*O154</f>
        <v>0</v>
      </c>
      <c r="V154" s="387">
        <f>+$E154*P154</f>
        <v>84</v>
      </c>
      <c r="W154" s="388">
        <f>+$E154*Q154</f>
        <v>0</v>
      </c>
      <c r="X154" s="389">
        <f>SUM(R154:W154)</f>
        <v>84</v>
      </c>
      <c r="Y154" s="144"/>
      <c r="Z154" s="423">
        <f>+X154-E154</f>
        <v>0</v>
      </c>
      <c r="AA154" s="423"/>
      <c r="AB154" s="10"/>
      <c r="AC154" s="2"/>
      <c r="AD154" s="2"/>
      <c r="AE154" s="2"/>
      <c r="AF154" s="2"/>
      <c r="AG154" s="2"/>
      <c r="AH154" s="2"/>
      <c r="AI154" s="2"/>
    </row>
    <row r="155" spans="1:35" ht="18.75">
      <c r="A155" s="258"/>
      <c r="B155" s="259"/>
      <c r="C155" s="260"/>
      <c r="D155" s="261"/>
      <c r="E155" s="262"/>
      <c r="F155" s="263"/>
      <c r="G155" s="263"/>
      <c r="H155" s="264"/>
      <c r="I155" s="432"/>
      <c r="J155" s="432"/>
      <c r="K155" s="264"/>
      <c r="L155" s="265"/>
      <c r="M155" s="266"/>
      <c r="N155" s="266"/>
      <c r="O155" s="266"/>
      <c r="P155" s="266"/>
      <c r="Q155" s="267"/>
      <c r="R155" s="268"/>
      <c r="S155" s="269"/>
      <c r="T155" s="269"/>
      <c r="U155" s="269"/>
      <c r="V155" s="269"/>
      <c r="W155" s="270"/>
      <c r="X155" s="271">
        <f>SUM(R155:W155)</f>
        <v>0</v>
      </c>
      <c r="Y155" s="272"/>
      <c r="Z155" s="423"/>
      <c r="AA155" s="423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181">
        <f>SUBTOTAL(9,A2:A155)</f>
        <v>152</v>
      </c>
      <c r="B156" s="181"/>
      <c r="C156" s="326">
        <f>+D156/A156</f>
        <v>27.085526315789473</v>
      </c>
      <c r="D156" s="182">
        <f>SUBTOTAL(9,D2:D155)</f>
        <v>4117</v>
      </c>
      <c r="E156" s="182">
        <f>SUBTOTAL(9,E2:E155)</f>
        <v>28819</v>
      </c>
      <c r="F156" s="327">
        <f>+E156/A156</f>
        <v>189.59868421052633</v>
      </c>
      <c r="G156" s="384">
        <f ca="1">(SUBTOTAL(9,G2:G155))/A156</f>
        <v>31.605263157894736</v>
      </c>
      <c r="H156" s="256"/>
      <c r="I156" s="256"/>
      <c r="J156" s="256"/>
      <c r="K156" s="256"/>
      <c r="L156" s="273">
        <f>(SUBTOTAL(9,L2:L155))/Q$165</f>
        <v>0.58894230769230771</v>
      </c>
      <c r="M156" s="274">
        <f>(SUBTOTAL(9,M2:M155))/R$165</f>
        <v>0.5714285714285714</v>
      </c>
      <c r="N156" s="274">
        <f>(SUBTOTAL(9,N2:N155))/T$165</f>
        <v>0.45161290322580644</v>
      </c>
      <c r="O156" s="274">
        <f>(SUBTOTAL(9,O2:O155))/U$165</f>
        <v>0.44140625</v>
      </c>
      <c r="P156" s="274">
        <f>(SUBTOTAL(9,P2:P155))/V$165</f>
        <v>0.46311475409836067</v>
      </c>
      <c r="Q156" s="275">
        <f>(SUBTOTAL(9,Q2:Q155))/W$165</f>
        <v>0.47115384615384615</v>
      </c>
      <c r="R156" s="184">
        <f t="shared" ref="R156:W156" si="61">SUBTOTAL(9,R2:R155)</f>
        <v>11315.5</v>
      </c>
      <c r="S156" s="184">
        <f t="shared" si="61"/>
        <v>1736</v>
      </c>
      <c r="T156" s="184">
        <f t="shared" si="61"/>
        <v>2408</v>
      </c>
      <c r="U156" s="184">
        <f t="shared" si="61"/>
        <v>5825.75</v>
      </c>
      <c r="V156" s="184">
        <f t="shared" si="61"/>
        <v>5152</v>
      </c>
      <c r="W156" s="184">
        <f t="shared" si="61"/>
        <v>2364.25</v>
      </c>
      <c r="X156" s="184">
        <v>28844</v>
      </c>
      <c r="Y156" s="182"/>
      <c r="Z156" s="371"/>
      <c r="AA156" s="371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2"/>
      <c r="J157" s="2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185</v>
      </c>
      <c r="B158" s="173" t="s">
        <v>186</v>
      </c>
      <c r="C158" s="173"/>
      <c r="D158" s="173" t="s">
        <v>383</v>
      </c>
      <c r="E158" s="24"/>
      <c r="F158" s="24"/>
      <c r="G158" s="24"/>
      <c r="H158" s="24"/>
      <c r="I158" s="24"/>
      <c r="J158" s="24"/>
      <c r="K158" s="24"/>
      <c r="N158" s="41"/>
      <c r="P158" s="453" t="s">
        <v>188</v>
      </c>
      <c r="Q158" s="454" t="s">
        <v>289</v>
      </c>
      <c r="R158" s="455" t="s">
        <v>192</v>
      </c>
      <c r="S158" s="87" t="s">
        <v>2</v>
      </c>
      <c r="T158" s="87" t="s">
        <v>3</v>
      </c>
      <c r="U158" s="87" t="s">
        <v>4</v>
      </c>
      <c r="V158" s="456" t="s">
        <v>6</v>
      </c>
      <c r="W158" s="456" t="s">
        <v>5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1" t="s">
        <v>287</v>
      </c>
      <c r="B159" s="311">
        <v>8141</v>
      </c>
      <c r="C159" s="213"/>
      <c r="D159" s="425">
        <v>0.4</v>
      </c>
      <c r="E159" s="2"/>
      <c r="F159" s="2"/>
      <c r="G159" s="2"/>
      <c r="H159" s="2"/>
      <c r="I159" s="2"/>
      <c r="J159" s="2"/>
      <c r="K159" s="2"/>
      <c r="P159" s="457">
        <v>0.25</v>
      </c>
      <c r="Q159" s="458">
        <f t="shared" ref="Q159:R162" si="62">+SUMIF(L$2:L$155,$P159,$A$2:$A$155)</f>
        <v>6</v>
      </c>
      <c r="R159" s="459">
        <f t="shared" si="62"/>
        <v>4</v>
      </c>
      <c r="S159" s="460">
        <f>+Q159+R159</f>
        <v>10</v>
      </c>
      <c r="T159" s="460">
        <f t="shared" ref="T159:W162" si="63">+SUMIF(N$2:N$155,$P159,$A$2:$A$155)</f>
        <v>10</v>
      </c>
      <c r="U159" s="460">
        <f t="shared" si="63"/>
        <v>25</v>
      </c>
      <c r="V159" s="460">
        <f t="shared" si="63"/>
        <v>12</v>
      </c>
      <c r="W159" s="460">
        <f t="shared" si="63"/>
        <v>7</v>
      </c>
      <c r="X159" s="461"/>
      <c r="Z159" s="402"/>
      <c r="AA159" s="402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215" t="s">
        <v>192</v>
      </c>
      <c r="B160" s="312">
        <v>1700</v>
      </c>
      <c r="C160" s="217"/>
      <c r="D160" s="426">
        <v>0.06</v>
      </c>
      <c r="E160" s="2"/>
      <c r="F160" s="2"/>
      <c r="G160" s="2"/>
      <c r="H160" s="2"/>
      <c r="I160" s="2"/>
      <c r="J160" s="2"/>
      <c r="K160" s="2"/>
      <c r="P160" s="457">
        <v>0.5</v>
      </c>
      <c r="Q160" s="458">
        <f t="shared" si="62"/>
        <v>71</v>
      </c>
      <c r="R160" s="459">
        <f t="shared" si="62"/>
        <v>6</v>
      </c>
      <c r="S160" s="460">
        <f>+Q160+R160</f>
        <v>77</v>
      </c>
      <c r="T160" s="460">
        <f t="shared" si="63"/>
        <v>19</v>
      </c>
      <c r="U160" s="460">
        <f t="shared" si="63"/>
        <v>34</v>
      </c>
      <c r="V160" s="460">
        <f t="shared" si="63"/>
        <v>47</v>
      </c>
      <c r="W160" s="460">
        <f t="shared" si="63"/>
        <v>17</v>
      </c>
      <c r="X160" s="461"/>
      <c r="Z160" s="404"/>
      <c r="AA160" s="404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363" t="s">
        <v>2</v>
      </c>
      <c r="B161" s="420">
        <f>B159+B160</f>
        <v>9841</v>
      </c>
      <c r="C161" s="421"/>
      <c r="D161" s="366">
        <v>0.46</v>
      </c>
      <c r="E161" s="316">
        <f>+D161-S166</f>
        <v>4.4078947368421106E-3</v>
      </c>
      <c r="F161" s="225"/>
      <c r="G161" s="225"/>
      <c r="H161" s="257"/>
      <c r="I161" s="257"/>
      <c r="J161" s="257"/>
      <c r="K161" s="257"/>
      <c r="P161" s="457">
        <v>0.75</v>
      </c>
      <c r="Q161" s="458">
        <f t="shared" si="62"/>
        <v>11</v>
      </c>
      <c r="R161" s="459">
        <f t="shared" si="62"/>
        <v>0</v>
      </c>
      <c r="S161" s="460">
        <f>+Q161+R161</f>
        <v>11</v>
      </c>
      <c r="T161" s="460">
        <f t="shared" si="63"/>
        <v>0</v>
      </c>
      <c r="U161" s="460">
        <f t="shared" si="63"/>
        <v>0</v>
      </c>
      <c r="V161" s="460">
        <f t="shared" si="63"/>
        <v>1</v>
      </c>
      <c r="W161" s="460">
        <f t="shared" si="63"/>
        <v>0</v>
      </c>
      <c r="X161" s="461"/>
      <c r="Z161" s="405"/>
      <c r="AA161" s="405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3</v>
      </c>
      <c r="B162" s="422">
        <f>+T156</f>
        <v>2408</v>
      </c>
      <c r="C162" s="48"/>
      <c r="D162" s="286">
        <v>0.08</v>
      </c>
      <c r="E162" s="316">
        <f>+D162-T166</f>
        <v>-1.210526315789473E-2</v>
      </c>
      <c r="F162" s="225"/>
      <c r="G162" s="225"/>
      <c r="H162" s="257"/>
      <c r="I162" s="257"/>
      <c r="J162" s="257"/>
      <c r="K162" s="257"/>
      <c r="P162" s="457">
        <v>1</v>
      </c>
      <c r="Q162" s="458">
        <f t="shared" si="62"/>
        <v>16</v>
      </c>
      <c r="R162" s="459">
        <f t="shared" si="62"/>
        <v>4</v>
      </c>
      <c r="S162" s="460">
        <f>+Q162+R162</f>
        <v>20</v>
      </c>
      <c r="T162" s="460">
        <f t="shared" si="63"/>
        <v>2</v>
      </c>
      <c r="U162" s="460">
        <f t="shared" si="63"/>
        <v>5</v>
      </c>
      <c r="V162" s="460">
        <f t="shared" si="63"/>
        <v>1</v>
      </c>
      <c r="W162" s="460">
        <f t="shared" si="63"/>
        <v>2</v>
      </c>
      <c r="X162" s="461"/>
      <c r="Z162" s="404"/>
      <c r="AA162" s="404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4</v>
      </c>
      <c r="B163" s="422">
        <f>+U156</f>
        <v>5825.75</v>
      </c>
      <c r="C163" s="48" t="s">
        <v>397</v>
      </c>
      <c r="D163" s="286">
        <v>0.2</v>
      </c>
      <c r="E163" s="316">
        <f>+D163-U166</f>
        <v>1.4144736842105265E-2</v>
      </c>
      <c r="F163" s="225"/>
      <c r="G163" s="225"/>
      <c r="H163" s="257"/>
      <c r="I163" s="257"/>
      <c r="J163" s="257"/>
      <c r="K163" s="257"/>
      <c r="P163" s="462" t="s">
        <v>294</v>
      </c>
      <c r="Q163" s="463">
        <f t="shared" ref="Q163:W163" si="64">+SUMPRODUCT($P$159:$P$162,Q159:Q162)/Q165</f>
        <v>0.58894230769230771</v>
      </c>
      <c r="R163" s="464">
        <f t="shared" si="64"/>
        <v>0.5714285714285714</v>
      </c>
      <c r="S163" s="465">
        <f t="shared" si="64"/>
        <v>0.58686440677966101</v>
      </c>
      <c r="T163" s="465">
        <f t="shared" si="64"/>
        <v>0.45161290322580644</v>
      </c>
      <c r="U163" s="465">
        <f t="shared" si="64"/>
        <v>0.44140625</v>
      </c>
      <c r="V163" s="465">
        <f t="shared" si="64"/>
        <v>0.46311475409836067</v>
      </c>
      <c r="W163" s="465">
        <f t="shared" si="64"/>
        <v>0.47115384615384615</v>
      </c>
      <c r="X163" s="186"/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6</v>
      </c>
      <c r="B164" s="422">
        <f>+V156</f>
        <v>5152</v>
      </c>
      <c r="C164" s="48"/>
      <c r="D164" s="286">
        <v>0.18</v>
      </c>
      <c r="E164" s="316">
        <f>+D164-V166</f>
        <v>-5.8552631578947523E-3</v>
      </c>
      <c r="F164" s="225"/>
      <c r="G164" s="225"/>
      <c r="H164" s="257"/>
      <c r="I164" s="257"/>
      <c r="J164" s="257"/>
      <c r="K164" s="257"/>
      <c r="P164" s="462"/>
      <c r="Q164" s="466">
        <f>+L156</f>
        <v>0.58894230769230771</v>
      </c>
      <c r="R164" s="467">
        <f>+M156</f>
        <v>0.5714285714285714</v>
      </c>
      <c r="S164" s="468">
        <f>+(Q164*Q165+R164*R165)/S165</f>
        <v>0.58686440677966101</v>
      </c>
      <c r="T164" s="468">
        <f>+N156</f>
        <v>0.45161290322580644</v>
      </c>
      <c r="U164" s="468">
        <f>+O156</f>
        <v>0.44140625</v>
      </c>
      <c r="V164" s="468">
        <f>+P156</f>
        <v>0.46311475409836067</v>
      </c>
      <c r="W164" s="468">
        <f>+Q156</f>
        <v>0.47115384615384615</v>
      </c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5</v>
      </c>
      <c r="B165" s="422">
        <f>+W156</f>
        <v>2364.25</v>
      </c>
      <c r="C165" s="48"/>
      <c r="D165" s="286">
        <v>0.08</v>
      </c>
      <c r="E165" s="316">
        <f>+D165-W166</f>
        <v>-5.921052631578938E-4</v>
      </c>
      <c r="F165" s="225"/>
      <c r="G165" s="225"/>
      <c r="H165" s="257"/>
      <c r="I165" s="257"/>
      <c r="J165" s="257"/>
      <c r="K165" s="257"/>
      <c r="O165" s="469">
        <f>+A156</f>
        <v>152</v>
      </c>
      <c r="P165" s="470" t="s">
        <v>191</v>
      </c>
      <c r="Q165" s="471">
        <f t="shared" ref="Q165:W165" si="65">SUM(Q159:Q162)</f>
        <v>104</v>
      </c>
      <c r="R165" s="471">
        <f t="shared" si="65"/>
        <v>14</v>
      </c>
      <c r="S165" s="472">
        <f t="shared" si="65"/>
        <v>118</v>
      </c>
      <c r="T165" s="471">
        <f t="shared" si="65"/>
        <v>31</v>
      </c>
      <c r="U165" s="471">
        <f t="shared" si="65"/>
        <v>64</v>
      </c>
      <c r="V165" s="471">
        <f t="shared" si="65"/>
        <v>61</v>
      </c>
      <c r="W165" s="471">
        <f t="shared" si="65"/>
        <v>26</v>
      </c>
      <c r="X165" s="473"/>
      <c r="Z165" s="164"/>
      <c r="AA165" s="164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16</v>
      </c>
      <c r="B166" s="314">
        <f>B161+B162+B163+B164+B165</f>
        <v>25591</v>
      </c>
      <c r="C166" s="192"/>
      <c r="D166" s="315">
        <f>SUM(D161:D165)</f>
        <v>0.99999999999999989</v>
      </c>
      <c r="E166" s="2"/>
      <c r="F166" s="2"/>
      <c r="G166" s="2"/>
      <c r="H166" s="2"/>
      <c r="I166" s="2"/>
      <c r="J166" s="2"/>
      <c r="K166" s="2"/>
      <c r="O166" s="282"/>
      <c r="P166" s="474" t="s">
        <v>272</v>
      </c>
      <c r="Q166" s="284">
        <f>+(Q164*Q165)/$O$165</f>
        <v>0.40296052631578949</v>
      </c>
      <c r="R166" s="285">
        <f>+(R164*R165)/$O$165</f>
        <v>5.2631578947368418E-2</v>
      </c>
      <c r="S166" s="475">
        <f>+R166+Q166</f>
        <v>0.45559210526315791</v>
      </c>
      <c r="T166" s="475">
        <f>+(T164*T165)/$O$165</f>
        <v>9.2105263157894732E-2</v>
      </c>
      <c r="U166" s="475">
        <f>+(U164*U165)/$O$165</f>
        <v>0.18585526315789475</v>
      </c>
      <c r="V166" s="475">
        <f>+(V164*V165)/$O$165</f>
        <v>0.18585526315789475</v>
      </c>
      <c r="W166" s="475">
        <f>+(W164*W165)/$O$165</f>
        <v>8.0592105263157895E-2</v>
      </c>
      <c r="X166" s="476">
        <f>SUBTOTAL(9,S166:W166)</f>
        <v>0.99999999999999989</v>
      </c>
      <c r="Z166" s="164"/>
      <c r="AA166" s="164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489"/>
      <c r="D167" s="2"/>
      <c r="E167" s="2"/>
      <c r="F167" s="2"/>
      <c r="G167" s="2"/>
      <c r="H167" s="2"/>
      <c r="I167" s="2"/>
      <c r="J167" s="2"/>
      <c r="K167" s="2"/>
      <c r="P167" s="419" t="s">
        <v>384</v>
      </c>
      <c r="S167" s="418">
        <f>+S165/$O$165</f>
        <v>0.77631578947368418</v>
      </c>
      <c r="T167" s="418">
        <f>+T165/$O$165</f>
        <v>0.20394736842105263</v>
      </c>
      <c r="U167" s="418">
        <f>+U165/$O$165</f>
        <v>0.42105263157894735</v>
      </c>
      <c r="V167" s="418">
        <f>+V165/$O$165</f>
        <v>0.40131578947368424</v>
      </c>
      <c r="W167" s="418">
        <f>+W165/$O$165</f>
        <v>0.17105263157894737</v>
      </c>
      <c r="Z167" s="164"/>
      <c r="AA167" s="164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489"/>
      <c r="D168" s="2"/>
      <c r="E168" s="2"/>
      <c r="F168" s="2"/>
      <c r="G168" s="2"/>
      <c r="H168" s="2"/>
      <c r="I168" s="2"/>
      <c r="J168" s="2"/>
      <c r="K168" s="2"/>
      <c r="P168" s="419"/>
      <c r="S168" s="418"/>
      <c r="T168" s="418"/>
      <c r="U168" s="418"/>
      <c r="V168" s="418"/>
      <c r="W168" s="418"/>
      <c r="Z168" s="164"/>
      <c r="AA168" s="164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164"/>
      <c r="AA169" s="164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227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>
    <filterColumn colId="10">
      <filters>
        <filter val="Arnaud ITOUA"/>
      </filters>
    </filterColumn>
  </autoFilter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39" priority="6" operator="lessThan">
      <formula>7</formula>
    </cfRule>
    <cfRule type="cellIs" dxfId="38" priority="7" operator="between">
      <formula>14</formula>
      <formula>7</formula>
    </cfRule>
    <cfRule type="cellIs" dxfId="37" priority="8" operator="greaterThan">
      <formula>14</formula>
    </cfRule>
  </conditionalFormatting>
  <conditionalFormatting sqref="G156">
    <cfRule type="cellIs" dxfId="36" priority="3" operator="lessThan">
      <formula>7</formula>
    </cfRule>
    <cfRule type="cellIs" dxfId="35" priority="4" operator="between">
      <formula>14</formula>
      <formula>7</formula>
    </cfRule>
    <cfRule type="cellIs" dxfId="34" priority="5" operator="greaterThan">
      <formula>14</formula>
    </cfRule>
  </conditionalFormatting>
  <conditionalFormatting sqref="AE6:AI6">
    <cfRule type="cellIs" dxfId="33" priority="1" operator="greaterThan">
      <formula>0</formula>
    </cfRule>
    <cfRule type="cellIs" dxfId="32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AB51D-AB71-4A01-8668-3251FFCBD324}">
  <sheetPr filterMode="1"/>
  <dimension ref="A1:AR177"/>
  <sheetViews>
    <sheetView zoomScale="96" zoomScaleNormal="96" workbookViewId="0">
      <pane xSplit="6" ySplit="1" topLeftCell="G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style="500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94" t="s">
        <v>395</v>
      </c>
      <c r="J1" s="494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>
      <c r="A2" s="157">
        <f t="shared" ref="A2:A65" si="0">+IF(D2&gt;0,1,0)</f>
        <v>1</v>
      </c>
      <c r="B2" s="156" t="s">
        <v>19</v>
      </c>
      <c r="C2" s="156"/>
      <c r="D2" s="202">
        <v>40</v>
      </c>
      <c r="E2" s="383">
        <f t="shared" ref="E2:E65" si="1">D2*7</f>
        <v>280</v>
      </c>
      <c r="F2" s="319">
        <v>46283</v>
      </c>
      <c r="G2" s="384">
        <f t="shared" ref="G2:G20" ca="1" si="2">+IF(A2=1,(+TODAY())-F2,"Sans objet")</f>
        <v>25</v>
      </c>
      <c r="H2" s="385">
        <v>1</v>
      </c>
      <c r="I2" s="490">
        <v>-4.2362754000000002</v>
      </c>
      <c r="J2" s="490">
        <v>15.2346384</v>
      </c>
      <c r="K2" s="385" t="s">
        <v>353</v>
      </c>
      <c r="L2" s="203">
        <v>1</v>
      </c>
      <c r="M2" s="204"/>
      <c r="N2" s="204"/>
      <c r="O2" s="204"/>
      <c r="P2" s="204"/>
      <c r="Q2" s="205"/>
      <c r="R2" s="386">
        <f t="shared" ref="R2:W33" si="3">+$E2*L2</f>
        <v>280</v>
      </c>
      <c r="S2" s="387">
        <f t="shared" si="3"/>
        <v>0</v>
      </c>
      <c r="T2" s="387">
        <f t="shared" si="3"/>
        <v>0</v>
      </c>
      <c r="U2" s="387">
        <f t="shared" si="3"/>
        <v>0</v>
      </c>
      <c r="V2" s="387">
        <f t="shared" si="3"/>
        <v>0</v>
      </c>
      <c r="W2" s="388">
        <f t="shared" si="3"/>
        <v>0</v>
      </c>
      <c r="X2" s="389">
        <f t="shared" ref="X2:X65" si="4">SUM(R2:W2)</f>
        <v>280</v>
      </c>
      <c r="Y2" s="383"/>
      <c r="Z2" s="423">
        <f t="shared" ref="Z2:Z65" si="5">+X2-E2</f>
        <v>0</v>
      </c>
      <c r="AA2" s="423"/>
      <c r="AB2" s="445">
        <v>34</v>
      </c>
      <c r="AC2" s="448">
        <v>0.41</v>
      </c>
      <c r="AD2" s="448">
        <v>0.04</v>
      </c>
      <c r="AE2" s="323">
        <v>0.45</v>
      </c>
      <c r="AF2" s="323">
        <v>0.08</v>
      </c>
      <c r="AG2" s="323">
        <v>0.13</v>
      </c>
      <c r="AH2" s="323">
        <v>0.12</v>
      </c>
      <c r="AI2" s="323">
        <v>0.22</v>
      </c>
      <c r="AJ2" s="447">
        <v>1</v>
      </c>
    </row>
    <row r="3" spans="1:36" ht="18.75" hidden="1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46279</v>
      </c>
      <c r="G3" s="384">
        <f t="shared" ca="1" si="2"/>
        <v>29</v>
      </c>
      <c r="H3" s="385">
        <v>2</v>
      </c>
      <c r="I3" s="490">
        <v>-4.2307079999999999</v>
      </c>
      <c r="J3" s="490">
        <v>15.268475</v>
      </c>
      <c r="K3" s="385" t="s">
        <v>354</v>
      </c>
      <c r="L3" s="195">
        <v>0.25</v>
      </c>
      <c r="M3" s="196"/>
      <c r="N3" s="196">
        <v>0.5</v>
      </c>
      <c r="O3" s="196">
        <v>0.25</v>
      </c>
      <c r="P3" s="196"/>
      <c r="Q3" s="197"/>
      <c r="R3" s="386">
        <f t="shared" si="3"/>
        <v>84</v>
      </c>
      <c r="S3" s="387">
        <f t="shared" si="3"/>
        <v>0</v>
      </c>
      <c r="T3" s="387">
        <f t="shared" si="3"/>
        <v>168</v>
      </c>
      <c r="U3" s="387">
        <f t="shared" si="3"/>
        <v>84</v>
      </c>
      <c r="V3" s="387">
        <f t="shared" si="3"/>
        <v>0</v>
      </c>
      <c r="W3" s="388">
        <f t="shared" si="3"/>
        <v>0</v>
      </c>
      <c r="X3" s="389">
        <f t="shared" si="4"/>
        <v>336</v>
      </c>
      <c r="Y3" s="144"/>
      <c r="Z3" s="423">
        <f t="shared" si="5"/>
        <v>0</v>
      </c>
      <c r="AA3" s="423"/>
      <c r="AB3" s="445">
        <v>35</v>
      </c>
      <c r="AC3" s="448">
        <v>0.41</v>
      </c>
      <c r="AD3" s="448">
        <v>0.06</v>
      </c>
      <c r="AE3" s="323">
        <v>0.47</v>
      </c>
      <c r="AF3" s="323">
        <v>0.09</v>
      </c>
      <c r="AG3" s="323">
        <v>0.21</v>
      </c>
      <c r="AH3" s="323">
        <v>0.16</v>
      </c>
      <c r="AI3" s="323">
        <v>7.0000000000000007E-2</v>
      </c>
      <c r="AJ3" s="447">
        <v>1</v>
      </c>
    </row>
    <row r="4" spans="1:36" ht="18.75" hidden="1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46281</v>
      </c>
      <c r="G4" s="384">
        <f t="shared" ca="1" si="2"/>
        <v>27</v>
      </c>
      <c r="H4" s="385">
        <v>3</v>
      </c>
      <c r="I4" s="490">
        <v>-4.1570159999999996</v>
      </c>
      <c r="J4" s="490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3"/>
        <v>0</v>
      </c>
      <c r="T4" s="387">
        <f t="shared" si="3"/>
        <v>0</v>
      </c>
      <c r="U4" s="387">
        <f t="shared" si="3"/>
        <v>0</v>
      </c>
      <c r="V4" s="387">
        <f t="shared" si="3"/>
        <v>0</v>
      </c>
      <c r="W4" s="388">
        <f t="shared" si="3"/>
        <v>0</v>
      </c>
      <c r="X4" s="389">
        <f t="shared" si="4"/>
        <v>315</v>
      </c>
      <c r="Y4" s="144"/>
      <c r="Z4" s="423">
        <f t="shared" si="5"/>
        <v>0</v>
      </c>
      <c r="AA4" s="423"/>
      <c r="AB4" s="445">
        <v>36</v>
      </c>
      <c r="AC4" s="448">
        <v>0.41</v>
      </c>
      <c r="AD4" s="448">
        <v>0.03</v>
      </c>
      <c r="AE4" s="323">
        <v>0.44</v>
      </c>
      <c r="AF4" s="323">
        <v>0.1</v>
      </c>
      <c r="AG4" s="323">
        <v>0.22</v>
      </c>
      <c r="AH4" s="323">
        <v>0.21</v>
      </c>
      <c r="AI4" s="323">
        <v>7.0000000000000007E-2</v>
      </c>
      <c r="AJ4" s="447">
        <v>1</v>
      </c>
    </row>
    <row r="5" spans="1:36" ht="18.75" hidden="1">
      <c r="A5" s="157">
        <f t="shared" si="0"/>
        <v>1</v>
      </c>
      <c r="B5" s="142" t="s">
        <v>32</v>
      </c>
      <c r="C5" s="148" t="s">
        <v>34</v>
      </c>
      <c r="D5" s="198">
        <v>40</v>
      </c>
      <c r="E5" s="383">
        <f t="shared" si="1"/>
        <v>280</v>
      </c>
      <c r="F5" s="319">
        <v>46280</v>
      </c>
      <c r="G5" s="384">
        <f t="shared" ca="1" si="2"/>
        <v>28</v>
      </c>
      <c r="H5" s="385">
        <v>3</v>
      </c>
      <c r="I5" s="490"/>
      <c r="J5" s="490"/>
      <c r="K5" s="385" t="str">
        <f>VLOOKUP(H5,Secteurs!$A$4:$C$6,3)</f>
        <v>Arnaud ITOUA</v>
      </c>
      <c r="L5" s="195"/>
      <c r="M5" s="196"/>
      <c r="N5" s="196"/>
      <c r="O5" s="196">
        <v>0.5</v>
      </c>
      <c r="P5" s="196">
        <v>0.5</v>
      </c>
      <c r="Q5" s="197"/>
      <c r="R5" s="386">
        <f t="shared" si="3"/>
        <v>0</v>
      </c>
      <c r="S5" s="387">
        <f t="shared" si="3"/>
        <v>0</v>
      </c>
      <c r="T5" s="387">
        <f t="shared" si="3"/>
        <v>0</v>
      </c>
      <c r="U5" s="387">
        <f t="shared" si="3"/>
        <v>140</v>
      </c>
      <c r="V5" s="387">
        <f t="shared" si="3"/>
        <v>140</v>
      </c>
      <c r="W5" s="388">
        <f t="shared" si="3"/>
        <v>0</v>
      </c>
      <c r="X5" s="389">
        <f t="shared" si="4"/>
        <v>280</v>
      </c>
      <c r="Y5" s="144"/>
      <c r="Z5" s="423">
        <f t="shared" si="5"/>
        <v>0</v>
      </c>
      <c r="AA5" s="423"/>
      <c r="AB5" s="445">
        <v>37</v>
      </c>
      <c r="AC5" s="448">
        <v>0.4</v>
      </c>
      <c r="AD5" s="448">
        <v>0.06</v>
      </c>
      <c r="AE5" s="323">
        <v>0.46</v>
      </c>
      <c r="AF5" s="323">
        <v>0.08</v>
      </c>
      <c r="AG5" s="323">
        <v>0.2</v>
      </c>
      <c r="AH5" s="323">
        <v>0.18</v>
      </c>
      <c r="AI5" s="323">
        <v>0.08</v>
      </c>
      <c r="AJ5" s="447">
        <v>1</v>
      </c>
    </row>
    <row r="6" spans="1:36" ht="18.75" hidden="1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46280</v>
      </c>
      <c r="G6" s="384">
        <f t="shared" ca="1" si="2"/>
        <v>28</v>
      </c>
      <c r="H6" s="385">
        <v>2</v>
      </c>
      <c r="I6" s="490">
        <v>-4.2609320000000004</v>
      </c>
      <c r="J6" s="490">
        <v>15.284230000000001</v>
      </c>
      <c r="K6" s="385" t="s">
        <v>354</v>
      </c>
      <c r="L6" s="195"/>
      <c r="M6" s="196">
        <v>0.5</v>
      </c>
      <c r="N6" s="196"/>
      <c r="O6" s="196"/>
      <c r="P6" s="196"/>
      <c r="Q6" s="197">
        <v>0.5</v>
      </c>
      <c r="R6" s="386">
        <f t="shared" si="3"/>
        <v>0</v>
      </c>
      <c r="S6" s="387">
        <f t="shared" si="3"/>
        <v>168</v>
      </c>
      <c r="T6" s="387">
        <f t="shared" si="3"/>
        <v>0</v>
      </c>
      <c r="U6" s="387">
        <f t="shared" si="3"/>
        <v>0</v>
      </c>
      <c r="V6" s="387">
        <f t="shared" si="3"/>
        <v>0</v>
      </c>
      <c r="W6" s="388">
        <f t="shared" si="3"/>
        <v>168</v>
      </c>
      <c r="X6" s="389">
        <f t="shared" si="4"/>
        <v>336</v>
      </c>
      <c r="Y6" s="144"/>
      <c r="Z6" s="423">
        <f t="shared" si="5"/>
        <v>0</v>
      </c>
      <c r="AA6" s="423"/>
      <c r="AB6" s="449" t="s">
        <v>298</v>
      </c>
      <c r="AC6" s="450"/>
      <c r="AD6" s="451"/>
      <c r="AE6" s="452">
        <f>+AE5-AE4</f>
        <v>2.0000000000000018E-2</v>
      </c>
      <c r="AF6" s="452">
        <f>+AF5-AF4</f>
        <v>-2.0000000000000004E-2</v>
      </c>
      <c r="AG6" s="452">
        <f>+AG5-AG4</f>
        <v>-1.999999999999999E-2</v>
      </c>
      <c r="AH6" s="452">
        <f>+AH5-AH4</f>
        <v>-0.03</v>
      </c>
      <c r="AI6" s="452">
        <f>+AI5-AI4</f>
        <v>9.999999999999995E-3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46280</v>
      </c>
      <c r="G7" s="384">
        <f t="shared" ca="1" si="2"/>
        <v>28</v>
      </c>
      <c r="H7" s="385">
        <v>1</v>
      </c>
      <c r="I7" s="490"/>
      <c r="J7" s="490"/>
      <c r="K7" s="385" t="s">
        <v>353</v>
      </c>
      <c r="L7" s="195">
        <v>0.5</v>
      </c>
      <c r="M7" s="196"/>
      <c r="N7" s="196">
        <v>0.25</v>
      </c>
      <c r="O7" s="196">
        <v>0.25</v>
      </c>
      <c r="P7" s="196"/>
      <c r="Q7" s="197"/>
      <c r="R7" s="386">
        <f t="shared" si="3"/>
        <v>196</v>
      </c>
      <c r="S7" s="387">
        <f t="shared" si="3"/>
        <v>0</v>
      </c>
      <c r="T7" s="387">
        <f t="shared" si="3"/>
        <v>98</v>
      </c>
      <c r="U7" s="387">
        <f t="shared" si="3"/>
        <v>98</v>
      </c>
      <c r="V7" s="387">
        <f t="shared" si="3"/>
        <v>0</v>
      </c>
      <c r="W7" s="388">
        <f t="shared" si="3"/>
        <v>0</v>
      </c>
      <c r="X7" s="389">
        <f t="shared" si="4"/>
        <v>392</v>
      </c>
      <c r="Y7" s="144"/>
      <c r="Z7" s="423">
        <f t="shared" si="5"/>
        <v>0</v>
      </c>
      <c r="AA7" s="423"/>
    </row>
    <row r="8" spans="1:36" ht="18.75" hidden="1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46279</v>
      </c>
      <c r="G8" s="384">
        <f t="shared" ca="1" si="2"/>
        <v>29</v>
      </c>
      <c r="H8" s="385">
        <v>2</v>
      </c>
      <c r="I8" s="490">
        <v>-4.2394119999999997</v>
      </c>
      <c r="J8" s="490">
        <v>15.291491000000001</v>
      </c>
      <c r="K8" s="385" t="s">
        <v>355</v>
      </c>
      <c r="L8" s="195"/>
      <c r="M8" s="196">
        <v>0.5</v>
      </c>
      <c r="N8" s="196"/>
      <c r="O8" s="196"/>
      <c r="P8" s="196"/>
      <c r="Q8" s="197">
        <v>0.5</v>
      </c>
      <c r="R8" s="386">
        <f t="shared" si="3"/>
        <v>0</v>
      </c>
      <c r="S8" s="387">
        <f t="shared" si="3"/>
        <v>105</v>
      </c>
      <c r="T8" s="387">
        <f t="shared" si="3"/>
        <v>0</v>
      </c>
      <c r="U8" s="387">
        <f t="shared" si="3"/>
        <v>0</v>
      </c>
      <c r="V8" s="387">
        <f t="shared" si="3"/>
        <v>0</v>
      </c>
      <c r="W8" s="388">
        <f t="shared" si="3"/>
        <v>105</v>
      </c>
      <c r="X8" s="389">
        <f t="shared" si="4"/>
        <v>210</v>
      </c>
      <c r="Y8" s="144"/>
      <c r="Z8" s="423">
        <f t="shared" si="5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 hidden="1">
      <c r="A9" s="157">
        <f t="shared" si="0"/>
        <v>1</v>
      </c>
      <c r="B9" s="150" t="s">
        <v>39</v>
      </c>
      <c r="C9" s="150"/>
      <c r="D9" s="200">
        <v>20</v>
      </c>
      <c r="E9" s="383">
        <f t="shared" si="1"/>
        <v>140</v>
      </c>
      <c r="F9" s="319">
        <v>46281</v>
      </c>
      <c r="G9" s="384">
        <f t="shared" ca="1" si="2"/>
        <v>27</v>
      </c>
      <c r="H9" s="385">
        <v>2</v>
      </c>
      <c r="I9" s="490">
        <v>-4.2488970000000004</v>
      </c>
      <c r="J9" s="490">
        <v>15.284522000000001</v>
      </c>
      <c r="K9" s="385" t="s">
        <v>354</v>
      </c>
      <c r="L9" s="195">
        <v>0.5</v>
      </c>
      <c r="M9" s="196"/>
      <c r="N9" s="196"/>
      <c r="O9" s="196">
        <v>0.25</v>
      </c>
      <c r="P9" s="196">
        <v>0.25</v>
      </c>
      <c r="Q9" s="197"/>
      <c r="R9" s="386">
        <f t="shared" si="3"/>
        <v>70</v>
      </c>
      <c r="S9" s="387">
        <f t="shared" si="3"/>
        <v>0</v>
      </c>
      <c r="T9" s="387">
        <f t="shared" si="3"/>
        <v>0</v>
      </c>
      <c r="U9" s="387">
        <f t="shared" si="3"/>
        <v>35</v>
      </c>
      <c r="V9" s="387">
        <f t="shared" si="3"/>
        <v>35</v>
      </c>
      <c r="W9" s="388">
        <f t="shared" si="3"/>
        <v>0</v>
      </c>
      <c r="X9" s="389">
        <f t="shared" si="4"/>
        <v>140</v>
      </c>
      <c r="Y9" s="144"/>
      <c r="Z9" s="423">
        <f t="shared" si="5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 hidden="1">
      <c r="A10" s="157">
        <f t="shared" si="0"/>
        <v>1</v>
      </c>
      <c r="B10" s="150" t="s">
        <v>40</v>
      </c>
      <c r="C10" s="148" t="s">
        <v>34</v>
      </c>
      <c r="D10" s="201">
        <v>32</v>
      </c>
      <c r="E10" s="383">
        <f t="shared" si="1"/>
        <v>224</v>
      </c>
      <c r="F10" s="319">
        <v>46280</v>
      </c>
      <c r="G10" s="384">
        <f t="shared" ca="1" si="2"/>
        <v>28</v>
      </c>
      <c r="H10" s="385">
        <v>3</v>
      </c>
      <c r="I10" s="490">
        <v>-4.1936434</v>
      </c>
      <c r="J10" s="490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112</v>
      </c>
      <c r="S10" s="387">
        <f t="shared" si="3"/>
        <v>0</v>
      </c>
      <c r="T10" s="387">
        <f t="shared" si="3"/>
        <v>0</v>
      </c>
      <c r="U10" s="387">
        <f t="shared" si="3"/>
        <v>0</v>
      </c>
      <c r="V10" s="387">
        <f t="shared" si="3"/>
        <v>0</v>
      </c>
      <c r="W10" s="388">
        <f t="shared" si="3"/>
        <v>112</v>
      </c>
      <c r="X10" s="389">
        <f t="shared" si="4"/>
        <v>224</v>
      </c>
      <c r="Y10" s="144"/>
      <c r="Z10" s="423">
        <f t="shared" si="5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"/>
        <v>210</v>
      </c>
      <c r="F11" s="319">
        <v>46283</v>
      </c>
      <c r="G11" s="384">
        <f t="shared" ca="1" si="2"/>
        <v>25</v>
      </c>
      <c r="H11" s="385">
        <v>1</v>
      </c>
      <c r="I11" s="490">
        <v>-4.2321166999999997</v>
      </c>
      <c r="J11" s="490">
        <v>15.256903700000001</v>
      </c>
      <c r="K11" s="385" t="s">
        <v>344</v>
      </c>
      <c r="L11" s="195">
        <v>1</v>
      </c>
      <c r="M11" s="196"/>
      <c r="N11" s="196"/>
      <c r="O11" s="196"/>
      <c r="P11" s="196"/>
      <c r="Q11" s="197"/>
      <c r="R11" s="386">
        <f t="shared" si="3"/>
        <v>210</v>
      </c>
      <c r="S11" s="387">
        <f t="shared" si="3"/>
        <v>0</v>
      </c>
      <c r="T11" s="387">
        <f t="shared" si="3"/>
        <v>0</v>
      </c>
      <c r="U11" s="387">
        <f t="shared" si="3"/>
        <v>0</v>
      </c>
      <c r="V11" s="387">
        <f t="shared" si="3"/>
        <v>0</v>
      </c>
      <c r="W11" s="388">
        <f t="shared" si="3"/>
        <v>0</v>
      </c>
      <c r="X11" s="389">
        <f t="shared" si="4"/>
        <v>210</v>
      </c>
      <c r="Y11" s="144"/>
      <c r="Z11" s="423">
        <f t="shared" si="5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 hidden="1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"/>
        <v>294</v>
      </c>
      <c r="F12" s="319">
        <v>46281</v>
      </c>
      <c r="G12" s="384">
        <f t="shared" ca="1" si="2"/>
        <v>27</v>
      </c>
      <c r="H12" s="385">
        <v>1</v>
      </c>
      <c r="I12" s="490">
        <v>-4.2517339999999999</v>
      </c>
      <c r="J12" s="490">
        <v>15.272220000000001</v>
      </c>
      <c r="K12" s="385" t="s">
        <v>354</v>
      </c>
      <c r="L12" s="195">
        <v>0.5</v>
      </c>
      <c r="M12" s="196"/>
      <c r="N12" s="196"/>
      <c r="O12" s="196">
        <v>0.5</v>
      </c>
      <c r="P12" s="196"/>
      <c r="Q12" s="197"/>
      <c r="R12" s="386">
        <f t="shared" si="3"/>
        <v>147</v>
      </c>
      <c r="S12" s="387">
        <f t="shared" si="3"/>
        <v>0</v>
      </c>
      <c r="T12" s="387">
        <f t="shared" si="3"/>
        <v>0</v>
      </c>
      <c r="U12" s="387">
        <f t="shared" si="3"/>
        <v>147</v>
      </c>
      <c r="V12" s="387">
        <f t="shared" si="3"/>
        <v>0</v>
      </c>
      <c r="W12" s="388">
        <f t="shared" si="3"/>
        <v>0</v>
      </c>
      <c r="X12" s="389">
        <f t="shared" si="4"/>
        <v>294</v>
      </c>
      <c r="Y12" s="144"/>
      <c r="Z12" s="423">
        <f t="shared" si="5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 hidden="1">
      <c r="A13" s="157">
        <f t="shared" si="0"/>
        <v>1</v>
      </c>
      <c r="B13" s="150" t="s">
        <v>43</v>
      </c>
      <c r="C13" s="148" t="s">
        <v>34</v>
      </c>
      <c r="D13" s="200">
        <v>42</v>
      </c>
      <c r="E13" s="383">
        <f t="shared" si="1"/>
        <v>294</v>
      </c>
      <c r="F13" s="319">
        <v>46280</v>
      </c>
      <c r="G13" s="384">
        <f t="shared" ca="1" si="2"/>
        <v>28</v>
      </c>
      <c r="H13" s="385">
        <v>3</v>
      </c>
      <c r="I13" s="490">
        <v>-4.1933639999999999</v>
      </c>
      <c r="J13" s="490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3"/>
        <v>0</v>
      </c>
      <c r="T13" s="387">
        <f t="shared" si="3"/>
        <v>0</v>
      </c>
      <c r="U13" s="387">
        <f t="shared" si="3"/>
        <v>147</v>
      </c>
      <c r="V13" s="387">
        <f t="shared" si="3"/>
        <v>147</v>
      </c>
      <c r="W13" s="388">
        <f t="shared" si="3"/>
        <v>0</v>
      </c>
      <c r="X13" s="389">
        <f t="shared" si="4"/>
        <v>294</v>
      </c>
      <c r="Y13" s="144"/>
      <c r="Z13" s="423">
        <f t="shared" si="5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 hidden="1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"/>
        <v>420</v>
      </c>
      <c r="F14" s="319">
        <v>46279</v>
      </c>
      <c r="G14" s="384">
        <f t="shared" ca="1" si="2"/>
        <v>29</v>
      </c>
      <c r="H14" s="385">
        <v>2</v>
      </c>
      <c r="I14" s="490">
        <v>-4.2527049999999997</v>
      </c>
      <c r="J14" s="490">
        <v>15.273123999999999</v>
      </c>
      <c r="K14" s="385" t="s">
        <v>354</v>
      </c>
      <c r="L14" s="195">
        <v>0.5</v>
      </c>
      <c r="M14" s="196"/>
      <c r="N14" s="196"/>
      <c r="O14" s="196">
        <v>0.5</v>
      </c>
      <c r="P14" s="196"/>
      <c r="Q14" s="197"/>
      <c r="R14" s="386">
        <f t="shared" si="3"/>
        <v>210</v>
      </c>
      <c r="S14" s="387">
        <f t="shared" si="3"/>
        <v>0</v>
      </c>
      <c r="T14" s="387">
        <f t="shared" si="3"/>
        <v>0</v>
      </c>
      <c r="U14" s="387">
        <f t="shared" si="3"/>
        <v>210</v>
      </c>
      <c r="V14" s="387">
        <f t="shared" si="3"/>
        <v>0</v>
      </c>
      <c r="W14" s="388">
        <f t="shared" si="3"/>
        <v>0</v>
      </c>
      <c r="X14" s="389">
        <f t="shared" si="4"/>
        <v>420</v>
      </c>
      <c r="Y14" s="144"/>
      <c r="Z14" s="423">
        <f t="shared" si="5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 hidden="1">
      <c r="A15" s="157">
        <f t="shared" si="0"/>
        <v>1</v>
      </c>
      <c r="B15" s="150" t="s">
        <v>46</v>
      </c>
      <c r="C15" s="148" t="s">
        <v>34</v>
      </c>
      <c r="D15" s="201">
        <v>36</v>
      </c>
      <c r="E15" s="383">
        <f t="shared" si="1"/>
        <v>252</v>
      </c>
      <c r="F15" s="319">
        <v>46282</v>
      </c>
      <c r="G15" s="384">
        <f t="shared" ca="1" si="2"/>
        <v>26</v>
      </c>
      <c r="H15" s="385">
        <v>3</v>
      </c>
      <c r="I15" s="490">
        <v>-4.2341199999999999</v>
      </c>
      <c r="J15" s="490">
        <v>15.2829608</v>
      </c>
      <c r="K15" s="385" t="str">
        <f>VLOOKUP(H15,Secteurs!$A$4:$C$6,3)</f>
        <v>Arnaud ITOUA</v>
      </c>
      <c r="L15" s="195">
        <v>1</v>
      </c>
      <c r="M15" s="196"/>
      <c r="N15" s="196"/>
      <c r="O15" s="196"/>
      <c r="P15" s="196"/>
      <c r="Q15" s="197"/>
      <c r="R15" s="386">
        <f t="shared" si="3"/>
        <v>252</v>
      </c>
      <c r="S15" s="387">
        <f t="shared" si="3"/>
        <v>0</v>
      </c>
      <c r="T15" s="387">
        <f t="shared" si="3"/>
        <v>0</v>
      </c>
      <c r="U15" s="387">
        <f t="shared" si="3"/>
        <v>0</v>
      </c>
      <c r="V15" s="387">
        <f t="shared" si="3"/>
        <v>0</v>
      </c>
      <c r="W15" s="388">
        <f t="shared" si="3"/>
        <v>0</v>
      </c>
      <c r="X15" s="389">
        <f t="shared" si="4"/>
        <v>252</v>
      </c>
      <c r="Y15" s="144"/>
      <c r="Z15" s="423">
        <f t="shared" si="5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"/>
        <v>350</v>
      </c>
      <c r="F16" s="319">
        <v>46283</v>
      </c>
      <c r="G16" s="384">
        <f t="shared" ca="1" si="2"/>
        <v>25</v>
      </c>
      <c r="H16" s="385">
        <v>1</v>
      </c>
      <c r="I16" s="490">
        <v>-4.2978109</v>
      </c>
      <c r="J16" s="490">
        <v>15.2485617</v>
      </c>
      <c r="K16" s="385" t="s">
        <v>353</v>
      </c>
      <c r="L16" s="195"/>
      <c r="M16" s="196"/>
      <c r="N16" s="196"/>
      <c r="O16" s="196">
        <v>0.5</v>
      </c>
      <c r="P16" s="196">
        <v>0.5</v>
      </c>
      <c r="Q16" s="197"/>
      <c r="R16" s="386">
        <f t="shared" si="3"/>
        <v>0</v>
      </c>
      <c r="S16" s="387">
        <f t="shared" si="3"/>
        <v>0</v>
      </c>
      <c r="T16" s="387">
        <f t="shared" si="3"/>
        <v>0</v>
      </c>
      <c r="U16" s="387">
        <f t="shared" si="3"/>
        <v>175</v>
      </c>
      <c r="V16" s="387">
        <f t="shared" si="3"/>
        <v>175</v>
      </c>
      <c r="W16" s="388">
        <f t="shared" si="3"/>
        <v>0</v>
      </c>
      <c r="X16" s="389">
        <f t="shared" si="4"/>
        <v>350</v>
      </c>
      <c r="Y16" s="144"/>
      <c r="Z16" s="423">
        <f t="shared" si="5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 hidden="1">
      <c r="A17" s="157">
        <f t="shared" si="0"/>
        <v>1</v>
      </c>
      <c r="B17" s="142" t="s">
        <v>48</v>
      </c>
      <c r="C17" s="148" t="s">
        <v>34</v>
      </c>
      <c r="D17" s="199">
        <v>38</v>
      </c>
      <c r="E17" s="383">
        <f t="shared" si="1"/>
        <v>266</v>
      </c>
      <c r="F17" s="319">
        <v>46280</v>
      </c>
      <c r="G17" s="384">
        <f t="shared" ca="1" si="2"/>
        <v>28</v>
      </c>
      <c r="H17" s="385">
        <v>3</v>
      </c>
      <c r="I17" s="490">
        <v>-4.1917429999999998</v>
      </c>
      <c r="J17" s="490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>
        <v>0.5</v>
      </c>
      <c r="Q17" s="197"/>
      <c r="R17" s="386">
        <f t="shared" si="3"/>
        <v>133</v>
      </c>
      <c r="S17" s="387">
        <f t="shared" si="3"/>
        <v>0</v>
      </c>
      <c r="T17" s="387">
        <f t="shared" si="3"/>
        <v>0</v>
      </c>
      <c r="U17" s="387">
        <f t="shared" si="3"/>
        <v>0</v>
      </c>
      <c r="V17" s="387">
        <f t="shared" si="3"/>
        <v>133</v>
      </c>
      <c r="W17" s="388">
        <f t="shared" si="3"/>
        <v>0</v>
      </c>
      <c r="X17" s="389">
        <f t="shared" si="4"/>
        <v>266</v>
      </c>
      <c r="Y17" s="144"/>
      <c r="Z17" s="423">
        <f t="shared" si="5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 hidden="1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"/>
        <v>182</v>
      </c>
      <c r="F18" s="319">
        <v>46279</v>
      </c>
      <c r="G18" s="384">
        <f t="shared" ca="1" si="2"/>
        <v>29</v>
      </c>
      <c r="H18" s="385">
        <v>1</v>
      </c>
      <c r="I18" s="490">
        <v>-4.2458650000000002</v>
      </c>
      <c r="J18" s="490">
        <v>15.298003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3"/>
        <v>0</v>
      </c>
      <c r="T18" s="387">
        <f t="shared" si="3"/>
        <v>0</v>
      </c>
      <c r="U18" s="387">
        <f t="shared" si="3"/>
        <v>0</v>
      </c>
      <c r="V18" s="387">
        <f t="shared" si="3"/>
        <v>0</v>
      </c>
      <c r="W18" s="388">
        <f t="shared" si="3"/>
        <v>0</v>
      </c>
      <c r="X18" s="389">
        <f t="shared" si="4"/>
        <v>182</v>
      </c>
      <c r="Y18" s="144"/>
      <c r="Z18" s="423">
        <f t="shared" si="5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 hidden="1">
      <c r="A19" s="157">
        <f t="shared" si="0"/>
        <v>1</v>
      </c>
      <c r="B19" s="153" t="s">
        <v>375</v>
      </c>
      <c r="C19" s="149" t="s">
        <v>52</v>
      </c>
      <c r="D19" s="198">
        <v>38</v>
      </c>
      <c r="E19" s="383">
        <f t="shared" si="1"/>
        <v>266</v>
      </c>
      <c r="F19" s="319">
        <v>46274</v>
      </c>
      <c r="G19" s="384">
        <f t="shared" ca="1" si="2"/>
        <v>34</v>
      </c>
      <c r="H19" s="385">
        <v>3</v>
      </c>
      <c r="I19" s="490"/>
      <c r="J19" s="490"/>
      <c r="K19" s="385" t="str">
        <f>VLOOKUP(H19,Secteurs!$A$4:$C$6,3)</f>
        <v>Arnaud ITOUA</v>
      </c>
      <c r="L19" s="195"/>
      <c r="M19" s="196"/>
      <c r="N19" s="196"/>
      <c r="O19" s="196">
        <v>0.5</v>
      </c>
      <c r="P19" s="196">
        <v>0.5</v>
      </c>
      <c r="Q19" s="197"/>
      <c r="R19" s="386">
        <f t="shared" si="3"/>
        <v>0</v>
      </c>
      <c r="S19" s="387">
        <f t="shared" si="3"/>
        <v>0</v>
      </c>
      <c r="T19" s="387">
        <f t="shared" si="3"/>
        <v>0</v>
      </c>
      <c r="U19" s="387">
        <f t="shared" si="3"/>
        <v>133</v>
      </c>
      <c r="V19" s="387">
        <f t="shared" si="3"/>
        <v>133</v>
      </c>
      <c r="W19" s="388">
        <f t="shared" si="3"/>
        <v>0</v>
      </c>
      <c r="X19" s="389">
        <f t="shared" si="4"/>
        <v>266</v>
      </c>
      <c r="Y19" s="144"/>
      <c r="Z19" s="423">
        <f t="shared" si="5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 hidden="1">
      <c r="A20" s="157">
        <f t="shared" si="0"/>
        <v>1</v>
      </c>
      <c r="B20" s="142" t="s">
        <v>53</v>
      </c>
      <c r="C20" s="148" t="s">
        <v>34</v>
      </c>
      <c r="D20" s="199">
        <v>40</v>
      </c>
      <c r="E20" s="383">
        <f t="shared" si="1"/>
        <v>280</v>
      </c>
      <c r="F20" s="319">
        <v>46282</v>
      </c>
      <c r="G20" s="384">
        <f t="shared" ca="1" si="2"/>
        <v>26</v>
      </c>
      <c r="H20" s="385">
        <v>3</v>
      </c>
      <c r="I20" s="490">
        <v>-4.2323580999999999</v>
      </c>
      <c r="J20" s="490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>
        <v>0.5</v>
      </c>
      <c r="Q20" s="197"/>
      <c r="R20" s="386">
        <f t="shared" si="3"/>
        <v>140</v>
      </c>
      <c r="S20" s="387">
        <f t="shared" si="3"/>
        <v>0</v>
      </c>
      <c r="T20" s="387">
        <f t="shared" si="3"/>
        <v>0</v>
      </c>
      <c r="U20" s="387">
        <f t="shared" si="3"/>
        <v>0</v>
      </c>
      <c r="V20" s="387">
        <f t="shared" si="3"/>
        <v>140</v>
      </c>
      <c r="W20" s="388">
        <f t="shared" si="3"/>
        <v>0</v>
      </c>
      <c r="X20" s="389">
        <f t="shared" si="4"/>
        <v>280</v>
      </c>
      <c r="Y20" s="144"/>
      <c r="Z20" s="423">
        <f t="shared" si="5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"/>
        <v>385</v>
      </c>
      <c r="F21" s="319">
        <v>46280</v>
      </c>
      <c r="G21" s="384">
        <v>1</v>
      </c>
      <c r="H21" s="385">
        <v>1</v>
      </c>
      <c r="I21" s="490">
        <v>-4.2935506999999999</v>
      </c>
      <c r="J21" s="490">
        <v>15.2411224</v>
      </c>
      <c r="K21" s="385" t="s">
        <v>353</v>
      </c>
      <c r="L21" s="195">
        <v>0.5</v>
      </c>
      <c r="M21" s="196"/>
      <c r="N21" s="196"/>
      <c r="O21" s="196">
        <v>0.25</v>
      </c>
      <c r="P21" s="196"/>
      <c r="Q21" s="197">
        <v>0.25</v>
      </c>
      <c r="R21" s="386">
        <f t="shared" si="3"/>
        <v>192.5</v>
      </c>
      <c r="S21" s="387">
        <f t="shared" si="3"/>
        <v>0</v>
      </c>
      <c r="T21" s="387">
        <f t="shared" si="3"/>
        <v>0</v>
      </c>
      <c r="U21" s="387">
        <f t="shared" si="3"/>
        <v>96.25</v>
      </c>
      <c r="V21" s="387">
        <f t="shared" si="3"/>
        <v>0</v>
      </c>
      <c r="W21" s="388">
        <f t="shared" si="3"/>
        <v>96.25</v>
      </c>
      <c r="X21" s="389">
        <f t="shared" si="4"/>
        <v>385</v>
      </c>
      <c r="Y21" s="144"/>
      <c r="Z21" s="423">
        <f t="shared" si="5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 hidden="1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"/>
        <v>336</v>
      </c>
      <c r="F22" s="319">
        <v>46279</v>
      </c>
      <c r="G22" s="384">
        <f t="shared" ref="G22:G43" ca="1" si="6">+IF(A22=1,(+TODAY())-F22,"Sans objet")</f>
        <v>29</v>
      </c>
      <c r="H22" s="385">
        <v>2</v>
      </c>
      <c r="I22" s="490">
        <v>-4.2288110000000003</v>
      </c>
      <c r="J22" s="490">
        <v>15.26779</v>
      </c>
      <c r="K22" s="385" t="s">
        <v>354</v>
      </c>
      <c r="L22" s="195">
        <v>0.25</v>
      </c>
      <c r="M22" s="196"/>
      <c r="N22" s="196">
        <v>0.5</v>
      </c>
      <c r="O22" s="196">
        <v>0.25</v>
      </c>
      <c r="P22" s="196"/>
      <c r="Q22" s="197"/>
      <c r="R22" s="386">
        <f t="shared" si="3"/>
        <v>84</v>
      </c>
      <c r="S22" s="387">
        <f t="shared" si="3"/>
        <v>0</v>
      </c>
      <c r="T22" s="387">
        <f t="shared" si="3"/>
        <v>168</v>
      </c>
      <c r="U22" s="387">
        <f t="shared" si="3"/>
        <v>84</v>
      </c>
      <c r="V22" s="387">
        <f t="shared" si="3"/>
        <v>0</v>
      </c>
      <c r="W22" s="388">
        <f t="shared" si="3"/>
        <v>0</v>
      </c>
      <c r="X22" s="389">
        <f t="shared" si="4"/>
        <v>336</v>
      </c>
      <c r="Y22" s="144"/>
      <c r="Z22" s="423">
        <f t="shared" si="5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 hidden="1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"/>
        <v>294</v>
      </c>
      <c r="F23" s="319">
        <v>46279</v>
      </c>
      <c r="G23" s="384">
        <f t="shared" ca="1" si="6"/>
        <v>29</v>
      </c>
      <c r="H23" s="385">
        <v>2</v>
      </c>
      <c r="I23" s="490">
        <v>-4.2256650000000002</v>
      </c>
      <c r="J23" s="490">
        <v>15.289465</v>
      </c>
      <c r="K23" s="385" t="s">
        <v>354</v>
      </c>
      <c r="L23" s="195"/>
      <c r="M23" s="196"/>
      <c r="N23" s="196">
        <v>0.5</v>
      </c>
      <c r="O23" s="196"/>
      <c r="P23" s="196">
        <v>0.5</v>
      </c>
      <c r="Q23" s="197"/>
      <c r="R23" s="386">
        <f t="shared" si="3"/>
        <v>0</v>
      </c>
      <c r="S23" s="387">
        <f t="shared" si="3"/>
        <v>0</v>
      </c>
      <c r="T23" s="387">
        <f t="shared" si="3"/>
        <v>147</v>
      </c>
      <c r="U23" s="387">
        <f t="shared" si="3"/>
        <v>0</v>
      </c>
      <c r="V23" s="387">
        <f t="shared" si="3"/>
        <v>147</v>
      </c>
      <c r="W23" s="388">
        <f t="shared" si="3"/>
        <v>0</v>
      </c>
      <c r="X23" s="389">
        <f t="shared" si="4"/>
        <v>294</v>
      </c>
      <c r="Y23" s="144"/>
      <c r="Z23" s="423">
        <f t="shared" si="5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"/>
        <v>280</v>
      </c>
      <c r="F24" s="319">
        <v>46280</v>
      </c>
      <c r="G24" s="384">
        <f t="shared" ca="1" si="6"/>
        <v>28</v>
      </c>
      <c r="H24" s="385">
        <v>1</v>
      </c>
      <c r="I24" s="490">
        <v>-4.2987881000000003</v>
      </c>
      <c r="J24" s="490">
        <v>15.251261299999999</v>
      </c>
      <c r="K24" s="385" t="s">
        <v>353</v>
      </c>
      <c r="L24" s="195">
        <v>0.5</v>
      </c>
      <c r="M24" s="196"/>
      <c r="N24" s="196"/>
      <c r="O24" s="196"/>
      <c r="P24" s="196">
        <v>0.5</v>
      </c>
      <c r="Q24" s="197"/>
      <c r="R24" s="386">
        <f t="shared" si="3"/>
        <v>140</v>
      </c>
      <c r="S24" s="387">
        <f t="shared" si="3"/>
        <v>0</v>
      </c>
      <c r="T24" s="387">
        <f t="shared" si="3"/>
        <v>0</v>
      </c>
      <c r="U24" s="387">
        <f t="shared" si="3"/>
        <v>0</v>
      </c>
      <c r="V24" s="387">
        <f t="shared" si="3"/>
        <v>140</v>
      </c>
      <c r="W24" s="388">
        <f t="shared" si="3"/>
        <v>0</v>
      </c>
      <c r="X24" s="389">
        <f t="shared" si="4"/>
        <v>280</v>
      </c>
      <c r="Y24" s="144"/>
      <c r="Z24" s="423">
        <f t="shared" si="5"/>
        <v>0</v>
      </c>
      <c r="AA24" s="423"/>
      <c r="AB24" s="107"/>
      <c r="AC24" s="107"/>
    </row>
    <row r="25" spans="1:44" ht="18.75" hidden="1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"/>
        <v>280</v>
      </c>
      <c r="F25" s="319">
        <v>46280</v>
      </c>
      <c r="G25" s="384">
        <f t="shared" ca="1" si="6"/>
        <v>28</v>
      </c>
      <c r="H25" s="254">
        <v>2</v>
      </c>
      <c r="I25" s="491">
        <v>-4.222308</v>
      </c>
      <c r="J25" s="491">
        <v>15.281338999999999</v>
      </c>
      <c r="K25" s="385" t="s">
        <v>354</v>
      </c>
      <c r="L25" s="195">
        <v>0.5</v>
      </c>
      <c r="M25" s="196"/>
      <c r="N25" s="196"/>
      <c r="O25" s="196">
        <v>0.25</v>
      </c>
      <c r="P25" s="196">
        <v>0.25</v>
      </c>
      <c r="Q25" s="197"/>
      <c r="R25" s="386">
        <f t="shared" si="3"/>
        <v>140</v>
      </c>
      <c r="S25" s="387">
        <f t="shared" si="3"/>
        <v>0</v>
      </c>
      <c r="T25" s="387">
        <f t="shared" si="3"/>
        <v>0</v>
      </c>
      <c r="U25" s="387">
        <f t="shared" si="3"/>
        <v>70</v>
      </c>
      <c r="V25" s="387">
        <f t="shared" si="3"/>
        <v>70</v>
      </c>
      <c r="W25" s="388">
        <f t="shared" si="3"/>
        <v>0</v>
      </c>
      <c r="X25" s="389">
        <f t="shared" si="4"/>
        <v>280</v>
      </c>
      <c r="Y25" s="144"/>
      <c r="Z25" s="423">
        <f t="shared" si="5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"/>
        <v>210</v>
      </c>
      <c r="F26" s="319">
        <v>46283</v>
      </c>
      <c r="G26" s="384">
        <f t="shared" ca="1" si="6"/>
        <v>25</v>
      </c>
      <c r="H26" s="385">
        <v>1</v>
      </c>
      <c r="I26" s="490">
        <v>-4.2490239000000001</v>
      </c>
      <c r="J26" s="490">
        <v>15.2338538</v>
      </c>
      <c r="K26" s="385" t="s">
        <v>353</v>
      </c>
      <c r="L26" s="195"/>
      <c r="M26" s="196"/>
      <c r="N26" s="196"/>
      <c r="O26" s="196"/>
      <c r="P26" s="196">
        <v>0.5</v>
      </c>
      <c r="Q26" s="197">
        <v>0.5</v>
      </c>
      <c r="R26" s="386">
        <f t="shared" si="3"/>
        <v>0</v>
      </c>
      <c r="S26" s="387">
        <f t="shared" si="3"/>
        <v>0</v>
      </c>
      <c r="T26" s="387">
        <f t="shared" si="3"/>
        <v>0</v>
      </c>
      <c r="U26" s="387">
        <f t="shared" si="3"/>
        <v>0</v>
      </c>
      <c r="V26" s="387">
        <f t="shared" si="3"/>
        <v>105</v>
      </c>
      <c r="W26" s="388">
        <f t="shared" si="3"/>
        <v>105</v>
      </c>
      <c r="X26" s="389">
        <f t="shared" si="4"/>
        <v>210</v>
      </c>
      <c r="Y26" s="144"/>
      <c r="Z26" s="423">
        <f t="shared" si="5"/>
        <v>0</v>
      </c>
      <c r="AA26" s="423"/>
      <c r="AB26" s="107"/>
      <c r="AC26" s="107"/>
      <c r="AD26" s="439" t="s">
        <v>311</v>
      </c>
      <c r="AE26" s="440">
        <v>18950</v>
      </c>
      <c r="AF26" s="441">
        <v>17750</v>
      </c>
      <c r="AG26" s="441">
        <v>18500</v>
      </c>
      <c r="AH26" s="441">
        <v>18000</v>
      </c>
      <c r="AI26" s="441">
        <v>18500</v>
      </c>
      <c r="AJ26" s="442">
        <v>18000</v>
      </c>
    </row>
    <row r="27" spans="1:44" ht="18.75" hidden="1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1"/>
        <v>266</v>
      </c>
      <c r="F27" s="319">
        <v>46274</v>
      </c>
      <c r="G27" s="384">
        <f t="shared" ca="1" si="6"/>
        <v>34</v>
      </c>
      <c r="H27" s="385">
        <v>3</v>
      </c>
      <c r="I27" s="490">
        <v>-4.2190289999999999</v>
      </c>
      <c r="J27" s="490">
        <v>15.290808</v>
      </c>
      <c r="K27" s="385" t="str">
        <f>VLOOKUP(H27,Secteurs!$A$4:$C$6,3)</f>
        <v>Arnaud ITOUA</v>
      </c>
      <c r="L27" s="195"/>
      <c r="M27" s="196"/>
      <c r="N27" s="196">
        <v>0.5</v>
      </c>
      <c r="O27" s="196"/>
      <c r="P27" s="196">
        <v>0.5</v>
      </c>
      <c r="Q27" s="197"/>
      <c r="R27" s="386">
        <f t="shared" si="3"/>
        <v>0</v>
      </c>
      <c r="S27" s="387">
        <f t="shared" si="3"/>
        <v>0</v>
      </c>
      <c r="T27" s="387">
        <f t="shared" si="3"/>
        <v>133</v>
      </c>
      <c r="U27" s="387">
        <f t="shared" si="3"/>
        <v>0</v>
      </c>
      <c r="V27" s="387">
        <f t="shared" si="3"/>
        <v>133</v>
      </c>
      <c r="W27" s="388">
        <f t="shared" si="3"/>
        <v>0</v>
      </c>
      <c r="X27" s="389">
        <f t="shared" si="4"/>
        <v>266</v>
      </c>
      <c r="Y27" s="144"/>
      <c r="Z27" s="423">
        <f t="shared" si="5"/>
        <v>0</v>
      </c>
      <c r="AA27" s="423"/>
      <c r="AB27" s="107"/>
      <c r="AC27" s="107"/>
      <c r="AD27" s="439" t="s">
        <v>312</v>
      </c>
      <c r="AE27" s="440">
        <v>18369</v>
      </c>
      <c r="AF27" s="441">
        <v>17395</v>
      </c>
      <c r="AG27" s="441">
        <v>18130</v>
      </c>
      <c r="AH27" s="441">
        <v>18000</v>
      </c>
      <c r="AI27" s="441">
        <v>17945</v>
      </c>
      <c r="AJ27" s="442">
        <v>17750</v>
      </c>
    </row>
    <row r="28" spans="1:44" ht="18.75" hidden="1" customHeight="1">
      <c r="A28" s="157">
        <f t="shared" si="0"/>
        <v>0</v>
      </c>
      <c r="B28" s="163" t="s">
        <v>321</v>
      </c>
      <c r="C28" s="142"/>
      <c r="D28" s="199"/>
      <c r="E28" s="383">
        <f t="shared" si="1"/>
        <v>0</v>
      </c>
      <c r="F28" s="319"/>
      <c r="G28" s="384" t="str">
        <f t="shared" ca="1" si="6"/>
        <v>Sans objet</v>
      </c>
      <c r="H28" s="385">
        <v>2</v>
      </c>
      <c r="I28" s="490"/>
      <c r="J28" s="490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3"/>
        <v>0</v>
      </c>
      <c r="T28" s="387">
        <f t="shared" si="3"/>
        <v>0</v>
      </c>
      <c r="U28" s="387">
        <f t="shared" si="3"/>
        <v>0</v>
      </c>
      <c r="V28" s="387">
        <f t="shared" si="3"/>
        <v>0</v>
      </c>
      <c r="W28" s="388">
        <f t="shared" si="3"/>
        <v>0</v>
      </c>
      <c r="X28" s="389">
        <f t="shared" si="4"/>
        <v>0</v>
      </c>
      <c r="Y28" s="144"/>
      <c r="Z28" s="423">
        <f t="shared" si="5"/>
        <v>0</v>
      </c>
      <c r="AA28" s="423"/>
      <c r="AB28" s="107"/>
      <c r="AC28" s="107"/>
      <c r="AD28" s="439" t="s">
        <v>313</v>
      </c>
      <c r="AE28" s="440">
        <v>18140</v>
      </c>
      <c r="AF28" s="443"/>
      <c r="AG28" s="443">
        <v>18000</v>
      </c>
      <c r="AH28" s="443"/>
      <c r="AI28" s="443"/>
      <c r="AJ28" s="288"/>
    </row>
    <row r="29" spans="1:44" s="295" customFormat="1" ht="18.75" hidden="1" customHeight="1">
      <c r="A29" s="157">
        <f t="shared" si="0"/>
        <v>1</v>
      </c>
      <c r="B29" s="151" t="s">
        <v>63</v>
      </c>
      <c r="C29" s="151"/>
      <c r="D29" s="198">
        <v>38</v>
      </c>
      <c r="E29" s="383">
        <f t="shared" si="1"/>
        <v>266</v>
      </c>
      <c r="F29" s="319">
        <v>46280</v>
      </c>
      <c r="G29" s="291">
        <f t="shared" ca="1" si="6"/>
        <v>28</v>
      </c>
      <c r="H29" s="254">
        <v>3</v>
      </c>
      <c r="I29" s="491">
        <v>-4.2692519000000004</v>
      </c>
      <c r="J29" s="491">
        <v>15.2894527</v>
      </c>
      <c r="K29" s="254" t="str">
        <f>VLOOKUP(H29,Secteurs!$A$4:$C$6,3)</f>
        <v>Arnaud ITOUA</v>
      </c>
      <c r="L29" s="195">
        <v>0.5</v>
      </c>
      <c r="M29" s="196"/>
      <c r="N29" s="196">
        <v>0.25</v>
      </c>
      <c r="O29" s="196">
        <v>0.25</v>
      </c>
      <c r="P29" s="196"/>
      <c r="Q29" s="197"/>
      <c r="R29" s="386">
        <f t="shared" si="3"/>
        <v>133</v>
      </c>
      <c r="S29" s="387">
        <f t="shared" si="3"/>
        <v>0</v>
      </c>
      <c r="T29" s="387">
        <f t="shared" si="3"/>
        <v>66.5</v>
      </c>
      <c r="U29" s="387">
        <f t="shared" si="3"/>
        <v>66.5</v>
      </c>
      <c r="V29" s="387">
        <f t="shared" si="3"/>
        <v>0</v>
      </c>
      <c r="W29" s="388">
        <f t="shared" si="3"/>
        <v>0</v>
      </c>
      <c r="X29" s="389">
        <f t="shared" si="4"/>
        <v>266</v>
      </c>
      <c r="Y29" s="146"/>
      <c r="Z29" s="423">
        <f t="shared" si="5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hidden="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"/>
        <v>182</v>
      </c>
      <c r="F30" s="319">
        <v>46281</v>
      </c>
      <c r="G30" s="384">
        <f t="shared" ca="1" si="6"/>
        <v>27</v>
      </c>
      <c r="H30" s="385">
        <v>3</v>
      </c>
      <c r="I30" s="490"/>
      <c r="J30" s="490"/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>
        <v>0.5</v>
      </c>
      <c r="Q30" s="197"/>
      <c r="R30" s="386">
        <f t="shared" si="3"/>
        <v>91</v>
      </c>
      <c r="S30" s="387">
        <f t="shared" si="3"/>
        <v>0</v>
      </c>
      <c r="T30" s="387">
        <f t="shared" si="3"/>
        <v>0</v>
      </c>
      <c r="U30" s="387">
        <f t="shared" si="3"/>
        <v>0</v>
      </c>
      <c r="V30" s="387">
        <f t="shared" si="3"/>
        <v>91</v>
      </c>
      <c r="W30" s="388">
        <f t="shared" si="3"/>
        <v>0</v>
      </c>
      <c r="X30" s="389">
        <f t="shared" si="4"/>
        <v>182</v>
      </c>
      <c r="Y30" s="144"/>
      <c r="Z30" s="423">
        <f t="shared" si="5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 hidden="1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1"/>
        <v>182</v>
      </c>
      <c r="F31" s="319">
        <v>46280</v>
      </c>
      <c r="G31" s="384">
        <f t="shared" ca="1" si="6"/>
        <v>28</v>
      </c>
      <c r="H31" s="385">
        <v>3</v>
      </c>
      <c r="I31" s="490">
        <v>-4.1916270000000004</v>
      </c>
      <c r="J31" s="490">
        <v>15.253387200000001</v>
      </c>
      <c r="K31" s="385" t="str">
        <f>VLOOKUP(H31,Secteurs!$A$4:$C$6,3)</f>
        <v>Arnaud ITOUA</v>
      </c>
      <c r="L31" s="195">
        <v>0.5</v>
      </c>
      <c r="M31" s="196"/>
      <c r="N31" s="196"/>
      <c r="O31" s="196">
        <v>0.25</v>
      </c>
      <c r="P31" s="196">
        <v>0.25</v>
      </c>
      <c r="Q31" s="197"/>
      <c r="R31" s="386">
        <f t="shared" si="3"/>
        <v>91</v>
      </c>
      <c r="S31" s="387">
        <f t="shared" si="3"/>
        <v>0</v>
      </c>
      <c r="T31" s="387">
        <f t="shared" si="3"/>
        <v>0</v>
      </c>
      <c r="U31" s="387">
        <f t="shared" si="3"/>
        <v>45.5</v>
      </c>
      <c r="V31" s="387">
        <f t="shared" si="3"/>
        <v>45.5</v>
      </c>
      <c r="W31" s="388">
        <f t="shared" si="3"/>
        <v>0</v>
      </c>
      <c r="X31" s="389">
        <f t="shared" si="4"/>
        <v>182</v>
      </c>
      <c r="Y31" s="144"/>
      <c r="Z31" s="423">
        <f t="shared" si="5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417" t="s">
        <v>374</v>
      </c>
      <c r="AJ31" s="373" t="s">
        <v>364</v>
      </c>
    </row>
    <row r="32" spans="1:44" hidden="1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"/>
        <v>294</v>
      </c>
      <c r="F32" s="319">
        <v>46272</v>
      </c>
      <c r="G32" s="384">
        <f t="shared" ca="1" si="6"/>
        <v>36</v>
      </c>
      <c r="H32" s="385">
        <v>3</v>
      </c>
      <c r="I32" s="490"/>
      <c r="J32" s="490"/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>
        <v>0.5</v>
      </c>
      <c r="Q32" s="197"/>
      <c r="R32" s="386">
        <f t="shared" si="3"/>
        <v>147</v>
      </c>
      <c r="S32" s="387">
        <f t="shared" si="3"/>
        <v>0</v>
      </c>
      <c r="T32" s="387">
        <f t="shared" si="3"/>
        <v>0</v>
      </c>
      <c r="U32" s="387">
        <f t="shared" si="3"/>
        <v>0</v>
      </c>
      <c r="V32" s="387">
        <f t="shared" si="3"/>
        <v>147</v>
      </c>
      <c r="W32" s="388">
        <f t="shared" si="3"/>
        <v>0</v>
      </c>
      <c r="X32" s="389">
        <f t="shared" si="4"/>
        <v>294</v>
      </c>
      <c r="Y32" s="144"/>
      <c r="Z32" s="423">
        <f t="shared" si="5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"/>
        <v>378</v>
      </c>
      <c r="F33" s="319">
        <v>46283</v>
      </c>
      <c r="G33" s="384">
        <f t="shared" ca="1" si="6"/>
        <v>25</v>
      </c>
      <c r="H33" s="385">
        <v>1</v>
      </c>
      <c r="I33" s="490">
        <v>-4.2525674000000002</v>
      </c>
      <c r="J33" s="490">
        <v>15.2322305</v>
      </c>
      <c r="K33" s="385" t="s">
        <v>353</v>
      </c>
      <c r="L33" s="195">
        <v>1</v>
      </c>
      <c r="M33" s="196"/>
      <c r="N33" s="196"/>
      <c r="O33" s="196"/>
      <c r="P33" s="196"/>
      <c r="Q33" s="197"/>
      <c r="R33" s="386">
        <f t="shared" si="3"/>
        <v>378</v>
      </c>
      <c r="S33" s="387">
        <f t="shared" si="3"/>
        <v>0</v>
      </c>
      <c r="T33" s="387">
        <f t="shared" si="3"/>
        <v>0</v>
      </c>
      <c r="U33" s="387">
        <f t="shared" si="3"/>
        <v>0</v>
      </c>
      <c r="V33" s="387">
        <f t="shared" si="3"/>
        <v>0</v>
      </c>
      <c r="W33" s="388">
        <f t="shared" si="3"/>
        <v>0</v>
      </c>
      <c r="X33" s="389">
        <f t="shared" si="4"/>
        <v>378</v>
      </c>
      <c r="Y33" s="144"/>
      <c r="Z33" s="423">
        <f t="shared" si="5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 hidden="1">
      <c r="A34" s="157">
        <f t="shared" si="0"/>
        <v>1</v>
      </c>
      <c r="B34" s="142" t="s">
        <v>68</v>
      </c>
      <c r="C34" s="148" t="s">
        <v>29</v>
      </c>
      <c r="D34" s="198">
        <v>42</v>
      </c>
      <c r="E34" s="383">
        <f t="shared" si="1"/>
        <v>294</v>
      </c>
      <c r="F34" s="319">
        <v>46280</v>
      </c>
      <c r="G34" s="384">
        <f t="shared" ca="1" si="6"/>
        <v>28</v>
      </c>
      <c r="H34" s="385">
        <v>2</v>
      </c>
      <c r="I34" s="490">
        <v>-4.2274599999999998</v>
      </c>
      <c r="J34" s="490">
        <v>15.292388000000001</v>
      </c>
      <c r="K34" s="385" t="s">
        <v>354</v>
      </c>
      <c r="L34" s="195">
        <v>0.5</v>
      </c>
      <c r="M34" s="196">
        <v>0.25</v>
      </c>
      <c r="N34" s="196"/>
      <c r="O34" s="196">
        <v>0.25</v>
      </c>
      <c r="P34" s="196"/>
      <c r="Q34" s="197"/>
      <c r="R34" s="386">
        <f t="shared" ref="R34:W65" si="7">+$E34*L34</f>
        <v>147</v>
      </c>
      <c r="S34" s="387">
        <f t="shared" si="7"/>
        <v>73.5</v>
      </c>
      <c r="T34" s="387">
        <f t="shared" si="7"/>
        <v>0</v>
      </c>
      <c r="U34" s="387">
        <f t="shared" si="7"/>
        <v>73.5</v>
      </c>
      <c r="V34" s="387">
        <f t="shared" si="7"/>
        <v>0</v>
      </c>
      <c r="W34" s="388">
        <f t="shared" si="7"/>
        <v>0</v>
      </c>
      <c r="X34" s="389">
        <f t="shared" si="4"/>
        <v>294</v>
      </c>
      <c r="Y34" s="144"/>
      <c r="Z34" s="423">
        <f t="shared" si="5"/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 hidden="1">
      <c r="A35" s="157">
        <f t="shared" si="0"/>
        <v>1</v>
      </c>
      <c r="B35" s="142" t="s">
        <v>69</v>
      </c>
      <c r="C35" s="142"/>
      <c r="D35" s="198">
        <v>28</v>
      </c>
      <c r="E35" s="383">
        <f t="shared" si="1"/>
        <v>196</v>
      </c>
      <c r="F35" s="319">
        <v>46274</v>
      </c>
      <c r="G35" s="384">
        <f t="shared" ca="1" si="6"/>
        <v>34</v>
      </c>
      <c r="H35" s="385">
        <v>3</v>
      </c>
      <c r="I35" s="490"/>
      <c r="J35" s="490"/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>
        <v>0.5</v>
      </c>
      <c r="Q35" s="197"/>
      <c r="R35" s="386">
        <f t="shared" si="7"/>
        <v>98</v>
      </c>
      <c r="S35" s="387">
        <f t="shared" si="7"/>
        <v>0</v>
      </c>
      <c r="T35" s="387">
        <f t="shared" si="7"/>
        <v>0</v>
      </c>
      <c r="U35" s="387">
        <f t="shared" si="7"/>
        <v>0</v>
      </c>
      <c r="V35" s="387">
        <f t="shared" si="7"/>
        <v>98</v>
      </c>
      <c r="W35" s="388">
        <f t="shared" si="7"/>
        <v>0</v>
      </c>
      <c r="X35" s="389">
        <f t="shared" si="4"/>
        <v>196</v>
      </c>
      <c r="Y35" s="144"/>
      <c r="Z35" s="423">
        <f t="shared" si="5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 hidden="1">
      <c r="A36" s="157">
        <f t="shared" si="0"/>
        <v>1</v>
      </c>
      <c r="B36" s="142" t="s">
        <v>299</v>
      </c>
      <c r="C36" s="142"/>
      <c r="D36" s="198">
        <v>30</v>
      </c>
      <c r="E36" s="383">
        <f t="shared" si="1"/>
        <v>210</v>
      </c>
      <c r="F36" s="319">
        <v>46281</v>
      </c>
      <c r="G36" s="384">
        <f t="shared" ca="1" si="6"/>
        <v>27</v>
      </c>
      <c r="H36" s="385">
        <v>3</v>
      </c>
      <c r="I36" s="490">
        <v>-4.1155827</v>
      </c>
      <c r="J36" s="490">
        <v>15.3594078</v>
      </c>
      <c r="K36" s="385" t="str">
        <f>VLOOKUP(H36,Secteurs!$A$4:$C$6,3)</f>
        <v>Arnaud ITOUA</v>
      </c>
      <c r="L36" s="195"/>
      <c r="M36" s="196"/>
      <c r="N36" s="196">
        <v>0.5</v>
      </c>
      <c r="O36" s="196"/>
      <c r="P36" s="196">
        <v>0.5</v>
      </c>
      <c r="Q36" s="197"/>
      <c r="R36" s="386">
        <f t="shared" si="7"/>
        <v>0</v>
      </c>
      <c r="S36" s="387">
        <f t="shared" si="7"/>
        <v>0</v>
      </c>
      <c r="T36" s="387">
        <f t="shared" si="7"/>
        <v>105</v>
      </c>
      <c r="U36" s="387">
        <f t="shared" si="7"/>
        <v>0</v>
      </c>
      <c r="V36" s="387">
        <f t="shared" si="7"/>
        <v>105</v>
      </c>
      <c r="W36" s="388">
        <f t="shared" si="7"/>
        <v>0</v>
      </c>
      <c r="X36" s="389">
        <f t="shared" si="4"/>
        <v>210</v>
      </c>
      <c r="Y36" s="144"/>
      <c r="Z36" s="423">
        <f t="shared" si="5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 hidden="1">
      <c r="A37" s="157">
        <f t="shared" si="0"/>
        <v>1</v>
      </c>
      <c r="B37" s="150" t="s">
        <v>72</v>
      </c>
      <c r="C37" s="150"/>
      <c r="D37" s="201">
        <v>26</v>
      </c>
      <c r="E37" s="383">
        <f t="shared" si="1"/>
        <v>182</v>
      </c>
      <c r="F37" s="319">
        <v>46281</v>
      </c>
      <c r="G37" s="384">
        <f t="shared" ca="1" si="6"/>
        <v>27</v>
      </c>
      <c r="H37" s="385">
        <v>2</v>
      </c>
      <c r="I37" s="490">
        <v>-4.2341179999999996</v>
      </c>
      <c r="J37" s="490">
        <v>15.268291</v>
      </c>
      <c r="K37" s="385" t="s">
        <v>354</v>
      </c>
      <c r="L37" s="195">
        <v>0.5</v>
      </c>
      <c r="M37" s="196"/>
      <c r="N37" s="196"/>
      <c r="O37" s="196"/>
      <c r="P37" s="196">
        <v>0.5</v>
      </c>
      <c r="Q37" s="197"/>
      <c r="R37" s="386">
        <f t="shared" si="7"/>
        <v>91</v>
      </c>
      <c r="S37" s="387">
        <f t="shared" si="7"/>
        <v>0</v>
      </c>
      <c r="T37" s="387">
        <f t="shared" si="7"/>
        <v>0</v>
      </c>
      <c r="U37" s="387">
        <f t="shared" si="7"/>
        <v>0</v>
      </c>
      <c r="V37" s="387">
        <f t="shared" si="7"/>
        <v>91</v>
      </c>
      <c r="W37" s="388">
        <f t="shared" si="7"/>
        <v>0</v>
      </c>
      <c r="X37" s="389">
        <f t="shared" si="4"/>
        <v>182</v>
      </c>
      <c r="Y37" s="144"/>
      <c r="Z37" s="423">
        <f t="shared" si="5"/>
        <v>0</v>
      </c>
      <c r="AA37" s="423"/>
      <c r="AB37" s="107"/>
      <c r="AC37" s="107"/>
      <c r="AD37" s="439" t="s">
        <v>590</v>
      </c>
      <c r="AE37" s="440">
        <v>9300</v>
      </c>
      <c r="AF37" s="441">
        <v>8850</v>
      </c>
      <c r="AG37" s="441">
        <v>9280</v>
      </c>
      <c r="AH37" s="441">
        <v>9000</v>
      </c>
      <c r="AI37" s="441">
        <v>9250</v>
      </c>
      <c r="AJ37" s="442">
        <v>9250</v>
      </c>
      <c r="AL37" s="107"/>
      <c r="AM37" s="107"/>
      <c r="AN37" s="439"/>
    </row>
    <row r="38" spans="1:40" ht="18.75" hidden="1">
      <c r="A38" s="157">
        <f t="shared" si="0"/>
        <v>1</v>
      </c>
      <c r="B38" s="150" t="s">
        <v>73</v>
      </c>
      <c r="C38" s="150"/>
      <c r="D38" s="200">
        <v>40</v>
      </c>
      <c r="E38" s="383">
        <f t="shared" si="1"/>
        <v>280</v>
      </c>
      <c r="F38" s="319">
        <v>46281</v>
      </c>
      <c r="G38" s="384">
        <f t="shared" ca="1" si="6"/>
        <v>27</v>
      </c>
      <c r="H38" s="385">
        <v>1</v>
      </c>
      <c r="I38" s="490">
        <v>-4.2617120999999996</v>
      </c>
      <c r="J38" s="490">
        <v>15.2799757</v>
      </c>
      <c r="K38" s="385" t="s">
        <v>354</v>
      </c>
      <c r="L38" s="195">
        <v>0.5</v>
      </c>
      <c r="M38" s="196"/>
      <c r="N38" s="196"/>
      <c r="O38" s="196">
        <v>0.5</v>
      </c>
      <c r="P38" s="196"/>
      <c r="Q38" s="197"/>
      <c r="R38" s="386">
        <f t="shared" si="7"/>
        <v>140</v>
      </c>
      <c r="S38" s="387">
        <f t="shared" si="7"/>
        <v>0</v>
      </c>
      <c r="T38" s="387">
        <f t="shared" si="7"/>
        <v>0</v>
      </c>
      <c r="U38" s="387">
        <f t="shared" si="7"/>
        <v>140</v>
      </c>
      <c r="V38" s="387">
        <f t="shared" si="7"/>
        <v>0</v>
      </c>
      <c r="W38" s="388">
        <f t="shared" si="7"/>
        <v>0</v>
      </c>
      <c r="X38" s="389">
        <f t="shared" si="4"/>
        <v>280</v>
      </c>
      <c r="Y38" s="144"/>
      <c r="Z38" s="423">
        <f t="shared" si="5"/>
        <v>0</v>
      </c>
      <c r="AA38" s="423"/>
      <c r="AB38" s="107"/>
      <c r="AC38" s="107"/>
      <c r="AD38" s="439" t="s">
        <v>591</v>
      </c>
      <c r="AE38" s="440">
        <v>9114</v>
      </c>
      <c r="AF38" s="443"/>
      <c r="AG38" s="443"/>
      <c r="AH38" s="443"/>
      <c r="AI38" s="443"/>
      <c r="AJ38" s="441">
        <v>8875</v>
      </c>
      <c r="AL38" s="107"/>
      <c r="AM38" s="107"/>
      <c r="AN38" s="439"/>
    </row>
    <row r="39" spans="1:40" ht="18.75" hidden="1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1"/>
        <v>182</v>
      </c>
      <c r="F39" s="319">
        <v>46281</v>
      </c>
      <c r="G39" s="384">
        <f t="shared" ca="1" si="6"/>
        <v>27</v>
      </c>
      <c r="H39" s="385">
        <v>3</v>
      </c>
      <c r="I39" s="490">
        <v>-4.1209197</v>
      </c>
      <c r="J39" s="490">
        <v>15.360647200000001</v>
      </c>
      <c r="K39" s="385" t="str">
        <f>VLOOKUP(H39,Secteurs!$A$4:$C$6,3)</f>
        <v>Arnaud ITOUA</v>
      </c>
      <c r="L39" s="195"/>
      <c r="M39" s="196"/>
      <c r="N39" s="196">
        <v>0.5</v>
      </c>
      <c r="O39" s="196"/>
      <c r="P39" s="196">
        <v>0.5</v>
      </c>
      <c r="Q39" s="197"/>
      <c r="R39" s="386">
        <f t="shared" si="7"/>
        <v>0</v>
      </c>
      <c r="S39" s="387">
        <f t="shared" si="7"/>
        <v>0</v>
      </c>
      <c r="T39" s="387">
        <f t="shared" si="7"/>
        <v>91</v>
      </c>
      <c r="U39" s="387">
        <f t="shared" si="7"/>
        <v>0</v>
      </c>
      <c r="V39" s="387">
        <f t="shared" si="7"/>
        <v>91</v>
      </c>
      <c r="W39" s="388">
        <f t="shared" si="7"/>
        <v>0</v>
      </c>
      <c r="X39" s="389">
        <f t="shared" si="4"/>
        <v>182</v>
      </c>
      <c r="Y39" s="144"/>
      <c r="Z39" s="423">
        <f t="shared" si="5"/>
        <v>0</v>
      </c>
      <c r="AA39" s="423"/>
      <c r="AB39" s="107"/>
      <c r="AC39" s="107"/>
      <c r="AD39" s="439" t="s">
        <v>592</v>
      </c>
      <c r="AE39" s="440">
        <v>8665</v>
      </c>
      <c r="AF39" s="441"/>
      <c r="AG39" s="441"/>
      <c r="AH39" s="441"/>
      <c r="AI39" s="441"/>
      <c r="AJ39" s="442"/>
    </row>
    <row r="40" spans="1:40" ht="18.75" hidden="1">
      <c r="A40" s="157">
        <f t="shared" si="0"/>
        <v>1</v>
      </c>
      <c r="B40" s="142" t="s">
        <v>74</v>
      </c>
      <c r="C40" s="148" t="s">
        <v>29</v>
      </c>
      <c r="D40" s="198">
        <v>26</v>
      </c>
      <c r="E40" s="383">
        <f t="shared" si="1"/>
        <v>182</v>
      </c>
      <c r="F40" s="319">
        <v>46274</v>
      </c>
      <c r="G40" s="384">
        <f t="shared" ca="1" si="6"/>
        <v>34</v>
      </c>
      <c r="H40" s="385">
        <v>3</v>
      </c>
      <c r="I40" s="490">
        <v>-4.2118339999999996</v>
      </c>
      <c r="J40" s="490">
        <v>15.267199099999999</v>
      </c>
      <c r="K40" s="385" t="str">
        <f>VLOOKUP(H40,Secteurs!$A$4:$C$6,3)</f>
        <v>Arnaud ITOUA</v>
      </c>
      <c r="L40" s="195"/>
      <c r="M40" s="196"/>
      <c r="N40" s="196"/>
      <c r="O40" s="196">
        <v>0.5</v>
      </c>
      <c r="P40" s="196">
        <v>0.5</v>
      </c>
      <c r="Q40" s="197"/>
      <c r="R40" s="386">
        <f t="shared" si="7"/>
        <v>0</v>
      </c>
      <c r="S40" s="387">
        <f t="shared" si="7"/>
        <v>0</v>
      </c>
      <c r="T40" s="387">
        <f t="shared" si="7"/>
        <v>0</v>
      </c>
      <c r="U40" s="387">
        <f t="shared" si="7"/>
        <v>91</v>
      </c>
      <c r="V40" s="387">
        <f t="shared" si="7"/>
        <v>91</v>
      </c>
      <c r="W40" s="388">
        <f t="shared" si="7"/>
        <v>0</v>
      </c>
      <c r="X40" s="389">
        <f t="shared" si="4"/>
        <v>182</v>
      </c>
      <c r="Y40" s="144"/>
      <c r="Z40" s="423">
        <f t="shared" si="5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0"/>
        <v>1</v>
      </c>
      <c r="B41" s="142" t="s">
        <v>75</v>
      </c>
      <c r="C41" s="148" t="s">
        <v>29</v>
      </c>
      <c r="D41" s="198">
        <v>32</v>
      </c>
      <c r="E41" s="383">
        <f t="shared" si="1"/>
        <v>224</v>
      </c>
      <c r="F41" s="319">
        <v>46282</v>
      </c>
      <c r="G41" s="384">
        <f t="shared" ca="1" si="6"/>
        <v>26</v>
      </c>
      <c r="H41" s="385">
        <v>1</v>
      </c>
      <c r="I41" s="490">
        <v>-4.2914669999999999</v>
      </c>
      <c r="J41" s="490">
        <v>15.24741</v>
      </c>
      <c r="K41" s="385" t="s">
        <v>353</v>
      </c>
      <c r="L41" s="195">
        <v>0.5</v>
      </c>
      <c r="M41" s="196"/>
      <c r="N41" s="196"/>
      <c r="O41" s="196">
        <v>0.25</v>
      </c>
      <c r="P41" s="196"/>
      <c r="Q41" s="197">
        <v>0.25</v>
      </c>
      <c r="R41" s="386">
        <f t="shared" si="7"/>
        <v>112</v>
      </c>
      <c r="S41" s="387">
        <f t="shared" si="7"/>
        <v>0</v>
      </c>
      <c r="T41" s="387">
        <f t="shared" si="7"/>
        <v>0</v>
      </c>
      <c r="U41" s="387">
        <f t="shared" si="7"/>
        <v>56</v>
      </c>
      <c r="V41" s="387">
        <f t="shared" si="7"/>
        <v>0</v>
      </c>
      <c r="W41" s="388">
        <f t="shared" si="7"/>
        <v>56</v>
      </c>
      <c r="X41" s="389">
        <f t="shared" si="4"/>
        <v>224</v>
      </c>
      <c r="Y41" s="144"/>
      <c r="Z41" s="423">
        <f t="shared" si="5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 hidden="1">
      <c r="A42" s="157">
        <f t="shared" si="0"/>
        <v>1</v>
      </c>
      <c r="B42" s="142" t="s">
        <v>216</v>
      </c>
      <c r="C42" s="148" t="s">
        <v>29</v>
      </c>
      <c r="D42" s="198">
        <v>40</v>
      </c>
      <c r="E42" s="383">
        <f t="shared" si="1"/>
        <v>280</v>
      </c>
      <c r="F42" s="319">
        <v>46280</v>
      </c>
      <c r="G42" s="384">
        <f t="shared" ca="1" si="6"/>
        <v>28</v>
      </c>
      <c r="H42" s="385">
        <v>3</v>
      </c>
      <c r="I42" s="490">
        <v>-4.1955397999999997</v>
      </c>
      <c r="J42" s="490">
        <v>15.257655099999999</v>
      </c>
      <c r="K42" s="385" t="str">
        <f>VLOOKUP(H42,Secteurs!$A$4:$C$6,3)</f>
        <v>Arnaud ITOUA</v>
      </c>
      <c r="L42" s="195">
        <v>0.75</v>
      </c>
      <c r="M42" s="196"/>
      <c r="N42" s="196"/>
      <c r="O42" s="196">
        <v>0.25</v>
      </c>
      <c r="P42" s="196"/>
      <c r="Q42" s="197"/>
      <c r="R42" s="386">
        <f t="shared" si="7"/>
        <v>210</v>
      </c>
      <c r="S42" s="387">
        <f t="shared" si="7"/>
        <v>0</v>
      </c>
      <c r="T42" s="387">
        <f t="shared" si="7"/>
        <v>0</v>
      </c>
      <c r="U42" s="387">
        <f t="shared" si="7"/>
        <v>70</v>
      </c>
      <c r="V42" s="387">
        <f t="shared" si="7"/>
        <v>0</v>
      </c>
      <c r="W42" s="388">
        <f t="shared" si="7"/>
        <v>0</v>
      </c>
      <c r="X42" s="389">
        <f t="shared" si="4"/>
        <v>280</v>
      </c>
      <c r="Y42" s="144"/>
      <c r="Z42" s="423">
        <f t="shared" si="5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 hidden="1">
      <c r="A43" s="157">
        <f t="shared" si="0"/>
        <v>1</v>
      </c>
      <c r="B43" s="150" t="s">
        <v>77</v>
      </c>
      <c r="C43" s="148" t="s">
        <v>29</v>
      </c>
      <c r="D43" s="200">
        <v>46</v>
      </c>
      <c r="E43" s="383">
        <f t="shared" si="1"/>
        <v>322</v>
      </c>
      <c r="F43" s="319">
        <v>46280</v>
      </c>
      <c r="G43" s="384">
        <f t="shared" ca="1" si="6"/>
        <v>28</v>
      </c>
      <c r="H43" s="385">
        <v>2</v>
      </c>
      <c r="I43" s="490"/>
      <c r="J43" s="490"/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7"/>
        <v>161</v>
      </c>
      <c r="S43" s="387">
        <f t="shared" si="7"/>
        <v>0</v>
      </c>
      <c r="T43" s="387">
        <f t="shared" si="7"/>
        <v>0</v>
      </c>
      <c r="U43" s="387">
        <f t="shared" si="7"/>
        <v>161</v>
      </c>
      <c r="V43" s="387">
        <f t="shared" si="7"/>
        <v>0</v>
      </c>
      <c r="W43" s="388">
        <f t="shared" si="7"/>
        <v>0</v>
      </c>
      <c r="X43" s="389">
        <f t="shared" si="4"/>
        <v>322</v>
      </c>
      <c r="Y43" s="144"/>
      <c r="Z43" s="423">
        <f t="shared" si="5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0"/>
        <v>1</v>
      </c>
      <c r="B44" s="142" t="s">
        <v>78</v>
      </c>
      <c r="C44" s="142"/>
      <c r="D44" s="198">
        <v>42</v>
      </c>
      <c r="E44" s="383">
        <f t="shared" si="1"/>
        <v>294</v>
      </c>
      <c r="F44" s="319">
        <v>46283</v>
      </c>
      <c r="G44" s="384">
        <v>1</v>
      </c>
      <c r="H44" s="385">
        <v>1</v>
      </c>
      <c r="I44" s="490">
        <v>-4.2632631999999999</v>
      </c>
      <c r="J44" s="490">
        <v>15.2346574</v>
      </c>
      <c r="K44" s="385" t="s">
        <v>353</v>
      </c>
      <c r="L44" s="195">
        <v>0.5</v>
      </c>
      <c r="M44" s="196"/>
      <c r="N44" s="196"/>
      <c r="O44" s="196"/>
      <c r="P44" s="196"/>
      <c r="Q44" s="197">
        <v>0.5</v>
      </c>
      <c r="R44" s="386">
        <f t="shared" si="7"/>
        <v>147</v>
      </c>
      <c r="S44" s="387">
        <f t="shared" si="7"/>
        <v>0</v>
      </c>
      <c r="T44" s="387">
        <f t="shared" si="7"/>
        <v>0</v>
      </c>
      <c r="U44" s="387">
        <f t="shared" si="7"/>
        <v>0</v>
      </c>
      <c r="V44" s="387">
        <f t="shared" si="7"/>
        <v>0</v>
      </c>
      <c r="W44" s="388">
        <f t="shared" si="7"/>
        <v>147</v>
      </c>
      <c r="X44" s="389">
        <f t="shared" si="4"/>
        <v>294</v>
      </c>
      <c r="Y44" s="144"/>
      <c r="Z44" s="423">
        <f t="shared" si="5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0"/>
        <v>1</v>
      </c>
      <c r="B45" s="142" t="s">
        <v>79</v>
      </c>
      <c r="C45" s="142"/>
      <c r="D45" s="198">
        <v>30</v>
      </c>
      <c r="E45" s="383">
        <f t="shared" si="1"/>
        <v>210</v>
      </c>
      <c r="F45" s="319">
        <v>46283</v>
      </c>
      <c r="G45" s="384">
        <v>1</v>
      </c>
      <c r="H45" s="385">
        <v>1</v>
      </c>
      <c r="I45" s="490">
        <v>-4.2365136999999997</v>
      </c>
      <c r="J45" s="490">
        <v>15.2513513</v>
      </c>
      <c r="K45" s="385" t="s">
        <v>353</v>
      </c>
      <c r="L45" s="195">
        <v>1</v>
      </c>
      <c r="M45" s="196"/>
      <c r="N45" s="196"/>
      <c r="O45" s="196"/>
      <c r="P45" s="196"/>
      <c r="Q45" s="197"/>
      <c r="R45" s="386">
        <f t="shared" si="7"/>
        <v>210</v>
      </c>
      <c r="S45" s="387">
        <f t="shared" si="7"/>
        <v>0</v>
      </c>
      <c r="T45" s="387">
        <f t="shared" si="7"/>
        <v>0</v>
      </c>
      <c r="U45" s="387">
        <f t="shared" si="7"/>
        <v>0</v>
      </c>
      <c r="V45" s="387">
        <f t="shared" si="7"/>
        <v>0</v>
      </c>
      <c r="W45" s="388">
        <f t="shared" si="7"/>
        <v>0</v>
      </c>
      <c r="X45" s="389">
        <f t="shared" si="4"/>
        <v>210</v>
      </c>
      <c r="Y45" s="144"/>
      <c r="Z45" s="423">
        <f t="shared" si="5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0"/>
        <v>1</v>
      </c>
      <c r="B46" s="153" t="s">
        <v>80</v>
      </c>
      <c r="C46" s="148" t="s">
        <v>29</v>
      </c>
      <c r="D46" s="198">
        <v>34</v>
      </c>
      <c r="E46" s="383">
        <f t="shared" si="1"/>
        <v>238</v>
      </c>
      <c r="F46" s="319">
        <v>46276</v>
      </c>
      <c r="G46" s="384">
        <v>1</v>
      </c>
      <c r="H46" s="254">
        <v>1</v>
      </c>
      <c r="I46" s="491">
        <v>-4.3315099999999997</v>
      </c>
      <c r="J46" s="491">
        <v>15.143625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7"/>
        <v>119</v>
      </c>
      <c r="S46" s="387">
        <f t="shared" si="7"/>
        <v>0</v>
      </c>
      <c r="T46" s="387">
        <f t="shared" si="7"/>
        <v>0</v>
      </c>
      <c r="U46" s="387">
        <f t="shared" si="7"/>
        <v>0</v>
      </c>
      <c r="V46" s="387">
        <f t="shared" si="7"/>
        <v>0</v>
      </c>
      <c r="W46" s="388">
        <f t="shared" si="7"/>
        <v>119</v>
      </c>
      <c r="X46" s="389">
        <f t="shared" si="4"/>
        <v>238</v>
      </c>
      <c r="Y46" s="144"/>
      <c r="Z46" s="423">
        <f t="shared" si="5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 hidden="1">
      <c r="A47" s="157">
        <f t="shared" si="0"/>
        <v>1</v>
      </c>
      <c r="B47" s="142" t="s">
        <v>391</v>
      </c>
      <c r="C47" s="148" t="s">
        <v>29</v>
      </c>
      <c r="D47" s="198">
        <v>22</v>
      </c>
      <c r="E47" s="383">
        <f t="shared" si="1"/>
        <v>154</v>
      </c>
      <c r="F47" s="319">
        <v>46281</v>
      </c>
      <c r="G47" s="384">
        <v>1</v>
      </c>
      <c r="H47" s="385">
        <v>3</v>
      </c>
      <c r="I47" s="490">
        <v>-4.1118284000000003</v>
      </c>
      <c r="J47" s="490">
        <v>15.3616036</v>
      </c>
      <c r="K47" s="385" t="str">
        <f>VLOOKUP(H47,Secteurs!$A$4:$C$6,3)</f>
        <v>Arnaud ITOUA</v>
      </c>
      <c r="L47" s="195"/>
      <c r="M47" s="196"/>
      <c r="N47" s="196">
        <v>0.5</v>
      </c>
      <c r="O47" s="196"/>
      <c r="P47" s="196">
        <v>0.5</v>
      </c>
      <c r="Q47" s="197"/>
      <c r="R47" s="386">
        <f t="shared" si="7"/>
        <v>0</v>
      </c>
      <c r="S47" s="387">
        <f t="shared" si="7"/>
        <v>0</v>
      </c>
      <c r="T47" s="387">
        <f t="shared" si="7"/>
        <v>77</v>
      </c>
      <c r="U47" s="387">
        <f t="shared" si="7"/>
        <v>0</v>
      </c>
      <c r="V47" s="387">
        <f t="shared" si="7"/>
        <v>77</v>
      </c>
      <c r="W47" s="388">
        <f t="shared" si="7"/>
        <v>0</v>
      </c>
      <c r="X47" s="389">
        <f t="shared" si="4"/>
        <v>154</v>
      </c>
      <c r="Y47" s="144"/>
      <c r="Z47" s="423">
        <f t="shared" si="5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 hidden="1">
      <c r="A48" s="157">
        <f t="shared" si="0"/>
        <v>1</v>
      </c>
      <c r="B48" s="142" t="s">
        <v>82</v>
      </c>
      <c r="C48" s="148" t="s">
        <v>29</v>
      </c>
      <c r="D48" s="198">
        <v>50</v>
      </c>
      <c r="E48" s="383">
        <f t="shared" si="1"/>
        <v>350</v>
      </c>
      <c r="F48" s="319">
        <v>46280</v>
      </c>
      <c r="G48" s="384">
        <f t="shared" ref="G48:G66" ca="1" si="8">+IF(A48=1,(+TODAY())-F48,"Sans objet")</f>
        <v>28</v>
      </c>
      <c r="H48" s="385">
        <v>2</v>
      </c>
      <c r="I48" s="490">
        <v>-4.2270250000000003</v>
      </c>
      <c r="J48" s="490">
        <v>15.262993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7"/>
        <v>175</v>
      </c>
      <c r="S48" s="387">
        <f t="shared" si="7"/>
        <v>0</v>
      </c>
      <c r="T48" s="387">
        <f t="shared" si="7"/>
        <v>0</v>
      </c>
      <c r="U48" s="387">
        <f t="shared" si="7"/>
        <v>175</v>
      </c>
      <c r="V48" s="387">
        <f t="shared" si="7"/>
        <v>0</v>
      </c>
      <c r="W48" s="388">
        <f t="shared" si="7"/>
        <v>0</v>
      </c>
      <c r="X48" s="389">
        <f t="shared" si="4"/>
        <v>350</v>
      </c>
      <c r="Y48" s="144"/>
      <c r="Z48" s="423">
        <f t="shared" si="5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 hidden="1">
      <c r="A49" s="157">
        <f t="shared" si="0"/>
        <v>1</v>
      </c>
      <c r="B49" s="156" t="s">
        <v>83</v>
      </c>
      <c r="C49" s="148" t="s">
        <v>29</v>
      </c>
      <c r="D49" s="202">
        <v>28</v>
      </c>
      <c r="E49" s="383">
        <f t="shared" si="1"/>
        <v>196</v>
      </c>
      <c r="F49" s="319">
        <v>46281</v>
      </c>
      <c r="G49" s="384">
        <f t="shared" ca="1" si="8"/>
        <v>27</v>
      </c>
      <c r="H49" s="385">
        <v>3</v>
      </c>
      <c r="I49" s="490">
        <v>-4.1425764000000003</v>
      </c>
      <c r="J49" s="490">
        <v>15.290800900000001</v>
      </c>
      <c r="K49" s="385" t="str">
        <f>VLOOKUP(H49,Secteurs!$A$4:$C$6,3)</f>
        <v>Arnaud ITOUA</v>
      </c>
      <c r="L49" s="195"/>
      <c r="M49" s="196"/>
      <c r="N49" s="196"/>
      <c r="O49" s="196">
        <v>0.5</v>
      </c>
      <c r="P49" s="196">
        <v>0.5</v>
      </c>
      <c r="Q49" s="197"/>
      <c r="R49" s="386">
        <f t="shared" si="7"/>
        <v>0</v>
      </c>
      <c r="S49" s="387">
        <f t="shared" si="7"/>
        <v>0</v>
      </c>
      <c r="T49" s="387">
        <f t="shared" si="7"/>
        <v>0</v>
      </c>
      <c r="U49" s="387">
        <f t="shared" si="7"/>
        <v>98</v>
      </c>
      <c r="V49" s="387">
        <f t="shared" si="7"/>
        <v>98</v>
      </c>
      <c r="W49" s="388">
        <f t="shared" si="7"/>
        <v>0</v>
      </c>
      <c r="X49" s="389">
        <f t="shared" si="4"/>
        <v>196</v>
      </c>
      <c r="Y49" s="144"/>
      <c r="Z49" s="423">
        <f t="shared" si="5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 hidden="1">
      <c r="A50" s="157">
        <f t="shared" si="0"/>
        <v>1</v>
      </c>
      <c r="B50" s="142" t="s">
        <v>297</v>
      </c>
      <c r="C50" s="142"/>
      <c r="D50" s="198">
        <v>40</v>
      </c>
      <c r="E50" s="383">
        <f t="shared" si="1"/>
        <v>280</v>
      </c>
      <c r="F50" s="319">
        <v>46281</v>
      </c>
      <c r="G50" s="384">
        <f t="shared" ca="1" si="8"/>
        <v>27</v>
      </c>
      <c r="H50" s="385">
        <v>2</v>
      </c>
      <c r="I50" s="490">
        <v>-4.2286400000000004</v>
      </c>
      <c r="J50" s="490">
        <v>15.267226000000001</v>
      </c>
      <c r="K50" s="385" t="s">
        <v>354</v>
      </c>
      <c r="L50" s="195">
        <v>0.5</v>
      </c>
      <c r="M50" s="196"/>
      <c r="N50" s="196"/>
      <c r="O50" s="196">
        <v>0.5</v>
      </c>
      <c r="P50" s="196"/>
      <c r="Q50" s="197"/>
      <c r="R50" s="386">
        <f t="shared" si="7"/>
        <v>140</v>
      </c>
      <c r="S50" s="387">
        <f t="shared" si="7"/>
        <v>0</v>
      </c>
      <c r="T50" s="387">
        <f t="shared" si="7"/>
        <v>0</v>
      </c>
      <c r="U50" s="387">
        <f t="shared" si="7"/>
        <v>140</v>
      </c>
      <c r="V50" s="387">
        <f t="shared" si="7"/>
        <v>0</v>
      </c>
      <c r="W50" s="388">
        <f t="shared" si="7"/>
        <v>0</v>
      </c>
      <c r="X50" s="389">
        <f t="shared" si="4"/>
        <v>280</v>
      </c>
      <c r="Y50" s="144"/>
      <c r="Z50" s="423">
        <f t="shared" si="5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 hidden="1">
      <c r="A51" s="157">
        <f t="shared" si="0"/>
        <v>1</v>
      </c>
      <c r="B51" s="142" t="s">
        <v>85</v>
      </c>
      <c r="C51" s="154" t="s">
        <v>29</v>
      </c>
      <c r="D51" s="200">
        <v>22</v>
      </c>
      <c r="E51" s="383">
        <f t="shared" si="1"/>
        <v>154</v>
      </c>
      <c r="F51" s="319">
        <v>46280</v>
      </c>
      <c r="G51" s="384">
        <f t="shared" ca="1" si="8"/>
        <v>28</v>
      </c>
      <c r="H51" s="385">
        <v>3</v>
      </c>
      <c r="I51" s="490">
        <v>-4.2692519000000004</v>
      </c>
      <c r="J51" s="490">
        <v>15.2894527</v>
      </c>
      <c r="K51" s="385" t="str">
        <f>VLOOKUP(H51,Secteurs!$A$4:$C$6,3)</f>
        <v>Arnaud ITOUA</v>
      </c>
      <c r="L51" s="195">
        <v>0.5</v>
      </c>
      <c r="M51" s="196"/>
      <c r="N51" s="196">
        <v>0.25</v>
      </c>
      <c r="O51" s="196"/>
      <c r="P51" s="196">
        <v>0.25</v>
      </c>
      <c r="Q51" s="197"/>
      <c r="R51" s="386">
        <f t="shared" si="7"/>
        <v>77</v>
      </c>
      <c r="S51" s="387">
        <f t="shared" si="7"/>
        <v>0</v>
      </c>
      <c r="T51" s="387">
        <f t="shared" si="7"/>
        <v>38.5</v>
      </c>
      <c r="U51" s="387">
        <f t="shared" si="7"/>
        <v>0</v>
      </c>
      <c r="V51" s="387">
        <f t="shared" si="7"/>
        <v>38.5</v>
      </c>
      <c r="W51" s="388">
        <f t="shared" si="7"/>
        <v>0</v>
      </c>
      <c r="X51" s="389">
        <f t="shared" si="4"/>
        <v>154</v>
      </c>
      <c r="Y51" s="144"/>
      <c r="Z51" s="423">
        <f t="shared" si="5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 hidden="1">
      <c r="A52" s="157">
        <f t="shared" si="0"/>
        <v>1</v>
      </c>
      <c r="B52" s="150" t="s">
        <v>86</v>
      </c>
      <c r="C52" s="148" t="s">
        <v>29</v>
      </c>
      <c r="D52" s="200">
        <v>20</v>
      </c>
      <c r="E52" s="383">
        <f t="shared" si="1"/>
        <v>140</v>
      </c>
      <c r="F52" s="319">
        <v>46280</v>
      </c>
      <c r="G52" s="384">
        <f t="shared" ca="1" si="8"/>
        <v>28</v>
      </c>
      <c r="H52" s="385">
        <v>3</v>
      </c>
      <c r="I52" s="490">
        <v>-4.1917201000000004</v>
      </c>
      <c r="J52" s="490">
        <v>15.2475126</v>
      </c>
      <c r="K52" s="385" t="str">
        <f>VLOOKUP(H52,Secteurs!$A$4:$C$6,3)</f>
        <v>Arnaud ITOUA</v>
      </c>
      <c r="L52" s="195">
        <v>0.5</v>
      </c>
      <c r="M52" s="196"/>
      <c r="N52" s="196"/>
      <c r="O52" s="196"/>
      <c r="P52" s="196">
        <v>0.5</v>
      </c>
      <c r="Q52" s="197"/>
      <c r="R52" s="386">
        <f t="shared" si="7"/>
        <v>70</v>
      </c>
      <c r="S52" s="387">
        <f t="shared" si="7"/>
        <v>0</v>
      </c>
      <c r="T52" s="387">
        <f t="shared" si="7"/>
        <v>0</v>
      </c>
      <c r="U52" s="387">
        <f t="shared" si="7"/>
        <v>0</v>
      </c>
      <c r="V52" s="387">
        <f t="shared" si="7"/>
        <v>70</v>
      </c>
      <c r="W52" s="388">
        <f t="shared" si="7"/>
        <v>0</v>
      </c>
      <c r="X52" s="389">
        <f t="shared" si="4"/>
        <v>140</v>
      </c>
      <c r="Y52" s="144"/>
      <c r="Z52" s="423">
        <f t="shared" si="5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 hidden="1">
      <c r="A53" s="157">
        <f t="shared" si="0"/>
        <v>1</v>
      </c>
      <c r="B53" s="142" t="s">
        <v>337</v>
      </c>
      <c r="D53" s="198">
        <v>28</v>
      </c>
      <c r="E53" s="383">
        <f t="shared" si="1"/>
        <v>196</v>
      </c>
      <c r="F53" s="319">
        <v>46281</v>
      </c>
      <c r="G53" s="384">
        <f t="shared" ca="1" si="8"/>
        <v>27</v>
      </c>
      <c r="H53" s="385">
        <v>3</v>
      </c>
      <c r="I53" s="490">
        <v>-4.1304055000000002</v>
      </c>
      <c r="J53" s="490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/>
      <c r="P53" s="196">
        <v>0.5</v>
      </c>
      <c r="Q53" s="197"/>
      <c r="R53" s="386">
        <f t="shared" si="7"/>
        <v>98</v>
      </c>
      <c r="S53" s="387">
        <f t="shared" si="7"/>
        <v>0</v>
      </c>
      <c r="T53" s="387">
        <f t="shared" si="7"/>
        <v>0</v>
      </c>
      <c r="U53" s="387">
        <f t="shared" si="7"/>
        <v>0</v>
      </c>
      <c r="V53" s="387">
        <f t="shared" si="7"/>
        <v>98</v>
      </c>
      <c r="W53" s="388">
        <f t="shared" si="7"/>
        <v>0</v>
      </c>
      <c r="X53" s="389">
        <f t="shared" si="4"/>
        <v>196</v>
      </c>
      <c r="Y53" s="144"/>
      <c r="Z53" s="423">
        <f t="shared" si="5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 hidden="1">
      <c r="A54" s="157">
        <f t="shared" si="0"/>
        <v>1</v>
      </c>
      <c r="B54" s="142" t="s">
        <v>88</v>
      </c>
      <c r="C54" s="148" t="s">
        <v>29</v>
      </c>
      <c r="D54" s="198">
        <v>32</v>
      </c>
      <c r="E54" s="383">
        <f t="shared" si="1"/>
        <v>224</v>
      </c>
      <c r="F54" s="319">
        <v>46279</v>
      </c>
      <c r="G54" s="384">
        <f t="shared" ca="1" si="8"/>
        <v>29</v>
      </c>
      <c r="H54" s="385">
        <v>2</v>
      </c>
      <c r="I54" s="490">
        <v>-4.2692642000000003</v>
      </c>
      <c r="J54" s="490">
        <v>15.289446399999999</v>
      </c>
      <c r="K54" s="385" t="s">
        <v>354</v>
      </c>
      <c r="L54" s="195">
        <v>0.75</v>
      </c>
      <c r="M54" s="196"/>
      <c r="N54" s="196"/>
      <c r="O54" s="196">
        <v>0.25</v>
      </c>
      <c r="P54" s="196"/>
      <c r="Q54" s="197"/>
      <c r="R54" s="386">
        <f t="shared" si="7"/>
        <v>168</v>
      </c>
      <c r="S54" s="387">
        <f t="shared" si="7"/>
        <v>0</v>
      </c>
      <c r="T54" s="387">
        <f t="shared" si="7"/>
        <v>0</v>
      </c>
      <c r="U54" s="387">
        <f t="shared" si="7"/>
        <v>56</v>
      </c>
      <c r="V54" s="387">
        <f t="shared" si="7"/>
        <v>0</v>
      </c>
      <c r="W54" s="388">
        <f t="shared" si="7"/>
        <v>0</v>
      </c>
      <c r="X54" s="389">
        <f t="shared" si="4"/>
        <v>224</v>
      </c>
      <c r="Y54" s="144"/>
      <c r="Z54" s="423">
        <f t="shared" si="5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 hidden="1">
      <c r="A55" s="157">
        <f t="shared" si="0"/>
        <v>1</v>
      </c>
      <c r="B55" s="156" t="s">
        <v>89</v>
      </c>
      <c r="C55" s="148" t="s">
        <v>34</v>
      </c>
      <c r="D55" s="198">
        <v>24</v>
      </c>
      <c r="E55" s="383">
        <f t="shared" si="1"/>
        <v>168</v>
      </c>
      <c r="F55" s="319">
        <v>46272</v>
      </c>
      <c r="G55" s="384">
        <f t="shared" ca="1" si="8"/>
        <v>36</v>
      </c>
      <c r="H55" s="385">
        <v>3</v>
      </c>
      <c r="I55" s="490"/>
      <c r="J55" s="490"/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/>
      <c r="Q55" s="197">
        <v>0.5</v>
      </c>
      <c r="R55" s="386">
        <f t="shared" si="7"/>
        <v>84</v>
      </c>
      <c r="S55" s="387">
        <f t="shared" si="7"/>
        <v>0</v>
      </c>
      <c r="T55" s="387">
        <f t="shared" si="7"/>
        <v>0</v>
      </c>
      <c r="U55" s="387">
        <f t="shared" si="7"/>
        <v>0</v>
      </c>
      <c r="V55" s="387">
        <f t="shared" si="7"/>
        <v>0</v>
      </c>
      <c r="W55" s="388">
        <f t="shared" si="7"/>
        <v>84</v>
      </c>
      <c r="X55" s="389">
        <f t="shared" si="4"/>
        <v>168</v>
      </c>
      <c r="Y55" s="144"/>
      <c r="Z55" s="423">
        <f t="shared" si="5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 hidden="1">
      <c r="A56" s="157">
        <f t="shared" si="0"/>
        <v>1</v>
      </c>
      <c r="B56" s="348" t="s">
        <v>322</v>
      </c>
      <c r="C56" s="168" t="s">
        <v>29</v>
      </c>
      <c r="D56" s="198">
        <v>36</v>
      </c>
      <c r="E56" s="383">
        <f t="shared" si="1"/>
        <v>252</v>
      </c>
      <c r="F56" s="319">
        <v>46279</v>
      </c>
      <c r="G56" s="384">
        <f t="shared" ca="1" si="8"/>
        <v>29</v>
      </c>
      <c r="H56" s="385">
        <v>2</v>
      </c>
      <c r="I56" s="490"/>
      <c r="J56" s="490"/>
      <c r="K56" s="385" t="s">
        <v>354</v>
      </c>
      <c r="L56" s="195">
        <v>0.25</v>
      </c>
      <c r="M56" s="196"/>
      <c r="N56" s="196"/>
      <c r="O56" s="196">
        <v>0.5</v>
      </c>
      <c r="P56" s="196">
        <v>0.25</v>
      </c>
      <c r="Q56" s="197"/>
      <c r="R56" s="386">
        <f t="shared" si="7"/>
        <v>63</v>
      </c>
      <c r="S56" s="387">
        <f t="shared" si="7"/>
        <v>0</v>
      </c>
      <c r="T56" s="387">
        <f t="shared" si="7"/>
        <v>0</v>
      </c>
      <c r="U56" s="387">
        <f t="shared" si="7"/>
        <v>126</v>
      </c>
      <c r="V56" s="387">
        <f t="shared" si="7"/>
        <v>63</v>
      </c>
      <c r="W56" s="388">
        <f t="shared" si="7"/>
        <v>0</v>
      </c>
      <c r="X56" s="389">
        <f t="shared" si="4"/>
        <v>252</v>
      </c>
      <c r="Y56" s="144"/>
      <c r="Z56" s="423">
        <f t="shared" si="5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 hidden="1">
      <c r="A57" s="157">
        <f t="shared" si="0"/>
        <v>1</v>
      </c>
      <c r="B57" s="156" t="s">
        <v>91</v>
      </c>
      <c r="C57" s="156"/>
      <c r="D57" s="198">
        <v>28</v>
      </c>
      <c r="E57" s="383">
        <f t="shared" si="1"/>
        <v>196</v>
      </c>
      <c r="F57" s="319">
        <v>46281</v>
      </c>
      <c r="G57" s="384">
        <f t="shared" ca="1" si="8"/>
        <v>27</v>
      </c>
      <c r="H57" s="385">
        <v>3</v>
      </c>
      <c r="I57" s="490">
        <v>-4.1325567000000003</v>
      </c>
      <c r="J57" s="490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si="7"/>
        <v>98</v>
      </c>
      <c r="S57" s="387">
        <f t="shared" si="7"/>
        <v>0</v>
      </c>
      <c r="T57" s="387">
        <f t="shared" si="7"/>
        <v>0</v>
      </c>
      <c r="U57" s="387">
        <f t="shared" si="7"/>
        <v>0</v>
      </c>
      <c r="V57" s="387">
        <f t="shared" si="7"/>
        <v>0</v>
      </c>
      <c r="W57" s="388">
        <f t="shared" si="7"/>
        <v>98</v>
      </c>
      <c r="X57" s="389">
        <f t="shared" si="4"/>
        <v>196</v>
      </c>
      <c r="Y57" s="144"/>
      <c r="Z57" s="423">
        <f t="shared" si="5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0"/>
        <v>1</v>
      </c>
      <c r="B58" s="158" t="s">
        <v>92</v>
      </c>
      <c r="C58" s="148" t="s">
        <v>34</v>
      </c>
      <c r="D58" s="198">
        <v>24</v>
      </c>
      <c r="E58" s="383">
        <f t="shared" si="1"/>
        <v>168</v>
      </c>
      <c r="F58" s="319">
        <v>46282</v>
      </c>
      <c r="G58" s="384">
        <f t="shared" ca="1" si="8"/>
        <v>26</v>
      </c>
      <c r="H58" s="385">
        <v>1</v>
      </c>
      <c r="I58" s="490">
        <v>-4.2821667000000003</v>
      </c>
      <c r="J58" s="490">
        <v>15.235324</v>
      </c>
      <c r="K58" s="385" t="s">
        <v>353</v>
      </c>
      <c r="L58" s="195">
        <v>0.5</v>
      </c>
      <c r="M58" s="196"/>
      <c r="N58" s="196"/>
      <c r="O58" s="196">
        <v>0.25</v>
      </c>
      <c r="P58" s="196"/>
      <c r="Q58" s="197">
        <v>0.25</v>
      </c>
      <c r="R58" s="386">
        <f t="shared" si="7"/>
        <v>84</v>
      </c>
      <c r="S58" s="387">
        <f t="shared" si="7"/>
        <v>0</v>
      </c>
      <c r="T58" s="387">
        <f t="shared" si="7"/>
        <v>0</v>
      </c>
      <c r="U58" s="387">
        <f t="shared" si="7"/>
        <v>42</v>
      </c>
      <c r="V58" s="387">
        <f t="shared" si="7"/>
        <v>0</v>
      </c>
      <c r="W58" s="388">
        <f t="shared" si="7"/>
        <v>42</v>
      </c>
      <c r="X58" s="389">
        <f t="shared" si="4"/>
        <v>168</v>
      </c>
      <c r="Y58" s="144"/>
      <c r="Z58" s="423">
        <f t="shared" si="5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 hidden="1">
      <c r="A59" s="157">
        <f t="shared" si="0"/>
        <v>1</v>
      </c>
      <c r="B59" s="156" t="s">
        <v>93</v>
      </c>
      <c r="C59" s="148" t="s">
        <v>29</v>
      </c>
      <c r="D59" s="198">
        <v>40</v>
      </c>
      <c r="E59" s="383">
        <f t="shared" si="1"/>
        <v>280</v>
      </c>
      <c r="F59" s="319">
        <v>46279</v>
      </c>
      <c r="G59" s="384">
        <f t="shared" ca="1" si="8"/>
        <v>29</v>
      </c>
      <c r="H59" s="385">
        <v>2</v>
      </c>
      <c r="I59" s="490">
        <v>-4.2573239999999997</v>
      </c>
      <c r="J59" s="490">
        <v>15.269506</v>
      </c>
      <c r="K59" s="385" t="s">
        <v>354</v>
      </c>
      <c r="L59" s="195">
        <v>0.25</v>
      </c>
      <c r="M59" s="196">
        <v>0.25</v>
      </c>
      <c r="N59" s="196">
        <v>0.25</v>
      </c>
      <c r="O59" s="196"/>
      <c r="P59" s="196">
        <v>0.25</v>
      </c>
      <c r="Q59" s="197"/>
      <c r="R59" s="386">
        <f t="shared" si="7"/>
        <v>70</v>
      </c>
      <c r="S59" s="387">
        <f t="shared" si="7"/>
        <v>70</v>
      </c>
      <c r="T59" s="387">
        <f t="shared" si="7"/>
        <v>70</v>
      </c>
      <c r="U59" s="387">
        <f t="shared" si="7"/>
        <v>0</v>
      </c>
      <c r="V59" s="387">
        <f t="shared" si="7"/>
        <v>70</v>
      </c>
      <c r="W59" s="388">
        <f t="shared" si="7"/>
        <v>0</v>
      </c>
      <c r="X59" s="389">
        <f t="shared" si="4"/>
        <v>280</v>
      </c>
      <c r="Y59" s="144"/>
      <c r="Z59" s="423">
        <f t="shared" si="5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0"/>
        <v>1</v>
      </c>
      <c r="B60" s="153" t="s">
        <v>94</v>
      </c>
      <c r="C60" s="148" t="s">
        <v>29</v>
      </c>
      <c r="D60" s="198">
        <v>28</v>
      </c>
      <c r="E60" s="383">
        <f t="shared" si="1"/>
        <v>196</v>
      </c>
      <c r="F60" s="319">
        <v>46283</v>
      </c>
      <c r="G60" s="384">
        <f t="shared" ca="1" si="8"/>
        <v>25</v>
      </c>
      <c r="H60" s="254">
        <v>1</v>
      </c>
      <c r="I60" s="491">
        <v>-4.2971031999999996</v>
      </c>
      <c r="J60" s="491">
        <v>15.2304285</v>
      </c>
      <c r="K60" s="385" t="s">
        <v>353</v>
      </c>
      <c r="L60" s="195">
        <v>0.5</v>
      </c>
      <c r="M60" s="196"/>
      <c r="N60" s="196"/>
      <c r="O60" s="196"/>
      <c r="P60" s="196"/>
      <c r="Q60" s="197">
        <v>0.5</v>
      </c>
      <c r="R60" s="386">
        <f t="shared" si="7"/>
        <v>98</v>
      </c>
      <c r="S60" s="387">
        <f t="shared" si="7"/>
        <v>0</v>
      </c>
      <c r="T60" s="387">
        <f t="shared" si="7"/>
        <v>0</v>
      </c>
      <c r="U60" s="387">
        <f t="shared" si="7"/>
        <v>0</v>
      </c>
      <c r="V60" s="387">
        <f t="shared" si="7"/>
        <v>0</v>
      </c>
      <c r="W60" s="388">
        <f t="shared" si="7"/>
        <v>98</v>
      </c>
      <c r="X60" s="389">
        <f t="shared" si="4"/>
        <v>196</v>
      </c>
      <c r="Y60" s="144"/>
      <c r="Z60" s="423">
        <f t="shared" si="5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0"/>
        <v>1</v>
      </c>
      <c r="B61" s="169" t="s">
        <v>95</v>
      </c>
      <c r="C61" s="159" t="s">
        <v>29</v>
      </c>
      <c r="D61" s="200">
        <v>24</v>
      </c>
      <c r="E61" s="383">
        <f t="shared" si="1"/>
        <v>168</v>
      </c>
      <c r="F61" s="319">
        <v>46282</v>
      </c>
      <c r="G61" s="384">
        <f t="shared" ca="1" si="8"/>
        <v>26</v>
      </c>
      <c r="H61" s="254">
        <v>1</v>
      </c>
      <c r="I61" s="491">
        <v>-4.2821742</v>
      </c>
      <c r="J61" s="491">
        <v>15.220715500000001</v>
      </c>
      <c r="K61" s="385" t="s">
        <v>353</v>
      </c>
      <c r="L61" s="195">
        <v>0.5</v>
      </c>
      <c r="M61" s="196"/>
      <c r="N61" s="196"/>
      <c r="O61" s="196"/>
      <c r="P61" s="196"/>
      <c r="Q61" s="197">
        <v>0.5</v>
      </c>
      <c r="R61" s="386">
        <f t="shared" si="7"/>
        <v>84</v>
      </c>
      <c r="S61" s="387">
        <f t="shared" si="7"/>
        <v>0</v>
      </c>
      <c r="T61" s="387">
        <f t="shared" si="7"/>
        <v>0</v>
      </c>
      <c r="U61" s="387">
        <f t="shared" si="7"/>
        <v>0</v>
      </c>
      <c r="V61" s="387">
        <f t="shared" si="7"/>
        <v>0</v>
      </c>
      <c r="W61" s="388">
        <f t="shared" si="7"/>
        <v>84</v>
      </c>
      <c r="X61" s="389">
        <f t="shared" si="4"/>
        <v>168</v>
      </c>
      <c r="Y61" s="144"/>
      <c r="Z61" s="423">
        <f t="shared" si="5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0"/>
        <v>1</v>
      </c>
      <c r="B62" s="142" t="s">
        <v>96</v>
      </c>
      <c r="C62" s="159" t="s">
        <v>29</v>
      </c>
      <c r="D62" s="198">
        <v>24</v>
      </c>
      <c r="E62" s="383">
        <f t="shared" si="1"/>
        <v>168</v>
      </c>
      <c r="F62" s="319">
        <v>46282</v>
      </c>
      <c r="G62" s="384">
        <f t="shared" ca="1" si="8"/>
        <v>26</v>
      </c>
      <c r="H62" s="254">
        <v>1</v>
      </c>
      <c r="I62" s="491">
        <v>-4.2682741999999996</v>
      </c>
      <c r="J62" s="491">
        <v>15.2245566</v>
      </c>
      <c r="K62" s="385" t="s">
        <v>353</v>
      </c>
      <c r="L62" s="195">
        <v>0.5</v>
      </c>
      <c r="M62" s="196"/>
      <c r="N62" s="196"/>
      <c r="O62" s="196"/>
      <c r="P62" s="196"/>
      <c r="Q62" s="197">
        <v>0.5</v>
      </c>
      <c r="R62" s="386">
        <f t="shared" si="7"/>
        <v>84</v>
      </c>
      <c r="S62" s="387">
        <f t="shared" si="7"/>
        <v>0</v>
      </c>
      <c r="T62" s="387">
        <f t="shared" si="7"/>
        <v>0</v>
      </c>
      <c r="U62" s="387">
        <f t="shared" si="7"/>
        <v>0</v>
      </c>
      <c r="V62" s="387">
        <f t="shared" si="7"/>
        <v>0</v>
      </c>
      <c r="W62" s="388">
        <f t="shared" si="7"/>
        <v>84</v>
      </c>
      <c r="X62" s="389">
        <f t="shared" si="4"/>
        <v>168</v>
      </c>
      <c r="Y62" s="144"/>
      <c r="Z62" s="423">
        <f t="shared" si="5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 hidden="1">
      <c r="A63" s="157">
        <f t="shared" si="0"/>
        <v>1</v>
      </c>
      <c r="B63" s="150" t="s">
        <v>97</v>
      </c>
      <c r="C63" s="159" t="s">
        <v>29</v>
      </c>
      <c r="D63" s="200">
        <v>40</v>
      </c>
      <c r="E63" s="383">
        <f t="shared" si="1"/>
        <v>280</v>
      </c>
      <c r="F63" s="319">
        <v>46275</v>
      </c>
      <c r="G63" s="384">
        <f t="shared" ca="1" si="8"/>
        <v>33</v>
      </c>
      <c r="H63" s="385">
        <v>3</v>
      </c>
      <c r="I63" s="490"/>
      <c r="J63" s="490"/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7"/>
        <v>140</v>
      </c>
      <c r="S63" s="387">
        <f t="shared" si="7"/>
        <v>0</v>
      </c>
      <c r="T63" s="387">
        <f t="shared" si="7"/>
        <v>0</v>
      </c>
      <c r="U63" s="387">
        <f t="shared" si="7"/>
        <v>0</v>
      </c>
      <c r="V63" s="387">
        <f t="shared" si="7"/>
        <v>140</v>
      </c>
      <c r="W63" s="388">
        <f t="shared" si="7"/>
        <v>0</v>
      </c>
      <c r="X63" s="389">
        <f t="shared" si="4"/>
        <v>280</v>
      </c>
      <c r="Y63" s="144"/>
      <c r="Z63" s="423">
        <f t="shared" si="5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0"/>
        <v>1</v>
      </c>
      <c r="B64" s="169" t="s">
        <v>98</v>
      </c>
      <c r="C64" s="159" t="s">
        <v>29</v>
      </c>
      <c r="D64" s="200">
        <v>18</v>
      </c>
      <c r="E64" s="383">
        <f t="shared" si="1"/>
        <v>126</v>
      </c>
      <c r="F64" s="319">
        <v>46283</v>
      </c>
      <c r="G64" s="384">
        <f t="shared" ca="1" si="8"/>
        <v>25</v>
      </c>
      <c r="H64" s="254">
        <v>1</v>
      </c>
      <c r="I64" s="491">
        <v>-4.2987611000000001</v>
      </c>
      <c r="J64" s="491">
        <v>15.229229999999999</v>
      </c>
      <c r="K64" s="385" t="s">
        <v>353</v>
      </c>
      <c r="L64" s="195">
        <v>0.5</v>
      </c>
      <c r="M64" s="196"/>
      <c r="N64" s="196"/>
      <c r="O64" s="196">
        <v>0.5</v>
      </c>
      <c r="P64" s="196"/>
      <c r="Q64" s="197"/>
      <c r="R64" s="386">
        <f t="shared" si="7"/>
        <v>63</v>
      </c>
      <c r="S64" s="387">
        <f t="shared" si="7"/>
        <v>0</v>
      </c>
      <c r="T64" s="387">
        <f t="shared" si="7"/>
        <v>0</v>
      </c>
      <c r="U64" s="387">
        <f t="shared" si="7"/>
        <v>63</v>
      </c>
      <c r="V64" s="387">
        <f t="shared" si="7"/>
        <v>0</v>
      </c>
      <c r="W64" s="388">
        <f t="shared" si="7"/>
        <v>0</v>
      </c>
      <c r="X64" s="389">
        <f t="shared" si="4"/>
        <v>126</v>
      </c>
      <c r="Y64" s="144"/>
      <c r="Z64" s="423">
        <f t="shared" si="5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0"/>
        <v>1</v>
      </c>
      <c r="B65" s="169" t="s">
        <v>99</v>
      </c>
      <c r="C65" s="159" t="s">
        <v>29</v>
      </c>
      <c r="D65" s="200">
        <v>28</v>
      </c>
      <c r="E65" s="383">
        <f t="shared" si="1"/>
        <v>196</v>
      </c>
      <c r="F65" s="319">
        <v>46283</v>
      </c>
      <c r="G65" s="384">
        <f t="shared" ca="1" si="8"/>
        <v>25</v>
      </c>
      <c r="H65" s="385">
        <v>1</v>
      </c>
      <c r="I65" s="490">
        <v>-4.2967839999999997</v>
      </c>
      <c r="J65" s="490">
        <v>15.2316182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7"/>
        <v>98</v>
      </c>
      <c r="S65" s="387">
        <f t="shared" si="7"/>
        <v>0</v>
      </c>
      <c r="T65" s="387">
        <f t="shared" si="7"/>
        <v>0</v>
      </c>
      <c r="U65" s="387">
        <f t="shared" si="7"/>
        <v>0</v>
      </c>
      <c r="V65" s="387">
        <f t="shared" si="7"/>
        <v>0</v>
      </c>
      <c r="W65" s="388">
        <f t="shared" si="7"/>
        <v>98</v>
      </c>
      <c r="X65" s="389">
        <f t="shared" si="4"/>
        <v>196</v>
      </c>
      <c r="Y65" s="144"/>
      <c r="Z65" s="423">
        <f t="shared" si="5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129" si="9">+IF(D66&gt;0,1,0)</f>
        <v>1</v>
      </c>
      <c r="B66" s="161" t="s">
        <v>100</v>
      </c>
      <c r="C66" s="160" t="s">
        <v>29</v>
      </c>
      <c r="D66" s="198">
        <v>20</v>
      </c>
      <c r="E66" s="383">
        <f t="shared" ref="E66:E129" si="10">D66*7</f>
        <v>140</v>
      </c>
      <c r="F66" s="319">
        <v>46282</v>
      </c>
      <c r="G66" s="384">
        <f t="shared" ca="1" si="8"/>
        <v>26</v>
      </c>
      <c r="H66" s="254">
        <v>1</v>
      </c>
      <c r="I66" s="491">
        <v>-4.2824644000000003</v>
      </c>
      <c r="J66" s="491">
        <v>15.226678700000001</v>
      </c>
      <c r="K66" s="385" t="s">
        <v>353</v>
      </c>
      <c r="L66" s="195">
        <v>0.5</v>
      </c>
      <c r="M66" s="196"/>
      <c r="N66" s="196"/>
      <c r="O66" s="196"/>
      <c r="P66" s="196"/>
      <c r="Q66" s="197">
        <v>0.5</v>
      </c>
      <c r="R66" s="386">
        <f t="shared" ref="R66:W97" si="11">+$E66*L66</f>
        <v>70</v>
      </c>
      <c r="S66" s="387">
        <f t="shared" si="11"/>
        <v>0</v>
      </c>
      <c r="T66" s="387">
        <f t="shared" si="11"/>
        <v>0</v>
      </c>
      <c r="U66" s="387">
        <f t="shared" si="11"/>
        <v>0</v>
      </c>
      <c r="V66" s="387">
        <f t="shared" si="11"/>
        <v>0</v>
      </c>
      <c r="W66" s="388">
        <f t="shared" si="11"/>
        <v>70</v>
      </c>
      <c r="X66" s="389">
        <f t="shared" ref="X66:X129" si="12">SUM(R66:W66)</f>
        <v>140</v>
      </c>
      <c r="Y66" s="144"/>
      <c r="Z66" s="423">
        <f t="shared" ref="Z66:Z129" si="13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 hidden="1">
      <c r="A67" s="157">
        <f t="shared" si="9"/>
        <v>1</v>
      </c>
      <c r="B67" s="153" t="s">
        <v>101</v>
      </c>
      <c r="C67" s="148" t="s">
        <v>29</v>
      </c>
      <c r="D67" s="198">
        <v>48</v>
      </c>
      <c r="E67" s="383">
        <f t="shared" si="10"/>
        <v>336</v>
      </c>
      <c r="F67" s="319">
        <v>46206</v>
      </c>
      <c r="G67" s="384">
        <v>1</v>
      </c>
      <c r="H67" s="385">
        <v>2</v>
      </c>
      <c r="I67" s="490">
        <v>-4.2595340000000004</v>
      </c>
      <c r="J67" s="490">
        <v>15.281347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11"/>
        <v>0</v>
      </c>
      <c r="S67" s="387">
        <f t="shared" si="11"/>
        <v>168</v>
      </c>
      <c r="T67" s="387">
        <f t="shared" si="11"/>
        <v>0</v>
      </c>
      <c r="U67" s="387">
        <f t="shared" si="11"/>
        <v>84</v>
      </c>
      <c r="V67" s="387">
        <f t="shared" si="11"/>
        <v>0</v>
      </c>
      <c r="W67" s="388">
        <f t="shared" si="11"/>
        <v>84</v>
      </c>
      <c r="X67" s="389">
        <f t="shared" si="12"/>
        <v>336</v>
      </c>
      <c r="Y67" s="144"/>
      <c r="Z67" s="423">
        <f t="shared" si="13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 hidden="1">
      <c r="A68" s="157">
        <f t="shared" si="9"/>
        <v>1</v>
      </c>
      <c r="B68" s="150" t="s">
        <v>103</v>
      </c>
      <c r="C68" s="288"/>
      <c r="D68" s="200">
        <v>20</v>
      </c>
      <c r="E68" s="383">
        <f t="shared" si="10"/>
        <v>140</v>
      </c>
      <c r="F68" s="319">
        <v>46280</v>
      </c>
      <c r="G68" s="384">
        <f t="shared" ref="G68:G131" ca="1" si="14">+IF(A68=1,(+TODAY())-F68,"Sans objet")</f>
        <v>28</v>
      </c>
      <c r="H68" s="254">
        <v>2</v>
      </c>
      <c r="I68" s="491">
        <v>-4.2455360000000004</v>
      </c>
      <c r="J68" s="491">
        <v>15.277835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11"/>
        <v>0</v>
      </c>
      <c r="S68" s="387">
        <f t="shared" si="11"/>
        <v>0</v>
      </c>
      <c r="T68" s="387">
        <f t="shared" si="11"/>
        <v>0</v>
      </c>
      <c r="U68" s="387">
        <f t="shared" si="11"/>
        <v>0</v>
      </c>
      <c r="V68" s="387">
        <f t="shared" si="11"/>
        <v>0</v>
      </c>
      <c r="W68" s="388">
        <f t="shared" si="11"/>
        <v>140</v>
      </c>
      <c r="X68" s="389">
        <f t="shared" si="12"/>
        <v>140</v>
      </c>
      <c r="Y68" s="144"/>
      <c r="Z68" s="423">
        <f t="shared" si="13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9"/>
        <v>1</v>
      </c>
      <c r="B69" s="153" t="s">
        <v>105</v>
      </c>
      <c r="D69" s="198">
        <v>28</v>
      </c>
      <c r="E69" s="383">
        <f t="shared" si="10"/>
        <v>196</v>
      </c>
      <c r="F69" s="319">
        <v>46282</v>
      </c>
      <c r="G69" s="384">
        <f t="shared" ca="1" si="14"/>
        <v>26</v>
      </c>
      <c r="H69" s="254">
        <v>1</v>
      </c>
      <c r="I69" s="491">
        <v>-4.2809239999999997</v>
      </c>
      <c r="J69" s="491">
        <v>15.191523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11"/>
        <v>98</v>
      </c>
      <c r="S69" s="387">
        <f t="shared" si="11"/>
        <v>0</v>
      </c>
      <c r="T69" s="387">
        <f t="shared" si="11"/>
        <v>0</v>
      </c>
      <c r="U69" s="387">
        <f t="shared" si="11"/>
        <v>98</v>
      </c>
      <c r="V69" s="387">
        <f t="shared" si="11"/>
        <v>0</v>
      </c>
      <c r="W69" s="388">
        <f t="shared" si="11"/>
        <v>0</v>
      </c>
      <c r="X69" s="389">
        <f t="shared" si="12"/>
        <v>196</v>
      </c>
      <c r="Y69" s="144"/>
      <c r="Z69" s="423">
        <f t="shared" si="13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9"/>
        <v>1</v>
      </c>
      <c r="B70" s="142" t="s">
        <v>106</v>
      </c>
      <c r="C70" s="142"/>
      <c r="D70" s="199">
        <v>12</v>
      </c>
      <c r="E70" s="383">
        <f t="shared" si="10"/>
        <v>84</v>
      </c>
      <c r="F70" s="319">
        <v>46283</v>
      </c>
      <c r="G70" s="384">
        <f t="shared" ca="1" si="14"/>
        <v>25</v>
      </c>
      <c r="H70" s="254">
        <v>1</v>
      </c>
      <c r="I70" s="491">
        <v>-4.3030698000000003</v>
      </c>
      <c r="J70" s="491">
        <v>15.229532499999999</v>
      </c>
      <c r="K70" s="385" t="s">
        <v>353</v>
      </c>
      <c r="L70" s="195">
        <v>0.5</v>
      </c>
      <c r="M70" s="196"/>
      <c r="N70" s="196"/>
      <c r="O70" s="196">
        <v>0.25</v>
      </c>
      <c r="P70" s="196"/>
      <c r="Q70" s="197">
        <v>0.25</v>
      </c>
      <c r="R70" s="386">
        <f t="shared" si="11"/>
        <v>42</v>
      </c>
      <c r="S70" s="387">
        <f t="shared" si="11"/>
        <v>0</v>
      </c>
      <c r="T70" s="387">
        <f t="shared" si="11"/>
        <v>0</v>
      </c>
      <c r="U70" s="387">
        <f t="shared" si="11"/>
        <v>21</v>
      </c>
      <c r="V70" s="387">
        <f t="shared" si="11"/>
        <v>0</v>
      </c>
      <c r="W70" s="388">
        <f t="shared" si="11"/>
        <v>21</v>
      </c>
      <c r="X70" s="389">
        <f t="shared" si="12"/>
        <v>84</v>
      </c>
      <c r="Y70" s="144"/>
      <c r="Z70" s="423">
        <f t="shared" si="13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 hidden="1">
      <c r="A71" s="157">
        <f t="shared" si="9"/>
        <v>1</v>
      </c>
      <c r="B71" s="142" t="s">
        <v>107</v>
      </c>
      <c r="C71" s="142"/>
      <c r="D71" s="198">
        <v>28</v>
      </c>
      <c r="E71" s="383">
        <f t="shared" si="10"/>
        <v>196</v>
      </c>
      <c r="F71" s="319">
        <v>46281</v>
      </c>
      <c r="G71" s="384">
        <f t="shared" ca="1" si="14"/>
        <v>27</v>
      </c>
      <c r="H71" s="385">
        <v>2</v>
      </c>
      <c r="I71" s="490">
        <v>-4.2298609999999996</v>
      </c>
      <c r="J71" s="490">
        <v>15.268148999999999</v>
      </c>
      <c r="K71" s="385" t="s">
        <v>354</v>
      </c>
      <c r="L71" s="195">
        <v>0.75</v>
      </c>
      <c r="M71" s="196"/>
      <c r="N71" s="196"/>
      <c r="O71" s="196">
        <v>0.25</v>
      </c>
      <c r="P71" s="196"/>
      <c r="Q71" s="197"/>
      <c r="R71" s="386">
        <f t="shared" si="11"/>
        <v>147</v>
      </c>
      <c r="S71" s="387">
        <f t="shared" si="11"/>
        <v>0</v>
      </c>
      <c r="T71" s="387">
        <f t="shared" si="11"/>
        <v>0</v>
      </c>
      <c r="U71" s="387">
        <f t="shared" si="11"/>
        <v>49</v>
      </c>
      <c r="V71" s="387">
        <f t="shared" si="11"/>
        <v>0</v>
      </c>
      <c r="W71" s="388">
        <f t="shared" si="11"/>
        <v>0</v>
      </c>
      <c r="X71" s="389">
        <f t="shared" si="12"/>
        <v>196</v>
      </c>
      <c r="Y71" s="144"/>
      <c r="Z71" s="423">
        <f t="shared" si="13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9"/>
        <v>1</v>
      </c>
      <c r="B72" s="153" t="s">
        <v>392</v>
      </c>
      <c r="C72" s="149" t="s">
        <v>34</v>
      </c>
      <c r="D72" s="198">
        <v>30</v>
      </c>
      <c r="E72" s="383">
        <f t="shared" si="10"/>
        <v>210</v>
      </c>
      <c r="F72" s="352">
        <v>46280</v>
      </c>
      <c r="G72" s="384">
        <f t="shared" ca="1" si="14"/>
        <v>28</v>
      </c>
      <c r="H72" s="255">
        <v>1</v>
      </c>
      <c r="I72" s="492">
        <v>-4.2982246000000002</v>
      </c>
      <c r="J72" s="492">
        <v>15.2397025</v>
      </c>
      <c r="K72" s="255" t="s">
        <v>353</v>
      </c>
      <c r="L72" s="195">
        <v>0.25</v>
      </c>
      <c r="M72" s="196"/>
      <c r="N72" s="196">
        <v>0.25</v>
      </c>
      <c r="O72" s="196">
        <v>0.25</v>
      </c>
      <c r="P72" s="196">
        <v>0.25</v>
      </c>
      <c r="Q72" s="197"/>
      <c r="R72" s="386">
        <f t="shared" si="11"/>
        <v>52.5</v>
      </c>
      <c r="S72" s="387">
        <f t="shared" si="11"/>
        <v>0</v>
      </c>
      <c r="T72" s="387">
        <f t="shared" si="11"/>
        <v>52.5</v>
      </c>
      <c r="U72" s="387">
        <f t="shared" si="11"/>
        <v>52.5</v>
      </c>
      <c r="V72" s="387">
        <f t="shared" si="11"/>
        <v>52.5</v>
      </c>
      <c r="W72" s="388">
        <f t="shared" si="11"/>
        <v>0</v>
      </c>
      <c r="X72" s="389">
        <f t="shared" si="12"/>
        <v>210</v>
      </c>
      <c r="Y72" s="144"/>
      <c r="Z72" s="423">
        <f t="shared" si="13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9"/>
        <v>1</v>
      </c>
      <c r="B73" s="153" t="s">
        <v>393</v>
      </c>
      <c r="C73" s="153"/>
      <c r="D73" s="198">
        <v>26</v>
      </c>
      <c r="E73" s="383">
        <f t="shared" si="10"/>
        <v>182</v>
      </c>
      <c r="F73" s="319">
        <v>46280</v>
      </c>
      <c r="G73" s="384">
        <f t="shared" ca="1" si="14"/>
        <v>28</v>
      </c>
      <c r="H73" s="385">
        <v>1</v>
      </c>
      <c r="I73" s="490">
        <v>-4.3055595000000002</v>
      </c>
      <c r="J73" s="490">
        <v>15.2354831</v>
      </c>
      <c r="K73" s="385" t="s">
        <v>353</v>
      </c>
      <c r="L73" s="195">
        <v>0.25</v>
      </c>
      <c r="M73" s="196"/>
      <c r="N73" s="196">
        <v>0.25</v>
      </c>
      <c r="O73" s="196">
        <v>0.25</v>
      </c>
      <c r="P73" s="196">
        <v>0.25</v>
      </c>
      <c r="Q73" s="197"/>
      <c r="R73" s="386">
        <f t="shared" si="11"/>
        <v>45.5</v>
      </c>
      <c r="S73" s="387">
        <f t="shared" si="11"/>
        <v>0</v>
      </c>
      <c r="T73" s="387">
        <f t="shared" si="11"/>
        <v>45.5</v>
      </c>
      <c r="U73" s="387">
        <f t="shared" si="11"/>
        <v>45.5</v>
      </c>
      <c r="V73" s="387">
        <f t="shared" si="11"/>
        <v>45.5</v>
      </c>
      <c r="W73" s="388">
        <f t="shared" si="11"/>
        <v>0</v>
      </c>
      <c r="X73" s="389">
        <f t="shared" si="12"/>
        <v>182</v>
      </c>
      <c r="Y73" s="144"/>
      <c r="Z73" s="423">
        <f t="shared" si="13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 hidden="1">
      <c r="A74" s="157">
        <f t="shared" si="9"/>
        <v>1</v>
      </c>
      <c r="B74" s="142" t="s">
        <v>110</v>
      </c>
      <c r="C74" s="148" t="s">
        <v>29</v>
      </c>
      <c r="D74" s="198">
        <v>24</v>
      </c>
      <c r="E74" s="383">
        <f t="shared" si="10"/>
        <v>168</v>
      </c>
      <c r="F74" s="319">
        <v>46281</v>
      </c>
      <c r="G74" s="384">
        <f t="shared" ca="1" si="14"/>
        <v>27</v>
      </c>
      <c r="H74" s="385">
        <v>3</v>
      </c>
      <c r="I74" s="490">
        <v>-4.1654558000000002</v>
      </c>
      <c r="J74" s="490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11"/>
        <v>84</v>
      </c>
      <c r="S74" s="387">
        <f t="shared" si="11"/>
        <v>0</v>
      </c>
      <c r="T74" s="387">
        <f t="shared" si="11"/>
        <v>42</v>
      </c>
      <c r="U74" s="387">
        <f t="shared" si="11"/>
        <v>0</v>
      </c>
      <c r="V74" s="387">
        <f t="shared" si="11"/>
        <v>42</v>
      </c>
      <c r="W74" s="388">
        <f t="shared" si="11"/>
        <v>0</v>
      </c>
      <c r="X74" s="389">
        <f t="shared" si="12"/>
        <v>168</v>
      </c>
      <c r="Y74" s="144"/>
      <c r="Z74" s="423">
        <f t="shared" si="13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 hidden="1">
      <c r="A75" s="157">
        <f t="shared" si="9"/>
        <v>1</v>
      </c>
      <c r="B75" s="142" t="s">
        <v>111</v>
      </c>
      <c r="C75" s="142"/>
      <c r="D75" s="198">
        <v>28</v>
      </c>
      <c r="E75" s="383">
        <f t="shared" si="10"/>
        <v>196</v>
      </c>
      <c r="F75" s="319">
        <v>46280</v>
      </c>
      <c r="G75" s="384">
        <f t="shared" ca="1" si="14"/>
        <v>28</v>
      </c>
      <c r="H75" s="385">
        <v>2</v>
      </c>
      <c r="I75" s="490"/>
      <c r="J75" s="490"/>
      <c r="K75" s="385" t="s">
        <v>354</v>
      </c>
      <c r="L75" s="195">
        <v>0.5</v>
      </c>
      <c r="M75" s="196"/>
      <c r="N75" s="196"/>
      <c r="O75" s="196">
        <v>0.5</v>
      </c>
      <c r="P75" s="196"/>
      <c r="Q75" s="197"/>
      <c r="R75" s="386">
        <f t="shared" si="11"/>
        <v>98</v>
      </c>
      <c r="S75" s="387">
        <f t="shared" si="11"/>
        <v>0</v>
      </c>
      <c r="T75" s="387">
        <f t="shared" si="11"/>
        <v>0</v>
      </c>
      <c r="U75" s="387">
        <f t="shared" si="11"/>
        <v>98</v>
      </c>
      <c r="V75" s="387">
        <f t="shared" si="11"/>
        <v>0</v>
      </c>
      <c r="W75" s="388">
        <f t="shared" si="11"/>
        <v>0</v>
      </c>
      <c r="X75" s="389">
        <f t="shared" si="12"/>
        <v>196</v>
      </c>
      <c r="Y75" s="144"/>
      <c r="Z75" s="423">
        <f t="shared" si="13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 hidden="1">
      <c r="A76" s="157">
        <f t="shared" si="9"/>
        <v>1</v>
      </c>
      <c r="B76" s="142" t="s">
        <v>112</v>
      </c>
      <c r="C76" s="148" t="s">
        <v>52</v>
      </c>
      <c r="D76" s="198">
        <v>38</v>
      </c>
      <c r="E76" s="383">
        <f t="shared" si="10"/>
        <v>266</v>
      </c>
      <c r="F76" s="319">
        <v>46274</v>
      </c>
      <c r="G76" s="384">
        <f t="shared" ca="1" si="14"/>
        <v>34</v>
      </c>
      <c r="H76" s="385">
        <v>3</v>
      </c>
      <c r="I76" s="490"/>
      <c r="J76" s="490"/>
      <c r="K76" s="385" t="str">
        <f>VLOOKUP(H76,Secteurs!$A$4:$C$6,3)</f>
        <v>Arnaud ITOUA</v>
      </c>
      <c r="L76" s="195">
        <v>0.5</v>
      </c>
      <c r="M76" s="196"/>
      <c r="N76" s="196"/>
      <c r="O76" s="196"/>
      <c r="P76" s="196">
        <v>0.5</v>
      </c>
      <c r="Q76" s="197"/>
      <c r="R76" s="386">
        <f t="shared" si="11"/>
        <v>133</v>
      </c>
      <c r="S76" s="387">
        <f t="shared" si="11"/>
        <v>0</v>
      </c>
      <c r="T76" s="387">
        <f t="shared" si="11"/>
        <v>0</v>
      </c>
      <c r="U76" s="387">
        <f t="shared" si="11"/>
        <v>0</v>
      </c>
      <c r="V76" s="387">
        <f t="shared" si="11"/>
        <v>133</v>
      </c>
      <c r="W76" s="388">
        <f t="shared" si="11"/>
        <v>0</v>
      </c>
      <c r="X76" s="389">
        <f t="shared" si="12"/>
        <v>266</v>
      </c>
      <c r="Y76" s="144"/>
      <c r="Z76" s="423">
        <f t="shared" si="13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9"/>
        <v>1</v>
      </c>
      <c r="B77" s="153" t="s">
        <v>327</v>
      </c>
      <c r="C77" s="149"/>
      <c r="D77" s="198">
        <v>25</v>
      </c>
      <c r="E77" s="383">
        <f t="shared" si="10"/>
        <v>175</v>
      </c>
      <c r="F77" s="319">
        <v>46282</v>
      </c>
      <c r="G77" s="384">
        <f t="shared" ca="1" si="14"/>
        <v>26</v>
      </c>
      <c r="H77" s="254">
        <v>1</v>
      </c>
      <c r="I77" s="491">
        <v>-4.2880890000000003</v>
      </c>
      <c r="J77" s="491">
        <v>15.193484</v>
      </c>
      <c r="K77" s="385" t="s">
        <v>353</v>
      </c>
      <c r="L77" s="195">
        <v>0.5</v>
      </c>
      <c r="M77" s="196"/>
      <c r="N77" s="196"/>
      <c r="O77" s="196">
        <v>0.5</v>
      </c>
      <c r="P77" s="196"/>
      <c r="Q77" s="197"/>
      <c r="R77" s="386">
        <f t="shared" si="11"/>
        <v>87.5</v>
      </c>
      <c r="S77" s="387">
        <f t="shared" si="11"/>
        <v>0</v>
      </c>
      <c r="T77" s="387">
        <f t="shared" si="11"/>
        <v>0</v>
      </c>
      <c r="U77" s="387">
        <f t="shared" si="11"/>
        <v>87.5</v>
      </c>
      <c r="V77" s="387">
        <f t="shared" si="11"/>
        <v>0</v>
      </c>
      <c r="W77" s="388">
        <f t="shared" si="11"/>
        <v>0</v>
      </c>
      <c r="X77" s="389">
        <f t="shared" si="12"/>
        <v>175</v>
      </c>
      <c r="Y77" s="144"/>
      <c r="Z77" s="423">
        <f t="shared" si="13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 hidden="1">
      <c r="A78" s="157">
        <f t="shared" si="9"/>
        <v>1</v>
      </c>
      <c r="B78" s="142" t="s">
        <v>114</v>
      </c>
      <c r="C78" s="148" t="s">
        <v>29</v>
      </c>
      <c r="D78" s="198">
        <v>32</v>
      </c>
      <c r="E78" s="383">
        <f t="shared" si="10"/>
        <v>224</v>
      </c>
      <c r="F78" s="319">
        <v>46281</v>
      </c>
      <c r="G78" s="384">
        <f t="shared" ca="1" si="14"/>
        <v>27</v>
      </c>
      <c r="H78" s="385">
        <v>1</v>
      </c>
      <c r="I78" s="490">
        <v>-4.2734649999999998</v>
      </c>
      <c r="J78" s="490">
        <v>15.283775</v>
      </c>
      <c r="K78" s="385" t="s">
        <v>354</v>
      </c>
      <c r="L78" s="195">
        <v>0.5</v>
      </c>
      <c r="M78" s="196"/>
      <c r="N78" s="196"/>
      <c r="O78" s="196">
        <v>0.25</v>
      </c>
      <c r="P78" s="196">
        <v>0.25</v>
      </c>
      <c r="Q78" s="197"/>
      <c r="R78" s="386">
        <f t="shared" si="11"/>
        <v>112</v>
      </c>
      <c r="S78" s="387">
        <f t="shared" si="11"/>
        <v>0</v>
      </c>
      <c r="T78" s="387">
        <f t="shared" si="11"/>
        <v>0</v>
      </c>
      <c r="U78" s="387">
        <f t="shared" si="11"/>
        <v>56</v>
      </c>
      <c r="V78" s="387">
        <f t="shared" si="11"/>
        <v>56</v>
      </c>
      <c r="W78" s="388">
        <f t="shared" si="11"/>
        <v>0</v>
      </c>
      <c r="X78" s="389">
        <f t="shared" si="12"/>
        <v>224</v>
      </c>
      <c r="Y78" s="144"/>
      <c r="Z78" s="423">
        <f t="shared" si="13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9"/>
        <v>1</v>
      </c>
      <c r="B79" s="161" t="s">
        <v>237</v>
      </c>
      <c r="C79" s="161"/>
      <c r="D79" s="198">
        <v>52</v>
      </c>
      <c r="E79" s="383">
        <f t="shared" si="10"/>
        <v>364</v>
      </c>
      <c r="F79" s="319">
        <v>46280</v>
      </c>
      <c r="G79" s="384">
        <f t="shared" ca="1" si="14"/>
        <v>28</v>
      </c>
      <c r="H79" s="385">
        <v>1</v>
      </c>
      <c r="I79" s="490">
        <v>-4.2859619999999996</v>
      </c>
      <c r="J79" s="490">
        <v>15.247093</v>
      </c>
      <c r="K79" s="385" t="s">
        <v>353</v>
      </c>
      <c r="L79" s="195"/>
      <c r="M79" s="196"/>
      <c r="N79" s="196">
        <v>0.5</v>
      </c>
      <c r="O79" s="196"/>
      <c r="P79" s="196"/>
      <c r="Q79" s="197">
        <v>0.5</v>
      </c>
      <c r="R79" s="386">
        <f t="shared" si="11"/>
        <v>0</v>
      </c>
      <c r="S79" s="387">
        <f t="shared" si="11"/>
        <v>0</v>
      </c>
      <c r="T79" s="387">
        <f t="shared" si="11"/>
        <v>182</v>
      </c>
      <c r="U79" s="387">
        <f t="shared" si="11"/>
        <v>0</v>
      </c>
      <c r="V79" s="387">
        <f t="shared" si="11"/>
        <v>0</v>
      </c>
      <c r="W79" s="388">
        <f t="shared" si="11"/>
        <v>182</v>
      </c>
      <c r="X79" s="389">
        <f t="shared" si="12"/>
        <v>364</v>
      </c>
      <c r="Y79" s="144"/>
      <c r="Z79" s="423">
        <f t="shared" si="13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9"/>
        <v>1</v>
      </c>
      <c r="B80" s="153" t="s">
        <v>377</v>
      </c>
      <c r="C80" s="149" t="s">
        <v>52</v>
      </c>
      <c r="D80" s="198">
        <v>32</v>
      </c>
      <c r="E80" s="383">
        <f t="shared" si="10"/>
        <v>224</v>
      </c>
      <c r="F80" s="319">
        <v>46282</v>
      </c>
      <c r="G80" s="384">
        <f t="shared" ca="1" si="14"/>
        <v>26</v>
      </c>
      <c r="H80" s="385">
        <v>1</v>
      </c>
      <c r="I80" s="490">
        <v>-4.2902719999999999</v>
      </c>
      <c r="J80" s="490">
        <v>15.249775</v>
      </c>
      <c r="K80" s="385" t="s">
        <v>353</v>
      </c>
      <c r="L80" s="195">
        <v>0.5</v>
      </c>
      <c r="M80" s="196"/>
      <c r="N80" s="196"/>
      <c r="O80" s="196"/>
      <c r="P80" s="196"/>
      <c r="Q80" s="197">
        <v>0.5</v>
      </c>
      <c r="R80" s="386">
        <f t="shared" si="11"/>
        <v>112</v>
      </c>
      <c r="S80" s="387">
        <f t="shared" si="11"/>
        <v>0</v>
      </c>
      <c r="T80" s="387">
        <f t="shared" si="11"/>
        <v>0</v>
      </c>
      <c r="U80" s="387">
        <f t="shared" si="11"/>
        <v>0</v>
      </c>
      <c r="V80" s="387">
        <f t="shared" si="11"/>
        <v>0</v>
      </c>
      <c r="W80" s="388">
        <f t="shared" si="11"/>
        <v>112</v>
      </c>
      <c r="X80" s="389">
        <f t="shared" si="12"/>
        <v>224</v>
      </c>
      <c r="Y80" s="144"/>
      <c r="Z80" s="423">
        <f t="shared" si="13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9"/>
        <v>1</v>
      </c>
      <c r="B81" s="142" t="s">
        <v>386</v>
      </c>
      <c r="C81" s="142"/>
      <c r="D81" s="198">
        <v>34</v>
      </c>
      <c r="E81" s="383">
        <f t="shared" si="10"/>
        <v>238</v>
      </c>
      <c r="F81" s="319">
        <v>46283</v>
      </c>
      <c r="G81" s="384">
        <f t="shared" ca="1" si="14"/>
        <v>25</v>
      </c>
      <c r="H81" s="254">
        <v>1</v>
      </c>
      <c r="I81" s="491">
        <v>-4.2563268000000001</v>
      </c>
      <c r="J81" s="491">
        <v>15.2396233</v>
      </c>
      <c r="K81" s="385" t="s">
        <v>353</v>
      </c>
      <c r="L81" s="195">
        <v>1</v>
      </c>
      <c r="M81" s="196"/>
      <c r="N81" s="196"/>
      <c r="O81" s="196"/>
      <c r="P81" s="196"/>
      <c r="Q81" s="197"/>
      <c r="R81" s="386">
        <f t="shared" si="11"/>
        <v>238</v>
      </c>
      <c r="S81" s="387">
        <f t="shared" si="11"/>
        <v>0</v>
      </c>
      <c r="T81" s="387">
        <f t="shared" si="11"/>
        <v>0</v>
      </c>
      <c r="U81" s="387">
        <f t="shared" si="11"/>
        <v>0</v>
      </c>
      <c r="V81" s="387">
        <f t="shared" si="11"/>
        <v>0</v>
      </c>
      <c r="W81" s="388">
        <f t="shared" si="11"/>
        <v>0</v>
      </c>
      <c r="X81" s="389">
        <f t="shared" si="12"/>
        <v>238</v>
      </c>
      <c r="Y81" s="144"/>
      <c r="Z81" s="423">
        <f t="shared" si="13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 hidden="1">
      <c r="A82" s="157">
        <f t="shared" si="9"/>
        <v>1</v>
      </c>
      <c r="B82" s="142" t="s">
        <v>119</v>
      </c>
      <c r="C82" s="142"/>
      <c r="D82" s="198">
        <v>28</v>
      </c>
      <c r="E82" s="383">
        <f t="shared" si="10"/>
        <v>196</v>
      </c>
      <c r="F82" s="319">
        <v>46282</v>
      </c>
      <c r="G82" s="384">
        <f t="shared" ca="1" si="14"/>
        <v>26</v>
      </c>
      <c r="H82" s="385">
        <v>3</v>
      </c>
      <c r="I82" s="490">
        <v>-4.2274099999999999</v>
      </c>
      <c r="J82" s="490">
        <v>15.277821599999999</v>
      </c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>
        <v>0.5</v>
      </c>
      <c r="Q82" s="197"/>
      <c r="R82" s="386">
        <f t="shared" si="11"/>
        <v>98</v>
      </c>
      <c r="S82" s="387">
        <f t="shared" si="11"/>
        <v>0</v>
      </c>
      <c r="T82" s="387">
        <f t="shared" si="11"/>
        <v>0</v>
      </c>
      <c r="U82" s="387">
        <f t="shared" si="11"/>
        <v>0</v>
      </c>
      <c r="V82" s="387">
        <f t="shared" si="11"/>
        <v>98</v>
      </c>
      <c r="W82" s="388">
        <f t="shared" si="11"/>
        <v>0</v>
      </c>
      <c r="X82" s="389">
        <f t="shared" si="12"/>
        <v>196</v>
      </c>
      <c r="Y82" s="144"/>
      <c r="Z82" s="423">
        <f t="shared" si="13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9"/>
        <v>1</v>
      </c>
      <c r="B83" s="153" t="s">
        <v>378</v>
      </c>
      <c r="C83" s="153"/>
      <c r="D83" s="198">
        <v>28</v>
      </c>
      <c r="E83" s="383">
        <f t="shared" si="10"/>
        <v>196</v>
      </c>
      <c r="F83" s="319">
        <v>46282</v>
      </c>
      <c r="G83" s="384">
        <f t="shared" ca="1" si="14"/>
        <v>26</v>
      </c>
      <c r="H83" s="254">
        <v>1</v>
      </c>
      <c r="I83" s="491">
        <v>-4.2676074000000002</v>
      </c>
      <c r="J83" s="491">
        <v>15.2239234</v>
      </c>
      <c r="K83" s="385" t="s">
        <v>353</v>
      </c>
      <c r="L83" s="195">
        <v>0.75</v>
      </c>
      <c r="M83" s="196"/>
      <c r="N83" s="196"/>
      <c r="O83" s="196"/>
      <c r="P83" s="196"/>
      <c r="Q83" s="197">
        <v>0.25</v>
      </c>
      <c r="R83" s="386">
        <f t="shared" si="11"/>
        <v>147</v>
      </c>
      <c r="S83" s="387">
        <f t="shared" si="11"/>
        <v>0</v>
      </c>
      <c r="T83" s="387">
        <f t="shared" si="11"/>
        <v>0</v>
      </c>
      <c r="U83" s="387">
        <f t="shared" si="11"/>
        <v>0</v>
      </c>
      <c r="V83" s="387">
        <f t="shared" si="11"/>
        <v>0</v>
      </c>
      <c r="W83" s="388">
        <f t="shared" si="11"/>
        <v>49</v>
      </c>
      <c r="X83" s="389">
        <f t="shared" si="12"/>
        <v>196</v>
      </c>
      <c r="Y83" s="144"/>
      <c r="Z83" s="423">
        <f t="shared" si="13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9"/>
        <v>1</v>
      </c>
      <c r="B84" s="153" t="s">
        <v>379</v>
      </c>
      <c r="C84" s="153"/>
      <c r="D84" s="198">
        <v>30</v>
      </c>
      <c r="E84" s="383">
        <f t="shared" si="10"/>
        <v>210</v>
      </c>
      <c r="F84" s="319">
        <v>46282</v>
      </c>
      <c r="G84" s="384">
        <f t="shared" ca="1" si="14"/>
        <v>26</v>
      </c>
      <c r="H84" s="385">
        <v>1</v>
      </c>
      <c r="I84" s="490">
        <v>-4.290368</v>
      </c>
      <c r="J84" s="490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11"/>
        <v>105</v>
      </c>
      <c r="S84" s="387">
        <f t="shared" si="11"/>
        <v>0</v>
      </c>
      <c r="T84" s="387">
        <f t="shared" si="11"/>
        <v>105</v>
      </c>
      <c r="U84" s="387">
        <f t="shared" si="11"/>
        <v>0</v>
      </c>
      <c r="V84" s="387">
        <f t="shared" si="11"/>
        <v>0</v>
      </c>
      <c r="W84" s="388">
        <f t="shared" si="11"/>
        <v>0</v>
      </c>
      <c r="X84" s="389">
        <f t="shared" si="12"/>
        <v>210</v>
      </c>
      <c r="Y84" s="144"/>
      <c r="Z84" s="423">
        <f t="shared" si="13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9"/>
        <v>1</v>
      </c>
      <c r="B85" s="153" t="s">
        <v>122</v>
      </c>
      <c r="C85" s="149" t="s">
        <v>52</v>
      </c>
      <c r="D85" s="198">
        <v>40</v>
      </c>
      <c r="E85" s="383">
        <f t="shared" si="10"/>
        <v>280</v>
      </c>
      <c r="F85" s="319">
        <v>46282</v>
      </c>
      <c r="G85" s="384">
        <f t="shared" ca="1" si="14"/>
        <v>26</v>
      </c>
      <c r="H85" s="385">
        <v>1</v>
      </c>
      <c r="I85" s="490">
        <v>-4.2897280000000002</v>
      </c>
      <c r="J85" s="490">
        <v>15.247835</v>
      </c>
      <c r="K85" s="385" t="s">
        <v>353</v>
      </c>
      <c r="L85" s="195"/>
      <c r="M85" s="196"/>
      <c r="N85" s="196">
        <v>0.25</v>
      </c>
      <c r="O85" s="196"/>
      <c r="P85" s="196">
        <v>0.25</v>
      </c>
      <c r="Q85" s="197">
        <v>0.5</v>
      </c>
      <c r="R85" s="386">
        <f t="shared" si="11"/>
        <v>0</v>
      </c>
      <c r="S85" s="387">
        <f t="shared" si="11"/>
        <v>0</v>
      </c>
      <c r="T85" s="387">
        <f t="shared" si="11"/>
        <v>70</v>
      </c>
      <c r="U85" s="387">
        <f t="shared" si="11"/>
        <v>0</v>
      </c>
      <c r="V85" s="387">
        <f t="shared" si="11"/>
        <v>70</v>
      </c>
      <c r="W85" s="388">
        <f t="shared" si="11"/>
        <v>140</v>
      </c>
      <c r="X85" s="389">
        <f t="shared" si="12"/>
        <v>280</v>
      </c>
      <c r="Y85" s="144"/>
      <c r="Z85" s="423">
        <f t="shared" si="13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9"/>
        <v>1</v>
      </c>
      <c r="B86" s="142" t="s">
        <v>123</v>
      </c>
      <c r="C86" s="148"/>
      <c r="D86" s="199">
        <v>34</v>
      </c>
      <c r="E86" s="383">
        <f t="shared" si="10"/>
        <v>238</v>
      </c>
      <c r="F86" s="319">
        <v>46282</v>
      </c>
      <c r="G86" s="384">
        <f t="shared" ca="1" si="14"/>
        <v>26</v>
      </c>
      <c r="H86" s="254">
        <v>1</v>
      </c>
      <c r="I86" s="491">
        <v>-4.2728093999999999</v>
      </c>
      <c r="J86" s="491">
        <v>15.2388636</v>
      </c>
      <c r="K86" s="385" t="s">
        <v>353</v>
      </c>
      <c r="L86" s="195">
        <v>0.75</v>
      </c>
      <c r="M86" s="196"/>
      <c r="N86" s="196"/>
      <c r="O86" s="196">
        <v>0.25</v>
      </c>
      <c r="P86" s="196"/>
      <c r="Q86" s="197"/>
      <c r="R86" s="386">
        <f t="shared" si="11"/>
        <v>178.5</v>
      </c>
      <c r="S86" s="387">
        <f t="shared" si="11"/>
        <v>0</v>
      </c>
      <c r="T86" s="387">
        <f t="shared" si="11"/>
        <v>0</v>
      </c>
      <c r="U86" s="387">
        <f t="shared" si="11"/>
        <v>59.5</v>
      </c>
      <c r="V86" s="387">
        <f t="shared" si="11"/>
        <v>0</v>
      </c>
      <c r="W86" s="388">
        <f t="shared" si="11"/>
        <v>0</v>
      </c>
      <c r="X86" s="389">
        <f t="shared" si="12"/>
        <v>238</v>
      </c>
      <c r="Y86" s="144"/>
      <c r="Z86" s="423">
        <f t="shared" si="13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 hidden="1">
      <c r="A87" s="157">
        <f t="shared" si="9"/>
        <v>1</v>
      </c>
      <c r="B87" s="142" t="s">
        <v>124</v>
      </c>
      <c r="C87" s="142"/>
      <c r="D87" s="198">
        <v>24</v>
      </c>
      <c r="E87" s="383">
        <f t="shared" si="10"/>
        <v>168</v>
      </c>
      <c r="F87" s="319">
        <v>46280</v>
      </c>
      <c r="G87" s="384">
        <f t="shared" ca="1" si="14"/>
        <v>28</v>
      </c>
      <c r="H87" s="385">
        <v>2</v>
      </c>
      <c r="I87" s="490">
        <v>-4.2460750000000003</v>
      </c>
      <c r="J87" s="490">
        <v>15.283338000000001</v>
      </c>
      <c r="K87" s="385" t="s">
        <v>354</v>
      </c>
      <c r="L87" s="195">
        <v>0.5</v>
      </c>
      <c r="M87" s="196"/>
      <c r="N87" s="196"/>
      <c r="O87" s="196">
        <v>0.5</v>
      </c>
      <c r="P87" s="196"/>
      <c r="Q87" s="197"/>
      <c r="R87" s="386">
        <f t="shared" si="11"/>
        <v>84</v>
      </c>
      <c r="S87" s="387">
        <f t="shared" si="11"/>
        <v>0</v>
      </c>
      <c r="T87" s="387">
        <f t="shared" si="11"/>
        <v>0</v>
      </c>
      <c r="U87" s="387">
        <f t="shared" si="11"/>
        <v>84</v>
      </c>
      <c r="V87" s="387">
        <f t="shared" si="11"/>
        <v>0</v>
      </c>
      <c r="W87" s="388">
        <f t="shared" si="11"/>
        <v>0</v>
      </c>
      <c r="X87" s="389">
        <f t="shared" si="12"/>
        <v>168</v>
      </c>
      <c r="Y87" s="144"/>
      <c r="Z87" s="423">
        <f t="shared" si="13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9"/>
        <v>1</v>
      </c>
      <c r="B88" s="142" t="s">
        <v>380</v>
      </c>
      <c r="C88" s="142"/>
      <c r="D88" s="198">
        <v>30</v>
      </c>
      <c r="E88" s="383">
        <f t="shared" si="10"/>
        <v>210</v>
      </c>
      <c r="F88" s="319">
        <v>46283</v>
      </c>
      <c r="G88" s="384">
        <f t="shared" ca="1" si="14"/>
        <v>25</v>
      </c>
      <c r="H88" s="385">
        <v>1</v>
      </c>
      <c r="I88" s="490">
        <v>-4.2438764000000004</v>
      </c>
      <c r="J88" s="490">
        <v>15.2408055</v>
      </c>
      <c r="K88" s="385" t="s">
        <v>353</v>
      </c>
      <c r="L88" s="195">
        <v>0.5</v>
      </c>
      <c r="M88" s="196"/>
      <c r="N88" s="196"/>
      <c r="O88" s="196"/>
      <c r="P88" s="196">
        <v>0.5</v>
      </c>
      <c r="Q88" s="197"/>
      <c r="R88" s="386">
        <f t="shared" si="11"/>
        <v>105</v>
      </c>
      <c r="S88" s="387">
        <f t="shared" si="11"/>
        <v>0</v>
      </c>
      <c r="T88" s="387">
        <f t="shared" si="11"/>
        <v>0</v>
      </c>
      <c r="U88" s="387">
        <f t="shared" si="11"/>
        <v>0</v>
      </c>
      <c r="V88" s="387">
        <f t="shared" si="11"/>
        <v>105</v>
      </c>
      <c r="W88" s="388">
        <f t="shared" si="11"/>
        <v>0</v>
      </c>
      <c r="X88" s="389">
        <f t="shared" si="12"/>
        <v>210</v>
      </c>
      <c r="Y88" s="144"/>
      <c r="Z88" s="423">
        <f t="shared" si="13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 hidden="1">
      <c r="A89" s="157">
        <f t="shared" si="9"/>
        <v>1</v>
      </c>
      <c r="B89" s="142" t="s">
        <v>126</v>
      </c>
      <c r="C89" s="148" t="s">
        <v>34</v>
      </c>
      <c r="D89" s="198">
        <v>36</v>
      </c>
      <c r="E89" s="383">
        <f t="shared" si="10"/>
        <v>252</v>
      </c>
      <c r="F89" s="319">
        <v>46281</v>
      </c>
      <c r="G89" s="384">
        <f t="shared" ca="1" si="14"/>
        <v>27</v>
      </c>
      <c r="H89" s="385">
        <v>3</v>
      </c>
      <c r="I89" s="490">
        <v>-4.1309367000000004</v>
      </c>
      <c r="J89" s="490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>
        <v>0.25</v>
      </c>
      <c r="P89" s="196">
        <v>0.25</v>
      </c>
      <c r="Q89" s="197"/>
      <c r="R89" s="386">
        <f t="shared" si="11"/>
        <v>126</v>
      </c>
      <c r="S89" s="387">
        <f t="shared" si="11"/>
        <v>0</v>
      </c>
      <c r="T89" s="387">
        <f t="shared" si="11"/>
        <v>0</v>
      </c>
      <c r="U89" s="387">
        <f t="shared" si="11"/>
        <v>63</v>
      </c>
      <c r="V89" s="387">
        <f t="shared" si="11"/>
        <v>63</v>
      </c>
      <c r="W89" s="388">
        <f t="shared" si="11"/>
        <v>0</v>
      </c>
      <c r="X89" s="389">
        <f t="shared" si="12"/>
        <v>252</v>
      </c>
      <c r="Y89" s="144"/>
      <c r="Z89" s="423">
        <f t="shared" si="13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 hidden="1">
      <c r="A90" s="157">
        <f t="shared" si="9"/>
        <v>1</v>
      </c>
      <c r="B90" s="142" t="s">
        <v>127</v>
      </c>
      <c r="C90" s="142"/>
      <c r="D90" s="198">
        <v>30</v>
      </c>
      <c r="E90" s="383">
        <f t="shared" si="10"/>
        <v>210</v>
      </c>
      <c r="F90" s="319">
        <v>46279</v>
      </c>
      <c r="G90" s="384">
        <f t="shared" ca="1" si="14"/>
        <v>29</v>
      </c>
      <c r="H90" s="254">
        <v>2</v>
      </c>
      <c r="I90" s="491">
        <v>-4.2215020000000001</v>
      </c>
      <c r="J90" s="491">
        <v>15.27914</v>
      </c>
      <c r="K90" s="385" t="s">
        <v>354</v>
      </c>
      <c r="L90" s="195">
        <v>0.75</v>
      </c>
      <c r="M90" s="196"/>
      <c r="N90" s="196"/>
      <c r="O90" s="196">
        <v>0.25</v>
      </c>
      <c r="P90" s="196"/>
      <c r="Q90" s="197"/>
      <c r="R90" s="386">
        <f t="shared" si="11"/>
        <v>157.5</v>
      </c>
      <c r="S90" s="387">
        <f t="shared" si="11"/>
        <v>0</v>
      </c>
      <c r="T90" s="387">
        <f t="shared" si="11"/>
        <v>0</v>
      </c>
      <c r="U90" s="387">
        <f t="shared" si="11"/>
        <v>52.5</v>
      </c>
      <c r="V90" s="387">
        <f t="shared" si="11"/>
        <v>0</v>
      </c>
      <c r="W90" s="388">
        <f t="shared" si="11"/>
        <v>0</v>
      </c>
      <c r="X90" s="389">
        <f t="shared" si="12"/>
        <v>210</v>
      </c>
      <c r="Y90" s="144"/>
      <c r="Z90" s="423">
        <f t="shared" si="13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 hidden="1">
      <c r="A91" s="157">
        <f t="shared" si="9"/>
        <v>1</v>
      </c>
      <c r="B91" s="150" t="s">
        <v>128</v>
      </c>
      <c r="C91" s="150"/>
      <c r="D91" s="200">
        <v>16</v>
      </c>
      <c r="E91" s="383">
        <f t="shared" si="10"/>
        <v>112</v>
      </c>
      <c r="F91" s="319">
        <v>46281</v>
      </c>
      <c r="G91" s="384">
        <f t="shared" ca="1" si="14"/>
        <v>27</v>
      </c>
      <c r="H91" s="385">
        <v>2</v>
      </c>
      <c r="I91" s="490">
        <v>-4.2362200000000003</v>
      </c>
      <c r="J91" s="490">
        <v>15.271141999999999</v>
      </c>
      <c r="K91" s="385" t="s">
        <v>354</v>
      </c>
      <c r="L91" s="195">
        <v>0.5</v>
      </c>
      <c r="M91" s="196"/>
      <c r="N91" s="196"/>
      <c r="O91" s="196"/>
      <c r="P91" s="196">
        <v>0.5</v>
      </c>
      <c r="Q91" s="197"/>
      <c r="R91" s="386">
        <f t="shared" si="11"/>
        <v>56</v>
      </c>
      <c r="S91" s="387">
        <f t="shared" si="11"/>
        <v>0</v>
      </c>
      <c r="T91" s="387">
        <f t="shared" si="11"/>
        <v>0</v>
      </c>
      <c r="U91" s="387">
        <f t="shared" si="11"/>
        <v>0</v>
      </c>
      <c r="V91" s="387">
        <f t="shared" si="11"/>
        <v>56</v>
      </c>
      <c r="W91" s="388">
        <f t="shared" si="11"/>
        <v>0</v>
      </c>
      <c r="X91" s="389">
        <f t="shared" si="12"/>
        <v>112</v>
      </c>
      <c r="Y91" s="144"/>
      <c r="Z91" s="423">
        <f t="shared" si="13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9"/>
        <v>1</v>
      </c>
      <c r="B92" s="153" t="s">
        <v>331</v>
      </c>
      <c r="C92" s="149" t="s">
        <v>29</v>
      </c>
      <c r="D92" s="198">
        <v>20</v>
      </c>
      <c r="E92" s="383">
        <f t="shared" si="10"/>
        <v>140</v>
      </c>
      <c r="F92" s="319">
        <v>46280</v>
      </c>
      <c r="G92" s="384">
        <f t="shared" ca="1" si="14"/>
        <v>28</v>
      </c>
      <c r="H92" s="385">
        <v>1</v>
      </c>
      <c r="I92" s="490">
        <v>-4.2861969999999996</v>
      </c>
      <c r="J92" s="490">
        <v>15.248664</v>
      </c>
      <c r="K92" s="385" t="s">
        <v>353</v>
      </c>
      <c r="L92" s="195">
        <v>1</v>
      </c>
      <c r="M92" s="196"/>
      <c r="N92" s="196"/>
      <c r="O92" s="196"/>
      <c r="P92" s="196"/>
      <c r="Q92" s="197"/>
      <c r="R92" s="386">
        <f t="shared" si="11"/>
        <v>140</v>
      </c>
      <c r="S92" s="387">
        <f t="shared" si="11"/>
        <v>0</v>
      </c>
      <c r="T92" s="387">
        <f t="shared" si="11"/>
        <v>0</v>
      </c>
      <c r="U92" s="387">
        <f t="shared" si="11"/>
        <v>0</v>
      </c>
      <c r="V92" s="387">
        <f t="shared" si="11"/>
        <v>0</v>
      </c>
      <c r="W92" s="388">
        <f t="shared" si="11"/>
        <v>0</v>
      </c>
      <c r="X92" s="389">
        <f t="shared" si="12"/>
        <v>140</v>
      </c>
      <c r="Y92" s="144"/>
      <c r="Z92" s="423">
        <f t="shared" si="13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 hidden="1">
      <c r="A93" s="157">
        <f t="shared" si="9"/>
        <v>1</v>
      </c>
      <c r="B93" s="142" t="s">
        <v>394</v>
      </c>
      <c r="C93" s="142"/>
      <c r="D93" s="198">
        <v>20</v>
      </c>
      <c r="E93" s="383">
        <f t="shared" si="10"/>
        <v>140</v>
      </c>
      <c r="F93" s="319">
        <v>46281</v>
      </c>
      <c r="G93" s="384">
        <f t="shared" ca="1" si="14"/>
        <v>27</v>
      </c>
      <c r="H93" s="385">
        <v>3</v>
      </c>
      <c r="I93" s="490">
        <v>-4.1550288999999996</v>
      </c>
      <c r="J93" s="490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11"/>
        <v>70</v>
      </c>
      <c r="S93" s="387">
        <f t="shared" si="11"/>
        <v>0</v>
      </c>
      <c r="T93" s="387">
        <f t="shared" si="11"/>
        <v>0</v>
      </c>
      <c r="U93" s="387">
        <f t="shared" si="11"/>
        <v>0</v>
      </c>
      <c r="V93" s="387">
        <f t="shared" si="11"/>
        <v>0</v>
      </c>
      <c r="W93" s="388">
        <f t="shared" si="11"/>
        <v>70</v>
      </c>
      <c r="X93" s="389">
        <f t="shared" si="12"/>
        <v>140</v>
      </c>
      <c r="Y93" s="144"/>
      <c r="Z93" s="423">
        <f t="shared" si="13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 hidden="1">
      <c r="A94" s="157">
        <f t="shared" si="9"/>
        <v>1</v>
      </c>
      <c r="B94" s="142" t="s">
        <v>131</v>
      </c>
      <c r="C94" s="148" t="s">
        <v>34</v>
      </c>
      <c r="D94" s="198">
        <v>20</v>
      </c>
      <c r="E94" s="383">
        <f t="shared" si="10"/>
        <v>140</v>
      </c>
      <c r="F94" s="319">
        <v>46279</v>
      </c>
      <c r="G94" s="384">
        <f t="shared" ca="1" si="14"/>
        <v>29</v>
      </c>
      <c r="H94" s="385">
        <v>2</v>
      </c>
      <c r="I94" s="490">
        <v>-4.260605</v>
      </c>
      <c r="J94" s="490">
        <v>15.284243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11"/>
        <v>70</v>
      </c>
      <c r="S94" s="387">
        <f t="shared" si="11"/>
        <v>0</v>
      </c>
      <c r="T94" s="387">
        <f t="shared" si="11"/>
        <v>0</v>
      </c>
      <c r="U94" s="387">
        <f t="shared" si="11"/>
        <v>0</v>
      </c>
      <c r="V94" s="387">
        <f t="shared" si="11"/>
        <v>70</v>
      </c>
      <c r="W94" s="388">
        <f t="shared" si="11"/>
        <v>0</v>
      </c>
      <c r="X94" s="389">
        <f t="shared" si="12"/>
        <v>140</v>
      </c>
      <c r="Y94" s="144"/>
      <c r="Z94" s="423">
        <f t="shared" si="13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 hidden="1">
      <c r="A95" s="157">
        <f t="shared" si="9"/>
        <v>1</v>
      </c>
      <c r="B95" s="150" t="s">
        <v>133</v>
      </c>
      <c r="C95" s="148" t="s">
        <v>52</v>
      </c>
      <c r="D95" s="198">
        <v>26</v>
      </c>
      <c r="E95" s="383">
        <f t="shared" si="10"/>
        <v>182</v>
      </c>
      <c r="F95" s="319">
        <v>46272</v>
      </c>
      <c r="G95" s="384">
        <f t="shared" ca="1" si="14"/>
        <v>36</v>
      </c>
      <c r="H95" s="385">
        <v>3</v>
      </c>
      <c r="I95" s="490"/>
      <c r="J95" s="490"/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0.5</v>
      </c>
      <c r="Q95" s="197"/>
      <c r="R95" s="386">
        <f t="shared" si="11"/>
        <v>91</v>
      </c>
      <c r="S95" s="387">
        <f t="shared" si="11"/>
        <v>0</v>
      </c>
      <c r="T95" s="387">
        <f t="shared" si="11"/>
        <v>0</v>
      </c>
      <c r="U95" s="387">
        <f t="shared" si="11"/>
        <v>0</v>
      </c>
      <c r="V95" s="387">
        <f t="shared" si="11"/>
        <v>91</v>
      </c>
      <c r="W95" s="388">
        <f t="shared" si="11"/>
        <v>0</v>
      </c>
      <c r="X95" s="389">
        <f t="shared" si="12"/>
        <v>182</v>
      </c>
      <c r="Y95" s="144"/>
      <c r="Z95" s="423">
        <f t="shared" si="13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 hidden="1">
      <c r="A96" s="157">
        <f t="shared" si="9"/>
        <v>1</v>
      </c>
      <c r="B96" s="142" t="s">
        <v>134</v>
      </c>
      <c r="C96" s="142"/>
      <c r="D96" s="198">
        <v>38</v>
      </c>
      <c r="E96" s="383">
        <f t="shared" si="10"/>
        <v>266</v>
      </c>
      <c r="F96" s="319">
        <v>46282</v>
      </c>
      <c r="G96" s="384">
        <f t="shared" ca="1" si="14"/>
        <v>26</v>
      </c>
      <c r="H96" s="385">
        <v>3</v>
      </c>
      <c r="I96" s="490">
        <v>-4.2289649999999996</v>
      </c>
      <c r="J96" s="490">
        <v>15.289871</v>
      </c>
      <c r="K96" s="385" t="str">
        <f>VLOOKUP(H96,Secteurs!$A$4:$C$6,3)</f>
        <v>Arnaud ITOUA</v>
      </c>
      <c r="L96" s="195">
        <v>0.25</v>
      </c>
      <c r="M96" s="196"/>
      <c r="N96" s="196"/>
      <c r="O96" s="196">
        <v>0.25</v>
      </c>
      <c r="P96" s="196">
        <v>0.25</v>
      </c>
      <c r="Q96" s="197">
        <v>0.25</v>
      </c>
      <c r="R96" s="386">
        <f t="shared" si="11"/>
        <v>66.5</v>
      </c>
      <c r="S96" s="387">
        <f t="shared" si="11"/>
        <v>0</v>
      </c>
      <c r="T96" s="387">
        <f t="shared" si="11"/>
        <v>0</v>
      </c>
      <c r="U96" s="387">
        <f t="shared" si="11"/>
        <v>66.5</v>
      </c>
      <c r="V96" s="387">
        <f t="shared" si="11"/>
        <v>66.5</v>
      </c>
      <c r="W96" s="388">
        <f t="shared" si="11"/>
        <v>66.5</v>
      </c>
      <c r="X96" s="389">
        <f t="shared" si="12"/>
        <v>266</v>
      </c>
      <c r="Y96" s="144"/>
      <c r="Z96" s="423">
        <f t="shared" si="13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9"/>
        <v>1</v>
      </c>
      <c r="B97" s="153" t="s">
        <v>135</v>
      </c>
      <c r="C97" s="153"/>
      <c r="D97" s="198">
        <v>36</v>
      </c>
      <c r="E97" s="383">
        <f t="shared" si="10"/>
        <v>252</v>
      </c>
      <c r="F97" s="319">
        <v>46282</v>
      </c>
      <c r="G97" s="384">
        <f t="shared" ca="1" si="14"/>
        <v>26</v>
      </c>
      <c r="H97" s="385">
        <v>1</v>
      </c>
      <c r="I97" s="490">
        <v>-4.2705473999999999</v>
      </c>
      <c r="J97" s="490">
        <v>15.222280599999999</v>
      </c>
      <c r="K97" s="385" t="s">
        <v>353</v>
      </c>
      <c r="L97" s="195">
        <v>0.5</v>
      </c>
      <c r="M97" s="196"/>
      <c r="N97" s="196"/>
      <c r="O97" s="196">
        <v>0.25</v>
      </c>
      <c r="P97" s="196"/>
      <c r="Q97" s="197">
        <v>0.25</v>
      </c>
      <c r="R97" s="386">
        <f t="shared" si="11"/>
        <v>126</v>
      </c>
      <c r="S97" s="387">
        <f t="shared" si="11"/>
        <v>0</v>
      </c>
      <c r="T97" s="387">
        <f t="shared" si="11"/>
        <v>0</v>
      </c>
      <c r="U97" s="387">
        <f t="shared" si="11"/>
        <v>63</v>
      </c>
      <c r="V97" s="387">
        <f t="shared" si="11"/>
        <v>0</v>
      </c>
      <c r="W97" s="388">
        <f t="shared" si="11"/>
        <v>63</v>
      </c>
      <c r="X97" s="389">
        <f t="shared" si="12"/>
        <v>252</v>
      </c>
      <c r="Y97" s="144"/>
      <c r="Z97" s="423">
        <f t="shared" si="13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 hidden="1">
      <c r="A98" s="157">
        <f t="shared" si="9"/>
        <v>1</v>
      </c>
      <c r="B98" s="142" t="s">
        <v>370</v>
      </c>
      <c r="C98" s="148"/>
      <c r="D98" s="199">
        <v>8</v>
      </c>
      <c r="E98" s="383">
        <f t="shared" si="10"/>
        <v>56</v>
      </c>
      <c r="F98" s="319">
        <v>46281</v>
      </c>
      <c r="G98" s="384">
        <f t="shared" ca="1" si="14"/>
        <v>27</v>
      </c>
      <c r="H98" s="385">
        <v>3</v>
      </c>
      <c r="I98" s="490">
        <v>-4.1644255000000001</v>
      </c>
      <c r="J98" s="490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>
        <v>0.5</v>
      </c>
      <c r="Q98" s="197"/>
      <c r="R98" s="386">
        <f t="shared" ref="R98:W129" si="15">+$E98*L98</f>
        <v>28</v>
      </c>
      <c r="S98" s="387">
        <f t="shared" si="15"/>
        <v>0</v>
      </c>
      <c r="T98" s="387">
        <f t="shared" si="15"/>
        <v>0</v>
      </c>
      <c r="U98" s="387">
        <f t="shared" si="15"/>
        <v>0</v>
      </c>
      <c r="V98" s="387">
        <f t="shared" si="15"/>
        <v>28</v>
      </c>
      <c r="W98" s="388">
        <f t="shared" si="15"/>
        <v>0</v>
      </c>
      <c r="X98" s="389">
        <f t="shared" si="12"/>
        <v>56</v>
      </c>
      <c r="Y98" s="144"/>
      <c r="Z98" s="423">
        <f t="shared" si="13"/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 hidden="1">
      <c r="A99" s="157">
        <f t="shared" si="9"/>
        <v>1</v>
      </c>
      <c r="B99" s="142" t="s">
        <v>137</v>
      </c>
      <c r="C99" s="142"/>
      <c r="D99" s="198">
        <v>38</v>
      </c>
      <c r="E99" s="383">
        <f t="shared" si="10"/>
        <v>266</v>
      </c>
      <c r="F99" s="319">
        <v>46280</v>
      </c>
      <c r="G99" s="384">
        <f t="shared" ca="1" si="14"/>
        <v>28</v>
      </c>
      <c r="H99" s="385">
        <v>2</v>
      </c>
      <c r="I99" s="490">
        <v>-4.2208560000000004</v>
      </c>
      <c r="J99" s="490">
        <v>15.274846999999999</v>
      </c>
      <c r="K99" s="385" t="s">
        <v>354</v>
      </c>
      <c r="L99" s="195">
        <v>0.5</v>
      </c>
      <c r="M99" s="196"/>
      <c r="N99" s="196"/>
      <c r="O99" s="196">
        <v>0.5</v>
      </c>
      <c r="P99" s="196"/>
      <c r="Q99" s="197"/>
      <c r="R99" s="386">
        <f t="shared" si="15"/>
        <v>133</v>
      </c>
      <c r="S99" s="387">
        <f t="shared" si="15"/>
        <v>0</v>
      </c>
      <c r="T99" s="387">
        <f t="shared" si="15"/>
        <v>0</v>
      </c>
      <c r="U99" s="387">
        <f t="shared" si="15"/>
        <v>133</v>
      </c>
      <c r="V99" s="387">
        <f t="shared" si="15"/>
        <v>0</v>
      </c>
      <c r="W99" s="388">
        <f t="shared" si="15"/>
        <v>0</v>
      </c>
      <c r="X99" s="389">
        <f t="shared" si="12"/>
        <v>266</v>
      </c>
      <c r="Y99" s="144"/>
      <c r="Z99" s="423">
        <f t="shared" si="13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 hidden="1">
      <c r="A100" s="157">
        <f t="shared" si="9"/>
        <v>1</v>
      </c>
      <c r="B100" s="142" t="s">
        <v>338</v>
      </c>
      <c r="C100" s="142"/>
      <c r="D100" s="198">
        <v>16</v>
      </c>
      <c r="E100" s="383">
        <f t="shared" si="10"/>
        <v>112</v>
      </c>
      <c r="F100" s="319">
        <v>46279</v>
      </c>
      <c r="G100" s="384">
        <f t="shared" ca="1" si="14"/>
        <v>29</v>
      </c>
      <c r="H100" s="385">
        <v>2</v>
      </c>
      <c r="I100" s="490">
        <v>-4.2416</v>
      </c>
      <c r="J100" s="490">
        <v>15.284890000000001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si="15"/>
        <v>84</v>
      </c>
      <c r="S100" s="387">
        <f t="shared" si="15"/>
        <v>0</v>
      </c>
      <c r="T100" s="387">
        <f t="shared" si="15"/>
        <v>28</v>
      </c>
      <c r="U100" s="387">
        <f t="shared" si="15"/>
        <v>0</v>
      </c>
      <c r="V100" s="387">
        <f t="shared" si="15"/>
        <v>0</v>
      </c>
      <c r="W100" s="388">
        <f t="shared" si="15"/>
        <v>0</v>
      </c>
      <c r="X100" s="389">
        <f t="shared" si="12"/>
        <v>112</v>
      </c>
      <c r="Y100" s="144"/>
      <c r="Z100" s="423">
        <f t="shared" si="13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 hidden="1">
      <c r="A101" s="157">
        <f t="shared" si="9"/>
        <v>1</v>
      </c>
      <c r="B101" s="142" t="s">
        <v>140</v>
      </c>
      <c r="C101" s="142"/>
      <c r="D101" s="198">
        <v>24</v>
      </c>
      <c r="E101" s="383">
        <f t="shared" si="10"/>
        <v>168</v>
      </c>
      <c r="F101" s="319">
        <v>46280</v>
      </c>
      <c r="G101" s="384">
        <f t="shared" ca="1" si="14"/>
        <v>28</v>
      </c>
      <c r="H101" s="385">
        <v>3</v>
      </c>
      <c r="I101" s="490"/>
      <c r="J101" s="490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15"/>
        <v>84</v>
      </c>
      <c r="S101" s="387">
        <f t="shared" si="15"/>
        <v>0</v>
      </c>
      <c r="T101" s="387">
        <f t="shared" si="15"/>
        <v>0</v>
      </c>
      <c r="U101" s="387">
        <f t="shared" si="15"/>
        <v>0</v>
      </c>
      <c r="V101" s="387">
        <f t="shared" si="15"/>
        <v>0</v>
      </c>
      <c r="W101" s="388">
        <f t="shared" si="15"/>
        <v>84</v>
      </c>
      <c r="X101" s="389">
        <f t="shared" si="12"/>
        <v>168</v>
      </c>
      <c r="Y101" s="144"/>
      <c r="Z101" s="423">
        <f t="shared" si="13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9"/>
        <v>1</v>
      </c>
      <c r="B102" s="142" t="s">
        <v>333</v>
      </c>
      <c r="C102" s="142"/>
      <c r="D102" s="198">
        <v>22</v>
      </c>
      <c r="E102" s="383">
        <f t="shared" si="10"/>
        <v>154</v>
      </c>
      <c r="F102" s="319">
        <v>46283</v>
      </c>
      <c r="G102" s="384">
        <f t="shared" ca="1" si="14"/>
        <v>25</v>
      </c>
      <c r="H102" s="254">
        <v>1</v>
      </c>
      <c r="I102" s="491">
        <v>-4.2693289999999999</v>
      </c>
      <c r="J102" s="491">
        <v>15.196683999999999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15"/>
        <v>0</v>
      </c>
      <c r="S102" s="387">
        <f t="shared" si="15"/>
        <v>0</v>
      </c>
      <c r="T102" s="387">
        <f t="shared" si="15"/>
        <v>77</v>
      </c>
      <c r="U102" s="387">
        <f t="shared" si="15"/>
        <v>0</v>
      </c>
      <c r="V102" s="387">
        <f t="shared" si="15"/>
        <v>77</v>
      </c>
      <c r="W102" s="388">
        <f t="shared" si="15"/>
        <v>0</v>
      </c>
      <c r="X102" s="389">
        <f t="shared" si="12"/>
        <v>154</v>
      </c>
      <c r="Y102" s="144"/>
      <c r="Z102" s="423">
        <f t="shared" si="13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 hidden="1">
      <c r="A103" s="157">
        <f t="shared" si="9"/>
        <v>1</v>
      </c>
      <c r="B103" s="142" t="s">
        <v>142</v>
      </c>
      <c r="C103" s="142"/>
      <c r="D103" s="198">
        <v>26</v>
      </c>
      <c r="E103" s="383">
        <f t="shared" si="10"/>
        <v>182</v>
      </c>
      <c r="F103" s="319">
        <v>46279</v>
      </c>
      <c r="G103" s="384">
        <f t="shared" ca="1" si="14"/>
        <v>29</v>
      </c>
      <c r="H103" s="385">
        <v>2</v>
      </c>
      <c r="I103" s="490">
        <v>-4.2621593000000004</v>
      </c>
      <c r="J103" s="490">
        <v>15.2895582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15"/>
        <v>182</v>
      </c>
      <c r="S103" s="387">
        <f t="shared" si="15"/>
        <v>0</v>
      </c>
      <c r="T103" s="387">
        <f t="shared" si="15"/>
        <v>0</v>
      </c>
      <c r="U103" s="387">
        <f t="shared" si="15"/>
        <v>0</v>
      </c>
      <c r="V103" s="387">
        <f t="shared" si="15"/>
        <v>0</v>
      </c>
      <c r="W103" s="388">
        <f t="shared" si="15"/>
        <v>0</v>
      </c>
      <c r="X103" s="389">
        <f t="shared" si="12"/>
        <v>182</v>
      </c>
      <c r="Y103" s="144"/>
      <c r="Z103" s="423">
        <f t="shared" si="13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 hidden="1">
      <c r="A104" s="157">
        <f t="shared" si="9"/>
        <v>1</v>
      </c>
      <c r="B104" s="142" t="s">
        <v>143</v>
      </c>
      <c r="C104" s="148" t="s">
        <v>34</v>
      </c>
      <c r="D104" s="198">
        <v>16</v>
      </c>
      <c r="E104" s="383">
        <f t="shared" si="10"/>
        <v>112</v>
      </c>
      <c r="F104" s="319">
        <v>46275</v>
      </c>
      <c r="G104" s="384">
        <f t="shared" ca="1" si="14"/>
        <v>33</v>
      </c>
      <c r="H104" s="385">
        <v>3</v>
      </c>
      <c r="I104" s="490"/>
      <c r="J104" s="490"/>
      <c r="K104" s="385" t="str">
        <f>VLOOKUP(H104,Secteurs!$A$4:$C$6,3)</f>
        <v>Arnaud ITOUA</v>
      </c>
      <c r="L104" s="195"/>
      <c r="M104" s="196">
        <v>0.5</v>
      </c>
      <c r="N104" s="196"/>
      <c r="O104" s="196">
        <v>0.5</v>
      </c>
      <c r="P104" s="196"/>
      <c r="Q104" s="197"/>
      <c r="R104" s="386">
        <f t="shared" si="15"/>
        <v>0</v>
      </c>
      <c r="S104" s="387">
        <f t="shared" si="15"/>
        <v>56</v>
      </c>
      <c r="T104" s="387">
        <f t="shared" si="15"/>
        <v>0</v>
      </c>
      <c r="U104" s="387">
        <f t="shared" si="15"/>
        <v>56</v>
      </c>
      <c r="V104" s="387">
        <f t="shared" si="15"/>
        <v>0</v>
      </c>
      <c r="W104" s="388">
        <f t="shared" si="15"/>
        <v>0</v>
      </c>
      <c r="X104" s="389">
        <f t="shared" si="12"/>
        <v>112</v>
      </c>
      <c r="Y104" s="144"/>
      <c r="Z104" s="423">
        <f t="shared" si="13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 hidden="1">
      <c r="A105" s="157">
        <f t="shared" si="9"/>
        <v>1</v>
      </c>
      <c r="B105" s="142" t="s">
        <v>144</v>
      </c>
      <c r="C105" s="148" t="s">
        <v>29</v>
      </c>
      <c r="D105" s="198">
        <v>20</v>
      </c>
      <c r="E105" s="383">
        <f t="shared" si="10"/>
        <v>140</v>
      </c>
      <c r="F105" s="319">
        <v>46281</v>
      </c>
      <c r="G105" s="384">
        <f t="shared" ca="1" si="14"/>
        <v>27</v>
      </c>
      <c r="H105" s="385">
        <v>2</v>
      </c>
      <c r="I105" s="490">
        <v>-4.2387199999999998</v>
      </c>
      <c r="J105" s="490">
        <v>15.283683</v>
      </c>
      <c r="K105" s="385" t="s">
        <v>354</v>
      </c>
      <c r="L105" s="353"/>
      <c r="M105" s="196"/>
      <c r="N105" s="196">
        <v>0.5</v>
      </c>
      <c r="O105" s="196">
        <v>0.5</v>
      </c>
      <c r="P105" s="196"/>
      <c r="Q105" s="197"/>
      <c r="R105" s="386">
        <f t="shared" si="15"/>
        <v>0</v>
      </c>
      <c r="S105" s="387">
        <f t="shared" si="15"/>
        <v>0</v>
      </c>
      <c r="T105" s="387">
        <f t="shared" si="15"/>
        <v>70</v>
      </c>
      <c r="U105" s="387">
        <f t="shared" si="15"/>
        <v>70</v>
      </c>
      <c r="V105" s="387">
        <f t="shared" si="15"/>
        <v>0</v>
      </c>
      <c r="W105" s="388">
        <f t="shared" si="15"/>
        <v>0</v>
      </c>
      <c r="X105" s="389">
        <f t="shared" si="12"/>
        <v>140</v>
      </c>
      <c r="Y105" s="144"/>
      <c r="Z105" s="423">
        <f t="shared" si="13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9"/>
        <v>1</v>
      </c>
      <c r="B106" s="142" t="s">
        <v>381</v>
      </c>
      <c r="C106" s="142"/>
      <c r="D106" s="198">
        <v>22</v>
      </c>
      <c r="E106" s="383">
        <f t="shared" si="10"/>
        <v>154</v>
      </c>
      <c r="F106" s="319">
        <v>46283</v>
      </c>
      <c r="G106" s="384">
        <f t="shared" ca="1" si="14"/>
        <v>25</v>
      </c>
      <c r="H106" s="385">
        <v>1</v>
      </c>
      <c r="I106" s="490">
        <v>-4.2589568</v>
      </c>
      <c r="J106" s="490">
        <v>15.229170699999999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15"/>
        <v>154</v>
      </c>
      <c r="S106" s="387">
        <f t="shared" si="15"/>
        <v>0</v>
      </c>
      <c r="T106" s="387">
        <f t="shared" si="15"/>
        <v>0</v>
      </c>
      <c r="U106" s="387">
        <f t="shared" si="15"/>
        <v>0</v>
      </c>
      <c r="V106" s="387">
        <f t="shared" si="15"/>
        <v>0</v>
      </c>
      <c r="W106" s="388">
        <f t="shared" si="15"/>
        <v>0</v>
      </c>
      <c r="X106" s="389">
        <f t="shared" si="12"/>
        <v>154</v>
      </c>
      <c r="Y106" s="144"/>
      <c r="Z106" s="423">
        <f t="shared" si="13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 hidden="1">
      <c r="A107" s="157">
        <f t="shared" si="9"/>
        <v>1</v>
      </c>
      <c r="B107" s="142" t="s">
        <v>339</v>
      </c>
      <c r="C107" s="142"/>
      <c r="D107" s="199">
        <v>14</v>
      </c>
      <c r="E107" s="383">
        <f t="shared" si="10"/>
        <v>98</v>
      </c>
      <c r="F107" s="319">
        <v>46280</v>
      </c>
      <c r="G107" s="384">
        <f t="shared" ca="1" si="14"/>
        <v>28</v>
      </c>
      <c r="H107" s="385">
        <v>3</v>
      </c>
      <c r="I107" s="490">
        <v>-4.2050318999999998</v>
      </c>
      <c r="J107" s="490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>
        <v>0.5</v>
      </c>
      <c r="Q107" s="197"/>
      <c r="R107" s="386">
        <f t="shared" si="15"/>
        <v>49</v>
      </c>
      <c r="S107" s="387">
        <f t="shared" si="15"/>
        <v>0</v>
      </c>
      <c r="T107" s="387">
        <f t="shared" si="15"/>
        <v>0</v>
      </c>
      <c r="U107" s="387">
        <f t="shared" si="15"/>
        <v>0</v>
      </c>
      <c r="V107" s="387">
        <f t="shared" si="15"/>
        <v>49</v>
      </c>
      <c r="W107" s="388">
        <f t="shared" si="15"/>
        <v>0</v>
      </c>
      <c r="X107" s="389">
        <f t="shared" si="12"/>
        <v>98</v>
      </c>
      <c r="Y107" s="144"/>
      <c r="Z107" s="423">
        <f t="shared" si="13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9"/>
        <v>1</v>
      </c>
      <c r="B108" s="142" t="s">
        <v>147</v>
      </c>
      <c r="C108" s="142"/>
      <c r="D108" s="198">
        <v>16</v>
      </c>
      <c r="E108" s="383">
        <f t="shared" si="10"/>
        <v>112</v>
      </c>
      <c r="F108" s="319">
        <v>46280</v>
      </c>
      <c r="G108" s="384">
        <f t="shared" ca="1" si="14"/>
        <v>28</v>
      </c>
      <c r="H108" s="385">
        <v>1</v>
      </c>
      <c r="I108" s="490">
        <v>-4.2831029999999997</v>
      </c>
      <c r="J108" s="490">
        <v>15.246445</v>
      </c>
      <c r="K108" s="385" t="s">
        <v>353</v>
      </c>
      <c r="L108" s="195"/>
      <c r="M108" s="196"/>
      <c r="N108" s="196">
        <v>0.5</v>
      </c>
      <c r="O108" s="196"/>
      <c r="P108" s="196">
        <v>0.5</v>
      </c>
      <c r="Q108" s="197"/>
      <c r="R108" s="386">
        <f t="shared" si="15"/>
        <v>0</v>
      </c>
      <c r="S108" s="387">
        <f t="shared" si="15"/>
        <v>0</v>
      </c>
      <c r="T108" s="387">
        <f t="shared" si="15"/>
        <v>56</v>
      </c>
      <c r="U108" s="387">
        <f t="shared" si="15"/>
        <v>0</v>
      </c>
      <c r="V108" s="387">
        <f t="shared" si="15"/>
        <v>56</v>
      </c>
      <c r="W108" s="388">
        <f t="shared" si="15"/>
        <v>0</v>
      </c>
      <c r="X108" s="389">
        <f t="shared" si="12"/>
        <v>112</v>
      </c>
      <c r="Y108" s="144"/>
      <c r="Z108" s="423">
        <f t="shared" si="13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9"/>
        <v>1</v>
      </c>
      <c r="B109" s="142" t="s">
        <v>551</v>
      </c>
      <c r="C109" s="142"/>
      <c r="D109" s="198">
        <v>15</v>
      </c>
      <c r="E109" s="383">
        <f t="shared" si="10"/>
        <v>105</v>
      </c>
      <c r="F109" s="319">
        <v>46282</v>
      </c>
      <c r="G109" s="384">
        <f t="shared" ca="1" si="14"/>
        <v>26</v>
      </c>
      <c r="H109" s="254">
        <v>1</v>
      </c>
      <c r="I109" s="491">
        <v>-4.2952130000000004</v>
      </c>
      <c r="J109" s="491">
        <v>15.211610800000001</v>
      </c>
      <c r="K109" s="385" t="s">
        <v>353</v>
      </c>
      <c r="L109" s="195"/>
      <c r="M109" s="196"/>
      <c r="N109" s="196"/>
      <c r="O109" s="196"/>
      <c r="P109" s="196">
        <v>0.5</v>
      </c>
      <c r="Q109" s="197">
        <v>0.5</v>
      </c>
      <c r="R109" s="386">
        <f t="shared" si="15"/>
        <v>0</v>
      </c>
      <c r="S109" s="387">
        <f t="shared" si="15"/>
        <v>0</v>
      </c>
      <c r="T109" s="387">
        <f t="shared" si="15"/>
        <v>0</v>
      </c>
      <c r="U109" s="387">
        <f t="shared" si="15"/>
        <v>0</v>
      </c>
      <c r="V109" s="387">
        <f t="shared" si="15"/>
        <v>52.5</v>
      </c>
      <c r="W109" s="388">
        <f t="shared" si="15"/>
        <v>52.5</v>
      </c>
      <c r="X109" s="389">
        <f t="shared" si="12"/>
        <v>105</v>
      </c>
      <c r="Y109" s="144"/>
      <c r="Z109" s="423">
        <f t="shared" si="13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 hidden="1">
      <c r="A110" s="157">
        <f t="shared" si="9"/>
        <v>1</v>
      </c>
      <c r="B110" s="142" t="s">
        <v>149</v>
      </c>
      <c r="C110" s="142"/>
      <c r="D110" s="199">
        <v>18</v>
      </c>
      <c r="E110" s="383">
        <f t="shared" si="10"/>
        <v>126</v>
      </c>
      <c r="F110" s="319">
        <v>46280</v>
      </c>
      <c r="G110" s="384">
        <f t="shared" ca="1" si="14"/>
        <v>28</v>
      </c>
      <c r="H110" s="385">
        <v>3</v>
      </c>
      <c r="I110" s="490">
        <v>-4.2012657000000004</v>
      </c>
      <c r="J110" s="490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15"/>
        <v>63</v>
      </c>
      <c r="S110" s="387">
        <f t="shared" si="15"/>
        <v>0</v>
      </c>
      <c r="T110" s="387">
        <f t="shared" si="15"/>
        <v>0</v>
      </c>
      <c r="U110" s="387">
        <f t="shared" si="15"/>
        <v>0</v>
      </c>
      <c r="V110" s="387">
        <f t="shared" si="15"/>
        <v>63</v>
      </c>
      <c r="W110" s="388">
        <f t="shared" si="15"/>
        <v>0</v>
      </c>
      <c r="X110" s="389">
        <f t="shared" si="12"/>
        <v>126</v>
      </c>
      <c r="Y110" s="144"/>
      <c r="Z110" s="423">
        <f t="shared" si="13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 hidden="1">
      <c r="A111" s="157">
        <f t="shared" si="9"/>
        <v>1</v>
      </c>
      <c r="B111" s="142" t="s">
        <v>150</v>
      </c>
      <c r="C111" s="142"/>
      <c r="D111" s="198">
        <v>16</v>
      </c>
      <c r="E111" s="383">
        <f t="shared" si="10"/>
        <v>112</v>
      </c>
      <c r="F111" s="319">
        <v>46279</v>
      </c>
      <c r="G111" s="384">
        <f t="shared" ca="1" si="14"/>
        <v>29</v>
      </c>
      <c r="H111" s="385">
        <v>2</v>
      </c>
      <c r="I111" s="490">
        <v>-4.2632490000000001</v>
      </c>
      <c r="J111" s="490">
        <v>15.279776</v>
      </c>
      <c r="K111" s="385" t="s">
        <v>354</v>
      </c>
      <c r="L111" s="195"/>
      <c r="M111" s="196"/>
      <c r="N111" s="196">
        <v>0.5</v>
      </c>
      <c r="O111" s="196"/>
      <c r="P111" s="196">
        <v>0.5</v>
      </c>
      <c r="Q111" s="197"/>
      <c r="R111" s="386">
        <f t="shared" si="15"/>
        <v>0</v>
      </c>
      <c r="S111" s="387">
        <f t="shared" si="15"/>
        <v>0</v>
      </c>
      <c r="T111" s="387">
        <f t="shared" si="15"/>
        <v>56</v>
      </c>
      <c r="U111" s="387">
        <f t="shared" si="15"/>
        <v>0</v>
      </c>
      <c r="V111" s="387">
        <f t="shared" si="15"/>
        <v>56</v>
      </c>
      <c r="W111" s="388">
        <f t="shared" si="15"/>
        <v>0</v>
      </c>
      <c r="X111" s="389">
        <f t="shared" si="12"/>
        <v>112</v>
      </c>
      <c r="Y111" s="144"/>
      <c r="Z111" s="423">
        <f t="shared" si="13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9"/>
        <v>1</v>
      </c>
      <c r="B112" s="153" t="s">
        <v>151</v>
      </c>
      <c r="C112" s="153"/>
      <c r="D112" s="198">
        <v>30</v>
      </c>
      <c r="E112" s="383">
        <f t="shared" si="10"/>
        <v>210</v>
      </c>
      <c r="F112" s="319">
        <v>46282</v>
      </c>
      <c r="G112" s="384">
        <f t="shared" ca="1" si="14"/>
        <v>26</v>
      </c>
      <c r="H112" s="385">
        <v>1</v>
      </c>
      <c r="I112" s="490">
        <v>-4.2806160999999996</v>
      </c>
      <c r="J112" s="490">
        <v>15.2473147</v>
      </c>
      <c r="K112" s="385" t="s">
        <v>353</v>
      </c>
      <c r="L112" s="195">
        <v>0.25</v>
      </c>
      <c r="M112" s="196"/>
      <c r="N112" s="196"/>
      <c r="O112" s="196"/>
      <c r="P112" s="196"/>
      <c r="Q112" s="197">
        <v>0.75</v>
      </c>
      <c r="R112" s="386">
        <f t="shared" si="15"/>
        <v>52.5</v>
      </c>
      <c r="S112" s="387">
        <f t="shared" si="15"/>
        <v>0</v>
      </c>
      <c r="T112" s="387">
        <f t="shared" si="15"/>
        <v>0</v>
      </c>
      <c r="U112" s="387">
        <f t="shared" si="15"/>
        <v>0</v>
      </c>
      <c r="V112" s="387">
        <f t="shared" si="15"/>
        <v>0</v>
      </c>
      <c r="W112" s="388">
        <f t="shared" si="15"/>
        <v>157.5</v>
      </c>
      <c r="X112" s="389">
        <f t="shared" si="12"/>
        <v>210</v>
      </c>
      <c r="Y112" s="144"/>
      <c r="Z112" s="423">
        <f t="shared" si="13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 hidden="1">
      <c r="A113" s="157">
        <f t="shared" si="9"/>
        <v>1</v>
      </c>
      <c r="B113" s="150" t="s">
        <v>153</v>
      </c>
      <c r="C113" s="148" t="s">
        <v>29</v>
      </c>
      <c r="D113" s="200">
        <v>12</v>
      </c>
      <c r="E113" s="383">
        <f t="shared" si="10"/>
        <v>84</v>
      </c>
      <c r="F113" s="319">
        <v>46282</v>
      </c>
      <c r="G113" s="384">
        <f t="shared" ca="1" si="14"/>
        <v>26</v>
      </c>
      <c r="H113" s="385">
        <v>3</v>
      </c>
      <c r="I113" s="490">
        <v>-4.2322949999999997</v>
      </c>
      <c r="J113" s="490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15"/>
        <v>0</v>
      </c>
      <c r="S113" s="387">
        <f t="shared" si="15"/>
        <v>84</v>
      </c>
      <c r="T113" s="387">
        <f t="shared" si="15"/>
        <v>0</v>
      </c>
      <c r="U113" s="387">
        <f t="shared" si="15"/>
        <v>0</v>
      </c>
      <c r="V113" s="387">
        <f t="shared" si="15"/>
        <v>0</v>
      </c>
      <c r="W113" s="388">
        <f t="shared" si="15"/>
        <v>0</v>
      </c>
      <c r="X113" s="389">
        <f t="shared" si="12"/>
        <v>84</v>
      </c>
      <c r="Y113" s="144"/>
      <c r="Z113" s="423">
        <f t="shared" si="13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 hidden="1">
      <c r="A114" s="157">
        <f t="shared" si="9"/>
        <v>1</v>
      </c>
      <c r="B114" s="150" t="s">
        <v>154</v>
      </c>
      <c r="C114" s="150"/>
      <c r="D114" s="200">
        <v>14</v>
      </c>
      <c r="E114" s="383">
        <f t="shared" si="10"/>
        <v>98</v>
      </c>
      <c r="F114" s="319">
        <v>46280</v>
      </c>
      <c r="G114" s="384">
        <f t="shared" ca="1" si="14"/>
        <v>28</v>
      </c>
      <c r="H114" s="385">
        <v>3</v>
      </c>
      <c r="I114" s="490">
        <v>-4.2060531000000001</v>
      </c>
      <c r="J114" s="490">
        <v>15.262865700000001</v>
      </c>
      <c r="K114" s="385" t="str">
        <f>VLOOKUP(H114,Secteurs!$A$4:$C$6,3)</f>
        <v>Arnaud ITOUA</v>
      </c>
      <c r="L114" s="195">
        <v>1</v>
      </c>
      <c r="M114" s="196"/>
      <c r="N114" s="196"/>
      <c r="O114" s="196"/>
      <c r="P114" s="196"/>
      <c r="Q114" s="197"/>
      <c r="R114" s="386">
        <f t="shared" si="15"/>
        <v>98</v>
      </c>
      <c r="S114" s="387">
        <f t="shared" si="15"/>
        <v>0</v>
      </c>
      <c r="T114" s="387">
        <f t="shared" si="15"/>
        <v>0</v>
      </c>
      <c r="U114" s="387">
        <f t="shared" si="15"/>
        <v>0</v>
      </c>
      <c r="V114" s="387">
        <f t="shared" si="15"/>
        <v>0</v>
      </c>
      <c r="W114" s="388">
        <f t="shared" si="15"/>
        <v>0</v>
      </c>
      <c r="X114" s="389">
        <f t="shared" si="12"/>
        <v>98</v>
      </c>
      <c r="Y114" s="144"/>
      <c r="Z114" s="423">
        <f t="shared" si="13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 hidden="1">
      <c r="A115" s="157">
        <f t="shared" si="9"/>
        <v>1</v>
      </c>
      <c r="B115" s="348" t="s">
        <v>328</v>
      </c>
      <c r="C115" s="142"/>
      <c r="D115" s="198">
        <v>16</v>
      </c>
      <c r="E115" s="383">
        <f t="shared" si="10"/>
        <v>112</v>
      </c>
      <c r="F115" s="319">
        <v>46281</v>
      </c>
      <c r="G115" s="384">
        <f t="shared" ca="1" si="14"/>
        <v>27</v>
      </c>
      <c r="H115" s="385">
        <v>2</v>
      </c>
      <c r="I115" s="490">
        <v>-4.2315709999999997</v>
      </c>
      <c r="J115" s="490">
        <v>15.296148000000001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15"/>
        <v>0</v>
      </c>
      <c r="S115" s="387">
        <f t="shared" si="15"/>
        <v>0</v>
      </c>
      <c r="T115" s="387">
        <f t="shared" si="15"/>
        <v>0</v>
      </c>
      <c r="U115" s="387">
        <f t="shared" si="15"/>
        <v>56</v>
      </c>
      <c r="V115" s="387">
        <f t="shared" si="15"/>
        <v>56</v>
      </c>
      <c r="W115" s="388">
        <f t="shared" si="15"/>
        <v>0</v>
      </c>
      <c r="X115" s="389">
        <f t="shared" si="12"/>
        <v>112</v>
      </c>
      <c r="Y115" s="144"/>
      <c r="Z115" s="423">
        <f t="shared" si="13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 hidden="1">
      <c r="A116" s="157">
        <f t="shared" si="9"/>
        <v>1</v>
      </c>
      <c r="B116" s="150" t="s">
        <v>156</v>
      </c>
      <c r="C116" s="150"/>
      <c r="D116" s="200">
        <v>12</v>
      </c>
      <c r="E116" s="383">
        <f t="shared" si="10"/>
        <v>84</v>
      </c>
      <c r="F116" s="320">
        <v>46280</v>
      </c>
      <c r="G116" s="384">
        <f t="shared" ca="1" si="14"/>
        <v>28</v>
      </c>
      <c r="H116" s="255">
        <v>3</v>
      </c>
      <c r="I116" s="492">
        <v>-4.2692519000000004</v>
      </c>
      <c r="J116" s="492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15"/>
        <v>42</v>
      </c>
      <c r="S116" s="387">
        <f t="shared" si="15"/>
        <v>0</v>
      </c>
      <c r="T116" s="387">
        <f t="shared" si="15"/>
        <v>0</v>
      </c>
      <c r="U116" s="387">
        <f t="shared" si="15"/>
        <v>0</v>
      </c>
      <c r="V116" s="387">
        <f t="shared" si="15"/>
        <v>42</v>
      </c>
      <c r="W116" s="388">
        <f t="shared" si="15"/>
        <v>0</v>
      </c>
      <c r="X116" s="389">
        <f t="shared" si="12"/>
        <v>84</v>
      </c>
      <c r="Y116" s="144"/>
      <c r="Z116" s="423">
        <f t="shared" si="13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 hidden="1">
      <c r="A117" s="157">
        <f t="shared" si="9"/>
        <v>1</v>
      </c>
      <c r="B117" s="150" t="s">
        <v>157</v>
      </c>
      <c r="C117" s="148" t="s">
        <v>29</v>
      </c>
      <c r="D117" s="200">
        <v>22</v>
      </c>
      <c r="E117" s="383">
        <f t="shared" si="10"/>
        <v>154</v>
      </c>
      <c r="F117" s="319">
        <v>46281</v>
      </c>
      <c r="G117" s="384">
        <f t="shared" ca="1" si="14"/>
        <v>27</v>
      </c>
      <c r="H117" s="385">
        <v>2</v>
      </c>
      <c r="I117" s="490">
        <v>-4.2391249999999996</v>
      </c>
      <c r="J117" s="490">
        <v>15.290893000000001</v>
      </c>
      <c r="K117" s="385" t="s">
        <v>354</v>
      </c>
      <c r="L117" s="195"/>
      <c r="M117" s="196"/>
      <c r="N117" s="196">
        <v>0.5</v>
      </c>
      <c r="O117" s="196">
        <v>0.5</v>
      </c>
      <c r="P117" s="196"/>
      <c r="Q117" s="197"/>
      <c r="R117" s="386">
        <f t="shared" si="15"/>
        <v>0</v>
      </c>
      <c r="S117" s="387">
        <f t="shared" si="15"/>
        <v>0</v>
      </c>
      <c r="T117" s="387">
        <f t="shared" si="15"/>
        <v>77</v>
      </c>
      <c r="U117" s="387">
        <f t="shared" si="15"/>
        <v>77</v>
      </c>
      <c r="V117" s="387">
        <f t="shared" si="15"/>
        <v>0</v>
      </c>
      <c r="W117" s="388">
        <f t="shared" si="15"/>
        <v>0</v>
      </c>
      <c r="X117" s="389">
        <f t="shared" si="12"/>
        <v>154</v>
      </c>
      <c r="Y117" s="144"/>
      <c r="Z117" s="423">
        <f t="shared" si="13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 hidden="1">
      <c r="A118" s="157">
        <f t="shared" si="9"/>
        <v>1</v>
      </c>
      <c r="B118" s="150" t="s">
        <v>158</v>
      </c>
      <c r="C118" s="150"/>
      <c r="D118" s="200">
        <v>40</v>
      </c>
      <c r="E118" s="383">
        <f t="shared" si="10"/>
        <v>280</v>
      </c>
      <c r="F118" s="319">
        <v>46279</v>
      </c>
      <c r="G118" s="384">
        <f t="shared" ca="1" si="14"/>
        <v>29</v>
      </c>
      <c r="H118" s="385">
        <v>2</v>
      </c>
      <c r="I118" s="490">
        <v>-4.2645189999999999</v>
      </c>
      <c r="J118" s="490">
        <v>15.273856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15"/>
        <v>280</v>
      </c>
      <c r="S118" s="387">
        <f t="shared" si="15"/>
        <v>0</v>
      </c>
      <c r="T118" s="387">
        <f t="shared" si="15"/>
        <v>0</v>
      </c>
      <c r="U118" s="387">
        <f t="shared" si="15"/>
        <v>0</v>
      </c>
      <c r="V118" s="387">
        <f t="shared" si="15"/>
        <v>0</v>
      </c>
      <c r="W118" s="388">
        <f t="shared" si="15"/>
        <v>0</v>
      </c>
      <c r="X118" s="389">
        <f t="shared" si="12"/>
        <v>280</v>
      </c>
      <c r="Y118" s="144"/>
      <c r="Z118" s="423">
        <f t="shared" si="13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 hidden="1">
      <c r="A119" s="157">
        <f t="shared" si="9"/>
        <v>1</v>
      </c>
      <c r="B119" s="150" t="s">
        <v>159</v>
      </c>
      <c r="C119" s="154" t="s">
        <v>29</v>
      </c>
      <c r="D119" s="200">
        <v>16</v>
      </c>
      <c r="E119" s="383">
        <f t="shared" si="10"/>
        <v>112</v>
      </c>
      <c r="F119" s="319">
        <v>46280</v>
      </c>
      <c r="G119" s="384">
        <f t="shared" ca="1" si="14"/>
        <v>28</v>
      </c>
      <c r="H119" s="385">
        <v>2</v>
      </c>
      <c r="I119" s="490">
        <v>-4.2731909999999997</v>
      </c>
      <c r="J119" s="490">
        <v>15.274316000000001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15"/>
        <v>112</v>
      </c>
      <c r="S119" s="387">
        <f t="shared" si="15"/>
        <v>0</v>
      </c>
      <c r="T119" s="387">
        <f t="shared" si="15"/>
        <v>0</v>
      </c>
      <c r="U119" s="387">
        <f t="shared" si="15"/>
        <v>0</v>
      </c>
      <c r="V119" s="387">
        <f t="shared" si="15"/>
        <v>0</v>
      </c>
      <c r="W119" s="388">
        <f t="shared" si="15"/>
        <v>0</v>
      </c>
      <c r="X119" s="389">
        <f t="shared" si="12"/>
        <v>112</v>
      </c>
      <c r="Y119" s="144"/>
      <c r="Z119" s="423">
        <f t="shared" si="13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 hidden="1">
      <c r="A120" s="157">
        <f t="shared" si="9"/>
        <v>1</v>
      </c>
      <c r="B120" s="150" t="s">
        <v>324</v>
      </c>
      <c r="C120" s="150"/>
      <c r="D120" s="200">
        <v>8</v>
      </c>
      <c r="E120" s="383">
        <f t="shared" si="10"/>
        <v>56</v>
      </c>
      <c r="F120" s="319">
        <v>46280</v>
      </c>
      <c r="G120" s="384">
        <f t="shared" ca="1" si="14"/>
        <v>28</v>
      </c>
      <c r="H120" s="385">
        <v>3</v>
      </c>
      <c r="I120" s="490">
        <v>-4.2692519000000004</v>
      </c>
      <c r="J120" s="490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>
        <v>0.5</v>
      </c>
      <c r="Q120" s="197"/>
      <c r="R120" s="386">
        <f t="shared" si="15"/>
        <v>28</v>
      </c>
      <c r="S120" s="387">
        <f t="shared" si="15"/>
        <v>0</v>
      </c>
      <c r="T120" s="387">
        <f t="shared" si="15"/>
        <v>0</v>
      </c>
      <c r="U120" s="387">
        <f t="shared" si="15"/>
        <v>0</v>
      </c>
      <c r="V120" s="387">
        <f t="shared" si="15"/>
        <v>28</v>
      </c>
      <c r="W120" s="388">
        <f t="shared" si="15"/>
        <v>0</v>
      </c>
      <c r="X120" s="389">
        <f t="shared" si="12"/>
        <v>56</v>
      </c>
      <c r="Y120" s="144"/>
      <c r="Z120" s="423">
        <f t="shared" si="13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 hidden="1">
      <c r="A121" s="157">
        <f t="shared" si="9"/>
        <v>1</v>
      </c>
      <c r="B121" s="150" t="s">
        <v>292</v>
      </c>
      <c r="C121" s="321"/>
      <c r="D121" s="200">
        <v>16</v>
      </c>
      <c r="E121" s="383">
        <f t="shared" si="10"/>
        <v>112</v>
      </c>
      <c r="F121" s="319">
        <v>46279</v>
      </c>
      <c r="G121" s="384">
        <f t="shared" ca="1" si="14"/>
        <v>29</v>
      </c>
      <c r="H121" s="385">
        <v>2</v>
      </c>
      <c r="I121" s="490">
        <v>-4.234572</v>
      </c>
      <c r="J121" s="490">
        <v>15.279876</v>
      </c>
      <c r="K121" s="385" t="s">
        <v>354</v>
      </c>
      <c r="L121" s="195">
        <v>0.75</v>
      </c>
      <c r="M121" s="196"/>
      <c r="N121" s="196"/>
      <c r="O121" s="196">
        <v>0.25</v>
      </c>
      <c r="P121" s="196"/>
      <c r="Q121" s="197"/>
      <c r="R121" s="386">
        <f t="shared" si="15"/>
        <v>84</v>
      </c>
      <c r="S121" s="387">
        <f t="shared" si="15"/>
        <v>0</v>
      </c>
      <c r="T121" s="387">
        <f t="shared" si="15"/>
        <v>0</v>
      </c>
      <c r="U121" s="387">
        <f t="shared" si="15"/>
        <v>28</v>
      </c>
      <c r="V121" s="387">
        <f t="shared" si="15"/>
        <v>0</v>
      </c>
      <c r="W121" s="388">
        <f t="shared" si="15"/>
        <v>0</v>
      </c>
      <c r="X121" s="389">
        <f t="shared" si="12"/>
        <v>112</v>
      </c>
      <c r="Y121" s="144"/>
      <c r="Z121" s="423">
        <f t="shared" si="13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 hidden="1">
      <c r="A122" s="157">
        <f t="shared" si="9"/>
        <v>1</v>
      </c>
      <c r="B122" s="150" t="s">
        <v>161</v>
      </c>
      <c r="C122" s="150"/>
      <c r="D122" s="200">
        <v>20</v>
      </c>
      <c r="E122" s="383">
        <f t="shared" si="10"/>
        <v>140</v>
      </c>
      <c r="F122" s="319">
        <v>46280</v>
      </c>
      <c r="G122" s="384">
        <f t="shared" ca="1" si="14"/>
        <v>28</v>
      </c>
      <c r="H122" s="385">
        <v>2</v>
      </c>
      <c r="I122" s="490">
        <v>-4.2345889999999997</v>
      </c>
      <c r="J122" s="490">
        <v>15.274893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15"/>
        <v>70</v>
      </c>
      <c r="S122" s="387">
        <f t="shared" si="15"/>
        <v>0</v>
      </c>
      <c r="T122" s="387">
        <f t="shared" si="15"/>
        <v>0</v>
      </c>
      <c r="U122" s="387">
        <f t="shared" si="15"/>
        <v>70</v>
      </c>
      <c r="V122" s="387">
        <f t="shared" si="15"/>
        <v>0</v>
      </c>
      <c r="W122" s="388">
        <f t="shared" si="15"/>
        <v>0</v>
      </c>
      <c r="X122" s="389">
        <f t="shared" si="12"/>
        <v>140</v>
      </c>
      <c r="Y122" s="144"/>
      <c r="Z122" s="423">
        <f t="shared" si="13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 hidden="1">
      <c r="A123" s="157">
        <f t="shared" si="9"/>
        <v>1</v>
      </c>
      <c r="B123" s="150" t="s">
        <v>162</v>
      </c>
      <c r="C123" s="150"/>
      <c r="D123" s="200">
        <v>42</v>
      </c>
      <c r="E123" s="383">
        <f t="shared" si="10"/>
        <v>294</v>
      </c>
      <c r="F123" s="319">
        <v>46280</v>
      </c>
      <c r="G123" s="384">
        <f t="shared" ca="1" si="14"/>
        <v>28</v>
      </c>
      <c r="H123" s="254">
        <v>2</v>
      </c>
      <c r="I123" s="491">
        <v>-4.2335988999999996</v>
      </c>
      <c r="J123" s="490">
        <v>15.274893</v>
      </c>
      <c r="K123" s="385" t="s">
        <v>354</v>
      </c>
      <c r="L123" s="195">
        <v>0.75</v>
      </c>
      <c r="M123" s="196"/>
      <c r="N123" s="196"/>
      <c r="O123" s="196">
        <v>0.25</v>
      </c>
      <c r="P123" s="196"/>
      <c r="Q123" s="197"/>
      <c r="R123" s="386">
        <f t="shared" si="15"/>
        <v>220.5</v>
      </c>
      <c r="S123" s="387">
        <f t="shared" si="15"/>
        <v>0</v>
      </c>
      <c r="T123" s="387">
        <f t="shared" si="15"/>
        <v>0</v>
      </c>
      <c r="U123" s="387">
        <f t="shared" si="15"/>
        <v>73.5</v>
      </c>
      <c r="V123" s="387">
        <f t="shared" si="15"/>
        <v>0</v>
      </c>
      <c r="W123" s="388">
        <f t="shared" si="15"/>
        <v>0</v>
      </c>
      <c r="X123" s="389">
        <f t="shared" si="12"/>
        <v>294</v>
      </c>
      <c r="Y123" s="144"/>
      <c r="Z123" s="423">
        <f t="shared" si="13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9"/>
        <v>1</v>
      </c>
      <c r="B124" s="150" t="s">
        <v>387</v>
      </c>
      <c r="C124" s="154"/>
      <c r="D124" s="200">
        <v>2</v>
      </c>
      <c r="E124" s="383">
        <f t="shared" si="10"/>
        <v>14</v>
      </c>
      <c r="F124" s="319">
        <v>46282</v>
      </c>
      <c r="G124" s="384">
        <f t="shared" ca="1" si="14"/>
        <v>26</v>
      </c>
      <c r="H124" s="254">
        <v>1</v>
      </c>
      <c r="I124" s="491">
        <v>-4.2928160000000002</v>
      </c>
      <c r="J124" s="491">
        <v>15.250064</v>
      </c>
      <c r="K124" s="385" t="s">
        <v>353</v>
      </c>
      <c r="L124" s="195">
        <v>1</v>
      </c>
      <c r="M124" s="196"/>
      <c r="N124" s="196"/>
      <c r="O124" s="196"/>
      <c r="P124" s="196"/>
      <c r="Q124" s="197"/>
      <c r="R124" s="386">
        <f t="shared" si="15"/>
        <v>14</v>
      </c>
      <c r="S124" s="387">
        <f t="shared" si="15"/>
        <v>0</v>
      </c>
      <c r="T124" s="387">
        <f t="shared" si="15"/>
        <v>0</v>
      </c>
      <c r="U124" s="387">
        <f t="shared" si="15"/>
        <v>0</v>
      </c>
      <c r="V124" s="387">
        <f t="shared" si="15"/>
        <v>0</v>
      </c>
      <c r="W124" s="388">
        <f t="shared" si="15"/>
        <v>0</v>
      </c>
      <c r="X124" s="389">
        <f t="shared" si="12"/>
        <v>14</v>
      </c>
      <c r="Y124" s="144"/>
      <c r="Z124" s="423">
        <f t="shared" si="13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 hidden="1">
      <c r="A125" s="157">
        <f t="shared" si="9"/>
        <v>1</v>
      </c>
      <c r="B125" s="150" t="s">
        <v>164</v>
      </c>
      <c r="C125" s="154" t="s">
        <v>34</v>
      </c>
      <c r="D125" s="201">
        <v>16</v>
      </c>
      <c r="E125" s="383">
        <f t="shared" si="10"/>
        <v>112</v>
      </c>
      <c r="F125" s="319">
        <v>46279</v>
      </c>
      <c r="G125" s="384">
        <f t="shared" ca="1" si="14"/>
        <v>29</v>
      </c>
      <c r="H125" s="254">
        <v>1</v>
      </c>
      <c r="I125" s="491">
        <v>-4.257199</v>
      </c>
      <c r="J125" s="491">
        <v>15.269669</v>
      </c>
      <c r="K125" s="385" t="s">
        <v>354</v>
      </c>
      <c r="L125" s="195"/>
      <c r="M125" s="196"/>
      <c r="N125" s="196"/>
      <c r="O125" s="196">
        <v>1</v>
      </c>
      <c r="P125" s="196"/>
      <c r="Q125" s="197"/>
      <c r="R125" s="386">
        <f t="shared" si="15"/>
        <v>0</v>
      </c>
      <c r="S125" s="387">
        <f t="shared" si="15"/>
        <v>0</v>
      </c>
      <c r="T125" s="387">
        <f t="shared" si="15"/>
        <v>0</v>
      </c>
      <c r="U125" s="387">
        <f t="shared" si="15"/>
        <v>112</v>
      </c>
      <c r="V125" s="387">
        <f t="shared" si="15"/>
        <v>0</v>
      </c>
      <c r="W125" s="388">
        <f t="shared" si="15"/>
        <v>0</v>
      </c>
      <c r="X125" s="389">
        <f t="shared" si="12"/>
        <v>112</v>
      </c>
      <c r="Y125" s="144"/>
      <c r="Z125" s="423">
        <f t="shared" si="13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 hidden="1">
      <c r="A126" s="157">
        <f t="shared" si="9"/>
        <v>1</v>
      </c>
      <c r="B126" s="150" t="s">
        <v>390</v>
      </c>
      <c r="C126" s="154" t="s">
        <v>34</v>
      </c>
      <c r="D126" s="200">
        <v>1</v>
      </c>
      <c r="E126" s="383">
        <f t="shared" si="10"/>
        <v>7</v>
      </c>
      <c r="F126" s="319">
        <v>46279</v>
      </c>
      <c r="G126" s="384">
        <f t="shared" ca="1" si="14"/>
        <v>29</v>
      </c>
      <c r="H126" s="254">
        <v>2</v>
      </c>
      <c r="I126" s="491"/>
      <c r="J126" s="491"/>
      <c r="K126" s="385" t="s">
        <v>354</v>
      </c>
      <c r="L126" s="195"/>
      <c r="M126" s="196"/>
      <c r="N126" s="196">
        <v>1</v>
      </c>
      <c r="O126" s="196"/>
      <c r="P126" s="196"/>
      <c r="Q126" s="197"/>
      <c r="R126" s="386">
        <f t="shared" si="15"/>
        <v>0</v>
      </c>
      <c r="S126" s="387">
        <f t="shared" si="15"/>
        <v>0</v>
      </c>
      <c r="T126" s="387">
        <f t="shared" si="15"/>
        <v>7</v>
      </c>
      <c r="U126" s="387">
        <f t="shared" si="15"/>
        <v>0</v>
      </c>
      <c r="V126" s="387">
        <f t="shared" si="15"/>
        <v>0</v>
      </c>
      <c r="W126" s="388">
        <f t="shared" si="15"/>
        <v>0</v>
      </c>
      <c r="X126" s="389">
        <f t="shared" si="12"/>
        <v>7</v>
      </c>
      <c r="Y126" s="144"/>
      <c r="Z126" s="423">
        <f t="shared" si="13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 hidden="1">
      <c r="A127" s="157">
        <f t="shared" si="9"/>
        <v>1</v>
      </c>
      <c r="B127" s="150" t="s">
        <v>167</v>
      </c>
      <c r="C127" s="148" t="s">
        <v>29</v>
      </c>
      <c r="D127" s="200">
        <v>16</v>
      </c>
      <c r="E127" s="383">
        <f t="shared" si="10"/>
        <v>112</v>
      </c>
      <c r="F127" s="319">
        <v>46281</v>
      </c>
      <c r="G127" s="384">
        <f t="shared" ca="1" si="14"/>
        <v>27</v>
      </c>
      <c r="H127" s="254">
        <v>2</v>
      </c>
      <c r="I127" s="491">
        <v>-4.2467379999999997</v>
      </c>
      <c r="J127" s="491">
        <v>15.282268999999999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15"/>
        <v>84</v>
      </c>
      <c r="S127" s="387">
        <f t="shared" si="15"/>
        <v>0</v>
      </c>
      <c r="T127" s="387">
        <f t="shared" si="15"/>
        <v>0</v>
      </c>
      <c r="U127" s="387">
        <f t="shared" si="15"/>
        <v>28</v>
      </c>
      <c r="V127" s="387">
        <f t="shared" si="15"/>
        <v>0</v>
      </c>
      <c r="W127" s="388">
        <f t="shared" si="15"/>
        <v>0</v>
      </c>
      <c r="X127" s="389">
        <f t="shared" si="12"/>
        <v>112</v>
      </c>
      <c r="Y127" s="144"/>
      <c r="Z127" s="423">
        <f t="shared" si="13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9"/>
        <v>1</v>
      </c>
      <c r="B128" s="142" t="s">
        <v>350</v>
      </c>
      <c r="C128" s="209"/>
      <c r="D128" s="201">
        <v>12</v>
      </c>
      <c r="E128" s="383">
        <f t="shared" si="10"/>
        <v>84</v>
      </c>
      <c r="F128" s="319">
        <v>46282</v>
      </c>
      <c r="G128" s="384">
        <f t="shared" ca="1" si="14"/>
        <v>26</v>
      </c>
      <c r="H128" s="254">
        <v>1</v>
      </c>
      <c r="I128" s="491">
        <v>-4.2819675000000004</v>
      </c>
      <c r="J128" s="491">
        <v>15.2233386</v>
      </c>
      <c r="K128" s="385" t="s">
        <v>353</v>
      </c>
      <c r="L128" s="195">
        <v>0.75</v>
      </c>
      <c r="M128" s="196"/>
      <c r="N128" s="196"/>
      <c r="O128" s="196">
        <v>0.25</v>
      </c>
      <c r="P128" s="196"/>
      <c r="Q128" s="197"/>
      <c r="R128" s="386">
        <f t="shared" si="15"/>
        <v>63</v>
      </c>
      <c r="S128" s="387">
        <f t="shared" si="15"/>
        <v>0</v>
      </c>
      <c r="T128" s="387">
        <f t="shared" si="15"/>
        <v>0</v>
      </c>
      <c r="U128" s="387">
        <f t="shared" si="15"/>
        <v>21</v>
      </c>
      <c r="V128" s="387">
        <f t="shared" si="15"/>
        <v>0</v>
      </c>
      <c r="W128" s="388">
        <f t="shared" si="15"/>
        <v>0</v>
      </c>
      <c r="X128" s="389">
        <f t="shared" si="12"/>
        <v>84</v>
      </c>
      <c r="Y128" s="144"/>
      <c r="Z128" s="423">
        <f t="shared" si="13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 hidden="1">
      <c r="A129" s="157">
        <f t="shared" si="9"/>
        <v>1</v>
      </c>
      <c r="B129" s="355" t="s">
        <v>307</v>
      </c>
      <c r="C129" s="154"/>
      <c r="D129" s="201">
        <v>9</v>
      </c>
      <c r="E129" s="383">
        <f t="shared" si="10"/>
        <v>63</v>
      </c>
      <c r="F129" s="319">
        <v>46279</v>
      </c>
      <c r="G129" s="384">
        <f t="shared" ca="1" si="14"/>
        <v>29</v>
      </c>
      <c r="H129" s="254">
        <v>2</v>
      </c>
      <c r="I129" s="491">
        <v>-4.2492109999999998</v>
      </c>
      <c r="J129" s="491">
        <v>15.269738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15"/>
        <v>0</v>
      </c>
      <c r="S129" s="387">
        <f t="shared" si="15"/>
        <v>0</v>
      </c>
      <c r="T129" s="387">
        <f t="shared" si="15"/>
        <v>0</v>
      </c>
      <c r="U129" s="387">
        <f t="shared" si="15"/>
        <v>0</v>
      </c>
      <c r="V129" s="387">
        <f t="shared" si="15"/>
        <v>0</v>
      </c>
      <c r="W129" s="388">
        <f t="shared" si="15"/>
        <v>63</v>
      </c>
      <c r="X129" s="389">
        <f t="shared" si="12"/>
        <v>63</v>
      </c>
      <c r="Y129" s="144"/>
      <c r="Z129" s="423">
        <f t="shared" si="13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5" si="16">+IF(D130&gt;0,1,0)</f>
        <v>1</v>
      </c>
      <c r="B130" s="153" t="s">
        <v>170</v>
      </c>
      <c r="C130" s="149"/>
      <c r="D130" s="198">
        <v>10</v>
      </c>
      <c r="E130" s="383">
        <f t="shared" ref="E130:E154" si="17">D130*7</f>
        <v>70</v>
      </c>
      <c r="F130" s="319">
        <v>46280</v>
      </c>
      <c r="G130" s="384">
        <f t="shared" ca="1" si="14"/>
        <v>28</v>
      </c>
      <c r="H130" s="254">
        <v>1</v>
      </c>
      <c r="I130" s="491">
        <v>-4.2784845000000002</v>
      </c>
      <c r="J130" s="491">
        <v>15.2572142</v>
      </c>
      <c r="K130" s="385" t="s">
        <v>353</v>
      </c>
      <c r="L130" s="195">
        <v>1</v>
      </c>
      <c r="M130" s="196"/>
      <c r="N130" s="196"/>
      <c r="O130" s="196"/>
      <c r="P130" s="196"/>
      <c r="Q130" s="197"/>
      <c r="R130" s="386">
        <f t="shared" ref="R130:W145" si="18">+$E130*L130</f>
        <v>70</v>
      </c>
      <c r="S130" s="387">
        <f t="shared" si="18"/>
        <v>0</v>
      </c>
      <c r="T130" s="387">
        <f t="shared" si="18"/>
        <v>0</v>
      </c>
      <c r="U130" s="387">
        <f t="shared" si="18"/>
        <v>0</v>
      </c>
      <c r="V130" s="387">
        <f t="shared" si="18"/>
        <v>0</v>
      </c>
      <c r="W130" s="388">
        <f t="shared" si="18"/>
        <v>0</v>
      </c>
      <c r="X130" s="389">
        <f t="shared" ref="X130:X145" si="19">SUM(R130:W130)</f>
        <v>70</v>
      </c>
      <c r="Y130" s="144"/>
      <c r="Z130" s="423">
        <f t="shared" ref="Z130:Z145" si="20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16"/>
        <v>1</v>
      </c>
      <c r="B131" s="153" t="s">
        <v>172</v>
      </c>
      <c r="C131" s="149"/>
      <c r="D131" s="198">
        <v>20</v>
      </c>
      <c r="E131" s="383">
        <f t="shared" si="17"/>
        <v>140</v>
      </c>
      <c r="F131" s="319">
        <v>46282</v>
      </c>
      <c r="G131" s="384">
        <f t="shared" ca="1" si="14"/>
        <v>26</v>
      </c>
      <c r="H131" s="254">
        <v>1</v>
      </c>
      <c r="I131" s="491">
        <v>-4.2823054999999997</v>
      </c>
      <c r="J131" s="491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18"/>
        <v>140</v>
      </c>
      <c r="S131" s="387">
        <f t="shared" si="18"/>
        <v>0</v>
      </c>
      <c r="T131" s="387">
        <f t="shared" si="18"/>
        <v>0</v>
      </c>
      <c r="U131" s="387">
        <f t="shared" si="18"/>
        <v>0</v>
      </c>
      <c r="V131" s="387">
        <f t="shared" si="18"/>
        <v>0</v>
      </c>
      <c r="W131" s="388">
        <f t="shared" si="18"/>
        <v>0</v>
      </c>
      <c r="X131" s="389">
        <f t="shared" si="19"/>
        <v>140</v>
      </c>
      <c r="Y131" s="144"/>
      <c r="Z131" s="423">
        <f t="shared" si="20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16"/>
        <v>1</v>
      </c>
      <c r="B132" s="153" t="s">
        <v>173</v>
      </c>
      <c r="C132" s="149" t="s">
        <v>34</v>
      </c>
      <c r="D132" s="198">
        <v>10</v>
      </c>
      <c r="E132" s="383">
        <f t="shared" si="17"/>
        <v>70</v>
      </c>
      <c r="F132" s="319">
        <v>46282</v>
      </c>
      <c r="G132" s="384">
        <v>1</v>
      </c>
      <c r="H132" s="254">
        <v>1</v>
      </c>
      <c r="I132" s="491">
        <v>-4.2655903999999998</v>
      </c>
      <c r="J132" s="491">
        <v>15.2237782</v>
      </c>
      <c r="K132" s="385" t="s">
        <v>353</v>
      </c>
      <c r="L132" s="195"/>
      <c r="M132" s="196"/>
      <c r="N132" s="196"/>
      <c r="O132" s="196">
        <v>0.5</v>
      </c>
      <c r="P132" s="196"/>
      <c r="Q132" s="197">
        <v>0.5</v>
      </c>
      <c r="R132" s="386">
        <f t="shared" si="18"/>
        <v>0</v>
      </c>
      <c r="S132" s="387">
        <f t="shared" si="18"/>
        <v>0</v>
      </c>
      <c r="T132" s="387">
        <f t="shared" si="18"/>
        <v>0</v>
      </c>
      <c r="U132" s="387">
        <f t="shared" si="18"/>
        <v>35</v>
      </c>
      <c r="V132" s="387">
        <f t="shared" si="18"/>
        <v>0</v>
      </c>
      <c r="W132" s="388">
        <f t="shared" si="18"/>
        <v>35</v>
      </c>
      <c r="X132" s="389">
        <f t="shared" si="19"/>
        <v>70</v>
      </c>
      <c r="Y132" s="144"/>
      <c r="Z132" s="423">
        <f t="shared" si="20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 hidden="1">
      <c r="A133" s="157">
        <f t="shared" si="16"/>
        <v>1</v>
      </c>
      <c r="B133" s="142" t="s">
        <v>174</v>
      </c>
      <c r="C133" s="148" t="s">
        <v>29</v>
      </c>
      <c r="D133" s="198">
        <v>9</v>
      </c>
      <c r="E133" s="383">
        <f t="shared" si="17"/>
        <v>63</v>
      </c>
      <c r="F133" s="319">
        <v>46279</v>
      </c>
      <c r="G133" s="384">
        <f ca="1">+IF(A133=1,(+TODAY())-F133,"Sans objet")</f>
        <v>29</v>
      </c>
      <c r="H133" s="385">
        <v>2</v>
      </c>
      <c r="I133" s="490">
        <v>-4.2634542</v>
      </c>
      <c r="J133" s="490">
        <v>15.2887436</v>
      </c>
      <c r="K133" s="385" t="s">
        <v>354</v>
      </c>
      <c r="L133" s="195">
        <v>1</v>
      </c>
      <c r="M133" s="196"/>
      <c r="N133" s="196"/>
      <c r="O133" s="196"/>
      <c r="P133" s="196"/>
      <c r="Q133" s="197"/>
      <c r="R133" s="386">
        <f t="shared" si="18"/>
        <v>63</v>
      </c>
      <c r="S133" s="387">
        <f t="shared" si="18"/>
        <v>0</v>
      </c>
      <c r="T133" s="387">
        <f t="shared" si="18"/>
        <v>0</v>
      </c>
      <c r="U133" s="387">
        <f t="shared" si="18"/>
        <v>0</v>
      </c>
      <c r="V133" s="387">
        <f t="shared" si="18"/>
        <v>0</v>
      </c>
      <c r="W133" s="388">
        <f t="shared" si="18"/>
        <v>0</v>
      </c>
      <c r="X133" s="389">
        <f t="shared" si="19"/>
        <v>63</v>
      </c>
      <c r="Y133" s="144"/>
      <c r="Z133" s="423">
        <f t="shared" si="20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 hidden="1">
      <c r="A134" s="157">
        <f t="shared" si="16"/>
        <v>1</v>
      </c>
      <c r="B134" s="142" t="s">
        <v>175</v>
      </c>
      <c r="C134" s="142"/>
      <c r="D134" s="198">
        <v>22</v>
      </c>
      <c r="E134" s="383">
        <f t="shared" si="17"/>
        <v>154</v>
      </c>
      <c r="F134" s="319">
        <v>46280</v>
      </c>
      <c r="G134" s="384">
        <f ca="1">+IF(A134=1,(+TODAY())-F134,"Sans objet")</f>
        <v>28</v>
      </c>
      <c r="H134" s="385">
        <v>2</v>
      </c>
      <c r="I134" s="490">
        <v>-4.271204</v>
      </c>
      <c r="J134" s="490">
        <v>15.283834000000001</v>
      </c>
      <c r="K134" s="385" t="s">
        <v>354</v>
      </c>
      <c r="L134" s="195">
        <v>1</v>
      </c>
      <c r="M134" s="196"/>
      <c r="N134" s="196"/>
      <c r="O134" s="196"/>
      <c r="P134" s="196"/>
      <c r="Q134" s="197"/>
      <c r="R134" s="386">
        <f t="shared" si="18"/>
        <v>154</v>
      </c>
      <c r="S134" s="387">
        <f t="shared" si="18"/>
        <v>0</v>
      </c>
      <c r="T134" s="387">
        <f t="shared" si="18"/>
        <v>0</v>
      </c>
      <c r="U134" s="387">
        <f t="shared" si="18"/>
        <v>0</v>
      </c>
      <c r="V134" s="387">
        <f t="shared" si="18"/>
        <v>0</v>
      </c>
      <c r="W134" s="388">
        <f t="shared" si="18"/>
        <v>0</v>
      </c>
      <c r="X134" s="389">
        <f t="shared" si="19"/>
        <v>154</v>
      </c>
      <c r="Y134" s="144"/>
      <c r="Z134" s="423">
        <f t="shared" si="20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 hidden="1">
      <c r="A135" s="157">
        <f t="shared" si="16"/>
        <v>1</v>
      </c>
      <c r="B135" s="350" t="s">
        <v>176</v>
      </c>
      <c r="C135" s="210"/>
      <c r="D135" s="198">
        <v>8</v>
      </c>
      <c r="E135" s="383">
        <f t="shared" si="17"/>
        <v>56</v>
      </c>
      <c r="F135" s="319">
        <v>46279</v>
      </c>
      <c r="G135" s="384">
        <f ca="1">+IF(A135=1,(+TODAY())-F135,"Sans objet")</f>
        <v>29</v>
      </c>
      <c r="H135" s="398">
        <v>2</v>
      </c>
      <c r="I135" s="493"/>
      <c r="J135" s="493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18"/>
        <v>0</v>
      </c>
      <c r="S135" s="387">
        <f t="shared" si="18"/>
        <v>0</v>
      </c>
      <c r="T135" s="387">
        <f t="shared" si="18"/>
        <v>0</v>
      </c>
      <c r="U135" s="387">
        <f t="shared" si="18"/>
        <v>0</v>
      </c>
      <c r="V135" s="387">
        <f t="shared" si="18"/>
        <v>28</v>
      </c>
      <c r="W135" s="388">
        <f t="shared" si="18"/>
        <v>28</v>
      </c>
      <c r="X135" s="389">
        <f t="shared" si="19"/>
        <v>56</v>
      </c>
      <c r="Y135" s="144"/>
      <c r="Z135" s="423">
        <f t="shared" si="20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 hidden="1">
      <c r="A136" s="157">
        <f t="shared" si="16"/>
        <v>1</v>
      </c>
      <c r="B136" s="161" t="s">
        <v>177</v>
      </c>
      <c r="C136" s="161"/>
      <c r="D136" s="198">
        <v>14</v>
      </c>
      <c r="E136" s="383">
        <f t="shared" si="17"/>
        <v>98</v>
      </c>
      <c r="F136" s="319">
        <v>46281</v>
      </c>
      <c r="G136" s="384">
        <f ca="1">+IF(A136=1,(+TODAY())-F136,"Sans objet")</f>
        <v>27</v>
      </c>
      <c r="H136" s="385">
        <v>3</v>
      </c>
      <c r="I136" s="490">
        <v>-3.979123</v>
      </c>
      <c r="J136" s="490">
        <v>15.382116</v>
      </c>
      <c r="K136" s="385" t="str">
        <f>VLOOKUP(H136,Secteurs!$A$4:$C$6,3)</f>
        <v>Arnaud ITOUA</v>
      </c>
      <c r="L136" s="195"/>
      <c r="M136" s="196"/>
      <c r="N136" s="196"/>
      <c r="O136" s="196"/>
      <c r="P136" s="196">
        <v>0.5</v>
      </c>
      <c r="Q136" s="197">
        <v>0.5</v>
      </c>
      <c r="R136" s="386">
        <f t="shared" si="18"/>
        <v>0</v>
      </c>
      <c r="S136" s="387">
        <f t="shared" si="18"/>
        <v>0</v>
      </c>
      <c r="T136" s="387">
        <f t="shared" si="18"/>
        <v>0</v>
      </c>
      <c r="U136" s="387">
        <f t="shared" si="18"/>
        <v>0</v>
      </c>
      <c r="V136" s="387">
        <f t="shared" si="18"/>
        <v>49</v>
      </c>
      <c r="W136" s="388">
        <f t="shared" si="18"/>
        <v>49</v>
      </c>
      <c r="X136" s="389">
        <f t="shared" si="19"/>
        <v>98</v>
      </c>
      <c r="Y136" s="144"/>
      <c r="Z136" s="423">
        <f t="shared" si="20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>
      <c r="A137" s="157">
        <f t="shared" si="16"/>
        <v>1</v>
      </c>
      <c r="B137" s="142" t="s">
        <v>178</v>
      </c>
      <c r="C137" s="162"/>
      <c r="D137" s="199">
        <v>2</v>
      </c>
      <c r="E137" s="383">
        <f t="shared" si="17"/>
        <v>14</v>
      </c>
      <c r="F137" s="319">
        <v>46283</v>
      </c>
      <c r="G137" s="384">
        <f ca="1">+IF(A137=1,(+TODAY())-F137,"Sans objet")</f>
        <v>25</v>
      </c>
      <c r="H137" s="385">
        <v>1</v>
      </c>
      <c r="I137" s="490">
        <v>-4.2392235999999999</v>
      </c>
      <c r="J137" s="490">
        <v>15.2561144</v>
      </c>
      <c r="K137" s="385" t="s">
        <v>353</v>
      </c>
      <c r="L137" s="195"/>
      <c r="M137" s="196"/>
      <c r="N137" s="196">
        <v>1</v>
      </c>
      <c r="O137" s="196"/>
      <c r="P137" s="196"/>
      <c r="Q137" s="197"/>
      <c r="R137" s="386">
        <f t="shared" si="18"/>
        <v>0</v>
      </c>
      <c r="S137" s="387">
        <f t="shared" si="18"/>
        <v>0</v>
      </c>
      <c r="T137" s="387">
        <f t="shared" si="18"/>
        <v>14</v>
      </c>
      <c r="U137" s="387">
        <f t="shared" si="18"/>
        <v>0</v>
      </c>
      <c r="V137" s="387">
        <f t="shared" si="18"/>
        <v>0</v>
      </c>
      <c r="W137" s="388">
        <f t="shared" si="18"/>
        <v>0</v>
      </c>
      <c r="X137" s="389">
        <f t="shared" si="19"/>
        <v>14</v>
      </c>
      <c r="Y137" s="144"/>
      <c r="Z137" s="423">
        <f t="shared" si="20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16"/>
        <v>1</v>
      </c>
      <c r="B138" s="142" t="s">
        <v>267</v>
      </c>
      <c r="C138" s="162" t="s">
        <v>29</v>
      </c>
      <c r="D138" s="199">
        <v>8</v>
      </c>
      <c r="E138" s="383">
        <f t="shared" si="17"/>
        <v>56</v>
      </c>
      <c r="F138" s="319">
        <v>46280</v>
      </c>
      <c r="G138" s="384" t="s">
        <v>404</v>
      </c>
      <c r="H138" s="385">
        <v>1</v>
      </c>
      <c r="I138" s="490">
        <v>-4.2992222</v>
      </c>
      <c r="J138" s="490">
        <v>15.2500637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18"/>
        <v>42</v>
      </c>
      <c r="S138" s="387">
        <f t="shared" si="18"/>
        <v>0</v>
      </c>
      <c r="T138" s="387">
        <f t="shared" si="18"/>
        <v>0</v>
      </c>
      <c r="U138" s="387">
        <f t="shared" si="18"/>
        <v>0</v>
      </c>
      <c r="V138" s="387">
        <f t="shared" si="18"/>
        <v>14</v>
      </c>
      <c r="W138" s="388">
        <f t="shared" si="18"/>
        <v>0</v>
      </c>
      <c r="X138" s="389">
        <f t="shared" si="19"/>
        <v>56</v>
      </c>
      <c r="Y138" s="144"/>
      <c r="Z138" s="423">
        <f t="shared" si="20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 hidden="1">
      <c r="A139" s="157">
        <f t="shared" si="16"/>
        <v>1</v>
      </c>
      <c r="B139" s="142" t="s">
        <v>296</v>
      </c>
      <c r="C139" s="155"/>
      <c r="D139" s="198">
        <v>60</v>
      </c>
      <c r="E139" s="383">
        <f t="shared" si="17"/>
        <v>420</v>
      </c>
      <c r="F139" s="319">
        <v>46279</v>
      </c>
      <c r="G139" s="384">
        <f t="shared" ref="G139:G145" ca="1" si="21">+IF(A139=1,(+TODAY())-F139,"Sans objet")</f>
        <v>29</v>
      </c>
      <c r="H139" s="385">
        <v>2</v>
      </c>
      <c r="I139" s="490"/>
      <c r="J139" s="490"/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18"/>
        <v>210</v>
      </c>
      <c r="S139" s="387">
        <f t="shared" si="18"/>
        <v>0</v>
      </c>
      <c r="T139" s="387">
        <f t="shared" si="18"/>
        <v>0</v>
      </c>
      <c r="U139" s="387">
        <f t="shared" si="18"/>
        <v>105</v>
      </c>
      <c r="V139" s="387">
        <f t="shared" si="18"/>
        <v>105</v>
      </c>
      <c r="W139" s="388">
        <f t="shared" si="18"/>
        <v>0</v>
      </c>
      <c r="X139" s="389">
        <f t="shared" si="19"/>
        <v>420</v>
      </c>
      <c r="Y139" s="144"/>
      <c r="Z139" s="423">
        <f t="shared" si="20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16"/>
        <v>1</v>
      </c>
      <c r="B140" s="142" t="s">
        <v>180</v>
      </c>
      <c r="C140" s="163"/>
      <c r="D140" s="198">
        <v>24</v>
      </c>
      <c r="E140" s="383">
        <f t="shared" si="17"/>
        <v>168</v>
      </c>
      <c r="F140" s="319">
        <v>46280</v>
      </c>
      <c r="G140" s="384">
        <f t="shared" ca="1" si="21"/>
        <v>28</v>
      </c>
      <c r="H140" s="385">
        <v>1</v>
      </c>
      <c r="I140" s="490">
        <v>-4.2908040999999999</v>
      </c>
      <c r="J140" s="490">
        <v>15.2411189</v>
      </c>
      <c r="K140" s="385" t="s">
        <v>353</v>
      </c>
      <c r="L140" s="195"/>
      <c r="M140" s="196"/>
      <c r="N140" s="196">
        <v>0.25</v>
      </c>
      <c r="O140" s="196"/>
      <c r="P140" s="196">
        <v>0.75</v>
      </c>
      <c r="Q140" s="197"/>
      <c r="R140" s="386">
        <f t="shared" si="18"/>
        <v>0</v>
      </c>
      <c r="S140" s="387">
        <f t="shared" si="18"/>
        <v>0</v>
      </c>
      <c r="T140" s="387">
        <f t="shared" si="18"/>
        <v>42</v>
      </c>
      <c r="U140" s="387">
        <f t="shared" si="18"/>
        <v>0</v>
      </c>
      <c r="V140" s="387">
        <f t="shared" si="18"/>
        <v>126</v>
      </c>
      <c r="W140" s="388">
        <f t="shared" si="18"/>
        <v>0</v>
      </c>
      <c r="X140" s="389">
        <f t="shared" si="19"/>
        <v>168</v>
      </c>
      <c r="Y140" s="144"/>
      <c r="Z140" s="423">
        <f t="shared" si="20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 hidden="1">
      <c r="A141" s="157">
        <f t="shared" si="16"/>
        <v>1</v>
      </c>
      <c r="B141" s="142" t="s">
        <v>181</v>
      </c>
      <c r="C141" s="148"/>
      <c r="D141" s="198">
        <v>32</v>
      </c>
      <c r="E141" s="383">
        <f t="shared" si="17"/>
        <v>224</v>
      </c>
      <c r="F141" s="319">
        <v>46281</v>
      </c>
      <c r="G141" s="384">
        <f t="shared" ca="1" si="21"/>
        <v>27</v>
      </c>
      <c r="H141" s="385">
        <v>2</v>
      </c>
      <c r="I141" s="490">
        <v>-4.1312477000000003</v>
      </c>
      <c r="J141" s="490">
        <v>15.3083755</v>
      </c>
      <c r="K141" s="385" t="s">
        <v>280</v>
      </c>
      <c r="L141" s="195">
        <v>0.5</v>
      </c>
      <c r="M141" s="196"/>
      <c r="N141" s="196"/>
      <c r="O141" s="196">
        <v>0.25</v>
      </c>
      <c r="P141" s="196">
        <v>0.25</v>
      </c>
      <c r="Q141" s="197"/>
      <c r="R141" s="386">
        <f t="shared" si="18"/>
        <v>112</v>
      </c>
      <c r="S141" s="387">
        <f t="shared" si="18"/>
        <v>0</v>
      </c>
      <c r="T141" s="387">
        <f t="shared" si="18"/>
        <v>0</v>
      </c>
      <c r="U141" s="387">
        <f t="shared" si="18"/>
        <v>56</v>
      </c>
      <c r="V141" s="387">
        <f t="shared" si="18"/>
        <v>56</v>
      </c>
      <c r="W141" s="388">
        <f t="shared" si="18"/>
        <v>0</v>
      </c>
      <c r="X141" s="389">
        <f t="shared" si="19"/>
        <v>224</v>
      </c>
      <c r="Y141" s="144"/>
      <c r="Z141" s="423">
        <f t="shared" si="20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 hidden="1">
      <c r="A142" s="157">
        <f t="shared" si="16"/>
        <v>1</v>
      </c>
      <c r="B142" s="142" t="s">
        <v>182</v>
      </c>
      <c r="C142" s="142"/>
      <c r="D142" s="198">
        <v>16</v>
      </c>
      <c r="E142" s="383">
        <f t="shared" si="17"/>
        <v>112</v>
      </c>
      <c r="F142" s="319">
        <v>46281</v>
      </c>
      <c r="G142" s="384">
        <f t="shared" ca="1" si="21"/>
        <v>27</v>
      </c>
      <c r="H142" s="385">
        <v>2</v>
      </c>
      <c r="I142" s="490">
        <v>-4.1591972000000004</v>
      </c>
      <c r="J142" s="490">
        <v>15.3231723</v>
      </c>
      <c r="K142" s="385" t="s">
        <v>280</v>
      </c>
      <c r="L142" s="195"/>
      <c r="M142" s="196"/>
      <c r="N142" s="196"/>
      <c r="O142" s="196">
        <v>0.5</v>
      </c>
      <c r="P142" s="196">
        <v>0.5</v>
      </c>
      <c r="Q142" s="197"/>
      <c r="R142" s="386">
        <f t="shared" si="18"/>
        <v>0</v>
      </c>
      <c r="S142" s="387">
        <f t="shared" si="18"/>
        <v>0</v>
      </c>
      <c r="T142" s="387">
        <f t="shared" si="18"/>
        <v>0</v>
      </c>
      <c r="U142" s="387">
        <f t="shared" si="18"/>
        <v>56</v>
      </c>
      <c r="V142" s="387">
        <f t="shared" si="18"/>
        <v>56</v>
      </c>
      <c r="W142" s="388">
        <f t="shared" si="18"/>
        <v>0</v>
      </c>
      <c r="X142" s="389">
        <f t="shared" si="19"/>
        <v>112</v>
      </c>
      <c r="Y142" s="144"/>
      <c r="Z142" s="423">
        <f t="shared" si="20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16"/>
        <v>1</v>
      </c>
      <c r="B143" s="142" t="s">
        <v>351</v>
      </c>
      <c r="C143" s="142"/>
      <c r="D143" s="198">
        <v>22</v>
      </c>
      <c r="E143" s="383">
        <f t="shared" si="17"/>
        <v>154</v>
      </c>
      <c r="F143" s="319">
        <v>46276</v>
      </c>
      <c r="G143" s="384">
        <f t="shared" ca="1" si="21"/>
        <v>32</v>
      </c>
      <c r="H143" s="254">
        <v>1</v>
      </c>
      <c r="I143" s="491">
        <v>-4.3102470000000004</v>
      </c>
      <c r="J143" s="491">
        <v>15.185744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18"/>
        <v>77</v>
      </c>
      <c r="S143" s="387">
        <f t="shared" si="18"/>
        <v>0</v>
      </c>
      <c r="T143" s="387">
        <f t="shared" si="18"/>
        <v>0</v>
      </c>
      <c r="U143" s="387">
        <f t="shared" si="18"/>
        <v>0</v>
      </c>
      <c r="V143" s="387">
        <f t="shared" si="18"/>
        <v>0</v>
      </c>
      <c r="W143" s="388">
        <f t="shared" si="18"/>
        <v>77</v>
      </c>
      <c r="X143" s="389">
        <f t="shared" si="19"/>
        <v>154</v>
      </c>
      <c r="Y143" s="144"/>
      <c r="Z143" s="423">
        <f t="shared" si="20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 hidden="1">
      <c r="A144" s="157">
        <f t="shared" si="16"/>
        <v>1</v>
      </c>
      <c r="B144" s="142" t="s">
        <v>335</v>
      </c>
      <c r="C144" s="163"/>
      <c r="D144" s="198">
        <v>14</v>
      </c>
      <c r="E144" s="383">
        <f t="shared" si="17"/>
        <v>98</v>
      </c>
      <c r="F144" s="319">
        <v>46281</v>
      </c>
      <c r="G144" s="384">
        <f t="shared" ca="1" si="21"/>
        <v>27</v>
      </c>
      <c r="H144" s="385">
        <v>3</v>
      </c>
      <c r="I144" s="490">
        <v>-4.1678280000000001</v>
      </c>
      <c r="J144" s="490">
        <v>15.268304799999999</v>
      </c>
      <c r="K144" s="385" t="str">
        <f>VLOOKUP(H144,Secteurs!$A$4:$C$6,3)</f>
        <v>Arnaud ITOUA</v>
      </c>
      <c r="L144" s="195">
        <v>1</v>
      </c>
      <c r="M144" s="196"/>
      <c r="N144" s="196"/>
      <c r="O144" s="196"/>
      <c r="P144" s="196"/>
      <c r="Q144" s="197"/>
      <c r="R144" s="386">
        <f t="shared" si="18"/>
        <v>98</v>
      </c>
      <c r="S144" s="387">
        <f t="shared" si="18"/>
        <v>0</v>
      </c>
      <c r="T144" s="387">
        <f t="shared" si="18"/>
        <v>0</v>
      </c>
      <c r="U144" s="387">
        <f t="shared" si="18"/>
        <v>0</v>
      </c>
      <c r="V144" s="387">
        <f t="shared" si="18"/>
        <v>0</v>
      </c>
      <c r="W144" s="388">
        <f t="shared" si="18"/>
        <v>0</v>
      </c>
      <c r="X144" s="389">
        <f t="shared" si="19"/>
        <v>98</v>
      </c>
      <c r="Y144" s="144"/>
      <c r="Z144" s="423">
        <f t="shared" si="20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5" ht="18.75" hidden="1">
      <c r="A145" s="157">
        <f t="shared" si="16"/>
        <v>1</v>
      </c>
      <c r="B145" s="142" t="s">
        <v>304</v>
      </c>
      <c r="C145" s="148"/>
      <c r="D145" s="198">
        <v>8</v>
      </c>
      <c r="E145" s="383">
        <f t="shared" si="17"/>
        <v>56</v>
      </c>
      <c r="F145" s="319">
        <v>46281</v>
      </c>
      <c r="G145" s="384">
        <f t="shared" ca="1" si="21"/>
        <v>27</v>
      </c>
      <c r="H145" s="385">
        <v>2</v>
      </c>
      <c r="I145" s="490">
        <v>-4.1312462999999999</v>
      </c>
      <c r="J145" s="490">
        <v>15.3083791</v>
      </c>
      <c r="K145" s="385" t="s">
        <v>280</v>
      </c>
      <c r="L145" s="195">
        <v>0.5</v>
      </c>
      <c r="M145" s="196"/>
      <c r="N145" s="196">
        <v>0.5</v>
      </c>
      <c r="O145" s="196"/>
      <c r="P145" s="196"/>
      <c r="Q145" s="197"/>
      <c r="R145" s="386">
        <f t="shared" si="18"/>
        <v>28</v>
      </c>
      <c r="S145" s="387">
        <f t="shared" si="18"/>
        <v>0</v>
      </c>
      <c r="T145" s="387">
        <f t="shared" si="18"/>
        <v>28</v>
      </c>
      <c r="U145" s="387">
        <f t="shared" si="18"/>
        <v>0</v>
      </c>
      <c r="V145" s="387">
        <f t="shared" si="18"/>
        <v>0</v>
      </c>
      <c r="W145" s="388">
        <f t="shared" si="18"/>
        <v>0</v>
      </c>
      <c r="X145" s="389">
        <f t="shared" si="19"/>
        <v>56</v>
      </c>
      <c r="Y145" s="144"/>
      <c r="Z145" s="423">
        <f t="shared" si="20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57">
        <v>1</v>
      </c>
      <c r="B146" s="142" t="s">
        <v>593</v>
      </c>
      <c r="C146" s="148"/>
      <c r="D146" s="198">
        <v>10</v>
      </c>
      <c r="E146" s="383">
        <f t="shared" si="17"/>
        <v>70</v>
      </c>
      <c r="F146" s="319">
        <v>46280</v>
      </c>
      <c r="G146" s="384"/>
      <c r="H146" s="385">
        <v>1</v>
      </c>
      <c r="I146" s="490"/>
      <c r="J146" s="490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ref="R146:T154" si="22">+$E146*L146</f>
        <v>70</v>
      </c>
      <c r="S146" s="387">
        <f t="shared" si="22"/>
        <v>0</v>
      </c>
      <c r="T146" s="387"/>
      <c r="U146" s="387">
        <f t="shared" ref="U146:W152" si="23">+$E146*O146</f>
        <v>0</v>
      </c>
      <c r="V146" s="387">
        <f t="shared" si="23"/>
        <v>0</v>
      </c>
      <c r="W146" s="388">
        <f t="shared" si="23"/>
        <v>0</v>
      </c>
      <c r="X146" s="389"/>
      <c r="Y146" s="144"/>
      <c r="Z146" s="423"/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57">
        <f>+IF(D147&gt;0,1,0)</f>
        <v>1</v>
      </c>
      <c r="B147" s="142" t="s">
        <v>306</v>
      </c>
      <c r="C147" s="148"/>
      <c r="D147" s="198">
        <v>7</v>
      </c>
      <c r="E147" s="383">
        <f t="shared" si="17"/>
        <v>49</v>
      </c>
      <c r="F147" s="319">
        <v>46283</v>
      </c>
      <c r="G147" s="384">
        <f ca="1">+IF(A147=1,(+TODAY())-F147,"Sans objet")</f>
        <v>25</v>
      </c>
      <c r="H147" s="385">
        <v>1</v>
      </c>
      <c r="I147" s="490">
        <v>-4.2620620000000002</v>
      </c>
      <c r="J147" s="490">
        <v>15.2343633</v>
      </c>
      <c r="K147" s="385" t="s">
        <v>353</v>
      </c>
      <c r="L147" s="195">
        <v>1</v>
      </c>
      <c r="M147" s="196"/>
      <c r="N147" s="196"/>
      <c r="O147" s="196"/>
      <c r="P147" s="196"/>
      <c r="Q147" s="197"/>
      <c r="R147" s="386">
        <f t="shared" si="22"/>
        <v>49</v>
      </c>
      <c r="S147" s="387">
        <f t="shared" si="22"/>
        <v>0</v>
      </c>
      <c r="T147" s="387">
        <f t="shared" si="22"/>
        <v>0</v>
      </c>
      <c r="U147" s="387">
        <f t="shared" si="23"/>
        <v>0</v>
      </c>
      <c r="V147" s="387">
        <f t="shared" si="23"/>
        <v>0</v>
      </c>
      <c r="W147" s="388">
        <f t="shared" si="23"/>
        <v>0</v>
      </c>
      <c r="X147" s="389">
        <f>SUM(R147:W147)</f>
        <v>49</v>
      </c>
      <c r="Y147" s="144"/>
      <c r="Z147" s="423">
        <f>+X147-E147</f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5" ht="18.75" hidden="1">
      <c r="A148" s="157">
        <f>+IF(D148&gt;0,1,0)</f>
        <v>1</v>
      </c>
      <c r="B148" s="142" t="s">
        <v>336</v>
      </c>
      <c r="C148" s="148"/>
      <c r="D148" s="198">
        <v>14</v>
      </c>
      <c r="E148" s="383">
        <f t="shared" si="17"/>
        <v>98</v>
      </c>
      <c r="F148" s="319">
        <v>46280</v>
      </c>
      <c r="G148" s="384">
        <f ca="1">+IF(A148=1,(+TODAY())-F148,"Sans objet")</f>
        <v>28</v>
      </c>
      <c r="H148" s="385">
        <v>2</v>
      </c>
      <c r="I148" s="490">
        <v>-4.2379007</v>
      </c>
      <c r="J148" s="490">
        <v>15.293491299999999</v>
      </c>
      <c r="K148" s="385" t="s">
        <v>354</v>
      </c>
      <c r="L148" s="195"/>
      <c r="M148" s="196"/>
      <c r="N148" s="196"/>
      <c r="O148" s="196">
        <v>1</v>
      </c>
      <c r="P148" s="196"/>
      <c r="Q148" s="197"/>
      <c r="R148" s="386">
        <f t="shared" si="22"/>
        <v>0</v>
      </c>
      <c r="S148" s="387">
        <f t="shared" si="22"/>
        <v>0</v>
      </c>
      <c r="T148" s="387">
        <f t="shared" si="22"/>
        <v>0</v>
      </c>
      <c r="U148" s="387">
        <f t="shared" si="23"/>
        <v>98</v>
      </c>
      <c r="V148" s="387">
        <f t="shared" si="23"/>
        <v>0</v>
      </c>
      <c r="W148" s="388">
        <f t="shared" si="23"/>
        <v>0</v>
      </c>
      <c r="X148" s="389">
        <f>SUM(R148:W148)</f>
        <v>98</v>
      </c>
      <c r="Y148" s="144"/>
      <c r="Z148" s="423">
        <f>+X148-E148</f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57">
        <v>1</v>
      </c>
      <c r="B149" s="142" t="s">
        <v>594</v>
      </c>
      <c r="C149" s="148"/>
      <c r="D149" s="198">
        <v>10</v>
      </c>
      <c r="E149" s="383">
        <f t="shared" si="17"/>
        <v>70</v>
      </c>
      <c r="F149" s="319">
        <v>46283</v>
      </c>
      <c r="G149" s="384"/>
      <c r="H149" s="385">
        <v>1</v>
      </c>
      <c r="I149" s="490">
        <v>-4.2574990000000001</v>
      </c>
      <c r="J149" s="490">
        <v>15.232296099999999</v>
      </c>
      <c r="K149" s="385" t="s">
        <v>353</v>
      </c>
      <c r="L149" s="195">
        <v>0.5</v>
      </c>
      <c r="M149" s="196"/>
      <c r="N149" s="196">
        <v>0.25</v>
      </c>
      <c r="O149" s="196">
        <v>0.25</v>
      </c>
      <c r="P149" s="196"/>
      <c r="Q149" s="197"/>
      <c r="R149" s="386">
        <f t="shared" si="22"/>
        <v>35</v>
      </c>
      <c r="S149" s="387">
        <f t="shared" si="22"/>
        <v>0</v>
      </c>
      <c r="T149" s="387">
        <f t="shared" si="22"/>
        <v>17.5</v>
      </c>
      <c r="U149" s="387"/>
      <c r="V149" s="387">
        <f t="shared" si="23"/>
        <v>0</v>
      </c>
      <c r="W149" s="388">
        <f t="shared" si="23"/>
        <v>0</v>
      </c>
      <c r="X149" s="389">
        <v>70</v>
      </c>
      <c r="Y149" s="144"/>
      <c r="Z149" s="423"/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57">
        <v>1</v>
      </c>
      <c r="B150" s="142" t="s">
        <v>125</v>
      </c>
      <c r="C150" s="148"/>
      <c r="D150" s="198">
        <v>4</v>
      </c>
      <c r="E150" s="383">
        <f t="shared" si="17"/>
        <v>28</v>
      </c>
      <c r="F150" s="319">
        <v>46283</v>
      </c>
      <c r="G150" s="384" t="s">
        <v>404</v>
      </c>
      <c r="H150" s="385">
        <v>1</v>
      </c>
      <c r="I150" s="490"/>
      <c r="J150" s="490"/>
      <c r="K150" s="385" t="s">
        <v>353</v>
      </c>
      <c r="L150" s="195">
        <v>0.5</v>
      </c>
      <c r="M150" s="196"/>
      <c r="N150" s="196"/>
      <c r="O150" s="196"/>
      <c r="P150" s="196">
        <v>0.5</v>
      </c>
      <c r="Q150" s="197"/>
      <c r="R150" s="386">
        <f t="shared" si="22"/>
        <v>14</v>
      </c>
      <c r="S150" s="387">
        <f t="shared" si="22"/>
        <v>0</v>
      </c>
      <c r="T150" s="387">
        <f t="shared" si="22"/>
        <v>0</v>
      </c>
      <c r="U150" s="387"/>
      <c r="V150" s="387">
        <f t="shared" si="23"/>
        <v>14</v>
      </c>
      <c r="W150" s="388">
        <f t="shared" si="23"/>
        <v>0</v>
      </c>
      <c r="X150" s="389">
        <v>28</v>
      </c>
      <c r="Y150" s="144"/>
      <c r="Z150" s="423"/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5" ht="18.75" hidden="1">
      <c r="A151" s="157">
        <f>+IF(D151&gt;0,1,0)</f>
        <v>1</v>
      </c>
      <c r="B151" s="142" t="s">
        <v>340</v>
      </c>
      <c r="C151" s="142"/>
      <c r="D151" s="198">
        <v>18</v>
      </c>
      <c r="E151" s="383">
        <f t="shared" si="17"/>
        <v>126</v>
      </c>
      <c r="F151" s="319">
        <v>46281</v>
      </c>
      <c r="G151" s="384">
        <f ca="1">+IF(A151=1,(+TODAY())-F151,"Sans objet")</f>
        <v>27</v>
      </c>
      <c r="H151" s="385"/>
      <c r="I151" s="490">
        <v>-4.2375356999999996</v>
      </c>
      <c r="J151" s="490">
        <v>15.2873094</v>
      </c>
      <c r="K151" s="385" t="s">
        <v>354</v>
      </c>
      <c r="L151" s="195"/>
      <c r="M151" s="196"/>
      <c r="N151" s="196"/>
      <c r="O151" s="196">
        <v>1</v>
      </c>
      <c r="P151" s="196"/>
      <c r="Q151" s="197"/>
      <c r="R151" s="386">
        <f t="shared" si="22"/>
        <v>0</v>
      </c>
      <c r="S151" s="387">
        <f t="shared" si="22"/>
        <v>0</v>
      </c>
      <c r="T151" s="387">
        <f t="shared" si="22"/>
        <v>0</v>
      </c>
      <c r="U151" s="387">
        <f>+$E151*O151</f>
        <v>126</v>
      </c>
      <c r="V151" s="387">
        <f t="shared" si="23"/>
        <v>0</v>
      </c>
      <c r="W151" s="388">
        <f t="shared" si="23"/>
        <v>0</v>
      </c>
      <c r="X151" s="389">
        <f>SUM(R151:W151)</f>
        <v>126</v>
      </c>
      <c r="Y151" s="144"/>
      <c r="Z151" s="423">
        <f>+X151-E151</f>
        <v>0</v>
      </c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5" ht="18.75" hidden="1">
      <c r="A152" s="157">
        <f>+IF(D152&gt;0,1,0)</f>
        <v>1</v>
      </c>
      <c r="B152" s="348" t="s">
        <v>352</v>
      </c>
      <c r="C152" s="163"/>
      <c r="D152" s="198">
        <v>16</v>
      </c>
      <c r="E152" s="383">
        <f t="shared" si="17"/>
        <v>112</v>
      </c>
      <c r="F152" s="319">
        <v>46280</v>
      </c>
      <c r="G152" s="384">
        <f ca="1">+IF(A152=1,(+TODAY())-F152,"Sans objet")</f>
        <v>28</v>
      </c>
      <c r="H152" s="385">
        <v>1</v>
      </c>
      <c r="I152" s="490">
        <v>-4.2692519000000004</v>
      </c>
      <c r="J152" s="490">
        <v>15.2894527</v>
      </c>
      <c r="K152" s="385" t="s">
        <v>280</v>
      </c>
      <c r="L152" s="195">
        <v>0.5</v>
      </c>
      <c r="M152" s="196"/>
      <c r="N152" s="196"/>
      <c r="O152" s="196"/>
      <c r="P152" s="196">
        <v>0.5</v>
      </c>
      <c r="Q152" s="197"/>
      <c r="R152" s="386">
        <f t="shared" si="22"/>
        <v>56</v>
      </c>
      <c r="S152" s="387">
        <f t="shared" si="22"/>
        <v>0</v>
      </c>
      <c r="T152" s="387">
        <f t="shared" si="22"/>
        <v>0</v>
      </c>
      <c r="U152" s="387">
        <f>+$E152*O152</f>
        <v>0</v>
      </c>
      <c r="V152" s="387">
        <f t="shared" si="23"/>
        <v>56</v>
      </c>
      <c r="W152" s="388">
        <f t="shared" si="23"/>
        <v>0</v>
      </c>
      <c r="X152" s="389">
        <f>SUM(R152:W152)</f>
        <v>112</v>
      </c>
      <c r="Y152" s="144"/>
      <c r="Z152" s="423">
        <f>+X152-E152</f>
        <v>0</v>
      </c>
      <c r="AA152" s="423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57">
        <v>1</v>
      </c>
      <c r="B153" s="348" t="s">
        <v>597</v>
      </c>
      <c r="C153" s="163"/>
      <c r="D153" s="198">
        <v>5</v>
      </c>
      <c r="E153" s="383">
        <f t="shared" si="17"/>
        <v>35</v>
      </c>
      <c r="F153" s="319">
        <v>46283</v>
      </c>
      <c r="G153" s="384"/>
      <c r="H153" s="385">
        <v>1</v>
      </c>
      <c r="I153" s="490">
        <v>-4.2476330000000004</v>
      </c>
      <c r="J153" s="490">
        <v>15.236138</v>
      </c>
      <c r="K153" s="385" t="s">
        <v>353</v>
      </c>
      <c r="L153" s="195">
        <v>1</v>
      </c>
      <c r="M153" s="196"/>
      <c r="N153" s="196"/>
      <c r="O153" s="196"/>
      <c r="P153" s="196"/>
      <c r="Q153" s="197"/>
      <c r="R153" s="386">
        <f t="shared" si="22"/>
        <v>35</v>
      </c>
      <c r="S153" s="387">
        <f t="shared" si="22"/>
        <v>0</v>
      </c>
      <c r="T153" s="387">
        <f t="shared" si="22"/>
        <v>0</v>
      </c>
      <c r="U153" s="387">
        <f>+$E153*O153</f>
        <v>0</v>
      </c>
      <c r="V153" s="387"/>
      <c r="W153" s="388">
        <f>+$E153*Q153</f>
        <v>0</v>
      </c>
      <c r="X153" s="389">
        <v>35</v>
      </c>
      <c r="Y153" s="144"/>
      <c r="Z153" s="423"/>
      <c r="AA153" s="423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57">
        <v>1</v>
      </c>
      <c r="B154" s="348" t="s">
        <v>600</v>
      </c>
      <c r="C154" s="163"/>
      <c r="D154" s="198">
        <v>12</v>
      </c>
      <c r="E154" s="383">
        <f t="shared" si="17"/>
        <v>84</v>
      </c>
      <c r="F154" s="319">
        <v>46248</v>
      </c>
      <c r="G154" s="384">
        <f ca="1">+IF(A154=1,(+TODAY())-F154,"Sans objet")</f>
        <v>60</v>
      </c>
      <c r="H154" s="385">
        <v>1</v>
      </c>
      <c r="I154" s="490">
        <v>-4.2771866999999997</v>
      </c>
      <c r="J154" s="490">
        <v>15.222096799999999</v>
      </c>
      <c r="K154" s="385" t="s">
        <v>353</v>
      </c>
      <c r="L154" s="195"/>
      <c r="M154" s="196"/>
      <c r="N154" s="196"/>
      <c r="O154" s="196"/>
      <c r="P154" s="196">
        <v>1</v>
      </c>
      <c r="Q154" s="197"/>
      <c r="R154" s="386">
        <f t="shared" si="22"/>
        <v>0</v>
      </c>
      <c r="S154" s="387">
        <f t="shared" si="22"/>
        <v>0</v>
      </c>
      <c r="T154" s="387">
        <f t="shared" si="22"/>
        <v>0</v>
      </c>
      <c r="U154" s="387">
        <f>+$E154*O154</f>
        <v>0</v>
      </c>
      <c r="V154" s="387">
        <f>+$E154*P154</f>
        <v>84</v>
      </c>
      <c r="W154" s="388">
        <f>+$E154*Q154</f>
        <v>0</v>
      </c>
      <c r="X154" s="389">
        <f>SUM(R154:W154)</f>
        <v>84</v>
      </c>
      <c r="Y154" s="144"/>
      <c r="Z154" s="423">
        <f>+X154-E154</f>
        <v>0</v>
      </c>
      <c r="AA154" s="423"/>
      <c r="AB154" s="10"/>
      <c r="AC154" s="2"/>
      <c r="AD154" s="2"/>
      <c r="AE154" s="2"/>
      <c r="AF154" s="2"/>
      <c r="AG154" s="2"/>
      <c r="AH154" s="2"/>
      <c r="AI154" s="2"/>
    </row>
    <row r="155" spans="1:35" ht="18.75" hidden="1">
      <c r="A155" s="258"/>
      <c r="B155" s="259"/>
      <c r="C155" s="260"/>
      <c r="D155" s="261"/>
      <c r="E155" s="262"/>
      <c r="F155" s="263"/>
      <c r="G155" s="263"/>
      <c r="H155" s="264"/>
      <c r="I155" s="495"/>
      <c r="J155" s="495"/>
      <c r="K155" s="264"/>
      <c r="L155" s="265"/>
      <c r="M155" s="266"/>
      <c r="N155" s="266"/>
      <c r="O155" s="266"/>
      <c r="P155" s="266"/>
      <c r="Q155" s="267"/>
      <c r="R155" s="268"/>
      <c r="S155" s="269"/>
      <c r="T155" s="269"/>
      <c r="U155" s="269"/>
      <c r="V155" s="269"/>
      <c r="W155" s="270"/>
      <c r="X155" s="271">
        <f>SUM(R155:W155)</f>
        <v>0</v>
      </c>
      <c r="Y155" s="272"/>
      <c r="Z155" s="423"/>
      <c r="AA155" s="423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181">
        <f>SUBTOTAL(9,A2:A155)</f>
        <v>54</v>
      </c>
      <c r="B156" s="181"/>
      <c r="C156" s="326">
        <f>+D156/A156</f>
        <v>25.537037037037038</v>
      </c>
      <c r="D156" s="182">
        <f>SUBTOTAL(9,D2:D155)</f>
        <v>1379</v>
      </c>
      <c r="E156" s="182">
        <f>SUBTOTAL(9,E2:E155)</f>
        <v>9653</v>
      </c>
      <c r="F156" s="327">
        <f>+E156/A156</f>
        <v>178.75925925925927</v>
      </c>
      <c r="G156" s="384">
        <f ca="1">(SUBTOTAL(9,G2:G155))/A156</f>
        <v>22.074074074074073</v>
      </c>
      <c r="H156" s="256"/>
      <c r="I156" s="496"/>
      <c r="J156" s="496"/>
      <c r="K156" s="256"/>
      <c r="L156" s="273">
        <f>(SUBTOTAL(9,L2:L155))/Q$165</f>
        <v>0.25</v>
      </c>
      <c r="M156" s="274">
        <f>(SUBTOTAL(9,M2:M155))/R$165</f>
        <v>0</v>
      </c>
      <c r="N156" s="274">
        <f>(SUBTOTAL(9,N2:N155))/T$165</f>
        <v>0.16071428571428573</v>
      </c>
      <c r="O156" s="274">
        <f>(SUBTOTAL(9,O2:O155))/U$165</f>
        <v>8.7499999999999994E-2</v>
      </c>
      <c r="P156" s="274">
        <f>(SUBTOTAL(9,P2:P155))/V$165</f>
        <v>0.11065573770491803</v>
      </c>
      <c r="Q156" s="275">
        <f>(SUBTOTAL(9,Q2:Q155))/W$165</f>
        <v>0.27205882352941174</v>
      </c>
      <c r="R156" s="184">
        <f t="shared" ref="R156:W156" si="24">SUBTOTAL(9,R2:R155)</f>
        <v>4858</v>
      </c>
      <c r="S156" s="184">
        <f t="shared" si="24"/>
        <v>0</v>
      </c>
      <c r="T156" s="184">
        <f t="shared" si="24"/>
        <v>759.5</v>
      </c>
      <c r="U156" s="184">
        <f t="shared" si="24"/>
        <v>1013.25</v>
      </c>
      <c r="V156" s="184">
        <f t="shared" si="24"/>
        <v>1116.5</v>
      </c>
      <c r="W156" s="184">
        <f t="shared" si="24"/>
        <v>1888.25</v>
      </c>
      <c r="X156" s="184">
        <v>28844</v>
      </c>
      <c r="Y156" s="182"/>
      <c r="Z156" s="371"/>
      <c r="AA156" s="371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497"/>
      <c r="J157" s="497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185</v>
      </c>
      <c r="B158" s="173" t="s">
        <v>186</v>
      </c>
      <c r="C158" s="173"/>
      <c r="D158" s="173" t="s">
        <v>383</v>
      </c>
      <c r="E158" s="24"/>
      <c r="F158" s="24"/>
      <c r="G158" s="24"/>
      <c r="H158" s="24"/>
      <c r="I158" s="498"/>
      <c r="J158" s="498"/>
      <c r="K158" s="24"/>
      <c r="N158" s="41"/>
      <c r="P158" s="453" t="s">
        <v>188</v>
      </c>
      <c r="Q158" s="454" t="s">
        <v>289</v>
      </c>
      <c r="R158" s="455" t="s">
        <v>192</v>
      </c>
      <c r="S158" s="87" t="s">
        <v>2</v>
      </c>
      <c r="T158" s="87" t="s">
        <v>3</v>
      </c>
      <c r="U158" s="87" t="s">
        <v>4</v>
      </c>
      <c r="V158" s="456" t="s">
        <v>6</v>
      </c>
      <c r="W158" s="456" t="s">
        <v>5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1" t="s">
        <v>287</v>
      </c>
      <c r="B159" s="311">
        <v>13015</v>
      </c>
      <c r="C159" s="213"/>
      <c r="D159" s="425">
        <v>0.4</v>
      </c>
      <c r="E159" s="2"/>
      <c r="F159" s="2"/>
      <c r="G159" s="2"/>
      <c r="H159" s="2"/>
      <c r="I159" s="497"/>
      <c r="J159" s="497"/>
      <c r="K159" s="2"/>
      <c r="P159" s="457">
        <v>0.25</v>
      </c>
      <c r="Q159" s="458">
        <f t="shared" ref="Q159:R162" si="25">+SUMIF(L$2:L$155,$P159,$A$2:$A$155)</f>
        <v>8</v>
      </c>
      <c r="R159" s="459">
        <f t="shared" si="25"/>
        <v>2</v>
      </c>
      <c r="S159" s="460">
        <f>+Q159+R159</f>
        <v>10</v>
      </c>
      <c r="T159" s="460">
        <f t="shared" ref="T159:W162" si="26">+SUMIF(N$2:N$155,$P159,$A$2:$A$155)</f>
        <v>11</v>
      </c>
      <c r="U159" s="460">
        <f t="shared" si="26"/>
        <v>31</v>
      </c>
      <c r="V159" s="460">
        <f t="shared" si="26"/>
        <v>16</v>
      </c>
      <c r="W159" s="460">
        <f t="shared" si="26"/>
        <v>8</v>
      </c>
      <c r="X159" s="461"/>
      <c r="Z159" s="402"/>
      <c r="AA159" s="402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215" t="s">
        <v>192</v>
      </c>
      <c r="B160" s="312">
        <v>2450</v>
      </c>
      <c r="C160" s="217"/>
      <c r="D160" s="426">
        <v>0.06</v>
      </c>
      <c r="E160" s="2"/>
      <c r="F160" s="2"/>
      <c r="G160" s="2"/>
      <c r="H160" s="2"/>
      <c r="I160" s="497"/>
      <c r="J160" s="497"/>
      <c r="K160" s="2"/>
      <c r="P160" s="457">
        <v>0.5</v>
      </c>
      <c r="Q160" s="458">
        <f t="shared" si="25"/>
        <v>70</v>
      </c>
      <c r="R160" s="459">
        <f t="shared" si="25"/>
        <v>4</v>
      </c>
      <c r="S160" s="460">
        <f>+Q160+R160</f>
        <v>74</v>
      </c>
      <c r="T160" s="460">
        <f t="shared" si="26"/>
        <v>15</v>
      </c>
      <c r="U160" s="460">
        <f t="shared" si="26"/>
        <v>26</v>
      </c>
      <c r="V160" s="460">
        <f t="shared" si="26"/>
        <v>43</v>
      </c>
      <c r="W160" s="460">
        <f t="shared" si="26"/>
        <v>23</v>
      </c>
      <c r="X160" s="461"/>
      <c r="Z160" s="404"/>
      <c r="AA160" s="404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363" t="s">
        <v>2</v>
      </c>
      <c r="B161" s="420">
        <f>B159+B160</f>
        <v>15465</v>
      </c>
      <c r="C161" s="421"/>
      <c r="D161" s="366">
        <v>0.46</v>
      </c>
      <c r="E161" s="316">
        <f>+D161-S166</f>
        <v>-6.314814814814812E-2</v>
      </c>
      <c r="F161" s="225"/>
      <c r="G161" s="225"/>
      <c r="H161" s="257"/>
      <c r="I161" s="499"/>
      <c r="J161" s="499"/>
      <c r="K161" s="257"/>
      <c r="P161" s="457">
        <v>0.75</v>
      </c>
      <c r="Q161" s="458">
        <f t="shared" si="25"/>
        <v>12</v>
      </c>
      <c r="R161" s="459">
        <f t="shared" si="25"/>
        <v>0</v>
      </c>
      <c r="S161" s="460">
        <f>+Q161+R161</f>
        <v>12</v>
      </c>
      <c r="T161" s="460">
        <f t="shared" si="26"/>
        <v>0</v>
      </c>
      <c r="U161" s="460">
        <f t="shared" si="26"/>
        <v>0</v>
      </c>
      <c r="V161" s="460">
        <f t="shared" si="26"/>
        <v>1</v>
      </c>
      <c r="W161" s="460">
        <f t="shared" si="26"/>
        <v>1</v>
      </c>
      <c r="X161" s="461"/>
      <c r="Z161" s="405"/>
      <c r="AA161" s="405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3</v>
      </c>
      <c r="B162" s="422">
        <f>+T156</f>
        <v>759.5</v>
      </c>
      <c r="C162" s="48"/>
      <c r="D162" s="286">
        <v>0.08</v>
      </c>
      <c r="E162" s="316">
        <f>+D162-T166</f>
        <v>-3.333333333333327E-3</v>
      </c>
      <c r="F162" s="225"/>
      <c r="G162" s="225"/>
      <c r="H162" s="257"/>
      <c r="I162" s="499"/>
      <c r="J162" s="499"/>
      <c r="K162" s="257"/>
      <c r="P162" s="457">
        <v>1</v>
      </c>
      <c r="Q162" s="458">
        <f t="shared" si="25"/>
        <v>23</v>
      </c>
      <c r="R162" s="459">
        <f t="shared" si="25"/>
        <v>1</v>
      </c>
      <c r="S162" s="460">
        <f>+Q162+R162</f>
        <v>24</v>
      </c>
      <c r="T162" s="460">
        <f t="shared" si="26"/>
        <v>2</v>
      </c>
      <c r="U162" s="460">
        <f t="shared" si="26"/>
        <v>3</v>
      </c>
      <c r="V162" s="460">
        <f t="shared" si="26"/>
        <v>1</v>
      </c>
      <c r="W162" s="460">
        <f t="shared" si="26"/>
        <v>2</v>
      </c>
      <c r="X162" s="461"/>
      <c r="Z162" s="404"/>
      <c r="AA162" s="404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4</v>
      </c>
      <c r="B163" s="422">
        <f>+U156</f>
        <v>1013.25</v>
      </c>
      <c r="C163" s="48" t="s">
        <v>397</v>
      </c>
      <c r="D163" s="286">
        <v>0.2</v>
      </c>
      <c r="E163" s="316">
        <f>+D163-U166</f>
        <v>0.10277777777777779</v>
      </c>
      <c r="F163" s="225"/>
      <c r="G163" s="225"/>
      <c r="H163" s="257"/>
      <c r="I163" s="499"/>
      <c r="J163" s="499"/>
      <c r="K163" s="257"/>
      <c r="P163" s="462" t="s">
        <v>294</v>
      </c>
      <c r="Q163" s="463">
        <f t="shared" ref="Q163:W163" si="27">+SUMPRODUCT($P$159:$P$162,Q159:Q162)/Q165</f>
        <v>0.61061946902654862</v>
      </c>
      <c r="R163" s="464">
        <f t="shared" si="27"/>
        <v>0.5</v>
      </c>
      <c r="S163" s="465">
        <f t="shared" si="27"/>
        <v>0.60416666666666663</v>
      </c>
      <c r="T163" s="465">
        <f t="shared" si="27"/>
        <v>0.4375</v>
      </c>
      <c r="U163" s="465">
        <f t="shared" si="27"/>
        <v>0.39583333333333331</v>
      </c>
      <c r="V163" s="465">
        <f t="shared" si="27"/>
        <v>0.44672131147540983</v>
      </c>
      <c r="W163" s="465">
        <f t="shared" si="27"/>
        <v>0.47794117647058826</v>
      </c>
      <c r="X163" s="186"/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6</v>
      </c>
      <c r="B164" s="422">
        <f>+V156</f>
        <v>1116.5</v>
      </c>
      <c r="C164" s="48"/>
      <c r="D164" s="286">
        <v>0.18</v>
      </c>
      <c r="E164" s="316">
        <f>+D164-V166</f>
        <v>5.4999999999999993E-2</v>
      </c>
      <c r="F164" s="225"/>
      <c r="G164" s="225"/>
      <c r="H164" s="257"/>
      <c r="I164" s="499"/>
      <c r="J164" s="499"/>
      <c r="K164" s="257"/>
      <c r="P164" s="462"/>
      <c r="Q164" s="466">
        <f>+L156</f>
        <v>0.25</v>
      </c>
      <c r="R164" s="467">
        <f>+M156</f>
        <v>0</v>
      </c>
      <c r="S164" s="468">
        <f>+(Q164*Q165+R164*R165)/S165</f>
        <v>0.23541666666666666</v>
      </c>
      <c r="T164" s="468">
        <f>+N156</f>
        <v>0.16071428571428573</v>
      </c>
      <c r="U164" s="468">
        <f>+O156</f>
        <v>8.7499999999999994E-2</v>
      </c>
      <c r="V164" s="468">
        <f>+P156</f>
        <v>0.11065573770491803</v>
      </c>
      <c r="W164" s="468">
        <f>+Q156</f>
        <v>0.27205882352941174</v>
      </c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5</v>
      </c>
      <c r="B165" s="422">
        <f>+W156</f>
        <v>1888.25</v>
      </c>
      <c r="C165" s="48"/>
      <c r="D165" s="286">
        <v>0.08</v>
      </c>
      <c r="E165" s="316">
        <f>+D165-W166</f>
        <v>-9.1296296296296306E-2</v>
      </c>
      <c r="F165" s="225"/>
      <c r="G165" s="225"/>
      <c r="H165" s="257"/>
      <c r="I165" s="499"/>
      <c r="J165" s="499"/>
      <c r="K165" s="257"/>
      <c r="O165" s="469">
        <f>+A156</f>
        <v>54</v>
      </c>
      <c r="P165" s="470" t="s">
        <v>191</v>
      </c>
      <c r="Q165" s="471">
        <f t="shared" ref="Q165:W165" si="28">SUM(Q159:Q162)</f>
        <v>113</v>
      </c>
      <c r="R165" s="471">
        <f t="shared" si="28"/>
        <v>7</v>
      </c>
      <c r="S165" s="472">
        <f t="shared" si="28"/>
        <v>120</v>
      </c>
      <c r="T165" s="471">
        <f t="shared" si="28"/>
        <v>28</v>
      </c>
      <c r="U165" s="471">
        <f t="shared" si="28"/>
        <v>60</v>
      </c>
      <c r="V165" s="471">
        <f t="shared" si="28"/>
        <v>61</v>
      </c>
      <c r="W165" s="471">
        <f t="shared" si="28"/>
        <v>34</v>
      </c>
      <c r="X165" s="473"/>
      <c r="Z165" s="164"/>
      <c r="AA165" s="164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16</v>
      </c>
      <c r="B166" s="314">
        <f>B161+B162+B163+B164+B165</f>
        <v>20242.5</v>
      </c>
      <c r="C166" s="192"/>
      <c r="D166" s="315">
        <f>SUM(D161:D165)</f>
        <v>0.99999999999999989</v>
      </c>
      <c r="E166" s="2"/>
      <c r="F166" s="2"/>
      <c r="G166" s="2"/>
      <c r="H166" s="2"/>
      <c r="I166" s="497"/>
      <c r="J166" s="497"/>
      <c r="K166" s="2"/>
      <c r="O166" s="282"/>
      <c r="P166" s="474" t="s">
        <v>272</v>
      </c>
      <c r="Q166" s="284">
        <f>+(Q164*Q165)/$O$165</f>
        <v>0.52314814814814814</v>
      </c>
      <c r="R166" s="285">
        <f>+(R164*R165)/$O$165</f>
        <v>0</v>
      </c>
      <c r="S166" s="475">
        <f>+R166+Q166</f>
        <v>0.52314814814814814</v>
      </c>
      <c r="T166" s="475">
        <f>+(T164*T165)/$O$165</f>
        <v>8.3333333333333329E-2</v>
      </c>
      <c r="U166" s="475">
        <f>+(U164*U165)/$O$165</f>
        <v>9.7222222222222224E-2</v>
      </c>
      <c r="V166" s="475">
        <f>+(V164*V165)/$O$165</f>
        <v>0.125</v>
      </c>
      <c r="W166" s="475">
        <f>+(W164*W165)/$O$165</f>
        <v>0.17129629629629631</v>
      </c>
      <c r="X166" s="476">
        <f>SUBTOTAL(9,S166:W166)</f>
        <v>1</v>
      </c>
      <c r="Z166" s="164"/>
      <c r="AA166" s="164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489"/>
      <c r="D167" s="2"/>
      <c r="E167" s="2"/>
      <c r="F167" s="2"/>
      <c r="G167" s="2"/>
      <c r="H167" s="2"/>
      <c r="I167" s="497"/>
      <c r="J167" s="497"/>
      <c r="K167" s="2"/>
      <c r="P167" s="419" t="s">
        <v>384</v>
      </c>
      <c r="S167" s="418">
        <f>+S165/$O$165</f>
        <v>2.2222222222222223</v>
      </c>
      <c r="T167" s="418">
        <f>+T165/$O$165</f>
        <v>0.51851851851851849</v>
      </c>
      <c r="U167" s="418">
        <f>+U165/$O$165</f>
        <v>1.1111111111111112</v>
      </c>
      <c r="V167" s="418">
        <f>+V165/$O$165</f>
        <v>1.1296296296296295</v>
      </c>
      <c r="W167" s="418">
        <f>+W165/$O$165</f>
        <v>0.62962962962962965</v>
      </c>
      <c r="Z167" s="164"/>
      <c r="AA167" s="164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489"/>
      <c r="D168" s="2"/>
      <c r="E168" s="2"/>
      <c r="F168" s="2"/>
      <c r="G168" s="2"/>
      <c r="H168" s="2"/>
      <c r="I168" s="497"/>
      <c r="J168" s="497"/>
      <c r="K168" s="2"/>
      <c r="P168" s="419"/>
      <c r="S168" s="418"/>
      <c r="T168" s="418"/>
      <c r="U168" s="418"/>
      <c r="V168" s="418"/>
      <c r="W168" s="418"/>
      <c r="Z168" s="164"/>
      <c r="AA168" s="164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497"/>
      <c r="J169" s="497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164"/>
      <c r="AA169" s="164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227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>
    <filterColumn colId="10">
      <filters>
        <filter val="Gusthy TONY"/>
      </filters>
    </filterColumn>
  </autoFilter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31" priority="6" operator="lessThan">
      <formula>7</formula>
    </cfRule>
    <cfRule type="cellIs" dxfId="30" priority="7" operator="between">
      <formula>14</formula>
      <formula>7</formula>
    </cfRule>
    <cfRule type="cellIs" dxfId="29" priority="8" operator="greaterThan">
      <formula>14</formula>
    </cfRule>
  </conditionalFormatting>
  <conditionalFormatting sqref="G156">
    <cfRule type="cellIs" dxfId="28" priority="3" operator="lessThan">
      <formula>7</formula>
    </cfRule>
    <cfRule type="cellIs" dxfId="27" priority="4" operator="between">
      <formula>14</formula>
      <formula>7</formula>
    </cfRule>
    <cfRule type="cellIs" dxfId="26" priority="5" operator="greaterThan">
      <formula>14</formula>
    </cfRule>
  </conditionalFormatting>
  <conditionalFormatting sqref="AE6:AI6">
    <cfRule type="cellIs" dxfId="25" priority="1" operator="greaterThan">
      <formula>0</formula>
    </cfRule>
    <cfRule type="cellIs" dxfId="24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4CD17-D0E2-4EC9-B6B4-3A6FC4AACE06}">
  <sheetPr codeName="Feuil7"/>
  <dimension ref="A1:AH163"/>
  <sheetViews>
    <sheetView workbookViewId="0">
      <pane xSplit="5" ySplit="1" topLeftCell="K145" activePane="bottomRight" state="frozen"/>
      <selection pane="topRight" activeCell="B157" sqref="B157"/>
      <selection pane="bottomLeft" activeCell="B157" sqref="B157"/>
      <selection pane="bottomRight" activeCell="B157" sqref="B157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7" bestFit="1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242">
        <v>45924</v>
      </c>
      <c r="G2" s="245">
        <f ca="1">+IF(A2=1,(+TODAY())-F2,"Sans objet")</f>
        <v>384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238">
        <v>37</v>
      </c>
      <c r="AA2" s="249">
        <v>0.36</v>
      </c>
      <c r="AB2" s="250">
        <v>0.02</v>
      </c>
      <c r="AC2" s="239">
        <f>+AA2+AB2</f>
        <v>0.38</v>
      </c>
      <c r="AD2" s="239">
        <v>0.14000000000000001</v>
      </c>
      <c r="AE2" s="239">
        <v>0.12</v>
      </c>
      <c r="AF2" s="239">
        <v>0.04</v>
      </c>
      <c r="AG2" s="239">
        <v>0.32</v>
      </c>
      <c r="AH2" s="240">
        <f>SUM(AC2:AG2)</f>
        <v>1</v>
      </c>
    </row>
    <row r="3" spans="1:34" ht="18.75">
      <c r="A3" s="157">
        <f t="shared" ref="A3:A66" si="3">+IF(D3&gt;0,1,0)</f>
        <v>1</v>
      </c>
      <c r="B3" s="142" t="s">
        <v>296</v>
      </c>
      <c r="C3" s="142" t="s">
        <v>290</v>
      </c>
      <c r="D3" s="198">
        <v>52</v>
      </c>
      <c r="E3" s="166">
        <f t="shared" si="0"/>
        <v>364</v>
      </c>
      <c r="F3" s="242">
        <v>45925</v>
      </c>
      <c r="G3" s="245">
        <f t="shared" ref="G3:G66" ca="1" si="4">+IF(A3=1,(+TODAY())-F3,"Sans objet")</f>
        <v>383</v>
      </c>
      <c r="H3" s="253">
        <v>2</v>
      </c>
      <c r="I3" s="253" t="str">
        <f>VLOOKUP(H3,Secteurs!$A$4:$C$6,3)</f>
        <v>Prince MBOUSSA</v>
      </c>
      <c r="J3" s="195"/>
      <c r="K3" s="196"/>
      <c r="L3" s="196"/>
      <c r="M3" s="196">
        <v>0.25</v>
      </c>
      <c r="N3" s="196">
        <v>0.25</v>
      </c>
      <c r="O3" s="197">
        <v>0.5</v>
      </c>
      <c r="P3" s="178">
        <f t="shared" ref="P3:U57" si="5">+$E3*J3</f>
        <v>0</v>
      </c>
      <c r="Q3" s="179">
        <f t="shared" si="1"/>
        <v>0</v>
      </c>
      <c r="R3" s="179">
        <f t="shared" si="1"/>
        <v>0</v>
      </c>
      <c r="S3" s="179">
        <f t="shared" si="1"/>
        <v>91</v>
      </c>
      <c r="T3" s="179">
        <f t="shared" si="1"/>
        <v>91</v>
      </c>
      <c r="U3" s="180">
        <f t="shared" si="1"/>
        <v>182</v>
      </c>
      <c r="V3" s="167">
        <f>SUM(P3:U3)</f>
        <v>364</v>
      </c>
      <c r="W3" s="147" t="s">
        <v>201</v>
      </c>
      <c r="X3" s="85">
        <f t="shared" si="2"/>
        <v>0</v>
      </c>
      <c r="Z3" s="64">
        <v>38</v>
      </c>
      <c r="AA3" s="249">
        <v>0.36</v>
      </c>
      <c r="AB3" s="250">
        <v>0.03</v>
      </c>
      <c r="AC3" s="239">
        <f>+AA3+AB3</f>
        <v>0.39</v>
      </c>
      <c r="AD3" s="239">
        <v>0.16</v>
      </c>
      <c r="AE3" s="239">
        <v>0.09</v>
      </c>
      <c r="AF3" s="239">
        <v>0.05</v>
      </c>
      <c r="AG3" s="239">
        <v>0.31</v>
      </c>
      <c r="AH3" s="240">
        <f>SUM(AC3:AG3)</f>
        <v>1</v>
      </c>
    </row>
    <row r="4" spans="1:34" ht="18.75">
      <c r="A4" s="157">
        <f t="shared" si="3"/>
        <v>1</v>
      </c>
      <c r="B4" s="142" t="s">
        <v>26</v>
      </c>
      <c r="C4" s="142" t="s">
        <v>290</v>
      </c>
      <c r="D4" s="198">
        <v>46</v>
      </c>
      <c r="E4" s="166">
        <f t="shared" si="0"/>
        <v>322</v>
      </c>
      <c r="F4" s="242">
        <v>45924</v>
      </c>
      <c r="G4" s="245">
        <f t="shared" ca="1" si="4"/>
        <v>384</v>
      </c>
      <c r="H4" s="253">
        <v>2</v>
      </c>
      <c r="I4" s="253" t="str">
        <f>VLOOKUP(H4,Secteurs!$A$4:$C$6,3)</f>
        <v>Prince MBOUSSA</v>
      </c>
      <c r="J4" s="195">
        <v>0.25</v>
      </c>
      <c r="K4" s="196"/>
      <c r="L4" s="196"/>
      <c r="M4" s="196">
        <v>0.25</v>
      </c>
      <c r="N4" s="196">
        <v>0.25</v>
      </c>
      <c r="O4" s="197">
        <v>0.25</v>
      </c>
      <c r="P4" s="178">
        <f t="shared" si="5"/>
        <v>80.5</v>
      </c>
      <c r="Q4" s="179">
        <f t="shared" si="1"/>
        <v>0</v>
      </c>
      <c r="R4" s="179">
        <f t="shared" si="1"/>
        <v>0</v>
      </c>
      <c r="S4" s="179">
        <f t="shared" si="1"/>
        <v>80.5</v>
      </c>
      <c r="T4" s="179">
        <f t="shared" si="1"/>
        <v>80.5</v>
      </c>
      <c r="U4" s="180">
        <f t="shared" si="1"/>
        <v>80.5</v>
      </c>
      <c r="V4" s="167">
        <f t="shared" ref="V4:V67" si="6">SUM(P4:U4)</f>
        <v>322</v>
      </c>
      <c r="W4" s="147" t="s">
        <v>202</v>
      </c>
      <c r="X4" s="85">
        <f t="shared" si="2"/>
        <v>0</v>
      </c>
      <c r="Z4" s="64">
        <v>39</v>
      </c>
      <c r="AA4" s="249">
        <v>0.38</v>
      </c>
      <c r="AB4" s="250">
        <v>0.03</v>
      </c>
      <c r="AC4" s="239">
        <v>0.41</v>
      </c>
      <c r="AD4" s="239">
        <v>0.11</v>
      </c>
      <c r="AE4" s="239">
        <v>7.0000000000000007E-2</v>
      </c>
      <c r="AF4" s="239">
        <v>0.08</v>
      </c>
      <c r="AG4" s="239">
        <v>0.35</v>
      </c>
      <c r="AH4" s="240">
        <v>1.02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52</v>
      </c>
      <c r="E5" s="166">
        <f t="shared" si="0"/>
        <v>364</v>
      </c>
      <c r="F5" s="242">
        <v>45925</v>
      </c>
      <c r="G5" s="245">
        <f t="shared" ca="1" si="4"/>
        <v>383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364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364</v>
      </c>
      <c r="W5" s="147" t="s">
        <v>201</v>
      </c>
      <c r="X5" s="85">
        <f t="shared" si="2"/>
        <v>0</v>
      </c>
      <c r="Y5" s="2"/>
      <c r="Z5" s="64">
        <v>40</v>
      </c>
      <c r="AA5" s="249"/>
      <c r="AB5" s="250"/>
      <c r="AC5" s="239"/>
      <c r="AD5" s="239"/>
      <c r="AE5" s="239"/>
      <c r="AF5" s="239"/>
      <c r="AG5" s="239"/>
      <c r="AH5" s="240"/>
    </row>
    <row r="6" spans="1:34" ht="18.75">
      <c r="A6" s="157">
        <f t="shared" si="3"/>
        <v>1</v>
      </c>
      <c r="B6" s="142" t="s">
        <v>32</v>
      </c>
      <c r="C6" s="142" t="s">
        <v>290</v>
      </c>
      <c r="D6" s="198">
        <v>50</v>
      </c>
      <c r="E6" s="166">
        <f t="shared" si="0"/>
        <v>350</v>
      </c>
      <c r="F6" s="242">
        <v>45923</v>
      </c>
      <c r="G6" s="245">
        <f t="shared" ca="1" si="4"/>
        <v>385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0.25</v>
      </c>
      <c r="N6" s="196">
        <v>0.25</v>
      </c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87.5</v>
      </c>
      <c r="T6" s="179">
        <f t="shared" si="1"/>
        <v>87.5</v>
      </c>
      <c r="U6" s="180">
        <f t="shared" si="1"/>
        <v>0</v>
      </c>
      <c r="V6" s="167">
        <f>SUM(P6:U6)</f>
        <v>350</v>
      </c>
      <c r="W6" s="147" t="s">
        <v>201</v>
      </c>
      <c r="X6" s="85">
        <f t="shared" si="2"/>
        <v>0</v>
      </c>
      <c r="Y6" s="85"/>
      <c r="Z6" s="149" t="s">
        <v>25</v>
      </c>
      <c r="AA6" s="251"/>
      <c r="AB6" s="252"/>
      <c r="AC6" s="194"/>
      <c r="AD6" s="194"/>
      <c r="AE6" s="194"/>
      <c r="AF6" s="194"/>
      <c r="AG6" s="194"/>
      <c r="AH6" s="64"/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46</v>
      </c>
      <c r="E7" s="166">
        <f t="shared" si="0"/>
        <v>322</v>
      </c>
      <c r="F7" s="242">
        <v>45923</v>
      </c>
      <c r="G7" s="245">
        <f t="shared" ca="1" si="4"/>
        <v>385</v>
      </c>
      <c r="H7" s="253">
        <v>2</v>
      </c>
      <c r="I7" s="253" t="str">
        <f>VLOOKUP(H7,Secteurs!$A$4:$C$6,3)</f>
        <v>Prince MBOUSSA</v>
      </c>
      <c r="J7" s="195">
        <v>0.5</v>
      </c>
      <c r="K7" s="196"/>
      <c r="L7" s="196"/>
      <c r="M7" s="196"/>
      <c r="N7" s="196"/>
      <c r="O7" s="197">
        <v>0.5</v>
      </c>
      <c r="P7" s="178">
        <f t="shared" si="5"/>
        <v>161</v>
      </c>
      <c r="Q7" s="179">
        <f t="shared" si="1"/>
        <v>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161</v>
      </c>
      <c r="V7" s="167">
        <f>SUM(P7:U7)</f>
        <v>322</v>
      </c>
      <c r="W7" s="147" t="s">
        <v>201</v>
      </c>
      <c r="X7" s="85">
        <f t="shared" si="2"/>
        <v>0</v>
      </c>
      <c r="Y7" s="85"/>
      <c r="Z7" s="29"/>
      <c r="AA7" s="18"/>
      <c r="AB7" s="18"/>
      <c r="AC7" s="18"/>
      <c r="AD7" s="18"/>
      <c r="AE7" s="18"/>
      <c r="AF7" s="18"/>
      <c r="AG7" s="2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242">
        <v>45923</v>
      </c>
      <c r="G8" s="245">
        <f t="shared" ca="1" si="4"/>
        <v>385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0.5</v>
      </c>
      <c r="M8" s="196"/>
      <c r="N8" s="196"/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140</v>
      </c>
      <c r="S8" s="179">
        <f t="shared" si="1"/>
        <v>0</v>
      </c>
      <c r="T8" s="179">
        <f t="shared" si="1"/>
        <v>0</v>
      </c>
      <c r="U8" s="180">
        <f t="shared" si="1"/>
        <v>140</v>
      </c>
      <c r="V8" s="167">
        <f t="shared" si="6"/>
        <v>280</v>
      </c>
      <c r="W8" s="147" t="s">
        <v>201</v>
      </c>
      <c r="X8" s="45">
        <f t="shared" si="2"/>
        <v>0</v>
      </c>
      <c r="Y8" s="85"/>
      <c r="Z8" s="2"/>
      <c r="AA8" s="2"/>
      <c r="AB8" s="2"/>
      <c r="AC8" s="2"/>
      <c r="AD8" s="2"/>
      <c r="AE8" s="2"/>
      <c r="AF8" s="2"/>
      <c r="AG8" s="2"/>
    </row>
    <row r="9" spans="1:34" ht="18.75">
      <c r="A9" s="157">
        <f t="shared" si="3"/>
        <v>1</v>
      </c>
      <c r="B9" s="142" t="s">
        <v>37</v>
      </c>
      <c r="C9" s="142" t="s">
        <v>290</v>
      </c>
      <c r="D9" s="198">
        <v>26</v>
      </c>
      <c r="E9" s="166">
        <f t="shared" si="0"/>
        <v>182</v>
      </c>
      <c r="F9" s="242">
        <v>45925</v>
      </c>
      <c r="G9" s="245">
        <f t="shared" ca="1" si="4"/>
        <v>383</v>
      </c>
      <c r="H9" s="253">
        <v>2</v>
      </c>
      <c r="I9" s="253" t="str">
        <f>VLOOKUP(H9,Secteurs!$A$4:$C$6,3)</f>
        <v>Prince MBOUSSA</v>
      </c>
      <c r="J9" s="195">
        <v>0.5</v>
      </c>
      <c r="K9" s="196">
        <v>0.5</v>
      </c>
      <c r="L9" s="196"/>
      <c r="M9" s="196"/>
      <c r="N9" s="196"/>
      <c r="O9" s="197"/>
      <c r="P9" s="178">
        <f t="shared" si="5"/>
        <v>91</v>
      </c>
      <c r="Q9" s="179">
        <f t="shared" si="1"/>
        <v>91</v>
      </c>
      <c r="R9" s="179">
        <f t="shared" si="1"/>
        <v>0</v>
      </c>
      <c r="S9" s="179">
        <f t="shared" si="1"/>
        <v>0</v>
      </c>
      <c r="T9" s="179">
        <f t="shared" si="1"/>
        <v>0</v>
      </c>
      <c r="U9" s="180">
        <f t="shared" si="1"/>
        <v>0</v>
      </c>
      <c r="V9" s="167">
        <f t="shared" si="6"/>
        <v>182</v>
      </c>
      <c r="W9" s="147" t="s">
        <v>203</v>
      </c>
      <c r="X9" s="85">
        <f t="shared" si="2"/>
        <v>0</v>
      </c>
      <c r="Y9" s="4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36</v>
      </c>
      <c r="E10" s="166">
        <f t="shared" si="0"/>
        <v>252</v>
      </c>
      <c r="F10" s="242">
        <v>45923</v>
      </c>
      <c r="G10" s="245">
        <f t="shared" ca="1" si="4"/>
        <v>385</v>
      </c>
      <c r="H10" s="253">
        <v>2</v>
      </c>
      <c r="I10" s="253" t="str">
        <f>VLOOKUP(H10,Secteurs!$A$4:$C$6,3)</f>
        <v>Prince MBOUSSA</v>
      </c>
      <c r="J10" s="195">
        <v>0.25</v>
      </c>
      <c r="K10" s="196"/>
      <c r="L10" s="196"/>
      <c r="M10" s="196"/>
      <c r="N10" s="196"/>
      <c r="O10" s="197">
        <v>0.75</v>
      </c>
      <c r="P10" s="178">
        <f t="shared" si="5"/>
        <v>63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189</v>
      </c>
      <c r="V10" s="167">
        <f t="shared" si="6"/>
        <v>252</v>
      </c>
      <c r="W10" s="147" t="s">
        <v>204</v>
      </c>
      <c r="X10" s="85">
        <f t="shared" si="2"/>
        <v>0</v>
      </c>
      <c r="Y10" s="8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50" t="s">
        <v>290</v>
      </c>
      <c r="D11" s="201">
        <v>36</v>
      </c>
      <c r="E11" s="166">
        <f t="shared" si="0"/>
        <v>252</v>
      </c>
      <c r="F11" s="242">
        <v>45923</v>
      </c>
      <c r="G11" s="245">
        <f t="shared" ca="1" si="4"/>
        <v>385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126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126</v>
      </c>
      <c r="V11" s="167">
        <f t="shared" si="6"/>
        <v>252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36</v>
      </c>
      <c r="E12" s="166">
        <f t="shared" si="0"/>
        <v>252</v>
      </c>
      <c r="F12" s="242">
        <v>45925</v>
      </c>
      <c r="G12" s="245">
        <f t="shared" ca="1" si="4"/>
        <v>383</v>
      </c>
      <c r="H12" s="253">
        <v>2</v>
      </c>
      <c r="I12" s="253" t="str">
        <f>VLOOKUP(H12,Secteurs!$A$4:$C$6,3)</f>
        <v>Prince MBOUSSA</v>
      </c>
      <c r="J12" s="195">
        <v>0.5</v>
      </c>
      <c r="K12" s="196"/>
      <c r="L12" s="196"/>
      <c r="M12" s="196"/>
      <c r="N12" s="196">
        <v>0.5</v>
      </c>
      <c r="O12" s="197"/>
      <c r="P12" s="178">
        <f t="shared" si="5"/>
        <v>126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126</v>
      </c>
      <c r="U12" s="180">
        <f t="shared" si="1"/>
        <v>0</v>
      </c>
      <c r="V12" s="167">
        <f t="shared" si="6"/>
        <v>252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242">
        <v>45923</v>
      </c>
      <c r="G13" s="245">
        <f t="shared" ca="1" si="4"/>
        <v>385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50" t="s">
        <v>290</v>
      </c>
      <c r="D14" s="200">
        <v>48</v>
      </c>
      <c r="E14" s="166">
        <f t="shared" si="0"/>
        <v>336</v>
      </c>
      <c r="F14" s="242">
        <v>45923</v>
      </c>
      <c r="G14" s="245">
        <f t="shared" ca="1" si="4"/>
        <v>385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/>
      <c r="N14" s="196">
        <v>0.5</v>
      </c>
      <c r="O14" s="197"/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0</v>
      </c>
      <c r="T14" s="179">
        <f t="shared" si="1"/>
        <v>168</v>
      </c>
      <c r="U14" s="180">
        <f t="shared" si="1"/>
        <v>0</v>
      </c>
      <c r="V14" s="167">
        <f t="shared" si="6"/>
        <v>336</v>
      </c>
      <c r="W14" s="147" t="s">
        <v>201</v>
      </c>
      <c r="X14" s="4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2" t="s">
        <v>290</v>
      </c>
      <c r="D15" s="198">
        <v>60</v>
      </c>
      <c r="E15" s="166">
        <f t="shared" si="0"/>
        <v>420</v>
      </c>
      <c r="F15" s="242">
        <v>45923</v>
      </c>
      <c r="G15" s="245">
        <f t="shared" ca="1" si="4"/>
        <v>385</v>
      </c>
      <c r="H15" s="253">
        <v>2</v>
      </c>
      <c r="I15" s="253" t="str">
        <f>VLOOKUP(H15,Secteurs!$A$4:$C$6,3)</f>
        <v>Prince MBOUSSA</v>
      </c>
      <c r="J15" s="195"/>
      <c r="K15" s="196"/>
      <c r="L15" s="196"/>
      <c r="M15" s="196"/>
      <c r="N15" s="196">
        <v>0.5</v>
      </c>
      <c r="O15" s="197">
        <v>0.5</v>
      </c>
      <c r="P15" s="178">
        <v>210</v>
      </c>
      <c r="Q15" s="179">
        <f t="shared" si="1"/>
        <v>0</v>
      </c>
      <c r="R15" s="179"/>
      <c r="S15" s="179">
        <f t="shared" si="1"/>
        <v>0</v>
      </c>
      <c r="T15" s="179">
        <f t="shared" si="1"/>
        <v>210</v>
      </c>
      <c r="U15" s="180"/>
      <c r="V15" s="167">
        <v>420</v>
      </c>
      <c r="W15" s="147" t="s">
        <v>201</v>
      </c>
      <c r="X15" s="85">
        <f t="shared" si="2"/>
        <v>0</v>
      </c>
      <c r="Y15" s="4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50" t="s">
        <v>290</v>
      </c>
      <c r="D16" s="201">
        <v>50</v>
      </c>
      <c r="E16" s="166">
        <f t="shared" si="0"/>
        <v>350</v>
      </c>
      <c r="F16" s="242">
        <v>45926</v>
      </c>
      <c r="G16" s="245">
        <f t="shared" ca="1" si="4"/>
        <v>382</v>
      </c>
      <c r="H16" s="253">
        <v>3</v>
      </c>
      <c r="I16" s="253" t="str">
        <f>VLOOKUP(H16,Secteurs!$A$4:$C$6,3)</f>
        <v>Arnaud ITOUA</v>
      </c>
      <c r="J16" s="195"/>
      <c r="K16" s="196"/>
      <c r="L16" s="196">
        <v>0.5</v>
      </c>
      <c r="M16" s="196"/>
      <c r="N16" s="196"/>
      <c r="O16" s="197">
        <v>0.5</v>
      </c>
      <c r="P16" s="178">
        <f t="shared" si="5"/>
        <v>0</v>
      </c>
      <c r="Q16" s="179">
        <f t="shared" si="1"/>
        <v>0</v>
      </c>
      <c r="R16" s="179">
        <f t="shared" si="1"/>
        <v>175</v>
      </c>
      <c r="S16" s="179">
        <f t="shared" si="1"/>
        <v>0</v>
      </c>
      <c r="T16" s="179">
        <f t="shared" si="1"/>
        <v>0</v>
      </c>
      <c r="U16" s="180">
        <f t="shared" si="1"/>
        <v>175</v>
      </c>
      <c r="V16" s="167">
        <f t="shared" si="6"/>
        <v>350</v>
      </c>
      <c r="W16" s="147" t="s">
        <v>206</v>
      </c>
      <c r="X16" s="85">
        <f t="shared" si="2"/>
        <v>0</v>
      </c>
      <c r="Y16" s="85"/>
      <c r="Z16" s="2"/>
      <c r="AA16" s="2"/>
      <c r="AB16" s="2"/>
      <c r="AC16" s="2"/>
      <c r="AD16" s="2"/>
      <c r="AE16" s="2"/>
      <c r="AF16" s="2"/>
      <c r="AG16" s="2"/>
    </row>
    <row r="17" spans="1:33" ht="18.75">
      <c r="A17" s="157">
        <f t="shared" si="3"/>
        <v>1</v>
      </c>
      <c r="B17" s="153" t="s">
        <v>47</v>
      </c>
      <c r="C17" s="149" t="s">
        <v>34</v>
      </c>
      <c r="D17" s="198">
        <v>50</v>
      </c>
      <c r="E17" s="166">
        <f t="shared" si="0"/>
        <v>350</v>
      </c>
      <c r="F17" s="242">
        <v>45925</v>
      </c>
      <c r="G17" s="245">
        <f t="shared" ca="1" si="4"/>
        <v>383</v>
      </c>
      <c r="H17" s="253">
        <v>1</v>
      </c>
      <c r="I17" s="253" t="str">
        <f>VLOOKUP(H17,Secteurs!$A$4:$C$6,3)</f>
        <v>Frisca MPASSI</v>
      </c>
      <c r="J17" s="195"/>
      <c r="K17" s="196"/>
      <c r="L17" s="196"/>
      <c r="M17" s="196"/>
      <c r="N17" s="196">
        <v>0.5</v>
      </c>
      <c r="O17" s="197">
        <v>0.5</v>
      </c>
      <c r="P17" s="178">
        <f t="shared" si="5"/>
        <v>0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175</v>
      </c>
      <c r="U17" s="180">
        <f t="shared" si="1"/>
        <v>175</v>
      </c>
      <c r="V17" s="167">
        <f t="shared" si="6"/>
        <v>350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3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242">
        <v>45923</v>
      </c>
      <c r="G18" s="245">
        <f t="shared" ca="1" si="4"/>
        <v>385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119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119</v>
      </c>
      <c r="V18" s="167">
        <f t="shared" si="6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3" ht="18.75">
      <c r="A19" s="157">
        <f t="shared" si="3"/>
        <v>1</v>
      </c>
      <c r="B19" s="142" t="s">
        <v>49</v>
      </c>
      <c r="C19" s="142" t="s">
        <v>290</v>
      </c>
      <c r="D19" s="198">
        <v>40</v>
      </c>
      <c r="E19" s="166">
        <f t="shared" si="0"/>
        <v>280</v>
      </c>
      <c r="F19" s="289">
        <v>45927</v>
      </c>
      <c r="G19" s="245">
        <f t="shared" ca="1" si="4"/>
        <v>381</v>
      </c>
      <c r="H19" s="253">
        <v>1</v>
      </c>
      <c r="I19" s="253" t="str">
        <f>VLOOKUP(H19,Secteurs!$A$4:$C$6,3)</f>
        <v>Frisca MPASSI</v>
      </c>
      <c r="J19" s="195">
        <v>0.75</v>
      </c>
      <c r="K19" s="196"/>
      <c r="L19" s="196">
        <v>0.25</v>
      </c>
      <c r="M19" s="196"/>
      <c r="N19" s="196"/>
      <c r="O19" s="197"/>
      <c r="P19" s="178">
        <f t="shared" si="5"/>
        <v>210</v>
      </c>
      <c r="Q19" s="179">
        <f t="shared" si="5"/>
        <v>0</v>
      </c>
      <c r="R19" s="179">
        <f t="shared" si="5"/>
        <v>70</v>
      </c>
      <c r="S19" s="179">
        <f t="shared" si="5"/>
        <v>0</v>
      </c>
      <c r="T19" s="179">
        <f t="shared" si="5"/>
        <v>0</v>
      </c>
      <c r="U19" s="180">
        <f t="shared" si="5"/>
        <v>0</v>
      </c>
      <c r="V19" s="167">
        <f t="shared" si="6"/>
        <v>280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3" ht="18.75">
      <c r="A20" s="157">
        <f t="shared" si="3"/>
        <v>1</v>
      </c>
      <c r="B20" s="153" t="s">
        <v>51</v>
      </c>
      <c r="C20" s="149" t="s">
        <v>52</v>
      </c>
      <c r="D20" s="198">
        <v>38</v>
      </c>
      <c r="E20" s="166">
        <f t="shared" si="0"/>
        <v>266</v>
      </c>
      <c r="F20" s="242">
        <v>45926</v>
      </c>
      <c r="G20" s="245">
        <f t="shared" ca="1" si="4"/>
        <v>382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178">
        <f t="shared" si="5"/>
        <v>133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0</v>
      </c>
      <c r="U20" s="180">
        <f t="shared" si="5"/>
        <v>133</v>
      </c>
      <c r="V20" s="167">
        <f t="shared" si="6"/>
        <v>266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3" ht="18.75">
      <c r="A21" s="157">
        <f t="shared" si="3"/>
        <v>1</v>
      </c>
      <c r="B21" s="142" t="s">
        <v>53</v>
      </c>
      <c r="C21" s="142" t="s">
        <v>34</v>
      </c>
      <c r="D21" s="199">
        <v>46</v>
      </c>
      <c r="E21" s="166">
        <f t="shared" si="0"/>
        <v>322</v>
      </c>
      <c r="F21" s="242">
        <v>45926</v>
      </c>
      <c r="G21" s="245">
        <f t="shared" ca="1" si="4"/>
        <v>382</v>
      </c>
      <c r="H21" s="253">
        <v>3</v>
      </c>
      <c r="I21" s="253" t="str">
        <f>VLOOKUP(H21,Secteurs!$A$4:$C$6,3)</f>
        <v>Arnaud ITOUA</v>
      </c>
      <c r="J21" s="195"/>
      <c r="K21" s="196"/>
      <c r="L21" s="196">
        <v>0.5</v>
      </c>
      <c r="M21" s="196"/>
      <c r="N21" s="196"/>
      <c r="O21" s="197">
        <v>0.5</v>
      </c>
      <c r="P21" s="178">
        <f t="shared" si="5"/>
        <v>0</v>
      </c>
      <c r="Q21" s="179">
        <f t="shared" si="5"/>
        <v>0</v>
      </c>
      <c r="R21" s="179">
        <f t="shared" si="5"/>
        <v>161</v>
      </c>
      <c r="S21" s="179">
        <f t="shared" si="5"/>
        <v>0</v>
      </c>
      <c r="T21" s="179">
        <f t="shared" si="5"/>
        <v>0</v>
      </c>
      <c r="U21" s="180">
        <f t="shared" si="5"/>
        <v>161</v>
      </c>
      <c r="V21" s="167">
        <f t="shared" si="6"/>
        <v>322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3" ht="18.75">
      <c r="A22" s="157">
        <f t="shared" si="3"/>
        <v>1</v>
      </c>
      <c r="B22" s="153" t="s">
        <v>54</v>
      </c>
      <c r="C22" s="153" t="s">
        <v>290</v>
      </c>
      <c r="D22" s="198">
        <v>38</v>
      </c>
      <c r="E22" s="166">
        <f t="shared" si="0"/>
        <v>266</v>
      </c>
      <c r="F22" s="242">
        <v>45923</v>
      </c>
      <c r="G22" s="245">
        <f t="shared" ca="1" si="4"/>
        <v>385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133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133</v>
      </c>
      <c r="V22" s="167">
        <f t="shared" si="6"/>
        <v>266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3" ht="18.75">
      <c r="A23" s="157">
        <f t="shared" si="3"/>
        <v>1</v>
      </c>
      <c r="B23" s="142" t="s">
        <v>55</v>
      </c>
      <c r="C23" s="142"/>
      <c r="D23" s="198">
        <v>46</v>
      </c>
      <c r="E23" s="166">
        <f t="shared" si="0"/>
        <v>322</v>
      </c>
      <c r="F23" s="242">
        <v>45924</v>
      </c>
      <c r="G23" s="245">
        <f t="shared" ca="1" si="4"/>
        <v>384</v>
      </c>
      <c r="H23" s="253">
        <v>2</v>
      </c>
      <c r="I23" s="253" t="str">
        <f>VLOOKUP(H23,Secteurs!$A$4:$C$6,3)</f>
        <v>Prince MBOUSSA</v>
      </c>
      <c r="J23" s="195">
        <v>0.25</v>
      </c>
      <c r="K23" s="196"/>
      <c r="L23" s="196"/>
      <c r="M23" s="196"/>
      <c r="N23" s="196">
        <v>0.25</v>
      </c>
      <c r="O23" s="197">
        <v>0.5</v>
      </c>
      <c r="P23" s="178">
        <f t="shared" si="5"/>
        <v>80.5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80.5</v>
      </c>
      <c r="U23" s="180">
        <f t="shared" si="5"/>
        <v>161</v>
      </c>
      <c r="V23" s="167">
        <f t="shared" si="6"/>
        <v>322</v>
      </c>
      <c r="W23" s="147" t="s">
        <v>200</v>
      </c>
      <c r="X23" s="85">
        <f t="shared" si="2"/>
        <v>0</v>
      </c>
      <c r="Y23" s="85"/>
      <c r="Z23" s="2"/>
      <c r="AA23" s="2"/>
      <c r="AB23" s="2"/>
      <c r="AC23" s="2"/>
      <c r="AD23" s="2"/>
      <c r="AE23" s="2"/>
      <c r="AF23" s="2"/>
      <c r="AG23" s="2"/>
    </row>
    <row r="24" spans="1:33" ht="18.75">
      <c r="A24" s="157">
        <f t="shared" si="3"/>
        <v>1</v>
      </c>
      <c r="B24" s="142" t="s">
        <v>56</v>
      </c>
      <c r="C24" s="142" t="s">
        <v>291</v>
      </c>
      <c r="D24" s="198">
        <v>36</v>
      </c>
      <c r="E24" s="166">
        <f t="shared" si="0"/>
        <v>252</v>
      </c>
      <c r="F24" s="242">
        <v>45924</v>
      </c>
      <c r="G24" s="245">
        <f t="shared" ca="1" si="4"/>
        <v>384</v>
      </c>
      <c r="H24" s="253">
        <v>2</v>
      </c>
      <c r="I24" s="253" t="str">
        <f>VLOOKUP(H24,Secteurs!$A$4:$C$6,3)</f>
        <v>Prince MBOUSSA</v>
      </c>
      <c r="J24" s="195">
        <v>0.25</v>
      </c>
      <c r="K24" s="196"/>
      <c r="L24" s="196">
        <v>0.25</v>
      </c>
      <c r="M24" s="196">
        <v>0.25</v>
      </c>
      <c r="N24" s="196"/>
      <c r="O24" s="197">
        <v>0.25</v>
      </c>
      <c r="P24" s="178">
        <f t="shared" si="5"/>
        <v>63</v>
      </c>
      <c r="Q24" s="179">
        <f t="shared" si="5"/>
        <v>0</v>
      </c>
      <c r="R24" s="179">
        <f t="shared" si="5"/>
        <v>63</v>
      </c>
      <c r="S24" s="179">
        <f t="shared" si="5"/>
        <v>63</v>
      </c>
      <c r="T24" s="179">
        <f t="shared" si="5"/>
        <v>0</v>
      </c>
      <c r="U24" s="180">
        <f t="shared" si="5"/>
        <v>63</v>
      </c>
      <c r="V24" s="167">
        <f t="shared" si="6"/>
        <v>252</v>
      </c>
      <c r="W24" s="147" t="s">
        <v>210</v>
      </c>
      <c r="X24" s="85">
        <f t="shared" si="2"/>
        <v>0</v>
      </c>
      <c r="Y24" s="85"/>
      <c r="Z24" s="2"/>
      <c r="AA24" s="2"/>
      <c r="AB24" s="2"/>
      <c r="AC24" s="2"/>
      <c r="AD24" s="2"/>
      <c r="AE24" s="2"/>
      <c r="AF24" s="2"/>
      <c r="AG24" s="2"/>
    </row>
    <row r="25" spans="1:33" ht="18.75">
      <c r="A25" s="157">
        <f t="shared" si="3"/>
        <v>1</v>
      </c>
      <c r="B25" s="142" t="s">
        <v>57</v>
      </c>
      <c r="C25" s="142" t="s">
        <v>290</v>
      </c>
      <c r="D25" s="198">
        <v>50</v>
      </c>
      <c r="E25" s="166">
        <f t="shared" si="0"/>
        <v>350</v>
      </c>
      <c r="F25" s="242">
        <v>45925</v>
      </c>
      <c r="G25" s="245">
        <f t="shared" ca="1" si="4"/>
        <v>383</v>
      </c>
      <c r="H25" s="253">
        <v>1</v>
      </c>
      <c r="I25" s="253" t="str">
        <f>VLOOKUP(H25,Secteurs!$A$4:$C$6,3)</f>
        <v>Frisca MPASSI</v>
      </c>
      <c r="J25" s="195"/>
      <c r="K25" s="196"/>
      <c r="L25" s="196"/>
      <c r="M25" s="196">
        <v>0.25</v>
      </c>
      <c r="N25" s="196">
        <v>0.25</v>
      </c>
      <c r="O25" s="197">
        <v>0.5</v>
      </c>
      <c r="P25" s="178">
        <f t="shared" si="5"/>
        <v>0</v>
      </c>
      <c r="Q25" s="179">
        <f t="shared" si="5"/>
        <v>0</v>
      </c>
      <c r="R25" s="179">
        <f t="shared" si="5"/>
        <v>0</v>
      </c>
      <c r="S25" s="179">
        <f t="shared" si="5"/>
        <v>87.5</v>
      </c>
      <c r="T25" s="179">
        <f t="shared" si="5"/>
        <v>87.5</v>
      </c>
      <c r="U25" s="180">
        <f t="shared" si="5"/>
        <v>175</v>
      </c>
      <c r="V25" s="167">
        <f t="shared" si="6"/>
        <v>350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2"/>
      <c r="AD25" s="2"/>
      <c r="AE25" s="2"/>
      <c r="AF25" s="2"/>
      <c r="AG25" s="2"/>
    </row>
    <row r="26" spans="1:33" ht="18.75">
      <c r="A26" s="157">
        <f t="shared" si="3"/>
        <v>1</v>
      </c>
      <c r="B26" s="142" t="s">
        <v>58</v>
      </c>
      <c r="C26" s="142"/>
      <c r="D26" s="198">
        <v>38</v>
      </c>
      <c r="E26" s="166">
        <f t="shared" si="0"/>
        <v>266</v>
      </c>
      <c r="F26" s="244">
        <v>45924</v>
      </c>
      <c r="G26" s="245">
        <f t="shared" ca="1" si="4"/>
        <v>384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133</v>
      </c>
      <c r="Q26" s="179">
        <f t="shared" si="5"/>
        <v>0</v>
      </c>
      <c r="R26" s="179">
        <v>66.5</v>
      </c>
      <c r="S26" s="179"/>
      <c r="T26" s="179">
        <f t="shared" si="5"/>
        <v>0</v>
      </c>
      <c r="U26" s="180">
        <v>66.5</v>
      </c>
      <c r="V26" s="167">
        <f t="shared" si="6"/>
        <v>266</v>
      </c>
      <c r="W26" s="147" t="s">
        <v>208</v>
      </c>
      <c r="X26" s="85">
        <f t="shared" si="2"/>
        <v>0</v>
      </c>
      <c r="Y26" s="85"/>
      <c r="Z26" s="2"/>
      <c r="AA26" s="2"/>
      <c r="AB26" s="2"/>
      <c r="AC26" s="2"/>
      <c r="AD26" s="2"/>
      <c r="AE26" s="2"/>
      <c r="AF26" s="2"/>
      <c r="AG26" s="2"/>
    </row>
    <row r="27" spans="1:33" ht="18.75">
      <c r="A27" s="157">
        <f t="shared" si="3"/>
        <v>1</v>
      </c>
      <c r="B27" s="142" t="s">
        <v>59</v>
      </c>
      <c r="C27" s="142" t="s">
        <v>29</v>
      </c>
      <c r="D27" s="198">
        <v>36</v>
      </c>
      <c r="E27" s="166">
        <f t="shared" si="0"/>
        <v>252</v>
      </c>
      <c r="F27" s="242">
        <v>45924</v>
      </c>
      <c r="G27" s="245">
        <f t="shared" ca="1" si="4"/>
        <v>384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126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f t="shared" si="5"/>
        <v>126</v>
      </c>
      <c r="V27" s="167">
        <f t="shared" si="6"/>
        <v>252</v>
      </c>
      <c r="W27" s="147" t="s">
        <v>201</v>
      </c>
      <c r="X27" s="85">
        <f t="shared" si="2"/>
        <v>0</v>
      </c>
      <c r="Y27" s="85"/>
      <c r="Z27" s="2"/>
      <c r="AA27" s="2"/>
      <c r="AB27" s="2"/>
      <c r="AC27" s="2"/>
      <c r="AD27" s="2"/>
      <c r="AE27" s="2"/>
      <c r="AF27" s="2"/>
      <c r="AG27" s="2"/>
    </row>
    <row r="28" spans="1:33" ht="18.75">
      <c r="A28" s="157">
        <f t="shared" si="3"/>
        <v>1</v>
      </c>
      <c r="B28" s="142" t="s">
        <v>61</v>
      </c>
      <c r="C28" s="148" t="s">
        <v>34</v>
      </c>
      <c r="D28" s="198">
        <v>40</v>
      </c>
      <c r="E28" s="166">
        <f t="shared" si="0"/>
        <v>280</v>
      </c>
      <c r="F28" s="242">
        <v>45926</v>
      </c>
      <c r="G28" s="245">
        <f t="shared" ca="1" si="4"/>
        <v>382</v>
      </c>
      <c r="H28" s="253">
        <v>3</v>
      </c>
      <c r="I28" s="253" t="str">
        <f>VLOOKUP(H28,Secteurs!$A$4:$C$6,3)</f>
        <v>Arnaud ITOUA</v>
      </c>
      <c r="J28" s="195">
        <v>0.25</v>
      </c>
      <c r="K28" s="196"/>
      <c r="L28" s="196">
        <v>0.25</v>
      </c>
      <c r="M28" s="196"/>
      <c r="N28" s="196">
        <v>0.25</v>
      </c>
      <c r="O28" s="197">
        <v>0.25</v>
      </c>
      <c r="P28" s="178">
        <f t="shared" si="5"/>
        <v>70</v>
      </c>
      <c r="Q28" s="179">
        <f t="shared" si="5"/>
        <v>0</v>
      </c>
      <c r="R28" s="179">
        <f t="shared" si="5"/>
        <v>70</v>
      </c>
      <c r="S28" s="179">
        <f t="shared" si="5"/>
        <v>0</v>
      </c>
      <c r="T28" s="179">
        <f t="shared" si="5"/>
        <v>70</v>
      </c>
      <c r="U28" s="180">
        <f t="shared" si="5"/>
        <v>70</v>
      </c>
      <c r="V28" s="167">
        <f t="shared" si="6"/>
        <v>280</v>
      </c>
      <c r="W28" s="147" t="s">
        <v>208</v>
      </c>
      <c r="X28" s="85">
        <f t="shared" si="2"/>
        <v>0</v>
      </c>
      <c r="Y28" s="85"/>
      <c r="Z28" s="2"/>
      <c r="AA28" s="2"/>
      <c r="AB28" s="2"/>
      <c r="AC28" s="2"/>
      <c r="AD28" s="2"/>
      <c r="AE28" s="2"/>
      <c r="AF28" s="2"/>
      <c r="AG28" s="2"/>
    </row>
    <row r="29" spans="1:33" ht="18.75">
      <c r="A29" s="157">
        <f t="shared" si="3"/>
        <v>1</v>
      </c>
      <c r="B29" s="142" t="s">
        <v>62</v>
      </c>
      <c r="C29" s="142"/>
      <c r="D29" s="199">
        <v>32</v>
      </c>
      <c r="E29" s="166">
        <f t="shared" si="0"/>
        <v>224</v>
      </c>
      <c r="F29" s="242">
        <v>45923</v>
      </c>
      <c r="G29" s="245">
        <f t="shared" ca="1" si="4"/>
        <v>385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>
        <v>0.25</v>
      </c>
      <c r="M29" s="196"/>
      <c r="N29" s="196"/>
      <c r="O29" s="197">
        <v>0.25</v>
      </c>
      <c r="P29" s="178">
        <f t="shared" si="5"/>
        <v>0</v>
      </c>
      <c r="Q29" s="179">
        <f t="shared" si="5"/>
        <v>112</v>
      </c>
      <c r="R29" s="179">
        <f t="shared" si="5"/>
        <v>56</v>
      </c>
      <c r="S29" s="179">
        <f t="shared" si="5"/>
        <v>0</v>
      </c>
      <c r="T29" s="179">
        <f t="shared" si="5"/>
        <v>0</v>
      </c>
      <c r="U29" s="180">
        <f t="shared" si="5"/>
        <v>56</v>
      </c>
      <c r="V29" s="167">
        <f t="shared" si="6"/>
        <v>224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3" s="295" customFormat="1" ht="18.75">
      <c r="A30" s="290">
        <f t="shared" si="3"/>
        <v>1</v>
      </c>
      <c r="B30" s="151" t="s">
        <v>63</v>
      </c>
      <c r="C30" s="151"/>
      <c r="D30" s="198">
        <v>30</v>
      </c>
      <c r="E30" s="143">
        <f t="shared" si="0"/>
        <v>210</v>
      </c>
      <c r="F30" s="244">
        <v>45923</v>
      </c>
      <c r="G30" s="291">
        <f t="shared" ca="1" si="4"/>
        <v>385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>
        <v>0.25</v>
      </c>
      <c r="N30" s="196">
        <v>0.25</v>
      </c>
      <c r="O30" s="197"/>
      <c r="P30" s="292">
        <f t="shared" si="5"/>
        <v>105</v>
      </c>
      <c r="Q30" s="293">
        <f t="shared" si="5"/>
        <v>0</v>
      </c>
      <c r="R30" s="293">
        <f t="shared" si="5"/>
        <v>0</v>
      </c>
      <c r="S30" s="293">
        <f>+$E30*M30</f>
        <v>52.5</v>
      </c>
      <c r="T30" s="293">
        <f t="shared" si="5"/>
        <v>52.5</v>
      </c>
      <c r="U30" s="294">
        <f t="shared" si="5"/>
        <v>0</v>
      </c>
      <c r="V30" s="145">
        <v>210</v>
      </c>
      <c r="W30" s="146" t="s">
        <v>200</v>
      </c>
      <c r="X30" s="70">
        <f t="shared" si="2"/>
        <v>0</v>
      </c>
      <c r="Y30" s="70"/>
      <c r="Z30" s="140"/>
      <c r="AA30" s="140"/>
      <c r="AB30" s="140"/>
      <c r="AC30" s="140"/>
      <c r="AD30" s="140"/>
      <c r="AE30" s="140"/>
      <c r="AF30" s="140"/>
      <c r="AG30" s="140"/>
    </row>
    <row r="31" spans="1:33" ht="18.75">
      <c r="A31" s="157">
        <f t="shared" si="3"/>
        <v>1</v>
      </c>
      <c r="B31" s="142" t="s">
        <v>64</v>
      </c>
      <c r="C31" s="142"/>
      <c r="D31" s="198">
        <v>24</v>
      </c>
      <c r="E31" s="166">
        <f t="shared" si="0"/>
        <v>168</v>
      </c>
      <c r="F31" s="242">
        <v>45925</v>
      </c>
      <c r="G31" s="245">
        <f t="shared" ca="1" si="4"/>
        <v>383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84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84</v>
      </c>
      <c r="V31" s="167">
        <f t="shared" si="6"/>
        <v>168</v>
      </c>
      <c r="W31" s="147" t="s">
        <v>210</v>
      </c>
      <c r="X31" s="85">
        <f t="shared" si="2"/>
        <v>0</v>
      </c>
      <c r="Y31" s="85"/>
      <c r="Z31" s="2"/>
      <c r="AA31" s="2"/>
      <c r="AB31" s="2"/>
      <c r="AC31" s="2"/>
      <c r="AD31" s="2"/>
      <c r="AE31" s="2"/>
      <c r="AF31" s="2"/>
      <c r="AG31" s="2"/>
    </row>
    <row r="32" spans="1:33" ht="18.75">
      <c r="A32" s="157">
        <f t="shared" si="3"/>
        <v>1</v>
      </c>
      <c r="B32" s="150" t="s">
        <v>65</v>
      </c>
      <c r="C32" s="150" t="s">
        <v>290</v>
      </c>
      <c r="D32" s="201">
        <v>36</v>
      </c>
      <c r="E32" s="166">
        <f t="shared" si="0"/>
        <v>252</v>
      </c>
      <c r="F32" s="242">
        <v>45923</v>
      </c>
      <c r="G32" s="245">
        <f t="shared" ca="1" si="4"/>
        <v>385</v>
      </c>
      <c r="H32" s="253">
        <v>3</v>
      </c>
      <c r="I32" s="253" t="str">
        <f>VLOOKUP(H32,Secteurs!$A$4:$C$6,3)</f>
        <v>Arnaud ITOUA</v>
      </c>
      <c r="J32" s="195">
        <v>0.5</v>
      </c>
      <c r="K32" s="196"/>
      <c r="L32" s="196"/>
      <c r="M32" s="196">
        <v>0.5</v>
      </c>
      <c r="N32" s="196"/>
      <c r="O32" s="197"/>
      <c r="P32" s="178">
        <f t="shared" si="5"/>
        <v>126</v>
      </c>
      <c r="Q32" s="179">
        <f t="shared" si="5"/>
        <v>0</v>
      </c>
      <c r="R32" s="179">
        <f t="shared" si="5"/>
        <v>0</v>
      </c>
      <c r="S32" s="179">
        <f t="shared" si="5"/>
        <v>126</v>
      </c>
      <c r="T32" s="179">
        <f t="shared" si="5"/>
        <v>0</v>
      </c>
      <c r="U32" s="180">
        <f t="shared" si="5"/>
        <v>0</v>
      </c>
      <c r="V32" s="167">
        <f t="shared" si="6"/>
        <v>252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36</v>
      </c>
      <c r="E33" s="166">
        <f t="shared" si="0"/>
        <v>252</v>
      </c>
      <c r="F33" s="242">
        <v>45925</v>
      </c>
      <c r="G33" s="245">
        <f t="shared" ca="1" si="4"/>
        <v>383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5"/>
        <v>126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126</v>
      </c>
      <c r="U33" s="180">
        <f t="shared" si="5"/>
        <v>0</v>
      </c>
      <c r="V33" s="167">
        <v>252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242">
        <v>45924</v>
      </c>
      <c r="G34" s="245">
        <f t="shared" ca="1" si="4"/>
        <v>384</v>
      </c>
      <c r="H34" s="253">
        <v>1</v>
      </c>
      <c r="I34" s="253" t="str">
        <f>VLOOKUP(H34,Secteurs!$A$4:$C$6,3)</f>
        <v>Frisca MPASSI</v>
      </c>
      <c r="J34" s="195">
        <v>1</v>
      </c>
      <c r="K34" s="196"/>
      <c r="L34" s="196"/>
      <c r="M34" s="196"/>
      <c r="N34" s="196"/>
      <c r="O34" s="197"/>
      <c r="P34" s="178">
        <f t="shared" si="5"/>
        <v>224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0</v>
      </c>
      <c r="V34" s="167">
        <f t="shared" si="6"/>
        <v>224</v>
      </c>
      <c r="W34" s="147" t="s">
        <v>205</v>
      </c>
      <c r="X34" s="85">
        <f t="shared" si="2"/>
        <v>0</v>
      </c>
      <c r="Y34" s="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2" t="s">
        <v>291</v>
      </c>
      <c r="D35" s="198">
        <v>36</v>
      </c>
      <c r="E35" s="166">
        <f t="shared" si="0"/>
        <v>252</v>
      </c>
      <c r="F35" s="242">
        <v>45924</v>
      </c>
      <c r="G35" s="245">
        <f t="shared" ca="1" si="4"/>
        <v>384</v>
      </c>
      <c r="H35" s="253">
        <v>2</v>
      </c>
      <c r="I35" s="253" t="str">
        <f>VLOOKUP(H35,Secteurs!$A$4:$C$6,3)</f>
        <v>Prince MBOUSSA</v>
      </c>
      <c r="J35" s="195"/>
      <c r="K35" s="196">
        <v>0.5</v>
      </c>
      <c r="L35" s="196"/>
      <c r="M35" s="196"/>
      <c r="N35" s="196"/>
      <c r="O35" s="197">
        <v>0.5</v>
      </c>
      <c r="P35" s="178">
        <f t="shared" si="5"/>
        <v>0</v>
      </c>
      <c r="Q35" s="179">
        <f t="shared" si="5"/>
        <v>126</v>
      </c>
      <c r="R35" s="179">
        <f t="shared" si="5"/>
        <v>0</v>
      </c>
      <c r="S35" s="179">
        <f t="shared" si="5"/>
        <v>0</v>
      </c>
      <c r="T35" s="179">
        <f t="shared" si="5"/>
        <v>0</v>
      </c>
      <c r="U35" s="180">
        <f t="shared" si="5"/>
        <v>126</v>
      </c>
      <c r="V35" s="167">
        <f>SUM(P35:U35)</f>
        <v>252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30</v>
      </c>
      <c r="E36" s="166">
        <f t="shared" si="0"/>
        <v>210</v>
      </c>
      <c r="F36" s="242">
        <v>45926</v>
      </c>
      <c r="G36" s="245">
        <f t="shared" ca="1" si="4"/>
        <v>382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105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105</v>
      </c>
      <c r="V36" s="167">
        <f t="shared" ref="V36:V37" si="7">SUM(P36:U36)</f>
        <v>210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70</v>
      </c>
      <c r="C37" s="142"/>
      <c r="D37" s="198">
        <v>25</v>
      </c>
      <c r="E37" s="166">
        <f t="shared" si="0"/>
        <v>175</v>
      </c>
      <c r="F37" s="242">
        <v>45925</v>
      </c>
      <c r="G37" s="245">
        <f t="shared" ca="1" si="4"/>
        <v>383</v>
      </c>
      <c r="H37" s="253">
        <v>3</v>
      </c>
      <c r="I37" s="253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178">
        <f t="shared" si="5"/>
        <v>0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175</v>
      </c>
      <c r="V37" s="167">
        <f t="shared" si="7"/>
        <v>175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30</v>
      </c>
      <c r="E38" s="166">
        <f t="shared" si="0"/>
        <v>210</v>
      </c>
      <c r="F38" s="242">
        <v>45925</v>
      </c>
      <c r="G38" s="245">
        <f t="shared" ca="1" si="4"/>
        <v>383</v>
      </c>
      <c r="H38" s="253">
        <v>3</v>
      </c>
      <c r="I38" s="253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178">
        <f t="shared" si="5"/>
        <v>0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210</v>
      </c>
      <c r="V38" s="167">
        <f t="shared" si="6"/>
        <v>210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0">
        <v>44</v>
      </c>
      <c r="E39" s="166">
        <f t="shared" si="0"/>
        <v>308</v>
      </c>
      <c r="F39" s="242">
        <v>45924</v>
      </c>
      <c r="G39" s="245">
        <f t="shared" ca="1" si="4"/>
        <v>384</v>
      </c>
      <c r="H39" s="253">
        <v>2</v>
      </c>
      <c r="I39" s="253" t="str">
        <f>VLOOKUP(H39,Secteurs!$A$4:$C$6,3)</f>
        <v>Prince MBOUSSA</v>
      </c>
      <c r="J39" s="195">
        <v>0.25</v>
      </c>
      <c r="K39" s="196"/>
      <c r="L39" s="196"/>
      <c r="M39" s="196"/>
      <c r="N39" s="196">
        <v>0.25</v>
      </c>
      <c r="O39" s="197">
        <v>0.5</v>
      </c>
      <c r="P39" s="178">
        <f t="shared" si="5"/>
        <v>77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77</v>
      </c>
      <c r="U39" s="180">
        <f t="shared" si="5"/>
        <v>154</v>
      </c>
      <c r="V39" s="167">
        <f t="shared" si="6"/>
        <v>308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38</v>
      </c>
      <c r="E40" s="166">
        <f t="shared" si="0"/>
        <v>266</v>
      </c>
      <c r="F40" s="242">
        <v>45923</v>
      </c>
      <c r="G40" s="245">
        <f t="shared" ca="1" si="4"/>
        <v>385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133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133</v>
      </c>
      <c r="V40" s="167">
        <f t="shared" si="6"/>
        <v>266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28</v>
      </c>
      <c r="E41" s="166">
        <f t="shared" si="0"/>
        <v>196</v>
      </c>
      <c r="F41" s="242">
        <v>45923</v>
      </c>
      <c r="G41" s="245">
        <f t="shared" ca="1" si="4"/>
        <v>385</v>
      </c>
      <c r="H41" s="253">
        <v>3</v>
      </c>
      <c r="I41" s="253" t="str">
        <f>VLOOKUP(H41,Secteurs!$A$4:$C$6,3)</f>
        <v>Arnaud ITOUA</v>
      </c>
      <c r="J41" s="195"/>
      <c r="K41" s="196"/>
      <c r="L41" s="196"/>
      <c r="M41" s="196">
        <v>0.5</v>
      </c>
      <c r="N41" s="196"/>
      <c r="O41" s="197">
        <v>0.5</v>
      </c>
      <c r="P41" s="178">
        <f t="shared" si="5"/>
        <v>0</v>
      </c>
      <c r="Q41" s="179">
        <f t="shared" si="5"/>
        <v>0</v>
      </c>
      <c r="R41" s="179">
        <f t="shared" si="5"/>
        <v>0</v>
      </c>
      <c r="S41" s="179">
        <f t="shared" si="5"/>
        <v>98</v>
      </c>
      <c r="T41" s="179">
        <f t="shared" si="5"/>
        <v>0</v>
      </c>
      <c r="U41" s="180">
        <f t="shared" si="5"/>
        <v>98</v>
      </c>
      <c r="V41" s="167">
        <f t="shared" si="6"/>
        <v>196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242">
        <v>45925</v>
      </c>
      <c r="G42" s="245">
        <f t="shared" ca="1" si="4"/>
        <v>383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>
        <v>0.25</v>
      </c>
      <c r="N42" s="196"/>
      <c r="O42" s="197">
        <v>0.25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56</v>
      </c>
      <c r="T42" s="179">
        <f t="shared" si="5"/>
        <v>0</v>
      </c>
      <c r="U42" s="180">
        <f t="shared" si="5"/>
        <v>56</v>
      </c>
      <c r="V42" s="167">
        <f>SUM(P42:U42)</f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32</v>
      </c>
      <c r="E43" s="166">
        <f t="shared" si="0"/>
        <v>224</v>
      </c>
      <c r="F43" s="242">
        <v>45923</v>
      </c>
      <c r="G43" s="245">
        <f t="shared" ca="1" si="4"/>
        <v>385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178">
        <f t="shared" si="5"/>
        <v>112</v>
      </c>
      <c r="Q43" s="179">
        <f t="shared" si="5"/>
        <v>0</v>
      </c>
      <c r="R43" s="179">
        <f t="shared" si="5"/>
        <v>0</v>
      </c>
      <c r="S43" s="179">
        <f t="shared" si="5"/>
        <v>0</v>
      </c>
      <c r="T43" s="179">
        <f t="shared" si="5"/>
        <v>0</v>
      </c>
      <c r="U43" s="180">
        <f t="shared" si="5"/>
        <v>112</v>
      </c>
      <c r="V43" s="167">
        <f t="shared" si="6"/>
        <v>224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50" t="s">
        <v>291</v>
      </c>
      <c r="D44" s="200">
        <v>42</v>
      </c>
      <c r="E44" s="166">
        <f t="shared" si="0"/>
        <v>294</v>
      </c>
      <c r="F44" s="242">
        <v>45924</v>
      </c>
      <c r="G44" s="245">
        <f t="shared" ca="1" si="4"/>
        <v>384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/>
      <c r="N44" s="196"/>
      <c r="O44" s="197">
        <v>0.5</v>
      </c>
      <c r="P44" s="178">
        <f t="shared" si="5"/>
        <v>147</v>
      </c>
      <c r="Q44" s="179">
        <f t="shared" si="5"/>
        <v>0</v>
      </c>
      <c r="R44" s="179">
        <f t="shared" si="5"/>
        <v>0</v>
      </c>
      <c r="S44" s="179">
        <f t="shared" si="5"/>
        <v>0</v>
      </c>
      <c r="T44" s="179">
        <f t="shared" si="5"/>
        <v>0</v>
      </c>
      <c r="U44" s="180">
        <f t="shared" si="5"/>
        <v>147</v>
      </c>
      <c r="V44" s="167">
        <f t="shared" si="6"/>
        <v>294</v>
      </c>
      <c r="W44" s="147" t="s">
        <v>217</v>
      </c>
      <c r="X44" s="85">
        <f t="shared" si="2"/>
        <v>0</v>
      </c>
      <c r="Y44" s="2"/>
      <c r="Z44" s="94"/>
      <c r="AA44" s="94"/>
      <c r="AB44" s="94"/>
      <c r="AC44" s="94"/>
      <c r="AD44" s="94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242">
        <v>45924</v>
      </c>
      <c r="G45" s="245">
        <f t="shared" ca="1" si="4"/>
        <v>384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86"/>
      <c r="AA45" s="107"/>
      <c r="AB45" s="2"/>
      <c r="AC45" s="2"/>
      <c r="AD45" s="2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26</v>
      </c>
      <c r="E46" s="166">
        <f t="shared" si="0"/>
        <v>182</v>
      </c>
      <c r="F46" s="242">
        <v>45924</v>
      </c>
      <c r="G46" s="245">
        <f t="shared" ca="1" si="4"/>
        <v>384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/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91</v>
      </c>
      <c r="S46" s="179">
        <f t="shared" si="5"/>
        <v>0</v>
      </c>
      <c r="T46" s="179">
        <f t="shared" si="5"/>
        <v>0</v>
      </c>
      <c r="U46" s="180">
        <f t="shared" si="5"/>
        <v>91</v>
      </c>
      <c r="V46" s="167">
        <f t="shared" si="6"/>
        <v>182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53" t="s">
        <v>29</v>
      </c>
      <c r="D47" s="198">
        <v>28</v>
      </c>
      <c r="E47" s="166">
        <f t="shared" si="0"/>
        <v>196</v>
      </c>
      <c r="F47" s="244">
        <v>45926</v>
      </c>
      <c r="G47" s="245">
        <f t="shared" ca="1" si="4"/>
        <v>382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2" t="s">
        <v>29</v>
      </c>
      <c r="D48" s="198">
        <v>26</v>
      </c>
      <c r="E48" s="166">
        <f t="shared" si="0"/>
        <v>182</v>
      </c>
      <c r="F48" s="242">
        <v>45925</v>
      </c>
      <c r="G48" s="245">
        <f t="shared" ca="1" si="4"/>
        <v>383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/>
      <c r="M48" s="196">
        <v>0.5</v>
      </c>
      <c r="N48" s="196"/>
      <c r="O48" s="197"/>
      <c r="P48" s="178">
        <f t="shared" si="5"/>
        <v>91</v>
      </c>
      <c r="Q48" s="179">
        <f t="shared" si="5"/>
        <v>0</v>
      </c>
      <c r="R48" s="179">
        <f t="shared" si="5"/>
        <v>0</v>
      </c>
      <c r="S48" s="179">
        <f t="shared" si="5"/>
        <v>91</v>
      </c>
      <c r="T48" s="179">
        <f t="shared" si="5"/>
        <v>0</v>
      </c>
      <c r="U48" s="180">
        <f t="shared" si="5"/>
        <v>0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46</v>
      </c>
      <c r="E49" s="166">
        <f t="shared" si="0"/>
        <v>322</v>
      </c>
      <c r="F49" s="242">
        <v>45924</v>
      </c>
      <c r="G49" s="245">
        <f t="shared" ca="1" si="4"/>
        <v>384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/>
      <c r="N49" s="196"/>
      <c r="O49" s="197">
        <v>0.5</v>
      </c>
      <c r="P49" s="178">
        <f t="shared" si="5"/>
        <v>161</v>
      </c>
      <c r="Q49" s="179">
        <f t="shared" si="5"/>
        <v>0</v>
      </c>
      <c r="R49" s="179">
        <f t="shared" si="5"/>
        <v>0</v>
      </c>
      <c r="S49" s="179">
        <f t="shared" si="5"/>
        <v>0</v>
      </c>
      <c r="T49" s="179">
        <f t="shared" si="5"/>
        <v>0</v>
      </c>
      <c r="U49" s="180">
        <f t="shared" si="5"/>
        <v>161</v>
      </c>
      <c r="V49" s="167">
        <f t="shared" si="6"/>
        <v>322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56" t="s">
        <v>29</v>
      </c>
      <c r="D50" s="202">
        <v>24</v>
      </c>
      <c r="E50" s="166">
        <f t="shared" si="0"/>
        <v>168</v>
      </c>
      <c r="F50" s="242">
        <v>45925</v>
      </c>
      <c r="G50" s="245">
        <f t="shared" ca="1" si="4"/>
        <v>383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/>
      <c r="N50" s="196"/>
      <c r="O50" s="197">
        <v>0.5</v>
      </c>
      <c r="P50" s="178">
        <f t="shared" si="5"/>
        <v>84</v>
      </c>
      <c r="Q50" s="179">
        <f t="shared" si="5"/>
        <v>0</v>
      </c>
      <c r="R50" s="179">
        <f t="shared" si="5"/>
        <v>0</v>
      </c>
      <c r="S50" s="179">
        <f t="shared" si="5"/>
        <v>0</v>
      </c>
      <c r="T50" s="179">
        <f t="shared" si="5"/>
        <v>0</v>
      </c>
      <c r="U50" s="180">
        <f t="shared" si="5"/>
        <v>84</v>
      </c>
      <c r="V50" s="167">
        <f t="shared" si="6"/>
        <v>168</v>
      </c>
      <c r="W50" s="147" t="s">
        <v>210</v>
      </c>
      <c r="X50" s="85">
        <f t="shared" si="2"/>
        <v>0</v>
      </c>
      <c r="Y50" s="2"/>
      <c r="Z50" s="87"/>
      <c r="AA50" s="107"/>
      <c r="AB50" s="7"/>
      <c r="AC50" s="7"/>
      <c r="AD50" s="2"/>
      <c r="AE50" s="2"/>
      <c r="AF50" s="2"/>
      <c r="AG50" s="2"/>
    </row>
    <row r="51" spans="1:33" ht="21">
      <c r="A51" s="157">
        <f t="shared" si="3"/>
        <v>1</v>
      </c>
      <c r="B51" s="142" t="s">
        <v>297</v>
      </c>
      <c r="C51" s="142"/>
      <c r="D51" s="198">
        <v>46</v>
      </c>
      <c r="E51" s="166">
        <f t="shared" si="0"/>
        <v>322</v>
      </c>
      <c r="F51" s="242">
        <v>45924</v>
      </c>
      <c r="G51" s="245">
        <f t="shared" ca="1" si="4"/>
        <v>384</v>
      </c>
      <c r="H51" s="253">
        <v>2</v>
      </c>
      <c r="I51" s="253" t="str">
        <f>VLOOKUP(H51,Secteurs!$A$4:$C$6,3)</f>
        <v>Prince MBOUSSA</v>
      </c>
      <c r="J51" s="195">
        <v>0.25</v>
      </c>
      <c r="K51" s="196"/>
      <c r="L51" s="196"/>
      <c r="M51" s="196"/>
      <c r="N51" s="196"/>
      <c r="O51" s="197">
        <v>0.75</v>
      </c>
      <c r="P51" s="178">
        <f t="shared" si="5"/>
        <v>80.5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0</v>
      </c>
      <c r="U51" s="180">
        <f t="shared" si="5"/>
        <v>241.5</v>
      </c>
      <c r="V51" s="167">
        <f t="shared" si="6"/>
        <v>322</v>
      </c>
      <c r="W51" s="147" t="s">
        <v>221</v>
      </c>
      <c r="X51" s="85">
        <f t="shared" si="2"/>
        <v>0</v>
      </c>
      <c r="Y51" s="2"/>
      <c r="Z51" s="86"/>
      <c r="AA51" s="107"/>
      <c r="AB51" s="2"/>
      <c r="AC51" s="2"/>
      <c r="AD51" s="7"/>
      <c r="AE51" s="36"/>
      <c r="AF51" s="36"/>
      <c r="AG51" s="36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242">
        <v>45923</v>
      </c>
      <c r="G52" s="245">
        <f t="shared" ca="1" si="4"/>
        <v>385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>
        <v>0.5</v>
      </c>
      <c r="N52" s="196"/>
      <c r="O52" s="197"/>
      <c r="P52" s="178">
        <f t="shared" si="5"/>
        <v>98</v>
      </c>
      <c r="Q52" s="179">
        <f t="shared" si="5"/>
        <v>0</v>
      </c>
      <c r="R52" s="179">
        <f t="shared" si="5"/>
        <v>0</v>
      </c>
      <c r="S52" s="179">
        <f t="shared" si="5"/>
        <v>98</v>
      </c>
      <c r="T52" s="179">
        <f t="shared" si="5"/>
        <v>0</v>
      </c>
      <c r="U52" s="180">
        <f t="shared" si="5"/>
        <v>0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2"/>
      <c r="AE52" s="36"/>
      <c r="AF52" s="36"/>
      <c r="AG52" s="2"/>
    </row>
    <row r="53" spans="1:33" ht="18.75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242">
        <v>45923</v>
      </c>
      <c r="G53" s="245">
        <f t="shared" ca="1" si="4"/>
        <v>385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>
        <v>0.5</v>
      </c>
      <c r="M53" s="196"/>
      <c r="N53" s="196"/>
      <c r="O53" s="197"/>
      <c r="P53" s="178">
        <f t="shared" si="5"/>
        <v>84</v>
      </c>
      <c r="Q53" s="179">
        <f t="shared" si="5"/>
        <v>0</v>
      </c>
      <c r="R53" s="179">
        <f t="shared" si="5"/>
        <v>84</v>
      </c>
      <c r="S53" s="179">
        <f t="shared" si="5"/>
        <v>0</v>
      </c>
      <c r="T53" s="179">
        <f t="shared" si="5"/>
        <v>0</v>
      </c>
      <c r="U53" s="180">
        <f t="shared" si="5"/>
        <v>0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10"/>
      <c r="AC53" s="10"/>
      <c r="AD53" s="2"/>
      <c r="AE53" s="2"/>
      <c r="AF53" s="2"/>
      <c r="AG53" s="2"/>
    </row>
    <row r="54" spans="1:33" ht="18.75">
      <c r="A54" s="157">
        <f t="shared" si="3"/>
        <v>1</v>
      </c>
      <c r="B54" s="142" t="s">
        <v>87</v>
      </c>
      <c r="D54" s="198">
        <v>30</v>
      </c>
      <c r="E54" s="166">
        <f t="shared" si="0"/>
        <v>210</v>
      </c>
      <c r="F54" s="242">
        <v>45925</v>
      </c>
      <c r="G54" s="245">
        <f t="shared" ca="1" si="4"/>
        <v>383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0.5</v>
      </c>
      <c r="N54" s="196"/>
      <c r="O54" s="197"/>
      <c r="P54" s="178">
        <f t="shared" si="5"/>
        <v>105</v>
      </c>
      <c r="Q54" s="179">
        <f t="shared" si="5"/>
        <v>0</v>
      </c>
      <c r="R54" s="179">
        <f t="shared" si="5"/>
        <v>0</v>
      </c>
      <c r="S54" s="179">
        <f t="shared" si="5"/>
        <v>105</v>
      </c>
      <c r="T54" s="179">
        <f t="shared" si="5"/>
        <v>0</v>
      </c>
      <c r="U54" s="180">
        <f t="shared" si="5"/>
        <v>0</v>
      </c>
      <c r="V54" s="167">
        <f t="shared" si="6"/>
        <v>210</v>
      </c>
      <c r="W54" s="147" t="s">
        <v>224</v>
      </c>
      <c r="X54" s="85">
        <f t="shared" si="2"/>
        <v>0</v>
      </c>
      <c r="Y54" s="2"/>
      <c r="Z54" s="86"/>
      <c r="AA54" s="107"/>
      <c r="AB54" s="2"/>
      <c r="AC54" s="2"/>
      <c r="AD54" s="10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2" t="s">
        <v>29</v>
      </c>
      <c r="D55" s="198">
        <v>26</v>
      </c>
      <c r="E55" s="166">
        <f t="shared" si="0"/>
        <v>182</v>
      </c>
      <c r="F55" s="242">
        <v>45923</v>
      </c>
      <c r="G55" s="245">
        <f t="shared" ca="1" si="4"/>
        <v>385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91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91</v>
      </c>
      <c r="V55" s="167">
        <f t="shared" si="6"/>
        <v>182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56" t="s">
        <v>290</v>
      </c>
      <c r="D56" s="198">
        <v>25</v>
      </c>
      <c r="E56" s="166">
        <f t="shared" si="0"/>
        <v>175</v>
      </c>
      <c r="F56" s="242">
        <v>45925</v>
      </c>
      <c r="G56" s="245">
        <f t="shared" ca="1" si="4"/>
        <v>383</v>
      </c>
      <c r="H56" s="253">
        <v>3</v>
      </c>
      <c r="I56" s="253" t="str">
        <f>VLOOKUP(H56,Secteurs!$A$4:$C$6,3)</f>
        <v>Arnaud ITOUA</v>
      </c>
      <c r="J56" s="195"/>
      <c r="K56" s="196"/>
      <c r="L56" s="196"/>
      <c r="M56" s="196"/>
      <c r="N56" s="196">
        <v>0.5</v>
      </c>
      <c r="O56" s="197">
        <v>0.5</v>
      </c>
      <c r="P56" s="178">
        <f t="shared" si="5"/>
        <v>0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87.5</v>
      </c>
      <c r="U56" s="180">
        <f t="shared" si="5"/>
        <v>87.5</v>
      </c>
      <c r="V56" s="167">
        <f t="shared" si="6"/>
        <v>175</v>
      </c>
      <c r="W56" s="147" t="s">
        <v>223</v>
      </c>
      <c r="X56" s="85">
        <f t="shared" si="2"/>
        <v>0</v>
      </c>
      <c r="Y56" s="2"/>
      <c r="Z56" s="86"/>
      <c r="AA56" s="523"/>
      <c r="AB56" s="523"/>
      <c r="AC56" s="2"/>
      <c r="AD56" s="2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32</v>
      </c>
      <c r="E57" s="166">
        <f t="shared" si="0"/>
        <v>224</v>
      </c>
      <c r="F57" s="242">
        <v>45925</v>
      </c>
      <c r="G57" s="245">
        <f t="shared" ca="1" si="4"/>
        <v>383</v>
      </c>
      <c r="H57" s="253">
        <v>2</v>
      </c>
      <c r="I57" s="253" t="str">
        <f>VLOOKUP(H57,Secteurs!$A$4:$C$6,3)</f>
        <v>Prince MBOUSSA</v>
      </c>
      <c r="J57" s="195">
        <v>0.25</v>
      </c>
      <c r="K57" s="196"/>
      <c r="L57" s="196"/>
      <c r="M57" s="196"/>
      <c r="N57" s="196">
        <v>0.5</v>
      </c>
      <c r="O57" s="197">
        <v>0.25</v>
      </c>
      <c r="P57" s="178">
        <f t="shared" si="5"/>
        <v>56</v>
      </c>
      <c r="Q57" s="179">
        <f t="shared" si="5"/>
        <v>0</v>
      </c>
      <c r="R57" s="179">
        <f t="shared" si="5"/>
        <v>0</v>
      </c>
      <c r="S57" s="179">
        <f t="shared" si="5"/>
        <v>0</v>
      </c>
      <c r="T57" s="179">
        <f t="shared" si="5"/>
        <v>112</v>
      </c>
      <c r="U57" s="180">
        <f t="shared" si="5"/>
        <v>56</v>
      </c>
      <c r="V57" s="167">
        <f t="shared" si="6"/>
        <v>224</v>
      </c>
      <c r="W57" s="147" t="s">
        <v>208</v>
      </c>
      <c r="X57" s="85">
        <f t="shared" si="2"/>
        <v>0</v>
      </c>
      <c r="Y57" s="2"/>
      <c r="Z57" s="10"/>
      <c r="AA57" s="107"/>
      <c r="AB57" s="2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242">
        <v>45925</v>
      </c>
      <c r="G58" s="245">
        <f t="shared" ca="1" si="4"/>
        <v>383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2"/>
      <c r="AA58" s="2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58" t="s">
        <v>290</v>
      </c>
      <c r="D59" s="198">
        <v>28</v>
      </c>
      <c r="E59" s="166">
        <f t="shared" si="0"/>
        <v>196</v>
      </c>
      <c r="F59" s="242">
        <v>45924</v>
      </c>
      <c r="G59" s="245">
        <f t="shared" ca="1" si="4"/>
        <v>384</v>
      </c>
      <c r="H59" s="253">
        <v>1</v>
      </c>
      <c r="I59" s="253" t="str">
        <f>VLOOKUP(H59,Secteurs!$A$4:$C$6,3)</f>
        <v>Frisca MPASSI</v>
      </c>
      <c r="J59" s="195"/>
      <c r="K59" s="196"/>
      <c r="L59" s="196">
        <v>0.5</v>
      </c>
      <c r="M59" s="196"/>
      <c r="N59" s="196"/>
      <c r="O59" s="197">
        <v>0.5</v>
      </c>
      <c r="P59" s="178">
        <f t="shared" si="8"/>
        <v>0</v>
      </c>
      <c r="Q59" s="179">
        <f t="shared" si="8"/>
        <v>0</v>
      </c>
      <c r="R59" s="179">
        <f t="shared" si="8"/>
        <v>98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56" t="s">
        <v>291</v>
      </c>
      <c r="D60" s="198">
        <v>26</v>
      </c>
      <c r="E60" s="166">
        <f t="shared" si="0"/>
        <v>182</v>
      </c>
      <c r="F60" s="242">
        <v>45925</v>
      </c>
      <c r="G60" s="245">
        <f t="shared" ca="1" si="4"/>
        <v>383</v>
      </c>
      <c r="H60" s="253">
        <v>2</v>
      </c>
      <c r="I60" s="253" t="str">
        <f>VLOOKUP(H60,Secteurs!$A$4:$C$6,3)</f>
        <v>Prince MBOUSSA</v>
      </c>
      <c r="J60" s="195">
        <v>0.25</v>
      </c>
      <c r="K60" s="196"/>
      <c r="L60" s="196"/>
      <c r="M60" s="196"/>
      <c r="N60" s="196">
        <v>0.5</v>
      </c>
      <c r="O60" s="197">
        <v>0.25</v>
      </c>
      <c r="P60" s="178">
        <f t="shared" si="8"/>
        <v>45.5</v>
      </c>
      <c r="Q60" s="179">
        <f t="shared" si="8"/>
        <v>0</v>
      </c>
      <c r="R60" s="179">
        <f t="shared" si="8"/>
        <v>0</v>
      </c>
      <c r="S60" s="179">
        <f t="shared" si="8"/>
        <v>0</v>
      </c>
      <c r="T60" s="179">
        <f t="shared" si="8"/>
        <v>91</v>
      </c>
      <c r="U60" s="180">
        <f t="shared" si="8"/>
        <v>45.5</v>
      </c>
      <c r="V60" s="167">
        <f t="shared" si="6"/>
        <v>182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56" t="s">
        <v>291</v>
      </c>
      <c r="D61" s="198">
        <v>25</v>
      </c>
      <c r="E61" s="166">
        <f t="shared" si="0"/>
        <v>175</v>
      </c>
      <c r="F61" s="244">
        <v>45925</v>
      </c>
      <c r="G61" s="245">
        <f t="shared" ca="1" si="4"/>
        <v>383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>
        <v>0.5</v>
      </c>
      <c r="M61" s="196"/>
      <c r="N61" s="196"/>
      <c r="O61" s="197"/>
      <c r="P61" s="178">
        <f t="shared" si="8"/>
        <v>87.5</v>
      </c>
      <c r="Q61" s="179">
        <f t="shared" si="8"/>
        <v>0</v>
      </c>
      <c r="R61" s="179">
        <f t="shared" si="8"/>
        <v>87.5</v>
      </c>
      <c r="S61" s="179">
        <f t="shared" si="8"/>
        <v>0</v>
      </c>
      <c r="T61" s="179">
        <f t="shared" si="8"/>
        <v>0</v>
      </c>
      <c r="U61" s="180">
        <f t="shared" si="8"/>
        <v>0</v>
      </c>
      <c r="V61" s="167">
        <f t="shared" si="6"/>
        <v>175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244">
        <v>45924</v>
      </c>
      <c r="G62" s="245">
        <f t="shared" ca="1" si="4"/>
        <v>384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244">
        <v>45924</v>
      </c>
      <c r="G63" s="245">
        <f t="shared" ca="1" si="4"/>
        <v>384</v>
      </c>
      <c r="H63" s="254">
        <v>1</v>
      </c>
      <c r="I63" s="253" t="str">
        <f>VLOOKUP(H63,Secteurs!$A$4:$C$6,3)</f>
        <v>Frisca MPASSI</v>
      </c>
      <c r="J63" s="195">
        <v>0.5</v>
      </c>
      <c r="K63" s="196"/>
      <c r="L63" s="196"/>
      <c r="M63" s="196"/>
      <c r="N63" s="196"/>
      <c r="O63" s="197">
        <v>0.5</v>
      </c>
      <c r="P63" s="178">
        <f t="shared" si="8"/>
        <v>98</v>
      </c>
      <c r="Q63" s="179">
        <f t="shared" si="8"/>
        <v>0</v>
      </c>
      <c r="R63" s="179">
        <f t="shared" si="8"/>
        <v>0</v>
      </c>
      <c r="S63" s="179">
        <f t="shared" si="8"/>
        <v>0</v>
      </c>
      <c r="T63" s="179">
        <f t="shared" si="8"/>
        <v>0</v>
      </c>
      <c r="U63" s="180">
        <f t="shared" si="8"/>
        <v>98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38</v>
      </c>
      <c r="E64" s="166">
        <f t="shared" si="0"/>
        <v>266</v>
      </c>
      <c r="F64" s="242">
        <v>45926</v>
      </c>
      <c r="G64" s="245">
        <f t="shared" ca="1" si="4"/>
        <v>382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133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v>59.5</v>
      </c>
      <c r="U64" s="180">
        <v>59.5</v>
      </c>
      <c r="V64" s="167">
        <v>266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244">
        <v>45926</v>
      </c>
      <c r="G65" s="245">
        <f t="shared" ca="1" si="4"/>
        <v>382</v>
      </c>
      <c r="H65" s="254">
        <v>1</v>
      </c>
      <c r="I65" s="253" t="str">
        <f>VLOOKUP(H65,Secteurs!$A$4:$C$6,3)</f>
        <v>Frisca MPASSI</v>
      </c>
      <c r="J65" s="195"/>
      <c r="K65" s="196"/>
      <c r="L65" s="196"/>
      <c r="M65" s="196"/>
      <c r="N65" s="196">
        <v>0.5</v>
      </c>
      <c r="O65" s="197">
        <v>0.5</v>
      </c>
      <c r="P65" s="178">
        <f t="shared" si="8"/>
        <v>0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87.5</v>
      </c>
      <c r="U65" s="180">
        <f t="shared" si="8"/>
        <v>87.5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242">
        <v>45925</v>
      </c>
      <c r="G66" s="245">
        <f t="shared" ca="1" si="4"/>
        <v>383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244">
        <v>45924</v>
      </c>
      <c r="G67" s="245">
        <f t="shared" ref="G67:G130" ca="1" si="12">+IF(A67=1,(+TODAY())-F67,"Sans objet")</f>
        <v>384</v>
      </c>
      <c r="H67" s="254">
        <v>1</v>
      </c>
      <c r="I67" s="253" t="str">
        <f>VLOOKUP(H67,Secteurs!$A$4:$C$6,3)</f>
        <v>Frisca MPASSI</v>
      </c>
      <c r="J67" s="195"/>
      <c r="K67" s="196">
        <v>0.5</v>
      </c>
      <c r="L67" s="196"/>
      <c r="M67" s="196"/>
      <c r="N67" s="196"/>
      <c r="O67" s="197">
        <v>0.5</v>
      </c>
      <c r="P67" s="178">
        <f t="shared" si="8"/>
        <v>0</v>
      </c>
      <c r="Q67" s="179">
        <f t="shared" si="8"/>
        <v>91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si="6"/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53" t="s">
        <v>291</v>
      </c>
      <c r="D68" s="198">
        <v>50</v>
      </c>
      <c r="E68" s="166">
        <f t="shared" si="9"/>
        <v>350</v>
      </c>
      <c r="F68" s="242">
        <v>45925</v>
      </c>
      <c r="G68" s="245">
        <f t="shared" ca="1" si="12"/>
        <v>383</v>
      </c>
      <c r="H68" s="253">
        <v>2</v>
      </c>
      <c r="I68" s="253" t="str">
        <f>VLOOKUP(H68,Secteurs!$A$4:$C$6,3)</f>
        <v>Prince MBOUSSA</v>
      </c>
      <c r="J68" s="195"/>
      <c r="K68" s="196">
        <v>0.5</v>
      </c>
      <c r="L68" s="196"/>
      <c r="M68" s="196"/>
      <c r="N68" s="196"/>
      <c r="O68" s="197">
        <v>0.5</v>
      </c>
      <c r="P68" s="178">
        <f t="shared" si="8"/>
        <v>0</v>
      </c>
      <c r="Q68" s="179">
        <f t="shared" si="8"/>
        <v>175</v>
      </c>
      <c r="R68" s="179">
        <f t="shared" si="8"/>
        <v>0</v>
      </c>
      <c r="S68" s="179">
        <f t="shared" si="8"/>
        <v>0</v>
      </c>
      <c r="T68" s="179">
        <f t="shared" si="8"/>
        <v>0</v>
      </c>
      <c r="U68" s="180">
        <f t="shared" si="8"/>
        <v>175</v>
      </c>
      <c r="V68" s="167">
        <f t="shared" ref="V68:V129" si="13">SUM(P68:U68)</f>
        <v>350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24</v>
      </c>
      <c r="E69" s="166">
        <f t="shared" si="9"/>
        <v>168</v>
      </c>
      <c r="F69" s="244">
        <v>45925</v>
      </c>
      <c r="G69" s="245">
        <f t="shared" ca="1" si="12"/>
        <v>383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168</v>
      </c>
      <c r="V69" s="167">
        <f t="shared" si="13"/>
        <v>168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21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244">
        <v>45925</v>
      </c>
      <c r="G70" s="245">
        <f t="shared" ca="1" si="12"/>
        <v>383</v>
      </c>
      <c r="H70" s="254">
        <v>1</v>
      </c>
      <c r="I70" s="253" t="str">
        <f>VLOOKUP(H70,Secteurs!$A$4:$C$6,3)</f>
        <v>Frisca MPASSI</v>
      </c>
      <c r="J70" s="195">
        <v>0.5</v>
      </c>
      <c r="K70" s="196"/>
      <c r="L70" s="196"/>
      <c r="M70" s="196">
        <v>0.25</v>
      </c>
      <c r="N70" s="196"/>
      <c r="O70" s="197">
        <v>0.25</v>
      </c>
      <c r="P70" s="178">
        <f t="shared" si="8"/>
        <v>98</v>
      </c>
      <c r="Q70" s="179">
        <f t="shared" si="8"/>
        <v>0</v>
      </c>
      <c r="R70" s="179">
        <f t="shared" si="8"/>
        <v>0</v>
      </c>
      <c r="S70" s="179">
        <f t="shared" si="8"/>
        <v>49</v>
      </c>
      <c r="T70" s="179">
        <f t="shared" si="8"/>
        <v>0</v>
      </c>
      <c r="U70" s="180">
        <f t="shared" si="8"/>
        <v>49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36"/>
      <c r="AA70" s="36"/>
      <c r="AB70" s="36"/>
      <c r="AC70" s="36"/>
      <c r="AD70" s="36"/>
      <c r="AE70" s="36"/>
      <c r="AF70" s="2"/>
      <c r="AG70" s="2"/>
    </row>
    <row r="71" spans="1:33" ht="21">
      <c r="A71" s="157">
        <f t="shared" si="11"/>
        <v>1</v>
      </c>
      <c r="B71" s="142" t="s">
        <v>106</v>
      </c>
      <c r="C71" s="142"/>
      <c r="D71" s="199">
        <v>25</v>
      </c>
      <c r="E71" s="166">
        <f t="shared" si="9"/>
        <v>175</v>
      </c>
      <c r="F71" s="244">
        <v>45926</v>
      </c>
      <c r="G71" s="245">
        <f t="shared" ca="1" si="12"/>
        <v>382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/>
      <c r="N71" s="196">
        <v>0.5</v>
      </c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0</v>
      </c>
      <c r="T71" s="179">
        <f t="shared" si="8"/>
        <v>87.5</v>
      </c>
      <c r="U71" s="180">
        <f t="shared" si="8"/>
        <v>87.5</v>
      </c>
      <c r="V71" s="167">
        <f t="shared" si="13"/>
        <v>175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22</v>
      </c>
      <c r="E72" s="166">
        <f t="shared" si="9"/>
        <v>154</v>
      </c>
      <c r="F72" s="242">
        <v>45924</v>
      </c>
      <c r="G72" s="245">
        <f t="shared" ca="1" si="12"/>
        <v>384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77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77</v>
      </c>
      <c r="V72" s="167">
        <f t="shared" si="13"/>
        <v>154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57">
        <f t="shared" si="11"/>
        <v>1</v>
      </c>
      <c r="B73" s="153" t="s">
        <v>108</v>
      </c>
      <c r="C73" s="149" t="s">
        <v>34</v>
      </c>
      <c r="D73" s="198">
        <v>38</v>
      </c>
      <c r="E73" s="166">
        <f t="shared" si="9"/>
        <v>266</v>
      </c>
      <c r="F73" s="243">
        <v>45923</v>
      </c>
      <c r="G73" s="245">
        <f t="shared" ca="1" si="12"/>
        <v>385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/>
      <c r="N73" s="196"/>
      <c r="O73" s="197">
        <v>0.5</v>
      </c>
      <c r="P73" s="178">
        <f t="shared" si="8"/>
        <v>133</v>
      </c>
      <c r="Q73" s="179">
        <f t="shared" si="8"/>
        <v>0</v>
      </c>
      <c r="R73" s="179">
        <f t="shared" si="8"/>
        <v>0</v>
      </c>
      <c r="S73" s="179">
        <f t="shared" si="8"/>
        <v>0</v>
      </c>
      <c r="T73" s="179">
        <f t="shared" si="8"/>
        <v>0</v>
      </c>
      <c r="U73" s="180">
        <f t="shared" si="8"/>
        <v>133</v>
      </c>
      <c r="V73" s="167">
        <f t="shared" si="13"/>
        <v>266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18.75">
      <c r="A74" s="157">
        <f t="shared" si="11"/>
        <v>1</v>
      </c>
      <c r="B74" s="153" t="s">
        <v>109</v>
      </c>
      <c r="C74" s="153"/>
      <c r="D74" s="198">
        <v>28</v>
      </c>
      <c r="E74" s="166">
        <f t="shared" si="9"/>
        <v>196</v>
      </c>
      <c r="F74" s="242">
        <v>45923</v>
      </c>
      <c r="G74" s="245">
        <f t="shared" ca="1" si="12"/>
        <v>385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/>
      <c r="N74" s="196"/>
      <c r="O74" s="197">
        <v>0.5</v>
      </c>
      <c r="P74" s="178">
        <f t="shared" si="8"/>
        <v>98</v>
      </c>
      <c r="Q74" s="179">
        <f t="shared" si="8"/>
        <v>0</v>
      </c>
      <c r="R74" s="179">
        <f t="shared" si="8"/>
        <v>0</v>
      </c>
      <c r="S74" s="179">
        <f t="shared" si="8"/>
        <v>0</v>
      </c>
      <c r="T74" s="179">
        <f t="shared" si="8"/>
        <v>0</v>
      </c>
      <c r="U74" s="180">
        <f t="shared" si="8"/>
        <v>98</v>
      </c>
      <c r="V74" s="167">
        <f t="shared" si="13"/>
        <v>196</v>
      </c>
      <c r="W74" s="147" t="s">
        <v>231</v>
      </c>
      <c r="X74" s="85">
        <f t="shared" si="10"/>
        <v>0</v>
      </c>
      <c r="Y74" s="2"/>
      <c r="Z74" s="2"/>
      <c r="AA74" s="2"/>
      <c r="AB74" s="2"/>
      <c r="AC74" s="2"/>
      <c r="AD74" s="2"/>
      <c r="AE74" s="2"/>
      <c r="AF74" s="2"/>
      <c r="AG74" s="2"/>
    </row>
    <row r="75" spans="1:33" ht="18.75">
      <c r="A75" s="157">
        <f t="shared" si="11"/>
        <v>1</v>
      </c>
      <c r="B75" s="142" t="s">
        <v>110</v>
      </c>
      <c r="C75" s="142" t="s">
        <v>291</v>
      </c>
      <c r="D75" s="198">
        <v>26</v>
      </c>
      <c r="E75" s="166">
        <f t="shared" si="9"/>
        <v>182</v>
      </c>
      <c r="F75" s="242">
        <v>45925</v>
      </c>
      <c r="G75" s="245">
        <f t="shared" ca="1" si="12"/>
        <v>383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>
        <v>0.25</v>
      </c>
      <c r="O75" s="197"/>
      <c r="P75" s="178">
        <f t="shared" si="8"/>
        <v>91</v>
      </c>
      <c r="Q75" s="179">
        <f t="shared" si="8"/>
        <v>0</v>
      </c>
      <c r="R75" s="179">
        <f t="shared" si="8"/>
        <v>45.5</v>
      </c>
      <c r="S75" s="179">
        <f t="shared" si="8"/>
        <v>0</v>
      </c>
      <c r="T75" s="179">
        <f t="shared" si="8"/>
        <v>45.5</v>
      </c>
      <c r="U75" s="180">
        <f t="shared" si="8"/>
        <v>0</v>
      </c>
      <c r="V75" s="167"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34</v>
      </c>
      <c r="E76" s="166">
        <f t="shared" si="9"/>
        <v>238</v>
      </c>
      <c r="F76" s="242">
        <v>45925</v>
      </c>
      <c r="G76" s="245">
        <f t="shared" ca="1" si="12"/>
        <v>383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>
        <v>0.5</v>
      </c>
      <c r="M76" s="196"/>
      <c r="N76" s="196"/>
      <c r="O76" s="197"/>
      <c r="P76" s="178">
        <f t="shared" si="8"/>
        <v>119</v>
      </c>
      <c r="Q76" s="179">
        <f t="shared" si="8"/>
        <v>0</v>
      </c>
      <c r="R76" s="179">
        <f t="shared" si="8"/>
        <v>119</v>
      </c>
      <c r="S76" s="179">
        <f t="shared" si="8"/>
        <v>0</v>
      </c>
      <c r="T76" s="179">
        <f t="shared" si="8"/>
        <v>0</v>
      </c>
      <c r="U76" s="180">
        <f t="shared" si="8"/>
        <v>0</v>
      </c>
      <c r="V76" s="167">
        <f t="shared" si="13"/>
        <v>238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33</v>
      </c>
      <c r="E77" s="166">
        <f t="shared" si="9"/>
        <v>231</v>
      </c>
      <c r="F77" s="242">
        <v>45926</v>
      </c>
      <c r="G77" s="245">
        <f t="shared" ca="1" si="12"/>
        <v>382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>
        <v>0.5</v>
      </c>
      <c r="M77" s="196"/>
      <c r="N77" s="196"/>
      <c r="O77" s="197"/>
      <c r="P77" s="178">
        <f t="shared" si="8"/>
        <v>115.5</v>
      </c>
      <c r="Q77" s="179">
        <f t="shared" si="8"/>
        <v>0</v>
      </c>
      <c r="R77" s="179">
        <f t="shared" si="8"/>
        <v>115.5</v>
      </c>
      <c r="S77" s="179">
        <f t="shared" si="8"/>
        <v>0</v>
      </c>
      <c r="T77" s="179">
        <f t="shared" si="8"/>
        <v>0</v>
      </c>
      <c r="U77" s="180">
        <f t="shared" si="8"/>
        <v>0</v>
      </c>
      <c r="V77" s="167">
        <f t="shared" si="13"/>
        <v>231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26</v>
      </c>
      <c r="E78" s="166">
        <f t="shared" si="9"/>
        <v>182</v>
      </c>
      <c r="F78" s="244">
        <v>45925</v>
      </c>
      <c r="G78" s="245">
        <f t="shared" ca="1" si="12"/>
        <v>383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91</v>
      </c>
      <c r="Q78" s="179">
        <f t="shared" si="8"/>
        <v>0</v>
      </c>
      <c r="R78" s="179">
        <f t="shared" si="8"/>
        <v>0</v>
      </c>
      <c r="S78" s="179">
        <f t="shared" si="8"/>
        <v>45.5</v>
      </c>
      <c r="T78" s="179">
        <f t="shared" si="8"/>
        <v>0</v>
      </c>
      <c r="U78" s="180">
        <f t="shared" si="8"/>
        <v>45.5</v>
      </c>
      <c r="V78" s="167">
        <f t="shared" si="13"/>
        <v>182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289">
        <v>45923</v>
      </c>
      <c r="G79" s="245">
        <f t="shared" ca="1" si="12"/>
        <v>385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/>
      <c r="N79" s="196"/>
      <c r="O79" s="197">
        <v>0.5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0</v>
      </c>
      <c r="T79" s="179">
        <f t="shared" si="8"/>
        <v>0</v>
      </c>
      <c r="U79" s="180">
        <f t="shared" si="8"/>
        <v>98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242">
        <v>45923</v>
      </c>
      <c r="G80" s="245">
        <f t="shared" ca="1" si="12"/>
        <v>385</v>
      </c>
      <c r="H80" s="253">
        <v>1</v>
      </c>
      <c r="I80" s="253" t="str">
        <f>VLOOKUP(H80,Secteurs!$A$4:$C$6,3)</f>
        <v>Frisca MPASSI</v>
      </c>
      <c r="J80" s="195"/>
      <c r="K80" s="196"/>
      <c r="L80" s="196"/>
      <c r="M80" s="196"/>
      <c r="N80" s="196">
        <v>0.5</v>
      </c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0</v>
      </c>
      <c r="S80" s="179">
        <f t="shared" si="8"/>
        <v>0</v>
      </c>
      <c r="T80" s="179">
        <f t="shared" si="8"/>
        <v>98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242">
        <v>45925</v>
      </c>
      <c r="G81" s="245">
        <f t="shared" ca="1" si="12"/>
        <v>383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>
        <v>0.5</v>
      </c>
      <c r="M81" s="196"/>
      <c r="N81" s="196"/>
      <c r="O81" s="197"/>
      <c r="P81" s="178">
        <f t="shared" si="8"/>
        <v>98</v>
      </c>
      <c r="Q81" s="179">
        <f t="shared" si="8"/>
        <v>0</v>
      </c>
      <c r="R81" s="179">
        <f t="shared" si="8"/>
        <v>98</v>
      </c>
      <c r="S81" s="179">
        <f t="shared" si="8"/>
        <v>0</v>
      </c>
      <c r="T81" s="179">
        <f t="shared" si="8"/>
        <v>0</v>
      </c>
      <c r="U81" s="180">
        <f t="shared" si="8"/>
        <v>0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26</v>
      </c>
      <c r="E82" s="166">
        <f t="shared" si="9"/>
        <v>182</v>
      </c>
      <c r="F82" s="244">
        <v>45924</v>
      </c>
      <c r="G82" s="245">
        <f t="shared" ca="1" si="12"/>
        <v>384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91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91</v>
      </c>
      <c r="V82" s="167">
        <f t="shared" si="13"/>
        <v>182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242">
        <v>45926</v>
      </c>
      <c r="G83" s="245">
        <f t="shared" ca="1" si="12"/>
        <v>382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>
        <v>0.5</v>
      </c>
      <c r="N83" s="196"/>
      <c r="O83" s="197"/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98</v>
      </c>
      <c r="T83" s="179">
        <f t="shared" si="8"/>
        <v>0</v>
      </c>
      <c r="U83" s="180">
        <f t="shared" si="8"/>
        <v>0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244">
        <v>45924</v>
      </c>
      <c r="G84" s="245">
        <f t="shared" ca="1" si="12"/>
        <v>384</v>
      </c>
      <c r="H84" s="254">
        <v>1</v>
      </c>
      <c r="I84" s="253" t="str">
        <f>VLOOKUP(H84,Secteurs!$A$4:$C$6,3)</f>
        <v>Frisca MPASSI</v>
      </c>
      <c r="J84" s="195"/>
      <c r="K84" s="196"/>
      <c r="L84" s="196">
        <v>0.5</v>
      </c>
      <c r="M84" s="196"/>
      <c r="N84" s="196"/>
      <c r="O84" s="197">
        <v>0.5</v>
      </c>
      <c r="P84" s="178">
        <f t="shared" si="8"/>
        <v>0</v>
      </c>
      <c r="Q84" s="179">
        <f t="shared" si="8"/>
        <v>0</v>
      </c>
      <c r="R84" s="179">
        <f t="shared" si="8"/>
        <v>98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242">
        <v>45925</v>
      </c>
      <c r="G85" s="245">
        <f t="shared" ca="1" si="12"/>
        <v>383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>
        <v>0.5</v>
      </c>
      <c r="M85" s="196"/>
      <c r="N85" s="196"/>
      <c r="O85" s="197"/>
      <c r="P85" s="178">
        <f t="shared" si="8"/>
        <v>98</v>
      </c>
      <c r="Q85" s="179">
        <f t="shared" si="8"/>
        <v>0</v>
      </c>
      <c r="R85" s="179">
        <f t="shared" si="8"/>
        <v>98</v>
      </c>
      <c r="S85" s="179">
        <f t="shared" si="8"/>
        <v>0</v>
      </c>
      <c r="T85" s="179">
        <f t="shared" si="8"/>
        <v>0</v>
      </c>
      <c r="U85" s="180">
        <f t="shared" si="8"/>
        <v>0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242">
        <v>45925</v>
      </c>
      <c r="G86" s="245">
        <f t="shared" ca="1" si="12"/>
        <v>383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244">
        <v>45926</v>
      </c>
      <c r="G87" s="245">
        <f t="shared" ca="1" si="12"/>
        <v>382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>
        <v>0.25</v>
      </c>
      <c r="O87" s="197">
        <v>0.25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49</v>
      </c>
      <c r="U87" s="180">
        <f t="shared" si="8"/>
        <v>49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22</v>
      </c>
      <c r="E88" s="166">
        <f t="shared" si="9"/>
        <v>154</v>
      </c>
      <c r="F88" s="242">
        <v>45923</v>
      </c>
      <c r="G88" s="245">
        <f t="shared" ca="1" si="12"/>
        <v>385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>
        <v>0.25</v>
      </c>
      <c r="M88" s="196"/>
      <c r="N88" s="196"/>
      <c r="O88" s="197">
        <v>0.25</v>
      </c>
      <c r="P88" s="178">
        <f t="shared" si="8"/>
        <v>77</v>
      </c>
      <c r="Q88" s="179">
        <f t="shared" si="8"/>
        <v>0</v>
      </c>
      <c r="R88" s="179">
        <f t="shared" si="8"/>
        <v>38.5</v>
      </c>
      <c r="S88" s="179">
        <f t="shared" si="8"/>
        <v>0</v>
      </c>
      <c r="T88" s="179">
        <f t="shared" si="8"/>
        <v>0</v>
      </c>
      <c r="U88" s="180">
        <f t="shared" si="8"/>
        <v>38.5</v>
      </c>
      <c r="V88" s="167">
        <f t="shared" si="13"/>
        <v>154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242">
        <v>45924</v>
      </c>
      <c r="G89" s="245">
        <f t="shared" ca="1" si="12"/>
        <v>384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>
        <v>0.5</v>
      </c>
      <c r="M89" s="196"/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98</v>
      </c>
      <c r="S89" s="179">
        <f t="shared" si="8"/>
        <v>0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242">
        <v>45925</v>
      </c>
      <c r="G90" s="245">
        <f t="shared" ca="1" si="12"/>
        <v>383</v>
      </c>
      <c r="H90" s="253">
        <v>3</v>
      </c>
      <c r="I90" s="253" t="str">
        <f>VLOOKUP(H90,Secteurs!$A$4:$C$6,3)</f>
        <v>Arnaud ITOUA</v>
      </c>
      <c r="J90" s="195"/>
      <c r="K90" s="196"/>
      <c r="L90" s="196">
        <v>0.5</v>
      </c>
      <c r="M90" s="196"/>
      <c r="N90" s="196"/>
      <c r="O90" s="197">
        <v>0.5</v>
      </c>
      <c r="P90" s="178">
        <f t="shared" si="8"/>
        <v>0</v>
      </c>
      <c r="Q90" s="179">
        <f t="shared" si="8"/>
        <v>0</v>
      </c>
      <c r="R90" s="179">
        <f t="shared" si="8"/>
        <v>119</v>
      </c>
      <c r="S90" s="179">
        <f t="shared" si="8"/>
        <v>0</v>
      </c>
      <c r="T90" s="179">
        <f t="shared" si="8"/>
        <v>0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f t="shared" si="9"/>
        <v>266</v>
      </c>
      <c r="F91" s="244">
        <v>45924</v>
      </c>
      <c r="G91" s="245">
        <f t="shared" ca="1" si="12"/>
        <v>384</v>
      </c>
      <c r="H91" s="254">
        <v>2</v>
      </c>
      <c r="I91" s="253" t="str">
        <f>VLOOKUP(H91,Secteurs!$A$4:$C$6,3)</f>
        <v>Prince MBOUSSA</v>
      </c>
      <c r="J91" s="195">
        <v>0.25</v>
      </c>
      <c r="K91" s="196"/>
      <c r="L91" s="196"/>
      <c r="M91" s="196"/>
      <c r="N91" s="196"/>
      <c r="O91" s="197">
        <v>0.75</v>
      </c>
      <c r="P91" s="178">
        <f t="shared" si="8"/>
        <v>66.5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199.5</v>
      </c>
      <c r="V91" s="167">
        <f t="shared" si="13"/>
        <v>266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15</v>
      </c>
      <c r="E92" s="166">
        <f t="shared" si="9"/>
        <v>105</v>
      </c>
      <c r="F92" s="242">
        <v>45925</v>
      </c>
      <c r="G92" s="245">
        <f t="shared" ca="1" si="12"/>
        <v>383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0.5</v>
      </c>
      <c r="O92" s="197">
        <v>0.5</v>
      </c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52.5</v>
      </c>
      <c r="U92" s="180">
        <f t="shared" si="8"/>
        <v>52.5</v>
      </c>
      <c r="V92" s="167">
        <f t="shared" si="13"/>
        <v>105</v>
      </c>
      <c r="W92" s="147" t="s">
        <v>205</v>
      </c>
      <c r="X92" s="85">
        <f t="shared" si="10"/>
        <v>0</v>
      </c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242">
        <v>45923</v>
      </c>
      <c r="G93" s="245">
        <f t="shared" ca="1" si="12"/>
        <v>385</v>
      </c>
      <c r="H93" s="253">
        <v>1</v>
      </c>
      <c r="I93" s="253" t="str">
        <f>VLOOKUP(H93,Secteurs!$A$4:$C$6,3)</f>
        <v>Frisca MPASSI</v>
      </c>
      <c r="J93" s="195">
        <v>1</v>
      </c>
      <c r="K93" s="196"/>
      <c r="L93" s="196"/>
      <c r="M93" s="196"/>
      <c r="N93" s="196"/>
      <c r="O93" s="197"/>
      <c r="P93" s="178">
        <f t="shared" si="8"/>
        <v>196</v>
      </c>
      <c r="Q93" s="179">
        <f t="shared" si="8"/>
        <v>0</v>
      </c>
      <c r="R93" s="179">
        <f t="shared" si="8"/>
        <v>0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24</v>
      </c>
      <c r="E94" s="166">
        <f t="shared" si="9"/>
        <v>168</v>
      </c>
      <c r="F94" s="242">
        <v>45925</v>
      </c>
      <c r="G94" s="245">
        <f t="shared" ca="1" si="12"/>
        <v>383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84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84</v>
      </c>
      <c r="V94" s="167">
        <f t="shared" si="13"/>
        <v>168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2" t="s">
        <v>290</v>
      </c>
      <c r="D95" s="198">
        <v>50</v>
      </c>
      <c r="E95" s="166">
        <f t="shared" si="9"/>
        <v>350</v>
      </c>
      <c r="F95" s="242">
        <v>45923</v>
      </c>
      <c r="G95" s="245">
        <f t="shared" ca="1" si="12"/>
        <v>385</v>
      </c>
      <c r="H95" s="253">
        <v>2</v>
      </c>
      <c r="I95" s="253" t="str">
        <f>VLOOKUP(H95,Secteurs!$A$4:$C$6,3)</f>
        <v>Prince MBOUSSA</v>
      </c>
      <c r="J95" s="195"/>
      <c r="K95" s="196">
        <v>0.5</v>
      </c>
      <c r="L95" s="196"/>
      <c r="M95" s="196"/>
      <c r="N95" s="196"/>
      <c r="O95" s="197">
        <v>0.5</v>
      </c>
      <c r="P95" s="178">
        <f t="shared" si="8"/>
        <v>0</v>
      </c>
      <c r="Q95" s="179">
        <f t="shared" si="8"/>
        <v>175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175</v>
      </c>
      <c r="V95" s="167">
        <f t="shared" si="13"/>
        <v>350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244">
        <v>45926</v>
      </c>
      <c r="G96" s="245">
        <f t="shared" ca="1" si="12"/>
        <v>382</v>
      </c>
      <c r="H96" s="254">
        <v>1</v>
      </c>
      <c r="I96" s="253" t="str">
        <f>VLOOKUP(H96,Secteurs!$A$4:$C$6,3)</f>
        <v>Frisca MPASSI</v>
      </c>
      <c r="J96" s="195"/>
      <c r="K96" s="196"/>
      <c r="L96" s="196"/>
      <c r="M96" s="196"/>
      <c r="N96" s="196">
        <v>0.5</v>
      </c>
      <c r="O96" s="197">
        <v>0.5</v>
      </c>
      <c r="P96" s="178">
        <f t="shared" si="8"/>
        <v>0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87.5</v>
      </c>
      <c r="U96" s="180">
        <f t="shared" si="8"/>
        <v>87.5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242">
        <v>45926</v>
      </c>
      <c r="G97" s="245">
        <f t="shared" ca="1" si="12"/>
        <v>382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>
        <v>0.5</v>
      </c>
      <c r="M97" s="196"/>
      <c r="N97" s="196"/>
      <c r="O97" s="197"/>
      <c r="P97" s="178">
        <f t="shared" si="8"/>
        <v>84</v>
      </c>
      <c r="Q97" s="179">
        <f t="shared" si="8"/>
        <v>0</v>
      </c>
      <c r="R97" s="179">
        <f t="shared" si="8"/>
        <v>84</v>
      </c>
      <c r="S97" s="179">
        <f t="shared" si="8"/>
        <v>0</v>
      </c>
      <c r="T97" s="179">
        <f t="shared" si="8"/>
        <v>0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33</v>
      </c>
      <c r="E98" s="166">
        <f t="shared" si="9"/>
        <v>231</v>
      </c>
      <c r="F98" s="242">
        <v>45926</v>
      </c>
      <c r="G98" s="245">
        <f t="shared" ca="1" si="12"/>
        <v>382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115.5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115.5</v>
      </c>
      <c r="V98" s="167">
        <f t="shared" si="13"/>
        <v>231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242">
        <v>45924</v>
      </c>
      <c r="G99" s="245">
        <f t="shared" ca="1" si="12"/>
        <v>384</v>
      </c>
      <c r="H99" s="253">
        <v>1</v>
      </c>
      <c r="I99" s="253" t="str">
        <f>VLOOKUP(H99,Secteurs!$A$4:$C$6,3)</f>
        <v>Frisca MPASSI</v>
      </c>
      <c r="J99" s="195"/>
      <c r="K99" s="196"/>
      <c r="L99" s="196">
        <v>0.5</v>
      </c>
      <c r="M99" s="196"/>
      <c r="N99" s="196"/>
      <c r="O99" s="197">
        <v>0.5</v>
      </c>
      <c r="P99" s="178">
        <f t="shared" si="8"/>
        <v>0</v>
      </c>
      <c r="Q99" s="179">
        <f t="shared" si="8"/>
        <v>0</v>
      </c>
      <c r="R99" s="179">
        <f t="shared" si="8"/>
        <v>98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6</v>
      </c>
      <c r="E100" s="166">
        <f t="shared" si="9"/>
        <v>42</v>
      </c>
      <c r="F100" s="242">
        <v>45926</v>
      </c>
      <c r="G100" s="245">
        <f t="shared" ca="1" si="12"/>
        <v>382</v>
      </c>
      <c r="H100" s="253">
        <v>3</v>
      </c>
      <c r="I100" s="253" t="str">
        <f>VLOOKUP(H100,Secteurs!$A$4:$C$6,3)</f>
        <v>Arnaud ITOUA</v>
      </c>
      <c r="J100" s="195"/>
      <c r="K100" s="196"/>
      <c r="L100" s="196"/>
      <c r="M100" s="196"/>
      <c r="N100" s="196"/>
      <c r="O100" s="197">
        <v>1</v>
      </c>
      <c r="P100" s="178">
        <f t="shared" si="8"/>
        <v>0</v>
      </c>
      <c r="Q100" s="179">
        <f t="shared" si="8"/>
        <v>0</v>
      </c>
      <c r="R100" s="179">
        <f t="shared" si="8"/>
        <v>0</v>
      </c>
      <c r="S100" s="179">
        <f t="shared" si="8"/>
        <v>0</v>
      </c>
      <c r="T100" s="179">
        <f t="shared" si="8"/>
        <v>0</v>
      </c>
      <c r="U100" s="180">
        <f t="shared" ref="S100:U147" si="14">+$E100*O100</f>
        <v>42</v>
      </c>
      <c r="V100" s="167">
        <f t="shared" si="13"/>
        <v>42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30</v>
      </c>
      <c r="E101" s="166">
        <f t="shared" si="9"/>
        <v>210</v>
      </c>
      <c r="F101" s="242">
        <v>45923</v>
      </c>
      <c r="G101" s="245">
        <f t="shared" ca="1" si="12"/>
        <v>385</v>
      </c>
      <c r="H101" s="253">
        <v>2</v>
      </c>
      <c r="I101" s="253" t="str">
        <f>VLOOKUP(H101,Secteurs!$A$4:$C$6,3)</f>
        <v>Prince MBOUSSA</v>
      </c>
      <c r="J101" s="195">
        <v>0.25</v>
      </c>
      <c r="K101" s="196"/>
      <c r="L101" s="196"/>
      <c r="M101" s="196"/>
      <c r="N101" s="196"/>
      <c r="O101" s="197">
        <v>0.75</v>
      </c>
      <c r="P101" s="178">
        <f t="shared" ref="P101:R147" si="15">+$E101*J101</f>
        <v>52.5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157.5</v>
      </c>
      <c r="V101" s="167">
        <f t="shared" si="13"/>
        <v>210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14</v>
      </c>
      <c r="E102" s="166">
        <f t="shared" si="9"/>
        <v>98</v>
      </c>
      <c r="F102" s="242">
        <v>45923</v>
      </c>
      <c r="G102" s="245">
        <f t="shared" ca="1" si="12"/>
        <v>385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/>
      <c r="O102" s="197">
        <v>0.5</v>
      </c>
      <c r="P102" s="178">
        <f t="shared" si="15"/>
        <v>49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0</v>
      </c>
      <c r="U102" s="180">
        <f t="shared" si="14"/>
        <v>49</v>
      </c>
      <c r="V102" s="167">
        <f t="shared" si="13"/>
        <v>98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42" t="s">
        <v>139</v>
      </c>
      <c r="C103" s="163" t="s">
        <v>281</v>
      </c>
      <c r="D103" s="198"/>
      <c r="E103" s="166">
        <f t="shared" si="9"/>
        <v>0</v>
      </c>
      <c r="F103" s="242">
        <v>45925</v>
      </c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24</v>
      </c>
      <c r="E104" s="166">
        <f t="shared" si="9"/>
        <v>168</v>
      </c>
      <c r="F104" s="289">
        <v>45908</v>
      </c>
      <c r="G104" s="245">
        <f t="shared" ca="1" si="12"/>
        <v>400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>
        <v>0.5</v>
      </c>
      <c r="N104" s="196"/>
      <c r="O104" s="197"/>
      <c r="P104" s="178">
        <f t="shared" si="15"/>
        <v>84</v>
      </c>
      <c r="Q104" s="179">
        <f t="shared" si="15"/>
        <v>0</v>
      </c>
      <c r="R104" s="179">
        <f t="shared" si="15"/>
        <v>0</v>
      </c>
      <c r="S104" s="179">
        <f t="shared" si="14"/>
        <v>84</v>
      </c>
      <c r="T104" s="179">
        <f t="shared" si="14"/>
        <v>0</v>
      </c>
      <c r="U104" s="180">
        <f t="shared" si="14"/>
        <v>0</v>
      </c>
      <c r="V104" s="167">
        <f t="shared" si="13"/>
        <v>168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22</v>
      </c>
      <c r="E105" s="166">
        <f t="shared" si="9"/>
        <v>154</v>
      </c>
      <c r="F105" s="244">
        <v>45925</v>
      </c>
      <c r="G105" s="245">
        <f t="shared" ca="1" si="12"/>
        <v>383</v>
      </c>
      <c r="H105" s="254">
        <v>1</v>
      </c>
      <c r="I105" s="253" t="str">
        <f>VLOOKUP(H105,Secteurs!$A$4:$C$6,3)</f>
        <v>Frisca MPASSI</v>
      </c>
      <c r="J105" s="195"/>
      <c r="K105" s="196"/>
      <c r="L105" s="196">
        <v>0.5</v>
      </c>
      <c r="M105" s="196">
        <v>0.5</v>
      </c>
      <c r="N105" s="196"/>
      <c r="O105" s="197"/>
      <c r="P105" s="178">
        <f t="shared" si="15"/>
        <v>0</v>
      </c>
      <c r="Q105" s="179">
        <f t="shared" si="15"/>
        <v>0</v>
      </c>
      <c r="R105" s="179">
        <f t="shared" si="15"/>
        <v>77</v>
      </c>
      <c r="S105" s="179">
        <f t="shared" si="14"/>
        <v>77</v>
      </c>
      <c r="T105" s="179">
        <f t="shared" si="14"/>
        <v>0</v>
      </c>
      <c r="U105" s="180">
        <f t="shared" si="14"/>
        <v>0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18</v>
      </c>
      <c r="E106" s="166">
        <f t="shared" si="9"/>
        <v>126</v>
      </c>
      <c r="F106" s="242">
        <v>45923</v>
      </c>
      <c r="G106" s="245">
        <f t="shared" ca="1" si="12"/>
        <v>385</v>
      </c>
      <c r="H106" s="253">
        <v>2</v>
      </c>
      <c r="I106" s="253" t="str">
        <f>VLOOKUP(H106,Secteurs!$A$4:$C$6,3)</f>
        <v>Prince MBOUSSA</v>
      </c>
      <c r="J106" s="195"/>
      <c r="K106" s="196"/>
      <c r="L106" s="196"/>
      <c r="M106" s="196">
        <v>0.25</v>
      </c>
      <c r="N106" s="196"/>
      <c r="O106" s="197">
        <v>0.75</v>
      </c>
      <c r="P106" s="178">
        <f t="shared" si="15"/>
        <v>0</v>
      </c>
      <c r="Q106" s="179">
        <f t="shared" si="15"/>
        <v>0</v>
      </c>
      <c r="R106" s="179">
        <f t="shared" si="15"/>
        <v>0</v>
      </c>
      <c r="S106" s="179">
        <f t="shared" si="14"/>
        <v>31.5</v>
      </c>
      <c r="T106" s="179">
        <f t="shared" si="14"/>
        <v>0</v>
      </c>
      <c r="U106" s="180">
        <f t="shared" si="14"/>
        <v>94.5</v>
      </c>
      <c r="V106" s="167">
        <f t="shared" si="13"/>
        <v>126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290</v>
      </c>
      <c r="D107" s="198">
        <v>20</v>
      </c>
      <c r="E107" s="166">
        <f t="shared" si="9"/>
        <v>140</v>
      </c>
      <c r="F107" s="242">
        <v>45926</v>
      </c>
      <c r="G107" s="245">
        <f t="shared" ca="1" si="12"/>
        <v>382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>
        <v>0.5</v>
      </c>
      <c r="M107" s="196"/>
      <c r="N107" s="196"/>
      <c r="O107" s="197"/>
      <c r="P107" s="178">
        <f t="shared" si="15"/>
        <v>70</v>
      </c>
      <c r="Q107" s="179">
        <f t="shared" si="15"/>
        <v>0</v>
      </c>
      <c r="R107" s="179">
        <f t="shared" si="15"/>
        <v>70</v>
      </c>
      <c r="S107" s="179">
        <f t="shared" si="14"/>
        <v>0</v>
      </c>
      <c r="T107" s="179">
        <f t="shared" si="14"/>
        <v>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242">
        <v>45923</v>
      </c>
      <c r="G108" s="245">
        <f t="shared" ca="1" si="12"/>
        <v>385</v>
      </c>
      <c r="H108" s="253">
        <v>2</v>
      </c>
      <c r="I108" s="253" t="str">
        <f>VLOOKUP(H108,Secteurs!$A$4:$C$6,3)</f>
        <v>Prince MBOUSSA</v>
      </c>
      <c r="J108" s="195">
        <v>0.5</v>
      </c>
      <c r="K108" s="196"/>
      <c r="L108" s="196"/>
      <c r="M108" s="196">
        <v>0.25</v>
      </c>
      <c r="N108" s="196"/>
      <c r="O108" s="197">
        <v>0.25</v>
      </c>
      <c r="P108" s="178">
        <f t="shared" si="15"/>
        <v>63</v>
      </c>
      <c r="Q108" s="179">
        <f t="shared" si="15"/>
        <v>0</v>
      </c>
      <c r="R108" s="179">
        <f t="shared" si="15"/>
        <v>0</v>
      </c>
      <c r="S108" s="179">
        <f t="shared" si="14"/>
        <v>31.5</v>
      </c>
      <c r="T108" s="179">
        <f t="shared" si="14"/>
        <v>0</v>
      </c>
      <c r="U108" s="180">
        <f t="shared" si="14"/>
        <v>31.5</v>
      </c>
      <c r="V108" s="167">
        <f t="shared" si="13"/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242">
        <v>45924</v>
      </c>
      <c r="G109" s="245">
        <f t="shared" ca="1" si="12"/>
        <v>384</v>
      </c>
      <c r="H109" s="253">
        <v>1</v>
      </c>
      <c r="I109" s="253" t="str">
        <f>VLOOKUP(H109,Secteurs!$A$4:$C$6,3)</f>
        <v>Frisca MPASSI</v>
      </c>
      <c r="J109" s="195"/>
      <c r="K109" s="196"/>
      <c r="L109" s="196">
        <v>0.5</v>
      </c>
      <c r="M109" s="196"/>
      <c r="N109" s="196"/>
      <c r="O109" s="197">
        <v>0.5</v>
      </c>
      <c r="P109" s="178">
        <f t="shared" si="15"/>
        <v>0</v>
      </c>
      <c r="Q109" s="179">
        <f t="shared" si="15"/>
        <v>0</v>
      </c>
      <c r="R109" s="179">
        <f t="shared" si="15"/>
        <v>77</v>
      </c>
      <c r="S109" s="179">
        <f t="shared" si="14"/>
        <v>0</v>
      </c>
      <c r="T109" s="179">
        <f t="shared" si="14"/>
        <v>0</v>
      </c>
      <c r="U109" s="180">
        <f t="shared" si="14"/>
        <v>77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20</v>
      </c>
      <c r="E110" s="166">
        <f t="shared" si="9"/>
        <v>140</v>
      </c>
      <c r="F110" s="242">
        <v>45925</v>
      </c>
      <c r="G110" s="245">
        <f t="shared" ca="1" si="12"/>
        <v>383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140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140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242">
        <v>45923</v>
      </c>
      <c r="G111" s="245">
        <f t="shared" ca="1" si="12"/>
        <v>385</v>
      </c>
      <c r="H111" s="253">
        <v>1</v>
      </c>
      <c r="I111" s="253" t="str">
        <f>VLOOKUP(H111,Secteurs!$A$4:$C$6,3)</f>
        <v>Frisca MPASSI</v>
      </c>
      <c r="J111" s="195"/>
      <c r="K111" s="196"/>
      <c r="L111" s="196">
        <v>0.5</v>
      </c>
      <c r="M111" s="196"/>
      <c r="N111" s="196"/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77</v>
      </c>
      <c r="S111" s="179">
        <f t="shared" si="14"/>
        <v>0</v>
      </c>
      <c r="T111" s="179">
        <f t="shared" si="14"/>
        <v>0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20</v>
      </c>
      <c r="E112" s="166">
        <f t="shared" si="9"/>
        <v>140</v>
      </c>
      <c r="F112" s="244">
        <v>45924</v>
      </c>
      <c r="G112" s="245">
        <f t="shared" ca="1" si="12"/>
        <v>384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>
        <v>0.5</v>
      </c>
      <c r="M112" s="196"/>
      <c r="N112" s="196"/>
      <c r="O112" s="197"/>
      <c r="P112" s="178">
        <f t="shared" si="15"/>
        <v>70</v>
      </c>
      <c r="Q112" s="179">
        <f t="shared" si="15"/>
        <v>0</v>
      </c>
      <c r="R112" s="179">
        <f t="shared" si="15"/>
        <v>70</v>
      </c>
      <c r="S112" s="179">
        <f t="shared" si="14"/>
        <v>0</v>
      </c>
      <c r="T112" s="179">
        <f t="shared" si="14"/>
        <v>0</v>
      </c>
      <c r="U112" s="180">
        <f t="shared" si="14"/>
        <v>0</v>
      </c>
      <c r="V112" s="167">
        <f t="shared" si="13"/>
        <v>140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17</v>
      </c>
      <c r="E113" s="166">
        <f t="shared" si="9"/>
        <v>119</v>
      </c>
      <c r="F113" s="242">
        <v>45923</v>
      </c>
      <c r="G113" s="245">
        <f t="shared" ca="1" si="12"/>
        <v>385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59.5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59.5</v>
      </c>
      <c r="V113" s="167">
        <f t="shared" si="13"/>
        <v>119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242">
        <v>45925</v>
      </c>
      <c r="G114" s="245">
        <f t="shared" ca="1" si="12"/>
        <v>383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242">
        <v>45923</v>
      </c>
      <c r="G115" s="245">
        <f t="shared" ca="1" si="12"/>
        <v>385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50" t="s">
        <v>291</v>
      </c>
      <c r="D116" s="200">
        <v>24</v>
      </c>
      <c r="E116" s="166">
        <f t="shared" si="9"/>
        <v>168</v>
      </c>
      <c r="F116" s="242">
        <v>45925</v>
      </c>
      <c r="G116" s="245">
        <f t="shared" ca="1" si="12"/>
        <v>383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/>
      <c r="N116" s="196">
        <v>0.5</v>
      </c>
      <c r="O116" s="197"/>
      <c r="P116" s="178">
        <f t="shared" si="15"/>
        <v>84</v>
      </c>
      <c r="Q116" s="179">
        <f t="shared" si="15"/>
        <v>0</v>
      </c>
      <c r="R116" s="179">
        <f t="shared" si="15"/>
        <v>0</v>
      </c>
      <c r="S116" s="179">
        <f t="shared" si="14"/>
        <v>0</v>
      </c>
      <c r="T116" s="179">
        <f t="shared" si="14"/>
        <v>84</v>
      </c>
      <c r="U116" s="180">
        <f t="shared" si="14"/>
        <v>0</v>
      </c>
      <c r="V116" s="167">
        <f t="shared" si="13"/>
        <v>168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14</v>
      </c>
      <c r="E117" s="166">
        <f t="shared" si="9"/>
        <v>98</v>
      </c>
      <c r="F117" s="242">
        <v>45925</v>
      </c>
      <c r="G117" s="245">
        <f ca="1">+IF(A117=1,(+TODAY())-F117,"Sans objet")</f>
        <v>383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98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98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1</v>
      </c>
      <c r="B118" s="142" t="s">
        <v>155</v>
      </c>
      <c r="C118" s="142"/>
      <c r="D118" s="198">
        <v>10</v>
      </c>
      <c r="E118" s="166">
        <f t="shared" si="9"/>
        <v>70</v>
      </c>
      <c r="F118" s="242">
        <v>45923</v>
      </c>
      <c r="G118" s="245">
        <f ca="1">+IF(A118=1,(+TODAY())-F118,"Sans objet")</f>
        <v>385</v>
      </c>
      <c r="H118" s="253">
        <v>2</v>
      </c>
      <c r="I118" s="253" t="str">
        <f>VLOOKUP(H118,Secteurs!$A$4:$C$6,3)</f>
        <v>Prince MBOUSSA</v>
      </c>
      <c r="J118" s="195">
        <v>0.5</v>
      </c>
      <c r="K118" s="196"/>
      <c r="L118" s="196"/>
      <c r="M118" s="196"/>
      <c r="N118" s="196"/>
      <c r="O118" s="197">
        <v>0.5</v>
      </c>
      <c r="P118" s="178">
        <f t="shared" si="15"/>
        <v>35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35</v>
      </c>
      <c r="V118" s="167">
        <f t="shared" si="13"/>
        <v>70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14</v>
      </c>
      <c r="E119" s="166">
        <f t="shared" si="9"/>
        <v>98</v>
      </c>
      <c r="F119" s="243">
        <v>45923</v>
      </c>
      <c r="G119" s="245">
        <f t="shared" ca="1" si="12"/>
        <v>385</v>
      </c>
      <c r="H119" s="255">
        <v>3</v>
      </c>
      <c r="I119" s="255" t="str">
        <f>VLOOKUP(H119,Secteurs!$A$4:$C$6,3)</f>
        <v>Arnaud ITOUA</v>
      </c>
      <c r="J119" s="195">
        <v>0.5</v>
      </c>
      <c r="K119" s="196"/>
      <c r="L119" s="196"/>
      <c r="M119" s="196"/>
      <c r="N119" s="196"/>
      <c r="O119" s="197">
        <v>0.5</v>
      </c>
      <c r="P119" s="178">
        <f t="shared" si="15"/>
        <v>49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0</v>
      </c>
      <c r="U119" s="180">
        <f t="shared" si="14"/>
        <v>49</v>
      </c>
      <c r="V119" s="167">
        <f t="shared" si="13"/>
        <v>98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50" t="s">
        <v>291</v>
      </c>
      <c r="D120" s="200">
        <v>22</v>
      </c>
      <c r="E120" s="166">
        <f t="shared" si="9"/>
        <v>154</v>
      </c>
      <c r="F120" s="242">
        <v>45925</v>
      </c>
      <c r="G120" s="245">
        <f t="shared" ca="1" si="12"/>
        <v>383</v>
      </c>
      <c r="H120" s="253">
        <v>2</v>
      </c>
      <c r="I120" s="253" t="str">
        <f>VLOOKUP(H120,Secteurs!$A$4:$C$6,3)</f>
        <v>Prince MBOUSSA</v>
      </c>
      <c r="J120" s="195">
        <v>0.5</v>
      </c>
      <c r="K120" s="196"/>
      <c r="L120" s="196"/>
      <c r="M120" s="196"/>
      <c r="N120" s="196"/>
      <c r="O120" s="197">
        <v>0.5</v>
      </c>
      <c r="P120" s="178">
        <f t="shared" si="15"/>
        <v>77</v>
      </c>
      <c r="Q120" s="179">
        <f t="shared" si="15"/>
        <v>0</v>
      </c>
      <c r="R120" s="179">
        <f t="shared" si="15"/>
        <v>0</v>
      </c>
      <c r="S120" s="179">
        <f t="shared" si="14"/>
        <v>0</v>
      </c>
      <c r="T120" s="179">
        <f t="shared" si="14"/>
        <v>0</v>
      </c>
      <c r="U120" s="180">
        <f t="shared" si="14"/>
        <v>77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50</v>
      </c>
      <c r="E121" s="166">
        <f t="shared" si="9"/>
        <v>350</v>
      </c>
      <c r="F121" s="242">
        <v>45925</v>
      </c>
      <c r="G121" s="245">
        <f t="shared" ca="1" si="12"/>
        <v>383</v>
      </c>
      <c r="H121" s="253">
        <v>2</v>
      </c>
      <c r="I121" s="253" t="str">
        <f>VLOOKUP(H121,Secteurs!$A$4:$C$6,3)</f>
        <v>Prince MBOUSSA</v>
      </c>
      <c r="J121" s="195"/>
      <c r="K121" s="196"/>
      <c r="L121" s="196"/>
      <c r="M121" s="196">
        <v>0.5</v>
      </c>
      <c r="N121" s="196"/>
      <c r="O121" s="197">
        <v>0.5</v>
      </c>
      <c r="P121" s="178">
        <f t="shared" si="15"/>
        <v>0</v>
      </c>
      <c r="Q121" s="179">
        <f t="shared" si="15"/>
        <v>0</v>
      </c>
      <c r="R121" s="179">
        <f t="shared" si="15"/>
        <v>0</v>
      </c>
      <c r="S121" s="179">
        <f t="shared" si="14"/>
        <v>175</v>
      </c>
      <c r="T121" s="179">
        <f t="shared" si="14"/>
        <v>0</v>
      </c>
      <c r="U121" s="180">
        <f t="shared" si="14"/>
        <v>175</v>
      </c>
      <c r="V121" s="167">
        <f t="shared" si="13"/>
        <v>350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15</v>
      </c>
      <c r="E122" s="166">
        <f t="shared" si="9"/>
        <v>105</v>
      </c>
      <c r="F122" s="242">
        <v>45926</v>
      </c>
      <c r="G122" s="245">
        <f t="shared" ca="1" si="12"/>
        <v>382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197"/>
      <c r="P122" s="178">
        <f t="shared" si="15"/>
        <v>105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>
        <f t="shared" si="14"/>
        <v>0</v>
      </c>
      <c r="V122" s="167">
        <f t="shared" si="13"/>
        <v>105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18</v>
      </c>
      <c r="E123" s="166">
        <f t="shared" si="9"/>
        <v>126</v>
      </c>
      <c r="F123" s="242">
        <v>45923</v>
      </c>
      <c r="G123" s="245">
        <f t="shared" ca="1" si="12"/>
        <v>385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>
        <v>0.5</v>
      </c>
      <c r="N123" s="196"/>
      <c r="O123" s="197"/>
      <c r="P123" s="178">
        <f t="shared" si="15"/>
        <v>63</v>
      </c>
      <c r="Q123" s="179">
        <f t="shared" si="15"/>
        <v>0</v>
      </c>
      <c r="R123" s="179">
        <f t="shared" si="15"/>
        <v>0</v>
      </c>
      <c r="S123" s="179">
        <f t="shared" si="14"/>
        <v>63</v>
      </c>
      <c r="T123" s="179">
        <f t="shared" si="14"/>
        <v>0</v>
      </c>
      <c r="U123" s="180">
        <f t="shared" si="14"/>
        <v>0</v>
      </c>
      <c r="V123" s="167">
        <f t="shared" si="13"/>
        <v>126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>+IF(D124&gt;0,1,0)</f>
        <v>0</v>
      </c>
      <c r="B124" s="150" t="s">
        <v>292</v>
      </c>
      <c r="C124" s="209" t="s">
        <v>293</v>
      </c>
      <c r="D124" s="200"/>
      <c r="E124" s="166">
        <f t="shared" si="9"/>
        <v>0</v>
      </c>
      <c r="F124" s="242">
        <v>45923</v>
      </c>
      <c r="G124" s="245" t="str">
        <f t="shared" ca="1" si="12"/>
        <v>Sans objet</v>
      </c>
      <c r="H124" s="287">
        <v>2</v>
      </c>
      <c r="I124" s="287" t="str">
        <f>VLOOKUP(H124,Secteurs!$A$4:$C$6,3)</f>
        <v>Prince MBOUSSA</v>
      </c>
      <c r="J124" s="195"/>
      <c r="K124" s="196"/>
      <c r="L124" s="196"/>
      <c r="M124" s="196"/>
      <c r="N124" s="196"/>
      <c r="O124" s="197"/>
      <c r="P124" s="178">
        <f t="shared" si="15"/>
        <v>0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0</v>
      </c>
      <c r="V124" s="167">
        <f t="shared" si="13"/>
        <v>0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12</v>
      </c>
      <c r="E125" s="166">
        <f t="shared" si="9"/>
        <v>84</v>
      </c>
      <c r="F125" s="242">
        <v>45925</v>
      </c>
      <c r="G125" s="245">
        <f t="shared" ca="1" si="12"/>
        <v>383</v>
      </c>
      <c r="H125" s="253">
        <v>2</v>
      </c>
      <c r="I125" s="253" t="str">
        <f>VLOOKUP(H125,Secteurs!$A$4:$C$6,3)</f>
        <v>Prince MBOUSSA</v>
      </c>
      <c r="J125" s="195"/>
      <c r="K125" s="196"/>
      <c r="L125" s="196"/>
      <c r="M125" s="196">
        <v>0.5</v>
      </c>
      <c r="N125" s="196"/>
      <c r="O125" s="197">
        <v>0.5</v>
      </c>
      <c r="P125" s="178">
        <f t="shared" si="15"/>
        <v>0</v>
      </c>
      <c r="Q125" s="179">
        <f t="shared" si="15"/>
        <v>0</v>
      </c>
      <c r="R125" s="179">
        <f t="shared" si="15"/>
        <v>0</v>
      </c>
      <c r="S125" s="179">
        <f t="shared" si="14"/>
        <v>42</v>
      </c>
      <c r="T125" s="179">
        <f t="shared" si="14"/>
        <v>0</v>
      </c>
      <c r="U125" s="180">
        <f t="shared" si="14"/>
        <v>42</v>
      </c>
      <c r="V125" s="167">
        <f t="shared" si="13"/>
        <v>84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50</v>
      </c>
      <c r="E126" s="166">
        <f t="shared" si="9"/>
        <v>350</v>
      </c>
      <c r="F126" s="244">
        <v>45923</v>
      </c>
      <c r="G126" s="245">
        <f t="shared" ca="1" si="12"/>
        <v>385</v>
      </c>
      <c r="H126" s="254">
        <v>2</v>
      </c>
      <c r="I126" s="253" t="str">
        <f>VLOOKUP(H126,Secteurs!$A$4:$C$6,3)</f>
        <v>Prince MBOUSSA</v>
      </c>
      <c r="J126" s="195">
        <v>0.75</v>
      </c>
      <c r="K126" s="196"/>
      <c r="L126" s="196"/>
      <c r="M126" s="196">
        <v>0.25</v>
      </c>
      <c r="N126" s="196"/>
      <c r="O126" s="197"/>
      <c r="P126" s="178">
        <f t="shared" si="15"/>
        <v>262.5</v>
      </c>
      <c r="Q126" s="179">
        <f t="shared" si="15"/>
        <v>0</v>
      </c>
      <c r="R126" s="179">
        <f t="shared" si="15"/>
        <v>0</v>
      </c>
      <c r="S126" s="179">
        <f t="shared" si="14"/>
        <v>87.5</v>
      </c>
      <c r="T126" s="179">
        <f t="shared" si="14"/>
        <v>0</v>
      </c>
      <c r="U126" s="180">
        <f t="shared" si="14"/>
        <v>0</v>
      </c>
      <c r="V126" s="167">
        <f t="shared" si="13"/>
        <v>350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1</v>
      </c>
      <c r="B127" s="170" t="s">
        <v>163</v>
      </c>
      <c r="C127" s="154" t="s">
        <v>29</v>
      </c>
      <c r="D127" s="200">
        <v>5</v>
      </c>
      <c r="E127" s="166">
        <f t="shared" si="9"/>
        <v>35</v>
      </c>
      <c r="F127" s="244">
        <v>45925</v>
      </c>
      <c r="G127" s="245">
        <f t="shared" ca="1" si="12"/>
        <v>383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>
        <v>0.5</v>
      </c>
      <c r="N127" s="196"/>
      <c r="O127" s="197">
        <v>0.5</v>
      </c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17.5</v>
      </c>
      <c r="T127" s="179">
        <f t="shared" si="14"/>
        <v>0</v>
      </c>
      <c r="U127" s="180">
        <f t="shared" si="14"/>
        <v>17.5</v>
      </c>
      <c r="V127" s="167">
        <f t="shared" si="13"/>
        <v>35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244">
        <v>45926</v>
      </c>
      <c r="G128" s="245">
        <f t="shared" ca="1" si="12"/>
        <v>382</v>
      </c>
      <c r="H128" s="254">
        <v>1</v>
      </c>
      <c r="I128" s="253" t="str">
        <f>VLOOKUP(H128,Secteurs!$A$4:$C$6,3)</f>
        <v>Frisca MPASSI</v>
      </c>
      <c r="J128" s="195">
        <v>0.5</v>
      </c>
      <c r="K128" s="196"/>
      <c r="L128" s="196"/>
      <c r="M128" s="196">
        <v>0.5</v>
      </c>
      <c r="N128" s="196"/>
      <c r="O128" s="197"/>
      <c r="P128" s="178">
        <f t="shared" si="15"/>
        <v>42</v>
      </c>
      <c r="Q128" s="179">
        <f t="shared" si="15"/>
        <v>0</v>
      </c>
      <c r="R128" s="179">
        <f t="shared" si="15"/>
        <v>0</v>
      </c>
      <c r="S128" s="179">
        <f t="shared" si="14"/>
        <v>42</v>
      </c>
      <c r="T128" s="179">
        <f t="shared" si="14"/>
        <v>0</v>
      </c>
      <c r="U128" s="180">
        <f t="shared" si="14"/>
        <v>0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244">
        <v>45925</v>
      </c>
      <c r="G129" s="245">
        <f t="shared" ca="1" si="12"/>
        <v>383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50" t="s">
        <v>291</v>
      </c>
      <c r="D130" s="200">
        <v>14</v>
      </c>
      <c r="E130" s="166">
        <f t="shared" ref="E130:E147" si="16">D130*7</f>
        <v>98</v>
      </c>
      <c r="F130" s="244">
        <v>45923</v>
      </c>
      <c r="G130" s="245">
        <f t="shared" ca="1" si="12"/>
        <v>385</v>
      </c>
      <c r="H130" s="254">
        <v>2</v>
      </c>
      <c r="I130" s="253" t="str">
        <f>VLOOKUP(H130,Secteurs!$A$4:$C$6,3)</f>
        <v>Prince MBOUSSA</v>
      </c>
      <c r="J130" s="195">
        <v>0.5</v>
      </c>
      <c r="K130" s="196"/>
      <c r="L130" s="196">
        <v>0.25</v>
      </c>
      <c r="M130" s="196"/>
      <c r="N130" s="196">
        <v>0.25</v>
      </c>
      <c r="O130" s="197"/>
      <c r="P130" s="178">
        <f t="shared" si="15"/>
        <v>49</v>
      </c>
      <c r="Q130" s="179">
        <f t="shared" si="15"/>
        <v>0</v>
      </c>
      <c r="R130" s="179">
        <f t="shared" si="15"/>
        <v>24.5</v>
      </c>
      <c r="S130" s="179">
        <f t="shared" si="14"/>
        <v>0</v>
      </c>
      <c r="T130" s="179">
        <f t="shared" si="14"/>
        <v>24.5</v>
      </c>
      <c r="U130" s="180">
        <f t="shared" si="14"/>
        <v>0</v>
      </c>
      <c r="V130" s="167">
        <v>98</v>
      </c>
      <c r="W130" s="147" t="s">
        <v>226</v>
      </c>
      <c r="X130" s="85">
        <f t="shared" ref="X130:X147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7" si="18">+IF(D131&gt;0,1,0)</f>
        <v>1</v>
      </c>
      <c r="B131" s="142" t="s">
        <v>168</v>
      </c>
      <c r="C131" s="150"/>
      <c r="D131" s="201">
        <v>10</v>
      </c>
      <c r="E131" s="166">
        <f t="shared" si="16"/>
        <v>70</v>
      </c>
      <c r="F131" s="289">
        <v>45927</v>
      </c>
      <c r="G131" s="245">
        <f t="shared" ref="G131:G147" ca="1" si="19">+IF(A131=1,(+TODAY())-F131,"Sans objet")</f>
        <v>381</v>
      </c>
      <c r="H131" s="254">
        <v>3</v>
      </c>
      <c r="I131" s="253" t="str">
        <f>VLOOKUP(H131,Secteurs!$A$4:$C$6,3)</f>
        <v>Arnaud ITOUA</v>
      </c>
      <c r="J131" s="195">
        <v>0.5</v>
      </c>
      <c r="K131" s="196"/>
      <c r="L131" s="196"/>
      <c r="M131" s="196"/>
      <c r="N131" s="196"/>
      <c r="O131" s="197">
        <v>0.5</v>
      </c>
      <c r="P131" s="178">
        <f t="shared" si="15"/>
        <v>35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35</v>
      </c>
      <c r="V131" s="167">
        <f t="shared" ref="V131:V147" si="20">SUM(P131:U131)</f>
        <v>70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1</v>
      </c>
      <c r="B132" s="150" t="s">
        <v>169</v>
      </c>
      <c r="C132" s="154"/>
      <c r="D132" s="201">
        <v>10</v>
      </c>
      <c r="E132" s="166">
        <f t="shared" si="16"/>
        <v>70</v>
      </c>
      <c r="F132" s="244">
        <v>45926</v>
      </c>
      <c r="G132" s="245">
        <f t="shared" ca="1" si="19"/>
        <v>382</v>
      </c>
      <c r="H132" s="254">
        <v>1</v>
      </c>
      <c r="I132" s="253" t="str">
        <f>VLOOKUP(H132,Secteurs!$A$4:$C$6,3)</f>
        <v>Frisca MPASSI</v>
      </c>
      <c r="J132" s="195"/>
      <c r="K132" s="196"/>
      <c r="L132" s="196">
        <v>1</v>
      </c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70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70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8</v>
      </c>
      <c r="E133" s="166">
        <f t="shared" si="16"/>
        <v>56</v>
      </c>
      <c r="F133" s="289">
        <v>45927</v>
      </c>
      <c r="G133" s="245">
        <f t="shared" ca="1" si="19"/>
        <v>381</v>
      </c>
      <c r="H133" s="254">
        <v>1</v>
      </c>
      <c r="I133" s="253" t="str">
        <f>VLOOKUP(H133,Secteurs!$A$4:$C$6,3)</f>
        <v>Frisca MPASSI</v>
      </c>
      <c r="J133" s="195"/>
      <c r="K133" s="196"/>
      <c r="L133" s="196">
        <v>1</v>
      </c>
      <c r="M133" s="196"/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56</v>
      </c>
      <c r="S133" s="179">
        <f t="shared" si="14"/>
        <v>0</v>
      </c>
      <c r="T133" s="179">
        <f t="shared" si="14"/>
        <v>0</v>
      </c>
      <c r="U133" s="180">
        <f t="shared" si="14"/>
        <v>0</v>
      </c>
      <c r="V133" s="167">
        <f t="shared" si="20"/>
        <v>56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12</v>
      </c>
      <c r="E134" s="166">
        <f t="shared" si="16"/>
        <v>84</v>
      </c>
      <c r="F134" s="244">
        <v>45924</v>
      </c>
      <c r="G134" s="245">
        <f t="shared" ca="1" si="19"/>
        <v>384</v>
      </c>
      <c r="H134" s="254">
        <v>1</v>
      </c>
      <c r="I134" s="253" t="str">
        <f>VLOOKUP(H134,Secteurs!$A$4:$C$6,3)</f>
        <v>Frisca MPASSI</v>
      </c>
      <c r="J134" s="195"/>
      <c r="K134" s="196"/>
      <c r="L134" s="196">
        <v>0.5</v>
      </c>
      <c r="M134" s="196"/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v>42</v>
      </c>
      <c r="S134" s="179">
        <f t="shared" si="14"/>
        <v>0</v>
      </c>
      <c r="T134" s="179">
        <f t="shared" si="14"/>
        <v>0</v>
      </c>
      <c r="U134" s="180">
        <v>42</v>
      </c>
      <c r="V134" s="167">
        <v>84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20</v>
      </c>
      <c r="E135" s="166">
        <f t="shared" si="16"/>
        <v>140</v>
      </c>
      <c r="F135" s="244">
        <v>45924</v>
      </c>
      <c r="G135" s="245">
        <f t="shared" ca="1" si="19"/>
        <v>384</v>
      </c>
      <c r="H135" s="254">
        <v>1</v>
      </c>
      <c r="I135" s="253" t="str">
        <f>VLOOKUP(H135,Secteurs!$A$4:$C$6,3)</f>
        <v>Frisca MPASSI</v>
      </c>
      <c r="J135" s="195"/>
      <c r="K135" s="196"/>
      <c r="L135" s="196">
        <v>0.5</v>
      </c>
      <c r="M135" s="196"/>
      <c r="N135" s="196"/>
      <c r="O135" s="197">
        <v>0.5</v>
      </c>
      <c r="P135" s="178">
        <f t="shared" si="15"/>
        <v>0</v>
      </c>
      <c r="Q135" s="179">
        <f t="shared" si="15"/>
        <v>0</v>
      </c>
      <c r="R135" s="179">
        <f t="shared" si="15"/>
        <v>70</v>
      </c>
      <c r="S135" s="179">
        <f t="shared" si="14"/>
        <v>0</v>
      </c>
      <c r="T135" s="179">
        <f t="shared" si="14"/>
        <v>0</v>
      </c>
      <c r="U135" s="180">
        <f t="shared" si="14"/>
        <v>70</v>
      </c>
      <c r="V135" s="167">
        <f t="shared" si="20"/>
        <v>140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242">
        <v>45923</v>
      </c>
      <c r="G136" s="245">
        <f t="shared" ca="1" si="19"/>
        <v>385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18</v>
      </c>
      <c r="E137" s="166">
        <f t="shared" si="16"/>
        <v>126</v>
      </c>
      <c r="F137" s="289">
        <v>45927</v>
      </c>
      <c r="G137" s="245">
        <f t="shared" ca="1" si="19"/>
        <v>381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126</v>
      </c>
      <c r="V137" s="167">
        <f t="shared" si="20"/>
        <v>126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157">
        <f t="shared" si="18"/>
        <v>0</v>
      </c>
      <c r="B138" s="153" t="s">
        <v>176</v>
      </c>
      <c r="C138" s="210" t="s">
        <v>281</v>
      </c>
      <c r="D138" s="198"/>
      <c r="E138" s="166">
        <f t="shared" si="16"/>
        <v>0</v>
      </c>
      <c r="F138" s="242">
        <v>45926</v>
      </c>
      <c r="G138" s="245" t="str">
        <f t="shared" ca="1" si="19"/>
        <v>Sans objet</v>
      </c>
      <c r="H138" s="287">
        <v>2</v>
      </c>
      <c r="I138" s="287" t="str">
        <f>VLOOKUP(H138,Secteurs!$A$4:$C$6,3)</f>
        <v>Prince MBOUSSA</v>
      </c>
      <c r="J138" s="195"/>
      <c r="K138" s="196"/>
      <c r="L138" s="196"/>
      <c r="M138" s="196"/>
      <c r="N138" s="196"/>
      <c r="O138" s="197"/>
      <c r="P138" s="178">
        <f t="shared" si="15"/>
        <v>0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>(P138+R138)</f>
        <v>0</v>
      </c>
      <c r="W138" s="147" t="s">
        <v>255</v>
      </c>
      <c r="X138" s="85">
        <f t="shared" si="17"/>
        <v>0</v>
      </c>
      <c r="Y138" s="2"/>
      <c r="Z138" s="524"/>
      <c r="AA138" s="524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12</v>
      </c>
      <c r="E139" s="166">
        <f t="shared" si="16"/>
        <v>84</v>
      </c>
      <c r="F139" s="242">
        <v>45920</v>
      </c>
      <c r="G139" s="245">
        <f t="shared" ca="1" si="19"/>
        <v>388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42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42</v>
      </c>
      <c r="U139" s="180">
        <f t="shared" si="14"/>
        <v>0</v>
      </c>
      <c r="V139" s="167">
        <f t="shared" si="20"/>
        <v>84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242">
        <v>45924</v>
      </c>
      <c r="G140" s="245">
        <f t="shared" ca="1" si="19"/>
        <v>384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1</v>
      </c>
      <c r="M140" s="196"/>
      <c r="N140" s="196"/>
      <c r="O140" s="197"/>
      <c r="P140" s="178">
        <f t="shared" si="15"/>
        <v>0</v>
      </c>
      <c r="Q140" s="179">
        <f t="shared" si="15"/>
        <v>0</v>
      </c>
      <c r="R140" s="179">
        <f t="shared" si="15"/>
        <v>56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242">
        <v>45925</v>
      </c>
      <c r="G141" s="245">
        <f t="shared" ca="1" si="19"/>
        <v>383</v>
      </c>
      <c r="H141" s="253">
        <v>1</v>
      </c>
      <c r="I141" s="253" t="str">
        <f>VLOOKUP(H141,Secteurs!$A$4:$C$6,3)</f>
        <v>Frisca MPASSI</v>
      </c>
      <c r="J141" s="195">
        <v>0.5</v>
      </c>
      <c r="K141" s="196"/>
      <c r="L141" s="196"/>
      <c r="M141" s="196"/>
      <c r="N141" s="196"/>
      <c r="O141" s="197">
        <v>0.5</v>
      </c>
      <c r="P141" s="178">
        <f t="shared" si="15"/>
        <v>42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0</v>
      </c>
      <c r="U141" s="180">
        <f t="shared" si="14"/>
        <v>42</v>
      </c>
      <c r="V141" s="167">
        <v>84</v>
      </c>
      <c r="W141" s="147" t="s">
        <v>226</v>
      </c>
      <c r="X141" s="85">
        <f t="shared" si="17"/>
        <v>0</v>
      </c>
      <c r="Y141" s="2"/>
      <c r="Z141" s="165"/>
      <c r="AA141" s="165"/>
      <c r="AB141" s="2"/>
      <c r="AC141" s="2"/>
      <c r="AD141" s="2"/>
      <c r="AE141" s="2"/>
      <c r="AF141" s="2"/>
      <c r="AG141" s="2"/>
    </row>
    <row r="142" spans="1:33" ht="18.75">
      <c r="A142" s="157">
        <f t="shared" si="18"/>
        <v>1</v>
      </c>
      <c r="B142" s="142" t="s">
        <v>179</v>
      </c>
      <c r="C142" s="155"/>
      <c r="D142" s="198">
        <v>3</v>
      </c>
      <c r="E142" s="166">
        <f t="shared" si="16"/>
        <v>21</v>
      </c>
      <c r="F142" s="242">
        <v>45926</v>
      </c>
      <c r="G142" s="245">
        <f t="shared" ca="1" si="19"/>
        <v>382</v>
      </c>
      <c r="H142" s="253">
        <v>2</v>
      </c>
      <c r="I142" s="253" t="str">
        <f>VLOOKUP(H142,Secteurs!$A$4:$C$6,3)</f>
        <v>Prince MBOUSSA</v>
      </c>
      <c r="J142" s="195">
        <v>1</v>
      </c>
      <c r="K142" s="196"/>
      <c r="L142" s="196"/>
      <c r="M142" s="196"/>
      <c r="N142" s="196"/>
      <c r="O142" s="197"/>
      <c r="P142" s="178">
        <f t="shared" si="15"/>
        <v>21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21</v>
      </c>
      <c r="W142" s="147" t="s">
        <v>226</v>
      </c>
      <c r="X142" s="85">
        <f t="shared" si="17"/>
        <v>0</v>
      </c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242">
        <v>45923</v>
      </c>
      <c r="G143" s="245">
        <f t="shared" ca="1" si="19"/>
        <v>385</v>
      </c>
      <c r="H143" s="253">
        <v>1</v>
      </c>
      <c r="I143" s="253" t="str">
        <f>VLOOKUP(H143,Secteurs!$A$4:$C$6,3)</f>
        <v>Frisca MPASSI</v>
      </c>
      <c r="J143" s="195">
        <v>0.5</v>
      </c>
      <c r="K143" s="196"/>
      <c r="L143" s="196"/>
      <c r="M143" s="196"/>
      <c r="N143" s="196"/>
      <c r="O143" s="197">
        <v>0.5</v>
      </c>
      <c r="P143" s="178">
        <f t="shared" si="15"/>
        <v>87.5</v>
      </c>
      <c r="Q143" s="179">
        <f t="shared" si="15"/>
        <v>0</v>
      </c>
      <c r="R143" s="179">
        <f t="shared" si="15"/>
        <v>0</v>
      </c>
      <c r="S143" s="179">
        <f t="shared" si="14"/>
        <v>0</v>
      </c>
      <c r="T143" s="179">
        <f t="shared" si="14"/>
        <v>0</v>
      </c>
      <c r="U143" s="180">
        <f t="shared" si="14"/>
        <v>87.5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2" t="s">
        <v>290</v>
      </c>
      <c r="D144" s="198">
        <v>38</v>
      </c>
      <c r="E144" s="166">
        <f t="shared" si="16"/>
        <v>266</v>
      </c>
      <c r="F144" s="242">
        <v>45923</v>
      </c>
      <c r="G144" s="245">
        <f t="shared" ca="1" si="19"/>
        <v>385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>
        <v>0.5</v>
      </c>
      <c r="M144" s="196"/>
      <c r="N144" s="196"/>
      <c r="O144" s="197"/>
      <c r="P144" s="178">
        <f t="shared" si="15"/>
        <v>133</v>
      </c>
      <c r="Q144" s="179">
        <f t="shared" si="15"/>
        <v>0</v>
      </c>
      <c r="R144" s="179">
        <f t="shared" si="15"/>
        <v>133</v>
      </c>
      <c r="S144" s="179">
        <f t="shared" si="14"/>
        <v>0</v>
      </c>
      <c r="T144" s="179">
        <f t="shared" si="14"/>
        <v>0</v>
      </c>
      <c r="U144" s="180">
        <f t="shared" si="14"/>
        <v>0</v>
      </c>
      <c r="V144" s="167">
        <f t="shared" si="20"/>
        <v>266</v>
      </c>
      <c r="W144" s="147" t="s">
        <v>269</v>
      </c>
      <c r="X144" s="85">
        <f t="shared" si="17"/>
        <v>0</v>
      </c>
      <c r="Y144" s="10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15</v>
      </c>
      <c r="E145" s="166">
        <f t="shared" si="16"/>
        <v>105</v>
      </c>
      <c r="F145" s="242">
        <v>45923</v>
      </c>
      <c r="G145" s="245">
        <f t="shared" ca="1" si="19"/>
        <v>385</v>
      </c>
      <c r="H145" s="253">
        <v>2</v>
      </c>
      <c r="I145" s="253" t="str">
        <f>VLOOKUP(H145,Secteurs!$A$4:$C$6,3)</f>
        <v>Prince MBOUSSA</v>
      </c>
      <c r="J145" s="195"/>
      <c r="K145" s="196"/>
      <c r="L145" s="196">
        <v>1</v>
      </c>
      <c r="M145" s="196"/>
      <c r="N145" s="196"/>
      <c r="O145" s="197"/>
      <c r="P145" s="178">
        <f t="shared" si="15"/>
        <v>0</v>
      </c>
      <c r="Q145" s="179">
        <f t="shared" si="15"/>
        <v>0</v>
      </c>
      <c r="R145" s="179">
        <f t="shared" si="15"/>
        <v>105</v>
      </c>
      <c r="S145" s="179">
        <f t="shared" si="14"/>
        <v>0</v>
      </c>
      <c r="T145" s="179">
        <f t="shared" si="14"/>
        <v>0</v>
      </c>
      <c r="U145" s="180">
        <f t="shared" si="14"/>
        <v>0</v>
      </c>
      <c r="V145" s="167">
        <v>105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12</v>
      </c>
      <c r="E146" s="166">
        <f t="shared" si="16"/>
        <v>84</v>
      </c>
      <c r="F146" s="244">
        <v>45926</v>
      </c>
      <c r="G146" s="245">
        <f t="shared" ca="1" si="19"/>
        <v>382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42</v>
      </c>
      <c r="U146" s="180">
        <f t="shared" si="14"/>
        <v>42</v>
      </c>
      <c r="V146" s="167">
        <v>84</v>
      </c>
      <c r="W146" s="147" t="s">
        <v>226</v>
      </c>
      <c r="X146" s="85">
        <f t="shared" si="17"/>
        <v>0</v>
      </c>
      <c r="Y146" s="10"/>
      <c r="Z146" s="10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14</v>
      </c>
      <c r="E147" s="166">
        <f t="shared" si="16"/>
        <v>98</v>
      </c>
      <c r="F147" s="242">
        <v>45926</v>
      </c>
      <c r="G147" s="245">
        <f t="shared" ca="1" si="19"/>
        <v>382</v>
      </c>
      <c r="H147" s="253">
        <v>3</v>
      </c>
      <c r="I147" s="253" t="str">
        <f>VLOOKUP(H147,Secteurs!$A$4:$C$6,3)</f>
        <v>Arnaud ITOUA</v>
      </c>
      <c r="J147" s="195">
        <v>0.5</v>
      </c>
      <c r="K147" s="196"/>
      <c r="L147" s="196"/>
      <c r="M147" s="196">
        <v>0.5</v>
      </c>
      <c r="N147" s="196"/>
      <c r="O147" s="197"/>
      <c r="P147" s="178">
        <f t="shared" si="15"/>
        <v>49</v>
      </c>
      <c r="Q147" s="179">
        <f t="shared" si="15"/>
        <v>0</v>
      </c>
      <c r="R147" s="179">
        <f t="shared" si="15"/>
        <v>0</v>
      </c>
      <c r="S147" s="179">
        <f t="shared" si="14"/>
        <v>49</v>
      </c>
      <c r="T147" s="179">
        <f t="shared" si="14"/>
        <v>0</v>
      </c>
      <c r="U147" s="180">
        <f t="shared" si="14"/>
        <v>0</v>
      </c>
      <c r="V147" s="167">
        <f t="shared" si="20"/>
        <v>98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258"/>
      <c r="B148" s="259"/>
      <c r="C148" s="260"/>
      <c r="D148" s="261"/>
      <c r="E148" s="262"/>
      <c r="F148" s="263"/>
      <c r="G148" s="263"/>
      <c r="H148" s="264"/>
      <c r="I148" s="264"/>
      <c r="J148" s="265"/>
      <c r="K148" s="266"/>
      <c r="L148" s="266"/>
      <c r="M148" s="266"/>
      <c r="N148" s="266"/>
      <c r="O148" s="267"/>
      <c r="P148" s="268"/>
      <c r="Q148" s="269"/>
      <c r="R148" s="269"/>
      <c r="S148" s="269"/>
      <c r="T148" s="269"/>
      <c r="U148" s="270"/>
      <c r="V148" s="271"/>
      <c r="W148" s="272"/>
      <c r="X148" s="85"/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81">
        <f>SUBTOTAL(9,A2:A148)</f>
        <v>143</v>
      </c>
      <c r="B149" s="181"/>
      <c r="C149" s="182"/>
      <c r="D149" s="182">
        <f>SUBTOTAL(9,D2:D148)</f>
        <v>4067</v>
      </c>
      <c r="E149" s="183">
        <f>SUBTOTAL(9,E2:E148)</f>
        <v>28469</v>
      </c>
      <c r="F149" s="226"/>
      <c r="G149" s="245">
        <f ca="1">(SUBTOTAL(9,G2:G148))/A149</f>
        <v>383.72727272727275</v>
      </c>
      <c r="H149" s="256"/>
      <c r="I149" s="256"/>
      <c r="J149" s="273">
        <f>(SUBTOTAL(9,J2:J148))/O$158</f>
        <v>0.51804123711340211</v>
      </c>
      <c r="K149" s="274">
        <f>(SUBTOTAL(9,K2:K148))/P$158</f>
        <v>0.5</v>
      </c>
      <c r="L149" s="274">
        <f>(SUBTOTAL(9,L2:L148))/R$158</f>
        <v>0.50694444444444442</v>
      </c>
      <c r="M149" s="274">
        <f>(SUBTOTAL(9,M2:M148))/S$158</f>
        <v>0.38392857142857145</v>
      </c>
      <c r="N149" s="274">
        <f>(SUBTOTAL(9,N2:N148))/T$158</f>
        <v>0.39814814814814814</v>
      </c>
      <c r="O149" s="275">
        <f>(SUBTOTAL(9,O2:O148))/U$158</f>
        <v>0.51020408163265307</v>
      </c>
      <c r="P149" s="184">
        <f>SUBTOTAL(9,P2:P148)</f>
        <v>10094</v>
      </c>
      <c r="Q149" s="184">
        <f t="shared" ref="Q149:U149" si="21">SUBTOTAL(9,Q2:Q148)</f>
        <v>770</v>
      </c>
      <c r="R149" s="184">
        <f t="shared" si="21"/>
        <v>3157</v>
      </c>
      <c r="S149" s="184">
        <f t="shared" si="21"/>
        <v>2075.5</v>
      </c>
      <c r="T149" s="184">
        <f t="shared" si="21"/>
        <v>2481.5</v>
      </c>
      <c r="U149" s="184">
        <f t="shared" si="21"/>
        <v>9877</v>
      </c>
      <c r="V149" s="182">
        <f>SUBTOTAL(9,V2:V148)</f>
        <v>28469</v>
      </c>
      <c r="W149" s="182"/>
      <c r="X149" s="48"/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23.25">
      <c r="A150" s="2"/>
      <c r="B150" s="42"/>
      <c r="C150" s="42"/>
      <c r="D150" s="2"/>
      <c r="E150" s="2"/>
      <c r="F150" s="2"/>
      <c r="G150" s="2"/>
      <c r="H150" s="2"/>
      <c r="I150" s="2"/>
      <c r="J150" s="45"/>
      <c r="K150" s="45"/>
      <c r="L150" s="45"/>
      <c r="M150" s="45"/>
      <c r="O150" s="45"/>
      <c r="P150" s="45"/>
      <c r="Q150" s="45"/>
      <c r="R150" s="45"/>
      <c r="S150" s="45"/>
      <c r="T150" s="45"/>
      <c r="U150" s="45"/>
      <c r="V150" s="45"/>
      <c r="W150" s="45"/>
      <c r="X150" s="172"/>
      <c r="Y150" s="48"/>
      <c r="Z150" s="10"/>
      <c r="AA150" s="2"/>
      <c r="AB150" s="2"/>
      <c r="AC150" s="2"/>
      <c r="AD150" s="2"/>
      <c r="AE150" s="2"/>
      <c r="AF150" s="2"/>
      <c r="AG150" s="2"/>
    </row>
    <row r="151" spans="1:34" ht="21">
      <c r="A151" s="1" t="s">
        <v>185</v>
      </c>
      <c r="B151" s="173" t="s">
        <v>186</v>
      </c>
      <c r="C151" s="173"/>
      <c r="D151" s="173" t="s">
        <v>187</v>
      </c>
      <c r="E151" s="24"/>
      <c r="F151" s="24"/>
      <c r="G151" s="24"/>
      <c r="H151" s="24"/>
      <c r="I151" s="24"/>
      <c r="N151" s="222" t="s">
        <v>188</v>
      </c>
      <c r="O151" s="279" t="s">
        <v>289</v>
      </c>
      <c r="P151" s="220" t="s">
        <v>192</v>
      </c>
      <c r="Q151" s="24" t="s">
        <v>2</v>
      </c>
      <c r="R151" s="24" t="s">
        <v>3</v>
      </c>
      <c r="S151" s="24" t="s">
        <v>4</v>
      </c>
      <c r="T151" s="174" t="s">
        <v>6</v>
      </c>
      <c r="U151" s="174" t="s">
        <v>5</v>
      </c>
      <c r="X151" s="175"/>
      <c r="Y151" s="2"/>
      <c r="Z151" s="10"/>
      <c r="AA151" s="2"/>
      <c r="AB151" s="2"/>
      <c r="AC151" s="2"/>
      <c r="AD151" s="2"/>
      <c r="AE151" s="2"/>
      <c r="AF151" s="2"/>
      <c r="AG151" s="2"/>
    </row>
    <row r="152" spans="1:34" ht="21">
      <c r="A152" s="141" t="s">
        <v>287</v>
      </c>
      <c r="B152" s="212">
        <f>+P149</f>
        <v>10094</v>
      </c>
      <c r="C152" s="213"/>
      <c r="D152" s="214">
        <f>B152/$E$149</f>
        <v>0.35456110154905335</v>
      </c>
      <c r="E152" s="2"/>
      <c r="F152" s="2"/>
      <c r="G152" s="2"/>
      <c r="H152" s="2"/>
      <c r="I152" s="2"/>
      <c r="N152" s="223">
        <v>0.25</v>
      </c>
      <c r="O152" s="279">
        <f t="shared" ref="O152:P155" si="22">+SUMIF(J$2:J$148,$N152,$A$2:$A$148)</f>
        <v>11</v>
      </c>
      <c r="P152" s="220">
        <f t="shared" si="22"/>
        <v>0</v>
      </c>
      <c r="Q152" s="10">
        <f>SUM(O152:P152)</f>
        <v>11</v>
      </c>
      <c r="R152" s="10">
        <f t="shared" ref="R152:U155" si="23">+SUMIF(L$2:L$148,$N152,$A$2:$A$148)</f>
        <v>7</v>
      </c>
      <c r="S152" s="10">
        <f t="shared" si="23"/>
        <v>13</v>
      </c>
      <c r="T152" s="10">
        <f t="shared" si="23"/>
        <v>11</v>
      </c>
      <c r="U152" s="10">
        <f t="shared" si="23"/>
        <v>13</v>
      </c>
      <c r="V152" s="73"/>
      <c r="X152" s="46"/>
      <c r="Y152" s="175"/>
      <c r="Z152" s="24"/>
      <c r="AA152" s="24"/>
      <c r="AB152" s="24"/>
      <c r="AC152" s="24"/>
      <c r="AD152" s="24"/>
      <c r="AE152" s="24"/>
      <c r="AF152" s="24"/>
      <c r="AG152" s="24"/>
    </row>
    <row r="153" spans="1:34" ht="18.75">
      <c r="A153" s="215" t="s">
        <v>192</v>
      </c>
      <c r="B153" s="216">
        <f>+Q149</f>
        <v>770</v>
      </c>
      <c r="C153" s="217"/>
      <c r="D153" s="218">
        <f t="shared" ref="D153" si="24">B153/$E$149</f>
        <v>2.7046963363658718E-2</v>
      </c>
      <c r="E153" s="2"/>
      <c r="F153" s="2"/>
      <c r="G153" s="2"/>
      <c r="H153" s="2"/>
      <c r="I153" s="2"/>
      <c r="N153" s="223">
        <v>0.5</v>
      </c>
      <c r="O153" s="279">
        <f t="shared" si="22"/>
        <v>76</v>
      </c>
      <c r="P153" s="220">
        <f t="shared" si="22"/>
        <v>6</v>
      </c>
      <c r="Q153" s="10">
        <v>76</v>
      </c>
      <c r="R153" s="10">
        <f t="shared" si="23"/>
        <v>25</v>
      </c>
      <c r="S153" s="10">
        <f t="shared" si="23"/>
        <v>15</v>
      </c>
      <c r="T153" s="10">
        <f t="shared" si="23"/>
        <v>16</v>
      </c>
      <c r="U153" s="10">
        <f t="shared" si="23"/>
        <v>74</v>
      </c>
      <c r="V153" s="73"/>
      <c r="X153" s="44"/>
      <c r="Y153" s="46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ht="21">
      <c r="A154" s="7" t="s">
        <v>2</v>
      </c>
      <c r="B154" s="190">
        <f>B152+B153</f>
        <v>10864</v>
      </c>
      <c r="C154" s="47"/>
      <c r="D154" s="286">
        <f>B154/$E$149</f>
        <v>0.3816080649127121</v>
      </c>
      <c r="E154" s="225">
        <f>+D154-Q159</f>
        <v>9.2304425350896446E-3</v>
      </c>
      <c r="F154" s="225"/>
      <c r="G154" s="225"/>
      <c r="H154" s="257"/>
      <c r="I154" s="257"/>
      <c r="N154" s="223">
        <v>0.75</v>
      </c>
      <c r="O154" s="279">
        <f t="shared" si="22"/>
        <v>2</v>
      </c>
      <c r="P154" s="220">
        <f t="shared" si="22"/>
        <v>0</v>
      </c>
      <c r="Q154" s="10">
        <f t="shared" ref="Q154:Q155" si="25">SUM(O154:P154)</f>
        <v>2</v>
      </c>
      <c r="R154" s="10">
        <f t="shared" si="23"/>
        <v>0</v>
      </c>
      <c r="S154" s="10">
        <f t="shared" si="23"/>
        <v>0</v>
      </c>
      <c r="T154" s="10">
        <f t="shared" si="23"/>
        <v>0</v>
      </c>
      <c r="U154" s="10">
        <f t="shared" si="23"/>
        <v>5</v>
      </c>
      <c r="V154" s="73">
        <v>1</v>
      </c>
      <c r="X154" s="46"/>
      <c r="Y154" s="44"/>
      <c r="Z154" s="2"/>
      <c r="AA154" s="82"/>
      <c r="AB154" s="2"/>
      <c r="AC154" s="2"/>
      <c r="AD154" s="2"/>
      <c r="AE154" s="2"/>
      <c r="AF154" s="2"/>
      <c r="AG154" s="82"/>
      <c r="AH154" s="2"/>
    </row>
    <row r="155" spans="1:34" ht="21">
      <c r="A155" s="7" t="s">
        <v>3</v>
      </c>
      <c r="B155" s="190">
        <f>R149</f>
        <v>3157</v>
      </c>
      <c r="C155" s="47"/>
      <c r="D155" s="286">
        <f>B155/$E$149</f>
        <v>0.11089254979100074</v>
      </c>
      <c r="E155" s="225">
        <f>+D155-R159</f>
        <v>-1.6729827831376887E-2</v>
      </c>
      <c r="F155" s="225"/>
      <c r="G155" s="225"/>
      <c r="H155" s="257"/>
      <c r="I155" s="257"/>
      <c r="N155" s="223">
        <v>1</v>
      </c>
      <c r="O155" s="279">
        <f t="shared" si="22"/>
        <v>8</v>
      </c>
      <c r="P155" s="220">
        <f t="shared" si="22"/>
        <v>0</v>
      </c>
      <c r="Q155" s="10">
        <f t="shared" si="25"/>
        <v>8</v>
      </c>
      <c r="R155" s="10">
        <f t="shared" si="23"/>
        <v>4</v>
      </c>
      <c r="S155" s="10">
        <f t="shared" si="23"/>
        <v>0</v>
      </c>
      <c r="T155" s="10">
        <f t="shared" si="23"/>
        <v>0</v>
      </c>
      <c r="U155" s="10">
        <f t="shared" si="23"/>
        <v>6</v>
      </c>
      <c r="V155" s="73"/>
      <c r="X155" s="164"/>
      <c r="Y155" s="46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ht="21">
      <c r="A156" s="7" t="s">
        <v>4</v>
      </c>
      <c r="B156" s="190">
        <f>S149</f>
        <v>2075.5</v>
      </c>
      <c r="C156" s="47"/>
      <c r="D156" s="286">
        <f>B156/$E$149</f>
        <v>7.2903860339316451E-2</v>
      </c>
      <c r="E156" s="225">
        <f>+D156-S159</f>
        <v>-2.2709648355087181E-3</v>
      </c>
      <c r="F156" s="225"/>
      <c r="G156" s="225"/>
      <c r="H156" s="257"/>
      <c r="I156" s="257"/>
      <c r="N156" s="224" t="s">
        <v>294</v>
      </c>
      <c r="O156" s="280">
        <f>+SUMPRODUCT($N$152:$N$155,O152:O155)/O158</f>
        <v>0.51804123711340211</v>
      </c>
      <c r="P156" s="276">
        <f t="shared" ref="P156:U156" si="26">+SUMPRODUCT($N$152:$N$155,P152:P155)/P158</f>
        <v>0.5</v>
      </c>
      <c r="Q156" s="277">
        <f t="shared" si="26"/>
        <v>0.51804123711340211</v>
      </c>
      <c r="R156" s="277">
        <f>+SUMPRODUCT($N$152:$N$155,R152:R155)/R158</f>
        <v>0.50694444444444442</v>
      </c>
      <c r="S156" s="277">
        <f t="shared" si="26"/>
        <v>0.38392857142857145</v>
      </c>
      <c r="T156" s="277">
        <f t="shared" si="26"/>
        <v>0.39814814814814814</v>
      </c>
      <c r="U156" s="277">
        <f t="shared" si="26"/>
        <v>0.51020408163265307</v>
      </c>
      <c r="V156" s="186"/>
      <c r="X156" s="164"/>
      <c r="Y156" s="46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ht="18.75">
      <c r="A157" s="7" t="s">
        <v>6</v>
      </c>
      <c r="B157" s="188">
        <f>T149</f>
        <v>2481.5</v>
      </c>
      <c r="C157" s="48"/>
      <c r="D157" s="286">
        <f>B157/$E$149</f>
        <v>8.7164986476518325E-2</v>
      </c>
      <c r="E157" s="225">
        <f>+D157-T159</f>
        <v>1.1990161301693156E-2</v>
      </c>
      <c r="F157" s="225"/>
      <c r="G157" s="225"/>
      <c r="H157" s="257"/>
      <c r="I157" s="257"/>
      <c r="N157" s="224"/>
      <c r="O157" s="281">
        <f>+J149</f>
        <v>0.51804123711340211</v>
      </c>
      <c r="P157" s="221">
        <f>+K149</f>
        <v>0.5</v>
      </c>
      <c r="Q157" s="189">
        <f>+(O157*O158+P157*P158)/Q158</f>
        <v>0.5489690721649485</v>
      </c>
      <c r="R157" s="189">
        <f>+L149</f>
        <v>0.50694444444444442</v>
      </c>
      <c r="S157" s="189">
        <f>+M149</f>
        <v>0.38392857142857145</v>
      </c>
      <c r="T157" s="189">
        <f>+N149</f>
        <v>0.39814814814814814</v>
      </c>
      <c r="U157" s="189">
        <f>+O149</f>
        <v>0.51020408163265307</v>
      </c>
      <c r="X157" s="164"/>
      <c r="Y157" s="46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ht="18.75">
      <c r="A158" s="7" t="s">
        <v>5</v>
      </c>
      <c r="B158" s="188">
        <f>U149</f>
        <v>9877</v>
      </c>
      <c r="C158" s="48"/>
      <c r="D158" s="286">
        <f>B158/$E$149</f>
        <v>0.34693877551020408</v>
      </c>
      <c r="E158" s="225">
        <f>+D158-U159</f>
        <v>-2.7115741401455562E-3</v>
      </c>
      <c r="F158" s="225"/>
      <c r="G158" s="225"/>
      <c r="H158" s="257"/>
      <c r="I158" s="257"/>
      <c r="M158" s="278">
        <f>+A149</f>
        <v>143</v>
      </c>
      <c r="N158" s="185" t="s">
        <v>191</v>
      </c>
      <c r="O158" s="185">
        <f>SUM(O152:O155)</f>
        <v>97</v>
      </c>
      <c r="P158" s="185">
        <f>SUM(P152:P155)</f>
        <v>6</v>
      </c>
      <c r="Q158" s="219">
        <f>SUM(Q152:Q155)</f>
        <v>97</v>
      </c>
      <c r="R158" s="185">
        <f>SUM(R152:R155)</f>
        <v>36</v>
      </c>
      <c r="S158" s="185">
        <f t="shared" ref="S158:U158" si="27">SUM(S152:S155)</f>
        <v>28</v>
      </c>
      <c r="T158" s="185">
        <f t="shared" si="27"/>
        <v>27</v>
      </c>
      <c r="U158" s="185">
        <f t="shared" si="27"/>
        <v>98</v>
      </c>
      <c r="V158" s="187"/>
      <c r="X158" s="164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18.75">
      <c r="A159" s="62" t="s">
        <v>16</v>
      </c>
      <c r="B159" s="191">
        <f>SUM(B154:B158)</f>
        <v>28455</v>
      </c>
      <c r="C159" s="192"/>
      <c r="D159" s="193">
        <f>SUM(D154:D158)</f>
        <v>0.99950823702975167</v>
      </c>
      <c r="E159" s="2"/>
      <c r="F159" s="2"/>
      <c r="G159" s="2"/>
      <c r="H159" s="2"/>
      <c r="I159" s="2"/>
      <c r="M159" s="282"/>
      <c r="N159" s="283" t="s">
        <v>272</v>
      </c>
      <c r="O159" s="284">
        <f>+(O157*O158)/$M$158</f>
        <v>0.35139860139860146</v>
      </c>
      <c r="P159" s="285">
        <f t="shared" ref="P159:U159" si="28">+(P157*P158)/$M$158</f>
        <v>2.097902097902098E-2</v>
      </c>
      <c r="Q159" s="286">
        <f>+P159+O159</f>
        <v>0.37237762237762245</v>
      </c>
      <c r="R159" s="286">
        <f t="shared" si="28"/>
        <v>0.12762237762237763</v>
      </c>
      <c r="S159" s="286">
        <f t="shared" si="28"/>
        <v>7.5174825174825169E-2</v>
      </c>
      <c r="T159" s="286">
        <f t="shared" si="28"/>
        <v>7.5174825174825169E-2</v>
      </c>
      <c r="U159" s="286">
        <f t="shared" si="28"/>
        <v>0.34965034965034963</v>
      </c>
      <c r="V159" s="177"/>
      <c r="X159" s="164"/>
      <c r="Y159" s="176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18.75">
      <c r="A160" s="227" t="s">
        <v>295</v>
      </c>
      <c r="D160" s="2"/>
      <c r="E160" s="2"/>
      <c r="F160" s="2"/>
      <c r="G160" s="2"/>
      <c r="H160" s="2"/>
      <c r="I160" s="2"/>
      <c r="X160" s="164"/>
      <c r="Y160" s="177"/>
      <c r="Z160" s="2"/>
      <c r="AA160" s="2"/>
      <c r="AB160" s="2"/>
      <c r="AC160" s="2"/>
      <c r="AD160" s="2"/>
      <c r="AE160" s="2"/>
      <c r="AF160" s="2"/>
      <c r="AG160" s="2"/>
      <c r="AH160" s="7"/>
    </row>
    <row r="161" spans="1:34" ht="18.75"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R161" s="2"/>
      <c r="S161" s="2"/>
      <c r="T161" s="2"/>
      <c r="U161" s="2"/>
      <c r="Y161" s="177"/>
      <c r="Z161" s="7"/>
      <c r="AA161" s="7"/>
      <c r="AB161" s="7"/>
      <c r="AC161" s="7"/>
      <c r="AD161" s="7"/>
      <c r="AE161" s="7"/>
      <c r="AF161" s="7"/>
      <c r="AG161" s="7"/>
      <c r="AH161" s="2"/>
    </row>
    <row r="162" spans="1:34" ht="18.75">
      <c r="A162" s="177"/>
      <c r="B162" s="177"/>
      <c r="C162" s="2"/>
      <c r="D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Z163" s="2"/>
      <c r="AA163" s="2"/>
      <c r="AB163" s="2"/>
      <c r="AC163" s="2"/>
      <c r="AD163" s="2"/>
      <c r="AE163" s="2"/>
      <c r="AF163" s="2"/>
      <c r="AG163" s="2"/>
    </row>
  </sheetData>
  <autoFilter ref="A1:W148" xr:uid="{869CAAC0-E905-4B0C-BDD4-CFCF71037FC4}"/>
  <mergeCells count="4">
    <mergeCell ref="AA56:AB56"/>
    <mergeCell ref="Z138:AA138"/>
    <mergeCell ref="Z139:AA139"/>
    <mergeCell ref="Z140:AA140"/>
  </mergeCells>
  <conditionalFormatting sqref="G2:G147">
    <cfRule type="cellIs" dxfId="333" priority="4" operator="lessThan">
      <formula>7</formula>
    </cfRule>
    <cfRule type="cellIs" dxfId="332" priority="5" operator="between">
      <formula>14</formula>
      <formula>7</formula>
    </cfRule>
    <cfRule type="cellIs" dxfId="331" priority="6" operator="greaterThan">
      <formula>14</formula>
    </cfRule>
  </conditionalFormatting>
  <conditionalFormatting sqref="G149">
    <cfRule type="cellIs" dxfId="330" priority="1" operator="lessThan">
      <formula>7</formula>
    </cfRule>
    <cfRule type="cellIs" dxfId="329" priority="2" operator="between">
      <formula>14</formula>
      <formula>7</formula>
    </cfRule>
    <cfRule type="cellIs" dxfId="328" priority="3" operator="greaterThan">
      <formula>14</formula>
    </cfRule>
  </conditionalFormatting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15182-650B-9F4D-A280-F54BBE2354EA}">
  <dimension ref="A1:AR177"/>
  <sheetViews>
    <sheetView zoomScale="96" zoomScaleNormal="96" workbookViewId="0">
      <pane xSplit="6" ySplit="1" topLeftCell="G142" activePane="bottomRight" state="frozen"/>
      <selection pane="topRight" activeCell="G1" sqref="G1"/>
      <selection pane="bottomLeft" activeCell="A3" sqref="A3"/>
      <selection pane="bottomRight" activeCell="K184" sqref="K184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style="500" customWidth="1"/>
    <col min="11" max="11" width="28.7109375" customWidth="1"/>
    <col min="12" max="12" width="14.425781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94" t="s">
        <v>395</v>
      </c>
      <c r="J1" s="494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33" si="1">D2*7</f>
        <v>280</v>
      </c>
      <c r="F2" s="319">
        <v>46290</v>
      </c>
      <c r="G2" s="384">
        <f t="shared" ref="G2:G20" ca="1" si="2">+IF(A2=1,(+TODAY())-F2,"Sans objet")</f>
        <v>18</v>
      </c>
      <c r="H2" s="385">
        <v>1</v>
      </c>
      <c r="I2" s="490">
        <v>-4.2362754000000002</v>
      </c>
      <c r="J2" s="490">
        <v>15.2346384</v>
      </c>
      <c r="K2" s="385" t="s">
        <v>353</v>
      </c>
      <c r="L2" s="203">
        <v>0.5</v>
      </c>
      <c r="M2" s="204">
        <v>0.5</v>
      </c>
      <c r="N2" s="204"/>
      <c r="O2" s="204"/>
      <c r="P2" s="204"/>
      <c r="Q2" s="205"/>
      <c r="R2" s="386">
        <f t="shared" ref="R2:R33" si="3">+$E2*L2</f>
        <v>140</v>
      </c>
      <c r="S2" s="387">
        <f t="shared" ref="S2:S33" si="4">+$E2*M2</f>
        <v>140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0</v>
      </c>
      <c r="W2" s="388">
        <f t="shared" ref="W2:W33" si="8">+$E2*Q2</f>
        <v>0</v>
      </c>
      <c r="X2" s="389">
        <f t="shared" ref="X2:X33" si="9">SUM(R2:W2)</f>
        <v>280</v>
      </c>
      <c r="Y2" s="383"/>
      <c r="Z2" s="423">
        <f t="shared" ref="Z2:Z33" si="10">+X2-E2</f>
        <v>0</v>
      </c>
      <c r="AA2" s="423"/>
      <c r="AB2" s="445">
        <v>35</v>
      </c>
      <c r="AC2" s="448">
        <v>0.41</v>
      </c>
      <c r="AD2" s="448">
        <v>0.06</v>
      </c>
      <c r="AE2" s="323">
        <v>0.47</v>
      </c>
      <c r="AF2" s="323">
        <v>0.09</v>
      </c>
      <c r="AG2" s="323">
        <v>0.21</v>
      </c>
      <c r="AH2" s="323">
        <v>0.16</v>
      </c>
      <c r="AI2" s="323">
        <v>7.0000000000000007E-2</v>
      </c>
      <c r="AJ2" s="447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46290</v>
      </c>
      <c r="G3" s="384">
        <f t="shared" ca="1" si="2"/>
        <v>18</v>
      </c>
      <c r="H3" s="385">
        <v>2</v>
      </c>
      <c r="I3" s="490">
        <v>-4.2307079999999999</v>
      </c>
      <c r="J3" s="490">
        <v>15.268475</v>
      </c>
      <c r="K3" s="385" t="s">
        <v>354</v>
      </c>
      <c r="L3" s="195">
        <v>0.25</v>
      </c>
      <c r="M3" s="196"/>
      <c r="N3" s="196">
        <v>0.5</v>
      </c>
      <c r="O3" s="196">
        <v>0.25</v>
      </c>
      <c r="P3" s="196"/>
      <c r="Q3" s="197"/>
      <c r="R3" s="386">
        <f t="shared" si="3"/>
        <v>84</v>
      </c>
      <c r="S3" s="387">
        <f t="shared" si="4"/>
        <v>0</v>
      </c>
      <c r="T3" s="387">
        <f t="shared" si="5"/>
        <v>168</v>
      </c>
      <c r="U3" s="387">
        <f t="shared" si="6"/>
        <v>84</v>
      </c>
      <c r="V3" s="387">
        <f t="shared" si="7"/>
        <v>0</v>
      </c>
      <c r="W3" s="388">
        <f t="shared" si="8"/>
        <v>0</v>
      </c>
      <c r="X3" s="389">
        <f t="shared" si="9"/>
        <v>336</v>
      </c>
      <c r="Y3" s="144"/>
      <c r="Z3" s="423">
        <f t="shared" si="10"/>
        <v>0</v>
      </c>
      <c r="AA3" s="423"/>
      <c r="AB3" s="445">
        <v>36</v>
      </c>
      <c r="AC3" s="448">
        <v>0.41</v>
      </c>
      <c r="AD3" s="448">
        <v>0.03</v>
      </c>
      <c r="AE3" s="323">
        <v>0.44</v>
      </c>
      <c r="AF3" s="323">
        <v>0.1</v>
      </c>
      <c r="AG3" s="323">
        <v>0.22</v>
      </c>
      <c r="AH3" s="323">
        <v>0.21</v>
      </c>
      <c r="AI3" s="323">
        <v>7.0000000000000007E-2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46290</v>
      </c>
      <c r="G4" s="384">
        <f t="shared" ca="1" si="2"/>
        <v>18</v>
      </c>
      <c r="H4" s="385">
        <v>3</v>
      </c>
      <c r="I4" s="490">
        <v>-4.1570159999999996</v>
      </c>
      <c r="J4" s="490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87">
        <f t="shared" si="5"/>
        <v>0</v>
      </c>
      <c r="U4" s="387">
        <f t="shared" si="6"/>
        <v>0</v>
      </c>
      <c r="V4" s="387">
        <f t="shared" si="7"/>
        <v>0</v>
      </c>
      <c r="W4" s="388">
        <f t="shared" si="8"/>
        <v>0</v>
      </c>
      <c r="X4" s="389">
        <f t="shared" si="9"/>
        <v>315</v>
      </c>
      <c r="Y4" s="144"/>
      <c r="Z4" s="423">
        <f t="shared" si="10"/>
        <v>0</v>
      </c>
      <c r="AA4" s="423"/>
      <c r="AB4" s="445">
        <v>37</v>
      </c>
      <c r="AC4" s="448">
        <v>0.4</v>
      </c>
      <c r="AD4" s="448">
        <v>0.06</v>
      </c>
      <c r="AE4" s="323">
        <v>0.46</v>
      </c>
      <c r="AF4" s="323">
        <v>0.08</v>
      </c>
      <c r="AG4" s="323">
        <v>0.2</v>
      </c>
      <c r="AH4" s="323">
        <v>0.18</v>
      </c>
      <c r="AI4" s="323">
        <v>7.0000000000000007E-2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42</v>
      </c>
      <c r="E5" s="383">
        <f t="shared" si="1"/>
        <v>294</v>
      </c>
      <c r="F5" s="319">
        <v>46288</v>
      </c>
      <c r="G5" s="384">
        <f t="shared" ca="1" si="2"/>
        <v>20</v>
      </c>
      <c r="H5" s="385">
        <v>3</v>
      </c>
      <c r="I5" s="490"/>
      <c r="J5" s="490"/>
      <c r="K5" s="385" t="str">
        <f>VLOOKUP(H5,Secteurs!$A$4:$C$6,3)</f>
        <v>Arnaud ITOUA</v>
      </c>
      <c r="L5" s="195"/>
      <c r="M5" s="196"/>
      <c r="N5" s="196"/>
      <c r="O5" s="196">
        <v>0.5</v>
      </c>
      <c r="P5" s="196">
        <v>0.5</v>
      </c>
      <c r="Q5" s="197"/>
      <c r="R5" s="386">
        <f t="shared" si="3"/>
        <v>0</v>
      </c>
      <c r="S5" s="387">
        <f t="shared" si="4"/>
        <v>0</v>
      </c>
      <c r="T5" s="387">
        <f t="shared" si="5"/>
        <v>0</v>
      </c>
      <c r="U5" s="387">
        <f t="shared" si="6"/>
        <v>147</v>
      </c>
      <c r="V5" s="387">
        <f t="shared" si="7"/>
        <v>147</v>
      </c>
      <c r="W5" s="388">
        <f t="shared" si="8"/>
        <v>0</v>
      </c>
      <c r="X5" s="389">
        <f t="shared" si="9"/>
        <v>294</v>
      </c>
      <c r="Y5" s="144"/>
      <c r="Z5" s="423">
        <f t="shared" si="10"/>
        <v>0</v>
      </c>
      <c r="AA5" s="423"/>
      <c r="AB5" s="445">
        <v>39</v>
      </c>
      <c r="AC5" s="448">
        <v>0.46</v>
      </c>
      <c r="AD5" s="448">
        <v>0.04</v>
      </c>
      <c r="AE5" s="323">
        <v>0.5</v>
      </c>
      <c r="AF5" s="323">
        <v>0.06</v>
      </c>
      <c r="AG5" s="323">
        <v>0.18</v>
      </c>
      <c r="AH5" s="323">
        <v>0.15</v>
      </c>
      <c r="AI5" s="323">
        <v>0.11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46291</v>
      </c>
      <c r="G6" s="384">
        <f t="shared" ca="1" si="2"/>
        <v>17</v>
      </c>
      <c r="H6" s="385">
        <v>2</v>
      </c>
      <c r="I6" s="490">
        <v>-4.2609320000000004</v>
      </c>
      <c r="J6" s="490">
        <v>15.284230000000001</v>
      </c>
      <c r="K6" s="385" t="s">
        <v>354</v>
      </c>
      <c r="L6" s="195"/>
      <c r="M6" s="196">
        <v>0.5</v>
      </c>
      <c r="N6" s="196"/>
      <c r="O6" s="196"/>
      <c r="P6" s="196"/>
      <c r="Q6" s="197">
        <v>0.5</v>
      </c>
      <c r="R6" s="386">
        <f t="shared" si="3"/>
        <v>0</v>
      </c>
      <c r="S6" s="387">
        <f t="shared" si="4"/>
        <v>168</v>
      </c>
      <c r="T6" s="387">
        <f t="shared" si="5"/>
        <v>0</v>
      </c>
      <c r="U6" s="387">
        <f t="shared" si="6"/>
        <v>0</v>
      </c>
      <c r="V6" s="387">
        <f t="shared" si="7"/>
        <v>0</v>
      </c>
      <c r="W6" s="388">
        <f t="shared" si="8"/>
        <v>168</v>
      </c>
      <c r="X6" s="389">
        <f t="shared" si="9"/>
        <v>336</v>
      </c>
      <c r="Y6" s="144"/>
      <c r="Z6" s="423">
        <f t="shared" si="10"/>
        <v>0</v>
      </c>
      <c r="AA6" s="423"/>
      <c r="AB6" s="449" t="s">
        <v>298</v>
      </c>
      <c r="AC6" s="450"/>
      <c r="AD6" s="451"/>
      <c r="AE6" s="452">
        <f>+AE5-AE4</f>
        <v>3.999999999999998E-2</v>
      </c>
      <c r="AF6" s="452">
        <f>+AF5-AF4</f>
        <v>-2.0000000000000004E-2</v>
      </c>
      <c r="AG6" s="452">
        <f>+AG5-AG4</f>
        <v>-2.0000000000000018E-2</v>
      </c>
      <c r="AH6" s="452">
        <f>+AH5-AH4</f>
        <v>-0.03</v>
      </c>
      <c r="AI6" s="452">
        <f>+AI5-AI4</f>
        <v>3.9999999999999994E-2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46287</v>
      </c>
      <c r="G7" s="384">
        <f t="shared" ca="1" si="2"/>
        <v>21</v>
      </c>
      <c r="H7" s="385">
        <v>1</v>
      </c>
      <c r="I7" s="490"/>
      <c r="J7" s="490"/>
      <c r="K7" s="385" t="s">
        <v>353</v>
      </c>
      <c r="L7" s="195">
        <v>0.25</v>
      </c>
      <c r="M7" s="196"/>
      <c r="N7" s="196">
        <v>0.25</v>
      </c>
      <c r="O7" s="196">
        <v>0.25</v>
      </c>
      <c r="P7" s="196"/>
      <c r="Q7" s="197">
        <v>0.25</v>
      </c>
      <c r="R7" s="386">
        <f t="shared" si="3"/>
        <v>98</v>
      </c>
      <c r="S7" s="387">
        <f t="shared" si="4"/>
        <v>0</v>
      </c>
      <c r="T7" s="387">
        <f t="shared" si="5"/>
        <v>98</v>
      </c>
      <c r="U7" s="387">
        <f t="shared" si="6"/>
        <v>98</v>
      </c>
      <c r="V7" s="387">
        <f t="shared" si="7"/>
        <v>0</v>
      </c>
      <c r="W7" s="388">
        <f t="shared" si="8"/>
        <v>98</v>
      </c>
      <c r="X7" s="389">
        <f t="shared" si="9"/>
        <v>392</v>
      </c>
      <c r="Y7" s="144"/>
      <c r="Z7" s="423">
        <f t="shared" si="10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46290</v>
      </c>
      <c r="G8" s="384">
        <f t="shared" ca="1" si="2"/>
        <v>18</v>
      </c>
      <c r="H8" s="385">
        <v>2</v>
      </c>
      <c r="I8" s="490">
        <v>-4.2394119999999997</v>
      </c>
      <c r="J8" s="490">
        <v>15.291491000000001</v>
      </c>
      <c r="K8" s="385" t="s">
        <v>355</v>
      </c>
      <c r="L8" s="195"/>
      <c r="M8" s="196">
        <v>0.5</v>
      </c>
      <c r="N8" s="196"/>
      <c r="O8" s="196"/>
      <c r="P8" s="196"/>
      <c r="Q8" s="197">
        <v>0.5</v>
      </c>
      <c r="R8" s="386">
        <f t="shared" si="3"/>
        <v>0</v>
      </c>
      <c r="S8" s="387">
        <f t="shared" si="4"/>
        <v>105</v>
      </c>
      <c r="T8" s="387">
        <f t="shared" si="5"/>
        <v>0</v>
      </c>
      <c r="U8" s="387">
        <f t="shared" si="6"/>
        <v>0</v>
      </c>
      <c r="V8" s="387">
        <f t="shared" si="7"/>
        <v>0</v>
      </c>
      <c r="W8" s="388">
        <f t="shared" si="8"/>
        <v>105</v>
      </c>
      <c r="X8" s="389">
        <f t="shared" si="9"/>
        <v>210</v>
      </c>
      <c r="Y8" s="144"/>
      <c r="Z8" s="423">
        <f t="shared" si="10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 t="shared" si="1"/>
        <v>140</v>
      </c>
      <c r="F9" s="319">
        <v>46289</v>
      </c>
      <c r="G9" s="384">
        <f t="shared" ca="1" si="2"/>
        <v>19</v>
      </c>
      <c r="H9" s="385">
        <v>2</v>
      </c>
      <c r="I9" s="490">
        <v>-4.2488970000000004</v>
      </c>
      <c r="J9" s="490">
        <v>15.284522000000001</v>
      </c>
      <c r="K9" s="385" t="s">
        <v>354</v>
      </c>
      <c r="L9" s="195">
        <v>0.5</v>
      </c>
      <c r="M9" s="196"/>
      <c r="N9" s="196"/>
      <c r="O9" s="196">
        <v>0.25</v>
      </c>
      <c r="P9" s="196">
        <v>0.25</v>
      </c>
      <c r="Q9" s="197"/>
      <c r="R9" s="386">
        <f t="shared" si="3"/>
        <v>70</v>
      </c>
      <c r="S9" s="387">
        <f t="shared" si="4"/>
        <v>0</v>
      </c>
      <c r="T9" s="387">
        <f t="shared" si="5"/>
        <v>0</v>
      </c>
      <c r="U9" s="387">
        <f t="shared" si="6"/>
        <v>35</v>
      </c>
      <c r="V9" s="387">
        <f t="shared" si="7"/>
        <v>35</v>
      </c>
      <c r="W9" s="388">
        <f t="shared" si="8"/>
        <v>0</v>
      </c>
      <c r="X9" s="389">
        <f t="shared" si="9"/>
        <v>140</v>
      </c>
      <c r="Y9" s="144"/>
      <c r="Z9" s="423">
        <f t="shared" si="10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32</v>
      </c>
      <c r="E10" s="383">
        <f t="shared" si="1"/>
        <v>224</v>
      </c>
      <c r="F10" s="319">
        <v>46288</v>
      </c>
      <c r="G10" s="384">
        <f t="shared" ca="1" si="2"/>
        <v>20</v>
      </c>
      <c r="H10" s="385">
        <v>3</v>
      </c>
      <c r="I10" s="490">
        <v>-4.1936434</v>
      </c>
      <c r="J10" s="490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112</v>
      </c>
      <c r="S10" s="387">
        <f t="shared" si="4"/>
        <v>0</v>
      </c>
      <c r="T10" s="387">
        <f t="shared" si="5"/>
        <v>0</v>
      </c>
      <c r="U10" s="387">
        <f t="shared" si="6"/>
        <v>0</v>
      </c>
      <c r="V10" s="387">
        <f t="shared" si="7"/>
        <v>0</v>
      </c>
      <c r="W10" s="388">
        <f t="shared" si="8"/>
        <v>112</v>
      </c>
      <c r="X10" s="389">
        <f t="shared" si="9"/>
        <v>224</v>
      </c>
      <c r="Y10" s="144"/>
      <c r="Z10" s="423">
        <f t="shared" si="10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"/>
        <v>210</v>
      </c>
      <c r="F11" s="319">
        <v>46290</v>
      </c>
      <c r="G11" s="384">
        <f t="shared" ca="1" si="2"/>
        <v>18</v>
      </c>
      <c r="H11" s="385">
        <v>1</v>
      </c>
      <c r="I11" s="490">
        <v>-4.2321166999999997</v>
      </c>
      <c r="J11" s="490">
        <v>15.256903700000001</v>
      </c>
      <c r="K11" s="385" t="s">
        <v>344</v>
      </c>
      <c r="L11" s="195">
        <v>1</v>
      </c>
      <c r="M11" s="196"/>
      <c r="N11" s="196"/>
      <c r="O11" s="196"/>
      <c r="P11" s="196"/>
      <c r="Q11" s="197"/>
      <c r="R11" s="386">
        <f t="shared" si="3"/>
        <v>210</v>
      </c>
      <c r="S11" s="387">
        <f t="shared" si="4"/>
        <v>0</v>
      </c>
      <c r="T11" s="387">
        <f t="shared" si="5"/>
        <v>0</v>
      </c>
      <c r="U11" s="387">
        <f t="shared" si="6"/>
        <v>0</v>
      </c>
      <c r="V11" s="387">
        <f t="shared" si="7"/>
        <v>0</v>
      </c>
      <c r="W11" s="388">
        <f t="shared" si="8"/>
        <v>0</v>
      </c>
      <c r="X11" s="389">
        <f t="shared" si="9"/>
        <v>210</v>
      </c>
      <c r="Y11" s="144"/>
      <c r="Z11" s="423">
        <f t="shared" si="10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"/>
        <v>294</v>
      </c>
      <c r="F12" s="319">
        <v>46290</v>
      </c>
      <c r="G12" s="384">
        <f t="shared" ca="1" si="2"/>
        <v>18</v>
      </c>
      <c r="H12" s="385">
        <v>1</v>
      </c>
      <c r="I12" s="490">
        <v>-4.2517339999999999</v>
      </c>
      <c r="J12" s="490">
        <v>15.272220000000001</v>
      </c>
      <c r="K12" s="385" t="s">
        <v>354</v>
      </c>
      <c r="L12" s="195">
        <v>0.5</v>
      </c>
      <c r="M12" s="196"/>
      <c r="N12" s="196"/>
      <c r="O12" s="196">
        <v>0.5</v>
      </c>
      <c r="P12" s="196"/>
      <c r="Q12" s="197"/>
      <c r="R12" s="386">
        <f t="shared" si="3"/>
        <v>147</v>
      </c>
      <c r="S12" s="387">
        <f t="shared" si="4"/>
        <v>0</v>
      </c>
      <c r="T12" s="387">
        <f t="shared" si="5"/>
        <v>0</v>
      </c>
      <c r="U12" s="387">
        <f t="shared" si="6"/>
        <v>147</v>
      </c>
      <c r="V12" s="387">
        <f t="shared" si="7"/>
        <v>0</v>
      </c>
      <c r="W12" s="388">
        <f t="shared" si="8"/>
        <v>0</v>
      </c>
      <c r="X12" s="389">
        <f t="shared" si="9"/>
        <v>294</v>
      </c>
      <c r="Y12" s="144"/>
      <c r="Z12" s="423">
        <f t="shared" si="10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40</v>
      </c>
      <c r="E13" s="383">
        <f t="shared" si="1"/>
        <v>280</v>
      </c>
      <c r="F13" s="319">
        <v>46288</v>
      </c>
      <c r="G13" s="384">
        <f t="shared" ca="1" si="2"/>
        <v>20</v>
      </c>
      <c r="H13" s="385">
        <v>3</v>
      </c>
      <c r="I13" s="490">
        <v>-4.1933639999999999</v>
      </c>
      <c r="J13" s="490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4"/>
        <v>0</v>
      </c>
      <c r="T13" s="387">
        <f t="shared" si="5"/>
        <v>0</v>
      </c>
      <c r="U13" s="387">
        <f t="shared" si="6"/>
        <v>140</v>
      </c>
      <c r="V13" s="387">
        <f t="shared" si="7"/>
        <v>140</v>
      </c>
      <c r="W13" s="388">
        <f t="shared" si="8"/>
        <v>0</v>
      </c>
      <c r="X13" s="389">
        <f t="shared" si="9"/>
        <v>280</v>
      </c>
      <c r="Y13" s="144"/>
      <c r="Z13" s="423">
        <f t="shared" si="10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"/>
        <v>420</v>
      </c>
      <c r="F14" s="319">
        <v>46289</v>
      </c>
      <c r="G14" s="384">
        <f t="shared" ca="1" si="2"/>
        <v>19</v>
      </c>
      <c r="H14" s="385">
        <v>2</v>
      </c>
      <c r="I14" s="490">
        <v>-4.2527049999999997</v>
      </c>
      <c r="J14" s="490">
        <v>15.273123999999999</v>
      </c>
      <c r="K14" s="385" t="s">
        <v>354</v>
      </c>
      <c r="L14" s="195">
        <v>0.5</v>
      </c>
      <c r="M14" s="196"/>
      <c r="N14" s="196"/>
      <c r="O14" s="196">
        <v>0.5</v>
      </c>
      <c r="P14" s="196"/>
      <c r="Q14" s="197"/>
      <c r="R14" s="386">
        <f t="shared" si="3"/>
        <v>210</v>
      </c>
      <c r="S14" s="387">
        <f t="shared" si="4"/>
        <v>0</v>
      </c>
      <c r="T14" s="387">
        <f t="shared" si="5"/>
        <v>0</v>
      </c>
      <c r="U14" s="387">
        <f t="shared" si="6"/>
        <v>210</v>
      </c>
      <c r="V14" s="387">
        <f t="shared" si="7"/>
        <v>0</v>
      </c>
      <c r="W14" s="388">
        <f t="shared" si="8"/>
        <v>0</v>
      </c>
      <c r="X14" s="389">
        <f t="shared" si="9"/>
        <v>420</v>
      </c>
      <c r="Y14" s="144"/>
      <c r="Z14" s="423">
        <f t="shared" si="10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36</v>
      </c>
      <c r="E15" s="383">
        <f t="shared" si="1"/>
        <v>252</v>
      </c>
      <c r="F15" s="319">
        <v>46287</v>
      </c>
      <c r="G15" s="384">
        <f t="shared" ca="1" si="2"/>
        <v>21</v>
      </c>
      <c r="H15" s="385">
        <v>3</v>
      </c>
      <c r="I15" s="490">
        <v>-4.2341199999999999</v>
      </c>
      <c r="J15" s="490">
        <v>15.2829608</v>
      </c>
      <c r="K15" s="385" t="str">
        <f>VLOOKUP(H15,Secteurs!$A$4:$C$6,3)</f>
        <v>Arnaud ITOUA</v>
      </c>
      <c r="L15" s="195">
        <v>1</v>
      </c>
      <c r="M15" s="196"/>
      <c r="N15" s="196"/>
      <c r="O15" s="196"/>
      <c r="P15" s="196"/>
      <c r="Q15" s="197"/>
      <c r="R15" s="386">
        <f t="shared" si="3"/>
        <v>252</v>
      </c>
      <c r="S15" s="387">
        <f t="shared" si="4"/>
        <v>0</v>
      </c>
      <c r="T15" s="387">
        <f t="shared" si="5"/>
        <v>0</v>
      </c>
      <c r="U15" s="387">
        <f t="shared" si="6"/>
        <v>0</v>
      </c>
      <c r="V15" s="387">
        <f t="shared" si="7"/>
        <v>0</v>
      </c>
      <c r="W15" s="388">
        <f t="shared" si="8"/>
        <v>0</v>
      </c>
      <c r="X15" s="389">
        <f t="shared" si="9"/>
        <v>252</v>
      </c>
      <c r="Y15" s="144"/>
      <c r="Z15" s="423">
        <f t="shared" si="10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"/>
        <v>350</v>
      </c>
      <c r="F16" s="319">
        <v>46287</v>
      </c>
      <c r="G16" s="384">
        <f t="shared" ca="1" si="2"/>
        <v>21</v>
      </c>
      <c r="H16" s="385">
        <v>1</v>
      </c>
      <c r="I16" s="490">
        <v>-4.2978109</v>
      </c>
      <c r="J16" s="490">
        <v>15.2485617</v>
      </c>
      <c r="K16" s="385" t="s">
        <v>353</v>
      </c>
      <c r="L16" s="195"/>
      <c r="M16" s="196"/>
      <c r="N16" s="196"/>
      <c r="O16" s="196">
        <v>0.5</v>
      </c>
      <c r="P16" s="196">
        <v>0.5</v>
      </c>
      <c r="Q16" s="197"/>
      <c r="R16" s="386">
        <f t="shared" si="3"/>
        <v>0</v>
      </c>
      <c r="S16" s="387">
        <f t="shared" si="4"/>
        <v>0</v>
      </c>
      <c r="T16" s="387">
        <f t="shared" si="5"/>
        <v>0</v>
      </c>
      <c r="U16" s="387">
        <f t="shared" si="6"/>
        <v>175</v>
      </c>
      <c r="V16" s="387">
        <f t="shared" si="7"/>
        <v>175</v>
      </c>
      <c r="W16" s="388">
        <f t="shared" si="8"/>
        <v>0</v>
      </c>
      <c r="X16" s="389">
        <f t="shared" si="9"/>
        <v>350</v>
      </c>
      <c r="Y16" s="144"/>
      <c r="Z16" s="423">
        <f t="shared" si="10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1"/>
        <v>252</v>
      </c>
      <c r="F17" s="319">
        <v>46288</v>
      </c>
      <c r="G17" s="384">
        <f t="shared" ca="1" si="2"/>
        <v>20</v>
      </c>
      <c r="H17" s="385">
        <v>3</v>
      </c>
      <c r="I17" s="490">
        <v>-4.1917429999999998</v>
      </c>
      <c r="J17" s="490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>
        <v>0.5</v>
      </c>
      <c r="Q17" s="197"/>
      <c r="R17" s="386">
        <f t="shared" si="3"/>
        <v>126</v>
      </c>
      <c r="S17" s="387">
        <f t="shared" si="4"/>
        <v>0</v>
      </c>
      <c r="T17" s="387">
        <f t="shared" si="5"/>
        <v>0</v>
      </c>
      <c r="U17" s="387">
        <f t="shared" si="6"/>
        <v>0</v>
      </c>
      <c r="V17" s="387">
        <f t="shared" si="7"/>
        <v>126</v>
      </c>
      <c r="W17" s="388">
        <f t="shared" si="8"/>
        <v>0</v>
      </c>
      <c r="X17" s="389">
        <f t="shared" si="9"/>
        <v>252</v>
      </c>
      <c r="Y17" s="144"/>
      <c r="Z17" s="423">
        <f t="shared" si="10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"/>
        <v>182</v>
      </c>
      <c r="F18" s="319">
        <v>46288</v>
      </c>
      <c r="G18" s="384">
        <f t="shared" ca="1" si="2"/>
        <v>20</v>
      </c>
      <c r="H18" s="385">
        <v>1</v>
      </c>
      <c r="I18" s="490">
        <v>-4.2458650000000002</v>
      </c>
      <c r="J18" s="490">
        <v>15.298003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87">
        <f t="shared" si="5"/>
        <v>0</v>
      </c>
      <c r="U18" s="387">
        <f t="shared" si="6"/>
        <v>0</v>
      </c>
      <c r="V18" s="387">
        <f t="shared" si="7"/>
        <v>0</v>
      </c>
      <c r="W18" s="388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38</v>
      </c>
      <c r="E19" s="383">
        <f t="shared" si="1"/>
        <v>266</v>
      </c>
      <c r="F19" s="319">
        <v>46289</v>
      </c>
      <c r="G19" s="384">
        <f t="shared" ca="1" si="2"/>
        <v>19</v>
      </c>
      <c r="H19" s="385">
        <v>3</v>
      </c>
      <c r="I19" s="490"/>
      <c r="J19" s="490"/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3"/>
        <v>133</v>
      </c>
      <c r="S19" s="387">
        <f t="shared" si="4"/>
        <v>0</v>
      </c>
      <c r="T19" s="387">
        <f t="shared" si="5"/>
        <v>0</v>
      </c>
      <c r="U19" s="387">
        <f t="shared" si="6"/>
        <v>0</v>
      </c>
      <c r="V19" s="387">
        <f t="shared" si="7"/>
        <v>133</v>
      </c>
      <c r="W19" s="388">
        <f t="shared" si="8"/>
        <v>0</v>
      </c>
      <c r="X19" s="389">
        <f t="shared" si="9"/>
        <v>266</v>
      </c>
      <c r="Y19" s="144"/>
      <c r="Z19" s="423">
        <f t="shared" si="10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40</v>
      </c>
      <c r="E20" s="383">
        <f t="shared" si="1"/>
        <v>280</v>
      </c>
      <c r="F20" s="319">
        <v>46287</v>
      </c>
      <c r="G20" s="384">
        <f t="shared" ca="1" si="2"/>
        <v>21</v>
      </c>
      <c r="H20" s="385">
        <v>3</v>
      </c>
      <c r="I20" s="490">
        <v>-4.2323580999999999</v>
      </c>
      <c r="J20" s="490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>
        <v>0.5</v>
      </c>
      <c r="Q20" s="197"/>
      <c r="R20" s="386">
        <f t="shared" si="3"/>
        <v>140</v>
      </c>
      <c r="S20" s="387">
        <f t="shared" si="4"/>
        <v>0</v>
      </c>
      <c r="T20" s="387">
        <f t="shared" si="5"/>
        <v>0</v>
      </c>
      <c r="U20" s="387">
        <f t="shared" si="6"/>
        <v>0</v>
      </c>
      <c r="V20" s="387">
        <f t="shared" si="7"/>
        <v>140</v>
      </c>
      <c r="W20" s="388">
        <f t="shared" si="8"/>
        <v>0</v>
      </c>
      <c r="X20" s="389">
        <f t="shared" si="9"/>
        <v>280</v>
      </c>
      <c r="Y20" s="144"/>
      <c r="Z20" s="423">
        <f t="shared" si="10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"/>
        <v>385</v>
      </c>
      <c r="F21" s="319">
        <v>46287</v>
      </c>
      <c r="G21" s="384">
        <v>1</v>
      </c>
      <c r="H21" s="385">
        <v>1</v>
      </c>
      <c r="I21" s="490">
        <v>-4.2935506999999999</v>
      </c>
      <c r="J21" s="490">
        <v>15.2411224</v>
      </c>
      <c r="K21" s="385" t="s">
        <v>353</v>
      </c>
      <c r="L21" s="195">
        <v>0.5</v>
      </c>
      <c r="M21" s="196"/>
      <c r="N21" s="196"/>
      <c r="O21" s="196">
        <v>0.25</v>
      </c>
      <c r="P21" s="196"/>
      <c r="Q21" s="197">
        <v>0.25</v>
      </c>
      <c r="R21" s="386">
        <f t="shared" si="3"/>
        <v>192.5</v>
      </c>
      <c r="S21" s="387">
        <f t="shared" si="4"/>
        <v>0</v>
      </c>
      <c r="T21" s="387">
        <f t="shared" si="5"/>
        <v>0</v>
      </c>
      <c r="U21" s="387">
        <f t="shared" si="6"/>
        <v>96.25</v>
      </c>
      <c r="V21" s="387">
        <f t="shared" si="7"/>
        <v>0</v>
      </c>
      <c r="W21" s="388">
        <f t="shared" si="8"/>
        <v>96.25</v>
      </c>
      <c r="X21" s="389">
        <f t="shared" si="9"/>
        <v>385</v>
      </c>
      <c r="Y21" s="144"/>
      <c r="Z21" s="423">
        <f t="shared" si="10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"/>
        <v>336</v>
      </c>
      <c r="F22" s="319">
        <v>46290</v>
      </c>
      <c r="G22" s="384">
        <f t="shared" ref="G22:G43" ca="1" si="11">+IF(A22=1,(+TODAY())-F22,"Sans objet")</f>
        <v>18</v>
      </c>
      <c r="H22" s="385">
        <v>2</v>
      </c>
      <c r="I22" s="490">
        <v>-4.2288110000000003</v>
      </c>
      <c r="J22" s="490">
        <v>15.26779</v>
      </c>
      <c r="K22" s="385" t="s">
        <v>354</v>
      </c>
      <c r="L22" s="195">
        <v>0.5</v>
      </c>
      <c r="M22" s="196"/>
      <c r="N22" s="196"/>
      <c r="O22" s="196">
        <v>0.5</v>
      </c>
      <c r="P22" s="196"/>
      <c r="Q22" s="197"/>
      <c r="R22" s="386">
        <f t="shared" si="3"/>
        <v>168</v>
      </c>
      <c r="S22" s="387">
        <f t="shared" si="4"/>
        <v>0</v>
      </c>
      <c r="T22" s="387">
        <f t="shared" si="5"/>
        <v>0</v>
      </c>
      <c r="U22" s="387">
        <f t="shared" si="6"/>
        <v>168</v>
      </c>
      <c r="V22" s="387">
        <f t="shared" si="7"/>
        <v>0</v>
      </c>
      <c r="W22" s="388">
        <f t="shared" si="8"/>
        <v>0</v>
      </c>
      <c r="X22" s="389">
        <f t="shared" si="9"/>
        <v>336</v>
      </c>
      <c r="Y22" s="144"/>
      <c r="Z22" s="423">
        <f t="shared" si="10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"/>
        <v>294</v>
      </c>
      <c r="F23" s="319">
        <v>46290</v>
      </c>
      <c r="G23" s="384">
        <f t="shared" ca="1" si="11"/>
        <v>18</v>
      </c>
      <c r="H23" s="385">
        <v>2</v>
      </c>
      <c r="I23" s="490">
        <v>-4.2256650000000002</v>
      </c>
      <c r="J23" s="490">
        <v>15.289465</v>
      </c>
      <c r="K23" s="385" t="s">
        <v>354</v>
      </c>
      <c r="L23" s="195"/>
      <c r="M23" s="196"/>
      <c r="N23" s="196">
        <v>0.5</v>
      </c>
      <c r="O23" s="196"/>
      <c r="P23" s="196">
        <v>0.5</v>
      </c>
      <c r="Q23" s="197"/>
      <c r="R23" s="386">
        <f t="shared" si="3"/>
        <v>0</v>
      </c>
      <c r="S23" s="387">
        <f t="shared" si="4"/>
        <v>0</v>
      </c>
      <c r="T23" s="387">
        <f t="shared" si="5"/>
        <v>147</v>
      </c>
      <c r="U23" s="387">
        <f t="shared" si="6"/>
        <v>0</v>
      </c>
      <c r="V23" s="387">
        <f t="shared" si="7"/>
        <v>147</v>
      </c>
      <c r="W23" s="388">
        <f t="shared" si="8"/>
        <v>0</v>
      </c>
      <c r="X23" s="389">
        <f t="shared" si="9"/>
        <v>294</v>
      </c>
      <c r="Y23" s="144"/>
      <c r="Z23" s="423">
        <f t="shared" si="10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"/>
        <v>280</v>
      </c>
      <c r="F24" s="319">
        <v>46287</v>
      </c>
      <c r="G24" s="384">
        <f t="shared" ca="1" si="11"/>
        <v>21</v>
      </c>
      <c r="H24" s="385">
        <v>1</v>
      </c>
      <c r="I24" s="490">
        <v>-4.2987881000000003</v>
      </c>
      <c r="J24" s="490">
        <v>15.251261299999999</v>
      </c>
      <c r="K24" s="385" t="s">
        <v>353</v>
      </c>
      <c r="L24" s="195">
        <v>0.5</v>
      </c>
      <c r="M24" s="196"/>
      <c r="N24" s="196"/>
      <c r="O24" s="196"/>
      <c r="P24" s="196">
        <v>0.5</v>
      </c>
      <c r="Q24" s="197"/>
      <c r="R24" s="386">
        <f t="shared" si="3"/>
        <v>140</v>
      </c>
      <c r="S24" s="387">
        <f t="shared" si="4"/>
        <v>0</v>
      </c>
      <c r="T24" s="387">
        <f t="shared" si="5"/>
        <v>0</v>
      </c>
      <c r="U24" s="387">
        <f t="shared" si="6"/>
        <v>0</v>
      </c>
      <c r="V24" s="387">
        <f t="shared" si="7"/>
        <v>140</v>
      </c>
      <c r="W24" s="388">
        <f t="shared" si="8"/>
        <v>0</v>
      </c>
      <c r="X24" s="389">
        <f t="shared" si="9"/>
        <v>280</v>
      </c>
      <c r="Y24" s="144"/>
      <c r="Z24" s="423">
        <f t="shared" si="10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"/>
        <v>280</v>
      </c>
      <c r="F25" s="319">
        <v>46289</v>
      </c>
      <c r="G25" s="384">
        <f t="shared" ca="1" si="11"/>
        <v>19</v>
      </c>
      <c r="H25" s="254">
        <v>2</v>
      </c>
      <c r="I25" s="491">
        <v>-4.222308</v>
      </c>
      <c r="J25" s="491">
        <v>15.281338999999999</v>
      </c>
      <c r="K25" s="385" t="s">
        <v>354</v>
      </c>
      <c r="L25" s="195">
        <v>0.5</v>
      </c>
      <c r="M25" s="196"/>
      <c r="N25" s="196"/>
      <c r="O25" s="196">
        <v>0.25</v>
      </c>
      <c r="P25" s="196">
        <v>0.25</v>
      </c>
      <c r="Q25" s="197"/>
      <c r="R25" s="386">
        <f t="shared" si="3"/>
        <v>140</v>
      </c>
      <c r="S25" s="387">
        <f t="shared" si="4"/>
        <v>0</v>
      </c>
      <c r="T25" s="387">
        <f t="shared" si="5"/>
        <v>0</v>
      </c>
      <c r="U25" s="387">
        <f t="shared" si="6"/>
        <v>70</v>
      </c>
      <c r="V25" s="387">
        <f t="shared" si="7"/>
        <v>70</v>
      </c>
      <c r="W25" s="388">
        <f t="shared" si="8"/>
        <v>0</v>
      </c>
      <c r="X25" s="389">
        <f t="shared" si="9"/>
        <v>280</v>
      </c>
      <c r="Y25" s="144"/>
      <c r="Z25" s="423">
        <f t="shared" si="10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"/>
        <v>210</v>
      </c>
      <c r="F26" s="319">
        <v>46290</v>
      </c>
      <c r="G26" s="384">
        <f t="shared" ca="1" si="11"/>
        <v>18</v>
      </c>
      <c r="H26" s="385">
        <v>1</v>
      </c>
      <c r="I26" s="490">
        <v>-4.2490239000000001</v>
      </c>
      <c r="J26" s="490">
        <v>15.2338538</v>
      </c>
      <c r="K26" s="385" t="s">
        <v>353</v>
      </c>
      <c r="L26" s="195"/>
      <c r="M26" s="196"/>
      <c r="N26" s="196"/>
      <c r="O26" s="196"/>
      <c r="P26" s="196">
        <v>0.5</v>
      </c>
      <c r="Q26" s="197">
        <v>0.5</v>
      </c>
      <c r="R26" s="386">
        <f t="shared" si="3"/>
        <v>0</v>
      </c>
      <c r="S26" s="387">
        <f t="shared" si="4"/>
        <v>0</v>
      </c>
      <c r="T26" s="387">
        <f t="shared" si="5"/>
        <v>0</v>
      </c>
      <c r="U26" s="387">
        <f t="shared" si="6"/>
        <v>0</v>
      </c>
      <c r="V26" s="387">
        <f t="shared" si="7"/>
        <v>105</v>
      </c>
      <c r="W26" s="388">
        <f t="shared" si="8"/>
        <v>105</v>
      </c>
      <c r="X26" s="389">
        <f t="shared" si="9"/>
        <v>210</v>
      </c>
      <c r="Y26" s="144"/>
      <c r="Z26" s="423">
        <f t="shared" si="10"/>
        <v>0</v>
      </c>
      <c r="AA26" s="423"/>
      <c r="AB26" s="107"/>
      <c r="AC26" s="107"/>
      <c r="AD26" s="439" t="s">
        <v>311</v>
      </c>
      <c r="AE26" s="440">
        <v>18950</v>
      </c>
      <c r="AF26" s="441">
        <v>18000</v>
      </c>
      <c r="AG26" s="441">
        <v>18700</v>
      </c>
      <c r="AH26" s="441">
        <v>18000</v>
      </c>
      <c r="AI26" s="441">
        <v>18700</v>
      </c>
      <c r="AJ26" s="442">
        <v>18000</v>
      </c>
    </row>
    <row r="27" spans="1:44" ht="18.75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1"/>
        <v>266</v>
      </c>
      <c r="F27" s="319">
        <v>46289</v>
      </c>
      <c r="G27" s="384">
        <f t="shared" ca="1" si="11"/>
        <v>19</v>
      </c>
      <c r="H27" s="385">
        <v>3</v>
      </c>
      <c r="I27" s="490">
        <v>-4.2190289999999999</v>
      </c>
      <c r="J27" s="490">
        <v>15.290808</v>
      </c>
      <c r="K27" s="385" t="str">
        <f>VLOOKUP(H27,Secteurs!$A$4:$C$6,3)</f>
        <v>Arnaud ITOUA</v>
      </c>
      <c r="L27" s="195"/>
      <c r="M27" s="196"/>
      <c r="N27" s="196">
        <v>0.5</v>
      </c>
      <c r="O27" s="196"/>
      <c r="P27" s="196">
        <v>0.5</v>
      </c>
      <c r="Q27" s="197"/>
      <c r="R27" s="386">
        <f t="shared" si="3"/>
        <v>0</v>
      </c>
      <c r="S27" s="387">
        <f t="shared" si="4"/>
        <v>0</v>
      </c>
      <c r="T27" s="387">
        <f t="shared" si="5"/>
        <v>133</v>
      </c>
      <c r="U27" s="387">
        <f t="shared" si="6"/>
        <v>0</v>
      </c>
      <c r="V27" s="387">
        <f t="shared" si="7"/>
        <v>133</v>
      </c>
      <c r="W27" s="388">
        <f t="shared" si="8"/>
        <v>0</v>
      </c>
      <c r="X27" s="389">
        <f t="shared" si="9"/>
        <v>266</v>
      </c>
      <c r="Y27" s="144"/>
      <c r="Z27" s="423">
        <f t="shared" si="10"/>
        <v>0</v>
      </c>
      <c r="AA27" s="423"/>
      <c r="AB27" s="107"/>
      <c r="AC27" s="107"/>
      <c r="AD27" s="439" t="s">
        <v>312</v>
      </c>
      <c r="AE27" s="440">
        <v>18369</v>
      </c>
      <c r="AF27" s="441">
        <v>17395</v>
      </c>
      <c r="AG27" s="441">
        <v>18130</v>
      </c>
      <c r="AH27" s="441">
        <v>18000</v>
      </c>
      <c r="AI27" s="441">
        <v>17945</v>
      </c>
      <c r="AJ27" s="442">
        <v>17750</v>
      </c>
    </row>
    <row r="28" spans="1:44" ht="18.75" customHeight="1">
      <c r="A28" s="157">
        <f t="shared" si="0"/>
        <v>0</v>
      </c>
      <c r="B28" s="163" t="s">
        <v>321</v>
      </c>
      <c r="C28" s="142"/>
      <c r="D28" s="199"/>
      <c r="E28" s="383">
        <f t="shared" si="1"/>
        <v>0</v>
      </c>
      <c r="F28" s="319"/>
      <c r="G28" s="384" t="str">
        <f t="shared" ca="1" si="11"/>
        <v>Sans objet</v>
      </c>
      <c r="H28" s="385">
        <v>2</v>
      </c>
      <c r="I28" s="490"/>
      <c r="J28" s="490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87">
        <f t="shared" si="5"/>
        <v>0</v>
      </c>
      <c r="U28" s="387">
        <f t="shared" si="6"/>
        <v>0</v>
      </c>
      <c r="V28" s="387">
        <f t="shared" si="7"/>
        <v>0</v>
      </c>
      <c r="W28" s="388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423"/>
      <c r="AB28" s="107"/>
      <c r="AC28" s="107"/>
      <c r="AD28" s="439" t="s">
        <v>313</v>
      </c>
      <c r="AE28" s="440">
        <v>18140</v>
      </c>
      <c r="AF28" s="443"/>
      <c r="AG28" s="443">
        <v>18000</v>
      </c>
      <c r="AH28" s="443"/>
      <c r="AI28" s="443"/>
      <c r="AJ28" s="288"/>
    </row>
    <row r="29" spans="1:44" s="295" customFormat="1" ht="18.75" customHeight="1">
      <c r="A29" s="157">
        <f t="shared" si="0"/>
        <v>1</v>
      </c>
      <c r="B29" s="151" t="s">
        <v>63</v>
      </c>
      <c r="C29" s="151"/>
      <c r="D29" s="198">
        <v>38</v>
      </c>
      <c r="E29" s="383">
        <f t="shared" si="1"/>
        <v>266</v>
      </c>
      <c r="F29" s="319">
        <v>46288</v>
      </c>
      <c r="G29" s="291">
        <f t="shared" ca="1" si="11"/>
        <v>20</v>
      </c>
      <c r="H29" s="254">
        <v>3</v>
      </c>
      <c r="I29" s="491">
        <v>-4.2692519000000004</v>
      </c>
      <c r="J29" s="491">
        <v>15.2894527</v>
      </c>
      <c r="K29" s="254" t="str">
        <f>VLOOKUP(H29,Secteurs!$A$4:$C$6,3)</f>
        <v>Arnaud ITOUA</v>
      </c>
      <c r="L29" s="195">
        <v>0.5</v>
      </c>
      <c r="M29" s="196"/>
      <c r="N29" s="196">
        <v>0.25</v>
      </c>
      <c r="O29" s="196">
        <v>0.25</v>
      </c>
      <c r="P29" s="196"/>
      <c r="Q29" s="197"/>
      <c r="R29" s="386">
        <f t="shared" si="3"/>
        <v>133</v>
      </c>
      <c r="S29" s="387">
        <f t="shared" si="4"/>
        <v>0</v>
      </c>
      <c r="T29" s="387">
        <f t="shared" si="5"/>
        <v>66.5</v>
      </c>
      <c r="U29" s="387">
        <f t="shared" si="6"/>
        <v>66.5</v>
      </c>
      <c r="V29" s="387">
        <f t="shared" si="7"/>
        <v>0</v>
      </c>
      <c r="W29" s="388">
        <f t="shared" si="8"/>
        <v>0</v>
      </c>
      <c r="X29" s="389">
        <f t="shared" si="9"/>
        <v>266</v>
      </c>
      <c r="Y29" s="146"/>
      <c r="Z29" s="423">
        <f t="shared" si="10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"/>
        <v>182</v>
      </c>
      <c r="F30" s="319">
        <v>46290</v>
      </c>
      <c r="G30" s="384">
        <f t="shared" ca="1" si="11"/>
        <v>18</v>
      </c>
      <c r="H30" s="385">
        <v>3</v>
      </c>
      <c r="I30" s="490"/>
      <c r="J30" s="490"/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/>
      <c r="Q30" s="197">
        <v>0.5</v>
      </c>
      <c r="R30" s="386">
        <f t="shared" si="3"/>
        <v>91</v>
      </c>
      <c r="S30" s="387">
        <f t="shared" si="4"/>
        <v>0</v>
      </c>
      <c r="T30" s="387">
        <f t="shared" si="5"/>
        <v>0</v>
      </c>
      <c r="U30" s="387">
        <f t="shared" si="6"/>
        <v>0</v>
      </c>
      <c r="V30" s="387">
        <f t="shared" si="7"/>
        <v>0</v>
      </c>
      <c r="W30" s="388">
        <f t="shared" si="8"/>
        <v>91</v>
      </c>
      <c r="X30" s="389">
        <f t="shared" si="9"/>
        <v>182</v>
      </c>
      <c r="Y30" s="144"/>
      <c r="Z30" s="423">
        <f t="shared" si="10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1"/>
        <v>182</v>
      </c>
      <c r="F31" s="319">
        <v>46288</v>
      </c>
      <c r="G31" s="384">
        <f t="shared" ca="1" si="11"/>
        <v>20</v>
      </c>
      <c r="H31" s="385">
        <v>3</v>
      </c>
      <c r="I31" s="490">
        <v>-4.1916270000000004</v>
      </c>
      <c r="J31" s="490">
        <v>15.253387200000001</v>
      </c>
      <c r="K31" s="385" t="str">
        <f>VLOOKUP(H31,Secteurs!$A$4:$C$6,3)</f>
        <v>Arnaud ITOUA</v>
      </c>
      <c r="L31" s="195">
        <v>0.5</v>
      </c>
      <c r="M31" s="196"/>
      <c r="N31" s="196"/>
      <c r="O31" s="196"/>
      <c r="P31" s="196"/>
      <c r="Q31" s="197">
        <v>0.5</v>
      </c>
      <c r="R31" s="386">
        <f t="shared" si="3"/>
        <v>91</v>
      </c>
      <c r="S31" s="387">
        <f t="shared" si="4"/>
        <v>0</v>
      </c>
      <c r="T31" s="387">
        <f t="shared" si="5"/>
        <v>0</v>
      </c>
      <c r="U31" s="387">
        <f t="shared" si="6"/>
        <v>0</v>
      </c>
      <c r="V31" s="387">
        <f t="shared" si="7"/>
        <v>0</v>
      </c>
      <c r="W31" s="388">
        <f t="shared" si="8"/>
        <v>91</v>
      </c>
      <c r="X31" s="389">
        <f t="shared" si="9"/>
        <v>182</v>
      </c>
      <c r="Y31" s="144"/>
      <c r="Z31" s="423">
        <f t="shared" si="10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515" t="s">
        <v>374</v>
      </c>
      <c r="AJ31" s="373" t="s">
        <v>364</v>
      </c>
    </row>
    <row r="32" spans="1:44">
      <c r="A32" s="157">
        <f t="shared" si="0"/>
        <v>1</v>
      </c>
      <c r="B32" s="150" t="s">
        <v>66</v>
      </c>
      <c r="C32" s="154" t="s">
        <v>29</v>
      </c>
      <c r="D32" s="200">
        <v>40</v>
      </c>
      <c r="E32" s="383">
        <f t="shared" si="1"/>
        <v>280</v>
      </c>
      <c r="F32" s="319">
        <v>46287</v>
      </c>
      <c r="G32" s="384">
        <f t="shared" ca="1" si="11"/>
        <v>21</v>
      </c>
      <c r="H32" s="385">
        <v>3</v>
      </c>
      <c r="I32" s="490"/>
      <c r="J32" s="490"/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>
        <v>0.5</v>
      </c>
      <c r="Q32" s="197"/>
      <c r="R32" s="386">
        <f t="shared" si="3"/>
        <v>140</v>
      </c>
      <c r="S32" s="387">
        <f t="shared" si="4"/>
        <v>0</v>
      </c>
      <c r="T32" s="387">
        <f t="shared" si="5"/>
        <v>0</v>
      </c>
      <c r="U32" s="387">
        <f t="shared" si="6"/>
        <v>0</v>
      </c>
      <c r="V32" s="387">
        <f t="shared" si="7"/>
        <v>140</v>
      </c>
      <c r="W32" s="388">
        <f t="shared" si="8"/>
        <v>0</v>
      </c>
      <c r="X32" s="389">
        <f t="shared" si="9"/>
        <v>280</v>
      </c>
      <c r="Y32" s="144"/>
      <c r="Z32" s="423">
        <f t="shared" si="10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"/>
        <v>378</v>
      </c>
      <c r="F33" s="319">
        <v>46290</v>
      </c>
      <c r="G33" s="384">
        <f t="shared" ca="1" si="11"/>
        <v>18</v>
      </c>
      <c r="H33" s="385">
        <v>1</v>
      </c>
      <c r="I33" s="490">
        <v>-4.2525674000000002</v>
      </c>
      <c r="J33" s="490">
        <v>15.2322305</v>
      </c>
      <c r="K33" s="385" t="s">
        <v>353</v>
      </c>
      <c r="L33" s="195">
        <v>1</v>
      </c>
      <c r="M33" s="196"/>
      <c r="N33" s="196"/>
      <c r="O33" s="196"/>
      <c r="P33" s="196"/>
      <c r="Q33" s="197"/>
      <c r="R33" s="386">
        <f t="shared" si="3"/>
        <v>378</v>
      </c>
      <c r="S33" s="387">
        <f t="shared" si="4"/>
        <v>0</v>
      </c>
      <c r="T33" s="387">
        <f t="shared" si="5"/>
        <v>0</v>
      </c>
      <c r="U33" s="387">
        <f t="shared" si="6"/>
        <v>0</v>
      </c>
      <c r="V33" s="387">
        <f t="shared" si="7"/>
        <v>0</v>
      </c>
      <c r="W33" s="388">
        <f t="shared" si="8"/>
        <v>0</v>
      </c>
      <c r="X33" s="389">
        <f t="shared" si="9"/>
        <v>378</v>
      </c>
      <c r="Y33" s="144"/>
      <c r="Z33" s="423">
        <f t="shared" si="10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>
      <c r="A34" s="157">
        <f t="shared" ref="A34:A65" si="12">+IF(D34&gt;0,1,0)</f>
        <v>1</v>
      </c>
      <c r="B34" s="142" t="s">
        <v>68</v>
      </c>
      <c r="C34" s="148" t="s">
        <v>29</v>
      </c>
      <c r="D34" s="198">
        <v>42</v>
      </c>
      <c r="E34" s="383">
        <f t="shared" ref="E34:E65" si="13">D34*7</f>
        <v>294</v>
      </c>
      <c r="F34" s="319">
        <v>46290</v>
      </c>
      <c r="G34" s="384">
        <f t="shared" ca="1" si="11"/>
        <v>18</v>
      </c>
      <c r="H34" s="385">
        <v>2</v>
      </c>
      <c r="I34" s="490">
        <v>-4.2274599999999998</v>
      </c>
      <c r="J34" s="490">
        <v>15.292388000000001</v>
      </c>
      <c r="K34" s="385" t="s">
        <v>354</v>
      </c>
      <c r="L34" s="195">
        <v>0.5</v>
      </c>
      <c r="M34" s="196">
        <v>0.25</v>
      </c>
      <c r="N34" s="196"/>
      <c r="O34" s="196">
        <v>0.25</v>
      </c>
      <c r="P34" s="196"/>
      <c r="Q34" s="197"/>
      <c r="R34" s="386">
        <f t="shared" ref="R34:R65" si="14">+$E34*L34</f>
        <v>147</v>
      </c>
      <c r="S34" s="387">
        <f t="shared" ref="S34:S65" si="15">+$E34*M34</f>
        <v>73.5</v>
      </c>
      <c r="T34" s="387">
        <f t="shared" ref="T34:T65" si="16">+$E34*N34</f>
        <v>0</v>
      </c>
      <c r="U34" s="387">
        <f t="shared" ref="U34:U65" si="17">+$E34*O34</f>
        <v>73.5</v>
      </c>
      <c r="V34" s="387">
        <f t="shared" ref="V34:V65" si="18">+$E34*P34</f>
        <v>0</v>
      </c>
      <c r="W34" s="388">
        <f t="shared" ref="W34:W65" si="19">+$E34*Q34</f>
        <v>0</v>
      </c>
      <c r="X34" s="389">
        <f t="shared" ref="X34:X65" si="20">SUM(R34:W34)</f>
        <v>294</v>
      </c>
      <c r="Y34" s="144"/>
      <c r="Z34" s="423">
        <f t="shared" ref="Z34:Z65" si="21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57">
        <f t="shared" si="12"/>
        <v>1</v>
      </c>
      <c r="B35" s="142" t="s">
        <v>69</v>
      </c>
      <c r="C35" s="142"/>
      <c r="D35" s="198">
        <v>28</v>
      </c>
      <c r="E35" s="383">
        <f t="shared" si="13"/>
        <v>196</v>
      </c>
      <c r="F35" s="319">
        <v>46287</v>
      </c>
      <c r="G35" s="384">
        <f t="shared" ca="1" si="11"/>
        <v>21</v>
      </c>
      <c r="H35" s="385">
        <v>3</v>
      </c>
      <c r="I35" s="490"/>
      <c r="J35" s="490"/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14"/>
        <v>98</v>
      </c>
      <c r="S35" s="387">
        <f t="shared" si="15"/>
        <v>0</v>
      </c>
      <c r="T35" s="387">
        <f t="shared" si="16"/>
        <v>0</v>
      </c>
      <c r="U35" s="387">
        <f t="shared" si="17"/>
        <v>0</v>
      </c>
      <c r="V35" s="387">
        <f t="shared" si="18"/>
        <v>0</v>
      </c>
      <c r="W35" s="388">
        <f t="shared" si="19"/>
        <v>98</v>
      </c>
      <c r="X35" s="389">
        <f t="shared" si="20"/>
        <v>196</v>
      </c>
      <c r="Y35" s="144"/>
      <c r="Z35" s="423">
        <f t="shared" si="21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57">
        <f t="shared" si="12"/>
        <v>1</v>
      </c>
      <c r="B36" s="142" t="s">
        <v>299</v>
      </c>
      <c r="C36" s="142"/>
      <c r="D36" s="198">
        <v>30</v>
      </c>
      <c r="E36" s="383">
        <f t="shared" si="13"/>
        <v>210</v>
      </c>
      <c r="F36" s="319">
        <v>46290</v>
      </c>
      <c r="G36" s="384">
        <f t="shared" ca="1" si="11"/>
        <v>18</v>
      </c>
      <c r="H36" s="385">
        <v>3</v>
      </c>
      <c r="I36" s="490">
        <v>-4.1155827</v>
      </c>
      <c r="J36" s="490">
        <v>15.3594078</v>
      </c>
      <c r="K36" s="385" t="str">
        <f>VLOOKUP(H36,Secteurs!$A$4:$C$6,3)</f>
        <v>Arnaud ITOUA</v>
      </c>
      <c r="L36" s="195">
        <v>0.5</v>
      </c>
      <c r="M36" s="196"/>
      <c r="N36" s="196"/>
      <c r="O36" s="196"/>
      <c r="P36" s="196">
        <v>0.5</v>
      </c>
      <c r="Q36" s="197"/>
      <c r="R36" s="386">
        <f t="shared" si="14"/>
        <v>105</v>
      </c>
      <c r="S36" s="387">
        <f t="shared" si="15"/>
        <v>0</v>
      </c>
      <c r="T36" s="387">
        <f t="shared" si="16"/>
        <v>0</v>
      </c>
      <c r="U36" s="387">
        <f t="shared" si="17"/>
        <v>0</v>
      </c>
      <c r="V36" s="387">
        <f t="shared" si="18"/>
        <v>105</v>
      </c>
      <c r="W36" s="388">
        <f t="shared" si="19"/>
        <v>0</v>
      </c>
      <c r="X36" s="389">
        <f t="shared" si="20"/>
        <v>210</v>
      </c>
      <c r="Y36" s="144"/>
      <c r="Z36" s="423">
        <f t="shared" si="21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>
      <c r="A37" s="157">
        <f t="shared" si="12"/>
        <v>1</v>
      </c>
      <c r="B37" s="150" t="s">
        <v>72</v>
      </c>
      <c r="C37" s="150"/>
      <c r="D37" s="201">
        <v>26</v>
      </c>
      <c r="E37" s="383">
        <f t="shared" si="13"/>
        <v>182</v>
      </c>
      <c r="F37" s="319">
        <v>46290</v>
      </c>
      <c r="G37" s="384">
        <f t="shared" ca="1" si="11"/>
        <v>18</v>
      </c>
      <c r="H37" s="385">
        <v>2</v>
      </c>
      <c r="I37" s="490">
        <v>-4.2341179999999996</v>
      </c>
      <c r="J37" s="490">
        <v>15.268291</v>
      </c>
      <c r="K37" s="385" t="s">
        <v>354</v>
      </c>
      <c r="L37" s="195">
        <v>0.5</v>
      </c>
      <c r="M37" s="196"/>
      <c r="N37" s="196"/>
      <c r="O37" s="196"/>
      <c r="P37" s="196">
        <v>0.5</v>
      </c>
      <c r="Q37" s="197"/>
      <c r="R37" s="386">
        <f t="shared" si="14"/>
        <v>91</v>
      </c>
      <c r="S37" s="387">
        <f t="shared" si="15"/>
        <v>0</v>
      </c>
      <c r="T37" s="387">
        <f t="shared" si="16"/>
        <v>0</v>
      </c>
      <c r="U37" s="387">
        <f t="shared" si="17"/>
        <v>0</v>
      </c>
      <c r="V37" s="387">
        <f t="shared" si="18"/>
        <v>91</v>
      </c>
      <c r="W37" s="388">
        <f t="shared" si="19"/>
        <v>0</v>
      </c>
      <c r="X37" s="389">
        <f t="shared" si="20"/>
        <v>182</v>
      </c>
      <c r="Y37" s="144"/>
      <c r="Z37" s="423">
        <f t="shared" si="21"/>
        <v>0</v>
      </c>
      <c r="AA37" s="423"/>
      <c r="AB37" s="107"/>
      <c r="AC37" s="107"/>
      <c r="AD37" s="439" t="s">
        <v>590</v>
      </c>
      <c r="AE37" s="440">
        <v>9300</v>
      </c>
      <c r="AF37" s="441">
        <v>8850</v>
      </c>
      <c r="AG37" s="441">
        <v>9280</v>
      </c>
      <c r="AH37" s="441">
        <v>9000</v>
      </c>
      <c r="AI37" s="441">
        <v>9250</v>
      </c>
      <c r="AJ37" s="442">
        <v>9250</v>
      </c>
      <c r="AL37" s="107"/>
      <c r="AM37" s="107"/>
      <c r="AN37" s="439"/>
    </row>
    <row r="38" spans="1:40" ht="18.75">
      <c r="A38" s="157">
        <f t="shared" si="12"/>
        <v>1</v>
      </c>
      <c r="B38" s="150" t="s">
        <v>73</v>
      </c>
      <c r="C38" s="150"/>
      <c r="D38" s="200">
        <v>40</v>
      </c>
      <c r="E38" s="383">
        <f t="shared" si="13"/>
        <v>280</v>
      </c>
      <c r="F38" s="319">
        <v>46290</v>
      </c>
      <c r="G38" s="384">
        <f t="shared" ca="1" si="11"/>
        <v>18</v>
      </c>
      <c r="H38" s="385">
        <v>1</v>
      </c>
      <c r="I38" s="490">
        <v>-4.2617120999999996</v>
      </c>
      <c r="J38" s="490">
        <v>15.2799757</v>
      </c>
      <c r="K38" s="385" t="s">
        <v>354</v>
      </c>
      <c r="L38" s="195">
        <v>0.5</v>
      </c>
      <c r="M38" s="196"/>
      <c r="N38" s="196"/>
      <c r="O38" s="196">
        <v>0.5</v>
      </c>
      <c r="P38" s="196"/>
      <c r="Q38" s="197"/>
      <c r="R38" s="386">
        <f t="shared" si="14"/>
        <v>140</v>
      </c>
      <c r="S38" s="387">
        <f t="shared" si="15"/>
        <v>0</v>
      </c>
      <c r="T38" s="387">
        <f t="shared" si="16"/>
        <v>0</v>
      </c>
      <c r="U38" s="387">
        <f t="shared" si="17"/>
        <v>140</v>
      </c>
      <c r="V38" s="387">
        <f t="shared" si="18"/>
        <v>0</v>
      </c>
      <c r="W38" s="388">
        <f t="shared" si="19"/>
        <v>0</v>
      </c>
      <c r="X38" s="389">
        <f t="shared" si="20"/>
        <v>280</v>
      </c>
      <c r="Y38" s="144"/>
      <c r="Z38" s="423">
        <f t="shared" si="21"/>
        <v>0</v>
      </c>
      <c r="AA38" s="423"/>
      <c r="AB38" s="107"/>
      <c r="AC38" s="107"/>
      <c r="AD38" s="439" t="s">
        <v>591</v>
      </c>
      <c r="AE38" s="440">
        <v>9114</v>
      </c>
      <c r="AF38" s="443"/>
      <c r="AG38" s="443"/>
      <c r="AH38" s="443"/>
      <c r="AI38" s="443"/>
      <c r="AJ38" s="441">
        <v>8875</v>
      </c>
      <c r="AL38" s="107"/>
      <c r="AM38" s="107"/>
      <c r="AN38" s="439"/>
    </row>
    <row r="39" spans="1:40" ht="18.75">
      <c r="A39" s="157">
        <f t="shared" si="12"/>
        <v>1</v>
      </c>
      <c r="B39" s="142" t="s">
        <v>71</v>
      </c>
      <c r="C39" s="142"/>
      <c r="D39" s="198">
        <v>26</v>
      </c>
      <c r="E39" s="383">
        <f t="shared" si="13"/>
        <v>182</v>
      </c>
      <c r="F39" s="319">
        <v>46290</v>
      </c>
      <c r="G39" s="384">
        <f t="shared" ca="1" si="11"/>
        <v>18</v>
      </c>
      <c r="H39" s="385">
        <v>3</v>
      </c>
      <c r="I39" s="490">
        <v>-4.1209197</v>
      </c>
      <c r="J39" s="490">
        <v>15.360647200000001</v>
      </c>
      <c r="K39" s="385" t="str">
        <f>VLOOKUP(H39,Secteurs!$A$4:$C$6,3)</f>
        <v>Arnaud ITOUA</v>
      </c>
      <c r="L39" s="195">
        <v>0.5</v>
      </c>
      <c r="M39" s="196"/>
      <c r="N39" s="196"/>
      <c r="O39" s="196"/>
      <c r="P39" s="196">
        <v>0.5</v>
      </c>
      <c r="Q39" s="197"/>
      <c r="R39" s="386">
        <f t="shared" si="14"/>
        <v>91</v>
      </c>
      <c r="S39" s="387">
        <f t="shared" si="15"/>
        <v>0</v>
      </c>
      <c r="T39" s="387">
        <f t="shared" si="16"/>
        <v>0</v>
      </c>
      <c r="U39" s="387">
        <f t="shared" si="17"/>
        <v>0</v>
      </c>
      <c r="V39" s="387">
        <f t="shared" si="18"/>
        <v>91</v>
      </c>
      <c r="W39" s="388">
        <f t="shared" si="19"/>
        <v>0</v>
      </c>
      <c r="X39" s="389">
        <f t="shared" si="20"/>
        <v>182</v>
      </c>
      <c r="Y39" s="144"/>
      <c r="Z39" s="423">
        <f t="shared" si="21"/>
        <v>0</v>
      </c>
      <c r="AA39" s="423"/>
      <c r="AB39" s="107"/>
      <c r="AC39" s="107"/>
      <c r="AD39" s="439" t="s">
        <v>592</v>
      </c>
      <c r="AE39" s="440">
        <v>8665</v>
      </c>
      <c r="AF39" s="441"/>
      <c r="AG39" s="441"/>
      <c r="AH39" s="441"/>
      <c r="AI39" s="441"/>
      <c r="AJ39" s="442"/>
    </row>
    <row r="40" spans="1:40" ht="18.75">
      <c r="A40" s="157">
        <f t="shared" si="12"/>
        <v>1</v>
      </c>
      <c r="B40" s="142" t="s">
        <v>74</v>
      </c>
      <c r="C40" s="148" t="s">
        <v>29</v>
      </c>
      <c r="D40" s="198">
        <v>26</v>
      </c>
      <c r="E40" s="383">
        <f t="shared" si="13"/>
        <v>182</v>
      </c>
      <c r="F40" s="319">
        <v>46287</v>
      </c>
      <c r="G40" s="384">
        <f t="shared" ca="1" si="11"/>
        <v>21</v>
      </c>
      <c r="H40" s="385">
        <v>3</v>
      </c>
      <c r="I40" s="490">
        <v>-4.2118339999999996</v>
      </c>
      <c r="J40" s="490">
        <v>15.267199099999999</v>
      </c>
      <c r="K40" s="385" t="str">
        <f>VLOOKUP(H40,Secteurs!$A$4:$C$6,3)</f>
        <v>Arnaud ITOUA</v>
      </c>
      <c r="L40" s="195">
        <v>0.5</v>
      </c>
      <c r="M40" s="196"/>
      <c r="N40" s="196"/>
      <c r="O40" s="196">
        <v>0.5</v>
      </c>
      <c r="P40" s="196"/>
      <c r="Q40" s="197"/>
      <c r="R40" s="386">
        <f t="shared" si="14"/>
        <v>91</v>
      </c>
      <c r="S40" s="387">
        <f t="shared" si="15"/>
        <v>0</v>
      </c>
      <c r="T40" s="387">
        <f t="shared" si="16"/>
        <v>0</v>
      </c>
      <c r="U40" s="387">
        <f t="shared" si="17"/>
        <v>91</v>
      </c>
      <c r="V40" s="387">
        <f t="shared" si="18"/>
        <v>0</v>
      </c>
      <c r="W40" s="388">
        <f t="shared" si="19"/>
        <v>0</v>
      </c>
      <c r="X40" s="389">
        <f t="shared" si="20"/>
        <v>182</v>
      </c>
      <c r="Y40" s="144"/>
      <c r="Z40" s="423">
        <f t="shared" si="21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12"/>
        <v>1</v>
      </c>
      <c r="B41" s="142" t="s">
        <v>75</v>
      </c>
      <c r="C41" s="148" t="s">
        <v>29</v>
      </c>
      <c r="D41" s="198">
        <v>32</v>
      </c>
      <c r="E41" s="383">
        <f t="shared" si="13"/>
        <v>224</v>
      </c>
      <c r="F41" s="319">
        <v>46282</v>
      </c>
      <c r="G41" s="384">
        <f t="shared" ca="1" si="11"/>
        <v>26</v>
      </c>
      <c r="H41" s="385">
        <v>1</v>
      </c>
      <c r="I41" s="490">
        <v>-4.2914669999999999</v>
      </c>
      <c r="J41" s="490">
        <v>15.24741</v>
      </c>
      <c r="K41" s="385" t="s">
        <v>353</v>
      </c>
      <c r="L41" s="195">
        <v>0.5</v>
      </c>
      <c r="M41" s="196"/>
      <c r="N41" s="196"/>
      <c r="O41" s="196">
        <v>0.25</v>
      </c>
      <c r="P41" s="196"/>
      <c r="Q41" s="197">
        <v>0.25</v>
      </c>
      <c r="R41" s="386">
        <f t="shared" si="14"/>
        <v>112</v>
      </c>
      <c r="S41" s="387">
        <f t="shared" si="15"/>
        <v>0</v>
      </c>
      <c r="T41" s="387">
        <f t="shared" si="16"/>
        <v>0</v>
      </c>
      <c r="U41" s="387">
        <f t="shared" si="17"/>
        <v>56</v>
      </c>
      <c r="V41" s="387">
        <f t="shared" si="18"/>
        <v>0</v>
      </c>
      <c r="W41" s="388">
        <f t="shared" si="19"/>
        <v>56</v>
      </c>
      <c r="X41" s="389">
        <f t="shared" si="20"/>
        <v>224</v>
      </c>
      <c r="Y41" s="144"/>
      <c r="Z41" s="423">
        <f t="shared" si="21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57">
        <f t="shared" si="12"/>
        <v>1</v>
      </c>
      <c r="B42" s="142" t="s">
        <v>216</v>
      </c>
      <c r="C42" s="148" t="s">
        <v>29</v>
      </c>
      <c r="D42" s="198">
        <v>40</v>
      </c>
      <c r="E42" s="383">
        <f t="shared" si="13"/>
        <v>280</v>
      </c>
      <c r="F42" s="319">
        <v>46288</v>
      </c>
      <c r="G42" s="384">
        <f t="shared" ca="1" si="11"/>
        <v>20</v>
      </c>
      <c r="H42" s="385">
        <v>3</v>
      </c>
      <c r="I42" s="490">
        <v>-4.1955397999999997</v>
      </c>
      <c r="J42" s="490">
        <v>15.257655099999999</v>
      </c>
      <c r="K42" s="385" t="str">
        <f>VLOOKUP(H42,Secteurs!$A$4:$C$6,3)</f>
        <v>Arnaud ITOUA</v>
      </c>
      <c r="L42" s="195">
        <v>0.75</v>
      </c>
      <c r="M42" s="196"/>
      <c r="N42" s="196"/>
      <c r="O42" s="196">
        <v>0.25</v>
      </c>
      <c r="P42" s="196"/>
      <c r="Q42" s="197"/>
      <c r="R42" s="386">
        <f t="shared" si="14"/>
        <v>210</v>
      </c>
      <c r="S42" s="387">
        <f t="shared" si="15"/>
        <v>0</v>
      </c>
      <c r="T42" s="387">
        <f t="shared" si="16"/>
        <v>0</v>
      </c>
      <c r="U42" s="387">
        <f t="shared" si="17"/>
        <v>70</v>
      </c>
      <c r="V42" s="387">
        <f t="shared" si="18"/>
        <v>0</v>
      </c>
      <c r="W42" s="388">
        <f t="shared" si="19"/>
        <v>0</v>
      </c>
      <c r="X42" s="389">
        <f t="shared" si="20"/>
        <v>280</v>
      </c>
      <c r="Y42" s="144"/>
      <c r="Z42" s="423">
        <f t="shared" si="21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57">
        <f t="shared" si="12"/>
        <v>1</v>
      </c>
      <c r="B43" s="150" t="s">
        <v>77</v>
      </c>
      <c r="C43" s="148" t="s">
        <v>29</v>
      </c>
      <c r="D43" s="200">
        <v>46</v>
      </c>
      <c r="E43" s="383">
        <f t="shared" si="13"/>
        <v>322</v>
      </c>
      <c r="F43" s="319">
        <v>46290</v>
      </c>
      <c r="G43" s="384">
        <f t="shared" ca="1" si="11"/>
        <v>18</v>
      </c>
      <c r="H43" s="385">
        <v>2</v>
      </c>
      <c r="I43" s="490"/>
      <c r="J43" s="490"/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4"/>
        <v>161</v>
      </c>
      <c r="S43" s="387">
        <f t="shared" si="15"/>
        <v>0</v>
      </c>
      <c r="T43" s="387">
        <f t="shared" si="16"/>
        <v>0</v>
      </c>
      <c r="U43" s="387">
        <f t="shared" si="17"/>
        <v>161</v>
      </c>
      <c r="V43" s="387">
        <f t="shared" si="18"/>
        <v>0</v>
      </c>
      <c r="W43" s="388">
        <f t="shared" si="19"/>
        <v>0</v>
      </c>
      <c r="X43" s="389">
        <f t="shared" si="20"/>
        <v>322</v>
      </c>
      <c r="Y43" s="144"/>
      <c r="Z43" s="423">
        <f t="shared" si="21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12"/>
        <v>1</v>
      </c>
      <c r="B44" s="142" t="s">
        <v>78</v>
      </c>
      <c r="C44" s="142"/>
      <c r="D44" s="198">
        <v>42</v>
      </c>
      <c r="E44" s="383">
        <f t="shared" si="13"/>
        <v>294</v>
      </c>
      <c r="F44" s="319">
        <v>46290</v>
      </c>
      <c r="G44" s="384">
        <v>1</v>
      </c>
      <c r="H44" s="385">
        <v>1</v>
      </c>
      <c r="I44" s="490">
        <v>-4.2632631999999999</v>
      </c>
      <c r="J44" s="490">
        <v>15.2346574</v>
      </c>
      <c r="K44" s="385" t="s">
        <v>353</v>
      </c>
      <c r="L44" s="195">
        <v>0.25</v>
      </c>
      <c r="M44" s="196"/>
      <c r="N44" s="196">
        <v>0.25</v>
      </c>
      <c r="O44" s="196">
        <v>0.25</v>
      </c>
      <c r="P44" s="196"/>
      <c r="Q44" s="197">
        <v>0.25</v>
      </c>
      <c r="R44" s="386">
        <f t="shared" si="14"/>
        <v>73.5</v>
      </c>
      <c r="S44" s="387">
        <f t="shared" si="15"/>
        <v>0</v>
      </c>
      <c r="T44" s="387">
        <f t="shared" si="16"/>
        <v>73.5</v>
      </c>
      <c r="U44" s="387">
        <f t="shared" si="17"/>
        <v>73.5</v>
      </c>
      <c r="V44" s="387">
        <f t="shared" si="18"/>
        <v>0</v>
      </c>
      <c r="W44" s="388">
        <f t="shared" si="19"/>
        <v>73.5</v>
      </c>
      <c r="X44" s="389">
        <f t="shared" si="20"/>
        <v>294</v>
      </c>
      <c r="Y44" s="144"/>
      <c r="Z44" s="423">
        <f t="shared" si="21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12"/>
        <v>1</v>
      </c>
      <c r="B45" s="142" t="s">
        <v>79</v>
      </c>
      <c r="C45" s="142"/>
      <c r="D45" s="198">
        <v>30</v>
      </c>
      <c r="E45" s="383">
        <f t="shared" si="13"/>
        <v>210</v>
      </c>
      <c r="F45" s="319">
        <v>46290</v>
      </c>
      <c r="G45" s="384">
        <v>1</v>
      </c>
      <c r="H45" s="385">
        <v>1</v>
      </c>
      <c r="I45" s="490">
        <v>-4.2365136999999997</v>
      </c>
      <c r="J45" s="490">
        <v>15.2513513</v>
      </c>
      <c r="K45" s="385" t="s">
        <v>353</v>
      </c>
      <c r="L45" s="195">
        <v>1</v>
      </c>
      <c r="M45" s="196"/>
      <c r="N45" s="196"/>
      <c r="O45" s="196"/>
      <c r="P45" s="196"/>
      <c r="Q45" s="197"/>
      <c r="R45" s="386">
        <f t="shared" si="14"/>
        <v>210</v>
      </c>
      <c r="S45" s="387">
        <f t="shared" si="15"/>
        <v>0</v>
      </c>
      <c r="T45" s="387">
        <f t="shared" si="16"/>
        <v>0</v>
      </c>
      <c r="U45" s="387">
        <f t="shared" si="17"/>
        <v>0</v>
      </c>
      <c r="V45" s="387">
        <f t="shared" si="18"/>
        <v>0</v>
      </c>
      <c r="W45" s="388">
        <f t="shared" si="19"/>
        <v>0</v>
      </c>
      <c r="X45" s="389">
        <f t="shared" si="20"/>
        <v>210</v>
      </c>
      <c r="Y45" s="144"/>
      <c r="Z45" s="423">
        <f t="shared" si="21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12"/>
        <v>1</v>
      </c>
      <c r="B46" s="153" t="s">
        <v>80</v>
      </c>
      <c r="C46" s="148" t="s">
        <v>29</v>
      </c>
      <c r="D46" s="198">
        <v>34</v>
      </c>
      <c r="E46" s="383">
        <f t="shared" si="13"/>
        <v>238</v>
      </c>
      <c r="F46" s="319">
        <v>46288</v>
      </c>
      <c r="G46" s="384">
        <v>1</v>
      </c>
      <c r="H46" s="254">
        <v>1</v>
      </c>
      <c r="I46" s="491">
        <v>-4.3315099999999997</v>
      </c>
      <c r="J46" s="491">
        <v>15.143625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4"/>
        <v>119</v>
      </c>
      <c r="S46" s="387">
        <f t="shared" si="15"/>
        <v>0</v>
      </c>
      <c r="T46" s="387">
        <f t="shared" si="16"/>
        <v>0</v>
      </c>
      <c r="U46" s="387">
        <f t="shared" si="17"/>
        <v>0</v>
      </c>
      <c r="V46" s="387">
        <f t="shared" si="18"/>
        <v>0</v>
      </c>
      <c r="W46" s="388">
        <f t="shared" si="19"/>
        <v>119</v>
      </c>
      <c r="X46" s="389">
        <f t="shared" si="20"/>
        <v>238</v>
      </c>
      <c r="Y46" s="144"/>
      <c r="Z46" s="423">
        <f t="shared" si="21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57">
        <f t="shared" si="12"/>
        <v>1</v>
      </c>
      <c r="B47" s="142" t="s">
        <v>391</v>
      </c>
      <c r="C47" s="148" t="s">
        <v>29</v>
      </c>
      <c r="D47" s="198">
        <v>22</v>
      </c>
      <c r="E47" s="383">
        <f t="shared" si="13"/>
        <v>154</v>
      </c>
      <c r="F47" s="319">
        <v>46281</v>
      </c>
      <c r="G47" s="384">
        <v>1</v>
      </c>
      <c r="H47" s="385">
        <v>3</v>
      </c>
      <c r="I47" s="490">
        <v>-4.1118284000000003</v>
      </c>
      <c r="J47" s="490">
        <v>15.3616036</v>
      </c>
      <c r="K47" s="385" t="str">
        <f>VLOOKUP(H47,Secteurs!$A$4:$C$6,3)</f>
        <v>Arnaud ITOUA</v>
      </c>
      <c r="L47" s="195"/>
      <c r="M47" s="196"/>
      <c r="N47" s="196">
        <v>0.5</v>
      </c>
      <c r="O47" s="196"/>
      <c r="P47" s="196">
        <v>0.5</v>
      </c>
      <c r="Q47" s="197"/>
      <c r="R47" s="386">
        <f t="shared" si="14"/>
        <v>0</v>
      </c>
      <c r="S47" s="387">
        <f t="shared" si="15"/>
        <v>0</v>
      </c>
      <c r="T47" s="387">
        <f t="shared" si="16"/>
        <v>77</v>
      </c>
      <c r="U47" s="387">
        <f t="shared" si="17"/>
        <v>0</v>
      </c>
      <c r="V47" s="387">
        <f t="shared" si="18"/>
        <v>77</v>
      </c>
      <c r="W47" s="388">
        <f t="shared" si="19"/>
        <v>0</v>
      </c>
      <c r="X47" s="389">
        <f t="shared" si="20"/>
        <v>154</v>
      </c>
      <c r="Y47" s="144"/>
      <c r="Z47" s="423">
        <f t="shared" si="21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57">
        <f t="shared" si="12"/>
        <v>1</v>
      </c>
      <c r="B48" s="142" t="s">
        <v>82</v>
      </c>
      <c r="C48" s="148" t="s">
        <v>29</v>
      </c>
      <c r="D48" s="198">
        <v>50</v>
      </c>
      <c r="E48" s="383">
        <f t="shared" si="13"/>
        <v>350</v>
      </c>
      <c r="F48" s="319">
        <v>46290</v>
      </c>
      <c r="G48" s="384">
        <f t="shared" ref="G48:G66" ca="1" si="22">+IF(A48=1,(+TODAY())-F48,"Sans objet")</f>
        <v>18</v>
      </c>
      <c r="H48" s="385">
        <v>2</v>
      </c>
      <c r="I48" s="490">
        <v>-4.2270250000000003</v>
      </c>
      <c r="J48" s="490">
        <v>15.262993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4"/>
        <v>175</v>
      </c>
      <c r="S48" s="387">
        <f t="shared" si="15"/>
        <v>0</v>
      </c>
      <c r="T48" s="387">
        <f t="shared" si="16"/>
        <v>0</v>
      </c>
      <c r="U48" s="387">
        <f t="shared" si="17"/>
        <v>175</v>
      </c>
      <c r="V48" s="387">
        <f t="shared" si="18"/>
        <v>0</v>
      </c>
      <c r="W48" s="388">
        <f t="shared" si="19"/>
        <v>0</v>
      </c>
      <c r="X48" s="389">
        <f t="shared" si="20"/>
        <v>350</v>
      </c>
      <c r="Y48" s="144"/>
      <c r="Z48" s="423">
        <f t="shared" si="21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12"/>
        <v>1</v>
      </c>
      <c r="B49" s="156" t="s">
        <v>83</v>
      </c>
      <c r="C49" s="148" t="s">
        <v>29</v>
      </c>
      <c r="D49" s="202">
        <v>28</v>
      </c>
      <c r="E49" s="383">
        <f t="shared" si="13"/>
        <v>196</v>
      </c>
      <c r="F49" s="319">
        <v>46290</v>
      </c>
      <c r="G49" s="384">
        <f t="shared" ca="1" si="22"/>
        <v>18</v>
      </c>
      <c r="H49" s="385">
        <v>3</v>
      </c>
      <c r="I49" s="490">
        <v>-4.1425764000000003</v>
      </c>
      <c r="J49" s="490">
        <v>15.290800900000001</v>
      </c>
      <c r="K49" s="385" t="str">
        <f>VLOOKUP(H49,Secteurs!$A$4:$C$6,3)</f>
        <v>Arnaud ITOUA</v>
      </c>
      <c r="L49" s="195"/>
      <c r="M49" s="196"/>
      <c r="N49" s="196"/>
      <c r="O49" s="196">
        <v>0.5</v>
      </c>
      <c r="P49" s="196">
        <v>0.5</v>
      </c>
      <c r="Q49" s="197"/>
      <c r="R49" s="386">
        <f t="shared" si="14"/>
        <v>0</v>
      </c>
      <c r="S49" s="387">
        <f t="shared" si="15"/>
        <v>0</v>
      </c>
      <c r="T49" s="387">
        <f t="shared" si="16"/>
        <v>0</v>
      </c>
      <c r="U49" s="387">
        <f t="shared" si="17"/>
        <v>98</v>
      </c>
      <c r="V49" s="387">
        <f t="shared" si="18"/>
        <v>98</v>
      </c>
      <c r="W49" s="388">
        <f t="shared" si="19"/>
        <v>0</v>
      </c>
      <c r="X49" s="389">
        <f t="shared" si="20"/>
        <v>196</v>
      </c>
      <c r="Y49" s="144"/>
      <c r="Z49" s="423">
        <f t="shared" si="21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12"/>
        <v>1</v>
      </c>
      <c r="B50" s="142" t="s">
        <v>297</v>
      </c>
      <c r="C50" s="142"/>
      <c r="D50" s="198">
        <v>40</v>
      </c>
      <c r="E50" s="383">
        <f t="shared" si="13"/>
        <v>280</v>
      </c>
      <c r="F50" s="319">
        <v>46290</v>
      </c>
      <c r="G50" s="384">
        <f t="shared" ca="1" si="22"/>
        <v>18</v>
      </c>
      <c r="H50" s="385">
        <v>2</v>
      </c>
      <c r="I50" s="490">
        <v>-4.2286400000000004</v>
      </c>
      <c r="J50" s="490">
        <v>15.267226000000001</v>
      </c>
      <c r="K50" s="385" t="s">
        <v>354</v>
      </c>
      <c r="L50" s="195">
        <v>0.5</v>
      </c>
      <c r="M50" s="196"/>
      <c r="N50" s="196"/>
      <c r="O50" s="196">
        <v>0.5</v>
      </c>
      <c r="P50" s="196"/>
      <c r="Q50" s="197"/>
      <c r="R50" s="386">
        <f t="shared" si="14"/>
        <v>140</v>
      </c>
      <c r="S50" s="387">
        <f t="shared" si="15"/>
        <v>0</v>
      </c>
      <c r="T50" s="387">
        <f t="shared" si="16"/>
        <v>0</v>
      </c>
      <c r="U50" s="387">
        <f t="shared" si="17"/>
        <v>140</v>
      </c>
      <c r="V50" s="387">
        <f t="shared" si="18"/>
        <v>0</v>
      </c>
      <c r="W50" s="388">
        <f t="shared" si="19"/>
        <v>0</v>
      </c>
      <c r="X50" s="389">
        <f t="shared" si="20"/>
        <v>280</v>
      </c>
      <c r="Y50" s="144"/>
      <c r="Z50" s="423">
        <f t="shared" si="21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57">
        <f t="shared" si="12"/>
        <v>1</v>
      </c>
      <c r="B51" s="142" t="s">
        <v>85</v>
      </c>
      <c r="C51" s="154" t="s">
        <v>29</v>
      </c>
      <c r="D51" s="200">
        <v>24</v>
      </c>
      <c r="E51" s="383">
        <f t="shared" si="13"/>
        <v>168</v>
      </c>
      <c r="F51" s="319">
        <v>46288</v>
      </c>
      <c r="G51" s="384">
        <f t="shared" ca="1" si="22"/>
        <v>20</v>
      </c>
      <c r="H51" s="385">
        <v>3</v>
      </c>
      <c r="I51" s="490">
        <v>-4.2692519000000004</v>
      </c>
      <c r="J51" s="490">
        <v>15.2894527</v>
      </c>
      <c r="K51" s="385" t="str">
        <f>VLOOKUP(H51,Secteurs!$A$4:$C$6,3)</f>
        <v>Arnaud ITOUA</v>
      </c>
      <c r="L51" s="195">
        <v>0.5</v>
      </c>
      <c r="M51" s="196"/>
      <c r="N51" s="196"/>
      <c r="O51" s="196"/>
      <c r="P51" s="196">
        <v>0.5</v>
      </c>
      <c r="Q51" s="197"/>
      <c r="R51" s="386">
        <f t="shared" si="14"/>
        <v>84</v>
      </c>
      <c r="S51" s="387">
        <f t="shared" si="15"/>
        <v>0</v>
      </c>
      <c r="T51" s="387">
        <f t="shared" si="16"/>
        <v>0</v>
      </c>
      <c r="U51" s="387">
        <f t="shared" si="17"/>
        <v>0</v>
      </c>
      <c r="V51" s="387">
        <f t="shared" si="18"/>
        <v>84</v>
      </c>
      <c r="W51" s="388">
        <f t="shared" si="19"/>
        <v>0</v>
      </c>
      <c r="X51" s="389">
        <f t="shared" si="20"/>
        <v>168</v>
      </c>
      <c r="Y51" s="144"/>
      <c r="Z51" s="423">
        <f t="shared" si="21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57">
        <f t="shared" si="12"/>
        <v>1</v>
      </c>
      <c r="B52" s="150" t="s">
        <v>86</v>
      </c>
      <c r="C52" s="148" t="s">
        <v>29</v>
      </c>
      <c r="D52" s="200">
        <v>22</v>
      </c>
      <c r="E52" s="383">
        <f t="shared" si="13"/>
        <v>154</v>
      </c>
      <c r="F52" s="319">
        <v>46288</v>
      </c>
      <c r="G52" s="384">
        <f t="shared" ca="1" si="22"/>
        <v>20</v>
      </c>
      <c r="H52" s="385">
        <v>3</v>
      </c>
      <c r="I52" s="490">
        <v>-4.1917201000000004</v>
      </c>
      <c r="J52" s="490">
        <v>15.2475126</v>
      </c>
      <c r="K52" s="385" t="str">
        <f>VLOOKUP(H52,Secteurs!$A$4:$C$6,3)</f>
        <v>Arnaud ITOUA</v>
      </c>
      <c r="L52" s="195">
        <v>0.5</v>
      </c>
      <c r="M52" s="196"/>
      <c r="N52" s="196"/>
      <c r="O52" s="196">
        <v>0.5</v>
      </c>
      <c r="P52" s="196"/>
      <c r="Q52" s="197"/>
      <c r="R52" s="386">
        <f t="shared" si="14"/>
        <v>77</v>
      </c>
      <c r="S52" s="387">
        <f t="shared" si="15"/>
        <v>0</v>
      </c>
      <c r="T52" s="387">
        <f t="shared" si="16"/>
        <v>0</v>
      </c>
      <c r="U52" s="387">
        <f t="shared" si="17"/>
        <v>77</v>
      </c>
      <c r="V52" s="387">
        <f t="shared" si="18"/>
        <v>0</v>
      </c>
      <c r="W52" s="388">
        <f t="shared" si="19"/>
        <v>0</v>
      </c>
      <c r="X52" s="389">
        <f t="shared" si="20"/>
        <v>154</v>
      </c>
      <c r="Y52" s="144"/>
      <c r="Z52" s="423">
        <f t="shared" si="21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57">
        <f t="shared" si="12"/>
        <v>1</v>
      </c>
      <c r="B53" s="142" t="s">
        <v>337</v>
      </c>
      <c r="D53" s="198">
        <v>28</v>
      </c>
      <c r="E53" s="383">
        <f t="shared" si="13"/>
        <v>196</v>
      </c>
      <c r="F53" s="319">
        <v>46290</v>
      </c>
      <c r="G53" s="384">
        <f t="shared" ca="1" si="22"/>
        <v>18</v>
      </c>
      <c r="H53" s="385">
        <v>3</v>
      </c>
      <c r="I53" s="490">
        <v>-4.1304055000000002</v>
      </c>
      <c r="J53" s="490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>
        <v>0.5</v>
      </c>
      <c r="P53" s="196"/>
      <c r="Q53" s="197"/>
      <c r="R53" s="386">
        <f t="shared" si="14"/>
        <v>98</v>
      </c>
      <c r="S53" s="387">
        <f t="shared" si="15"/>
        <v>0</v>
      </c>
      <c r="T53" s="387">
        <f t="shared" si="16"/>
        <v>0</v>
      </c>
      <c r="U53" s="387">
        <f t="shared" si="17"/>
        <v>98</v>
      </c>
      <c r="V53" s="387">
        <f t="shared" si="18"/>
        <v>0</v>
      </c>
      <c r="W53" s="388">
        <f t="shared" si="19"/>
        <v>0</v>
      </c>
      <c r="X53" s="389">
        <f t="shared" si="20"/>
        <v>196</v>
      </c>
      <c r="Y53" s="144"/>
      <c r="Z53" s="423">
        <f t="shared" si="21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57">
        <f t="shared" si="12"/>
        <v>1</v>
      </c>
      <c r="B54" s="142" t="s">
        <v>88</v>
      </c>
      <c r="C54" s="148" t="s">
        <v>29</v>
      </c>
      <c r="D54" s="198">
        <v>32</v>
      </c>
      <c r="E54" s="383">
        <f t="shared" si="13"/>
        <v>224</v>
      </c>
      <c r="F54" s="319">
        <v>46288</v>
      </c>
      <c r="G54" s="384">
        <f t="shared" ca="1" si="22"/>
        <v>20</v>
      </c>
      <c r="H54" s="385">
        <v>2</v>
      </c>
      <c r="I54" s="490">
        <v>-4.2692642000000003</v>
      </c>
      <c r="J54" s="490">
        <v>15.289446399999999</v>
      </c>
      <c r="K54" s="385" t="s">
        <v>354</v>
      </c>
      <c r="L54" s="195">
        <v>0.75</v>
      </c>
      <c r="M54" s="196"/>
      <c r="N54" s="196"/>
      <c r="O54" s="196">
        <v>0.25</v>
      </c>
      <c r="P54" s="196"/>
      <c r="Q54" s="197"/>
      <c r="R54" s="386">
        <f t="shared" si="14"/>
        <v>168</v>
      </c>
      <c r="S54" s="387">
        <f t="shared" si="15"/>
        <v>0</v>
      </c>
      <c r="T54" s="387">
        <f t="shared" si="16"/>
        <v>0</v>
      </c>
      <c r="U54" s="387">
        <f t="shared" si="17"/>
        <v>56</v>
      </c>
      <c r="V54" s="387">
        <f t="shared" si="18"/>
        <v>0</v>
      </c>
      <c r="W54" s="388">
        <f t="shared" si="19"/>
        <v>0</v>
      </c>
      <c r="X54" s="389">
        <f t="shared" si="20"/>
        <v>224</v>
      </c>
      <c r="Y54" s="144"/>
      <c r="Z54" s="423">
        <f t="shared" si="21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57">
        <f t="shared" si="12"/>
        <v>1</v>
      </c>
      <c r="B55" s="156" t="s">
        <v>89</v>
      </c>
      <c r="C55" s="148" t="s">
        <v>34</v>
      </c>
      <c r="D55" s="198">
        <v>22</v>
      </c>
      <c r="E55" s="383">
        <f t="shared" si="13"/>
        <v>154</v>
      </c>
      <c r="F55" s="319">
        <v>46287</v>
      </c>
      <c r="G55" s="384">
        <f t="shared" ca="1" si="22"/>
        <v>21</v>
      </c>
      <c r="H55" s="385">
        <v>3</v>
      </c>
      <c r="I55" s="490"/>
      <c r="J55" s="490"/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>
        <v>0.5</v>
      </c>
      <c r="Q55" s="197"/>
      <c r="R55" s="386">
        <f t="shared" si="14"/>
        <v>77</v>
      </c>
      <c r="S55" s="387">
        <f t="shared" si="15"/>
        <v>0</v>
      </c>
      <c r="T55" s="387">
        <f t="shared" si="16"/>
        <v>0</v>
      </c>
      <c r="U55" s="387">
        <f t="shared" si="17"/>
        <v>0</v>
      </c>
      <c r="V55" s="387">
        <f t="shared" si="18"/>
        <v>77</v>
      </c>
      <c r="W55" s="388">
        <f t="shared" si="19"/>
        <v>0</v>
      </c>
      <c r="X55" s="389">
        <f t="shared" si="20"/>
        <v>154</v>
      </c>
      <c r="Y55" s="144"/>
      <c r="Z55" s="423">
        <f t="shared" si="21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12"/>
        <v>1</v>
      </c>
      <c r="B56" s="348" t="s">
        <v>322</v>
      </c>
      <c r="C56" s="168" t="s">
        <v>29</v>
      </c>
      <c r="D56" s="198">
        <v>36</v>
      </c>
      <c r="E56" s="383">
        <f t="shared" si="13"/>
        <v>252</v>
      </c>
      <c r="F56" s="319">
        <v>46290</v>
      </c>
      <c r="G56" s="384">
        <f t="shared" ca="1" si="22"/>
        <v>18</v>
      </c>
      <c r="H56" s="385">
        <v>2</v>
      </c>
      <c r="I56" s="490"/>
      <c r="J56" s="490"/>
      <c r="K56" s="385" t="s">
        <v>354</v>
      </c>
      <c r="L56" s="195">
        <v>0.25</v>
      </c>
      <c r="M56" s="196"/>
      <c r="N56" s="196"/>
      <c r="O56" s="196">
        <v>0.5</v>
      </c>
      <c r="P56" s="196">
        <v>0.25</v>
      </c>
      <c r="Q56" s="197"/>
      <c r="R56" s="386">
        <f t="shared" si="14"/>
        <v>63</v>
      </c>
      <c r="S56" s="387">
        <f t="shared" si="15"/>
        <v>0</v>
      </c>
      <c r="T56" s="387">
        <f t="shared" si="16"/>
        <v>0</v>
      </c>
      <c r="U56" s="387">
        <f t="shared" si="17"/>
        <v>126</v>
      </c>
      <c r="V56" s="387">
        <f t="shared" si="18"/>
        <v>63</v>
      </c>
      <c r="W56" s="388">
        <f t="shared" si="19"/>
        <v>0</v>
      </c>
      <c r="X56" s="389">
        <f t="shared" si="20"/>
        <v>252</v>
      </c>
      <c r="Y56" s="144"/>
      <c r="Z56" s="423">
        <f t="shared" si="21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>
      <c r="A57" s="157">
        <f t="shared" si="12"/>
        <v>1</v>
      </c>
      <c r="B57" s="156" t="s">
        <v>91</v>
      </c>
      <c r="C57" s="156"/>
      <c r="D57" s="198">
        <v>28</v>
      </c>
      <c r="E57" s="383">
        <f t="shared" si="13"/>
        <v>196</v>
      </c>
      <c r="F57" s="319">
        <v>46290</v>
      </c>
      <c r="G57" s="384">
        <f t="shared" ca="1" si="22"/>
        <v>18</v>
      </c>
      <c r="H57" s="385">
        <v>3</v>
      </c>
      <c r="I57" s="490">
        <v>-4.1325567000000003</v>
      </c>
      <c r="J57" s="490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si="14"/>
        <v>98</v>
      </c>
      <c r="S57" s="387">
        <f t="shared" si="15"/>
        <v>0</v>
      </c>
      <c r="T57" s="387">
        <f t="shared" si="16"/>
        <v>0</v>
      </c>
      <c r="U57" s="387">
        <f t="shared" si="17"/>
        <v>0</v>
      </c>
      <c r="V57" s="387">
        <f t="shared" si="18"/>
        <v>0</v>
      </c>
      <c r="W57" s="388">
        <f t="shared" si="19"/>
        <v>98</v>
      </c>
      <c r="X57" s="389">
        <f t="shared" si="20"/>
        <v>196</v>
      </c>
      <c r="Y57" s="144"/>
      <c r="Z57" s="423">
        <f t="shared" si="21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12"/>
        <v>1</v>
      </c>
      <c r="B58" s="158" t="s">
        <v>92</v>
      </c>
      <c r="C58" s="148" t="s">
        <v>34</v>
      </c>
      <c r="D58" s="198">
        <v>24</v>
      </c>
      <c r="E58" s="383">
        <f t="shared" si="13"/>
        <v>168</v>
      </c>
      <c r="F58" s="319">
        <v>46289</v>
      </c>
      <c r="G58" s="384">
        <f t="shared" ca="1" si="22"/>
        <v>19</v>
      </c>
      <c r="H58" s="385">
        <v>1</v>
      </c>
      <c r="I58" s="490">
        <v>-4.2821667000000003</v>
      </c>
      <c r="J58" s="490">
        <v>15.235324</v>
      </c>
      <c r="K58" s="385" t="s">
        <v>353</v>
      </c>
      <c r="L58" s="195">
        <v>0.5</v>
      </c>
      <c r="M58" s="196"/>
      <c r="N58" s="196"/>
      <c r="O58" s="196">
        <v>0.25</v>
      </c>
      <c r="P58" s="196"/>
      <c r="Q58" s="197">
        <v>0.25</v>
      </c>
      <c r="R58" s="386">
        <f t="shared" si="14"/>
        <v>84</v>
      </c>
      <c r="S58" s="387">
        <f t="shared" si="15"/>
        <v>0</v>
      </c>
      <c r="T58" s="387">
        <f t="shared" si="16"/>
        <v>0</v>
      </c>
      <c r="U58" s="387">
        <f t="shared" si="17"/>
        <v>42</v>
      </c>
      <c r="V58" s="387">
        <f t="shared" si="18"/>
        <v>0</v>
      </c>
      <c r="W58" s="388">
        <f t="shared" si="19"/>
        <v>42</v>
      </c>
      <c r="X58" s="389">
        <f t="shared" si="20"/>
        <v>168</v>
      </c>
      <c r="Y58" s="144"/>
      <c r="Z58" s="423">
        <f t="shared" si="21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57">
        <f t="shared" si="12"/>
        <v>1</v>
      </c>
      <c r="B59" s="156" t="s">
        <v>93</v>
      </c>
      <c r="C59" s="148" t="s">
        <v>29</v>
      </c>
      <c r="D59" s="198">
        <v>40</v>
      </c>
      <c r="E59" s="383">
        <f t="shared" si="13"/>
        <v>280</v>
      </c>
      <c r="F59" s="319">
        <v>46291</v>
      </c>
      <c r="G59" s="384">
        <f t="shared" ca="1" si="22"/>
        <v>17</v>
      </c>
      <c r="H59" s="385">
        <v>2</v>
      </c>
      <c r="I59" s="490">
        <v>-4.2573239999999997</v>
      </c>
      <c r="J59" s="490">
        <v>15.269506</v>
      </c>
      <c r="K59" s="385" t="s">
        <v>354</v>
      </c>
      <c r="L59" s="195">
        <v>0.25</v>
      </c>
      <c r="M59" s="196">
        <v>0.25</v>
      </c>
      <c r="N59" s="196">
        <v>0.25</v>
      </c>
      <c r="O59" s="196"/>
      <c r="P59" s="196">
        <v>0.25</v>
      </c>
      <c r="Q59" s="197"/>
      <c r="R59" s="386">
        <f t="shared" si="14"/>
        <v>70</v>
      </c>
      <c r="S59" s="387">
        <f t="shared" si="15"/>
        <v>70</v>
      </c>
      <c r="T59" s="387">
        <f t="shared" si="16"/>
        <v>70</v>
      </c>
      <c r="U59" s="387">
        <f t="shared" si="17"/>
        <v>0</v>
      </c>
      <c r="V59" s="387">
        <f t="shared" si="18"/>
        <v>70</v>
      </c>
      <c r="W59" s="388">
        <f t="shared" si="19"/>
        <v>0</v>
      </c>
      <c r="X59" s="389">
        <f t="shared" si="20"/>
        <v>280</v>
      </c>
      <c r="Y59" s="144"/>
      <c r="Z59" s="423">
        <f t="shared" si="21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12"/>
        <v>1</v>
      </c>
      <c r="B60" s="153" t="s">
        <v>94</v>
      </c>
      <c r="C60" s="148" t="s">
        <v>29</v>
      </c>
      <c r="D60" s="198">
        <v>28</v>
      </c>
      <c r="E60" s="383">
        <f t="shared" si="13"/>
        <v>196</v>
      </c>
      <c r="F60" s="319">
        <v>46290</v>
      </c>
      <c r="G60" s="384">
        <f t="shared" ca="1" si="22"/>
        <v>18</v>
      </c>
      <c r="H60" s="254">
        <v>1</v>
      </c>
      <c r="I60" s="491">
        <v>-4.2971031999999996</v>
      </c>
      <c r="J60" s="491">
        <v>15.2304285</v>
      </c>
      <c r="K60" s="385" t="s">
        <v>353</v>
      </c>
      <c r="L60" s="195">
        <v>0.5</v>
      </c>
      <c r="M60" s="196"/>
      <c r="N60" s="196"/>
      <c r="O60" s="196"/>
      <c r="P60" s="196"/>
      <c r="Q60" s="197">
        <v>0.5</v>
      </c>
      <c r="R60" s="386">
        <f t="shared" si="14"/>
        <v>98</v>
      </c>
      <c r="S60" s="387">
        <f t="shared" si="15"/>
        <v>0</v>
      </c>
      <c r="T60" s="387">
        <f t="shared" si="16"/>
        <v>0</v>
      </c>
      <c r="U60" s="387">
        <f t="shared" si="17"/>
        <v>0</v>
      </c>
      <c r="V60" s="387">
        <f t="shared" si="18"/>
        <v>0</v>
      </c>
      <c r="W60" s="388">
        <f t="shared" si="19"/>
        <v>98</v>
      </c>
      <c r="X60" s="389">
        <f t="shared" si="20"/>
        <v>196</v>
      </c>
      <c r="Y60" s="144"/>
      <c r="Z60" s="423">
        <f t="shared" si="21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12"/>
        <v>1</v>
      </c>
      <c r="B61" s="169" t="s">
        <v>95</v>
      </c>
      <c r="C61" s="159" t="s">
        <v>29</v>
      </c>
      <c r="D61" s="200">
        <v>24</v>
      </c>
      <c r="E61" s="383">
        <f t="shared" si="13"/>
        <v>168</v>
      </c>
      <c r="F61" s="319">
        <v>46289</v>
      </c>
      <c r="G61" s="384">
        <f t="shared" ca="1" si="22"/>
        <v>19</v>
      </c>
      <c r="H61" s="254">
        <v>1</v>
      </c>
      <c r="I61" s="491">
        <v>-4.2821742</v>
      </c>
      <c r="J61" s="491">
        <v>15.220715500000001</v>
      </c>
      <c r="K61" s="385" t="s">
        <v>353</v>
      </c>
      <c r="L61" s="195">
        <v>0.5</v>
      </c>
      <c r="M61" s="196"/>
      <c r="N61" s="196"/>
      <c r="O61" s="196"/>
      <c r="P61" s="196"/>
      <c r="Q61" s="197">
        <v>0.5</v>
      </c>
      <c r="R61" s="386">
        <f t="shared" si="14"/>
        <v>84</v>
      </c>
      <c r="S61" s="387">
        <f t="shared" si="15"/>
        <v>0</v>
      </c>
      <c r="T61" s="387">
        <f t="shared" si="16"/>
        <v>0</v>
      </c>
      <c r="U61" s="387">
        <f t="shared" si="17"/>
        <v>0</v>
      </c>
      <c r="V61" s="387">
        <f t="shared" si="18"/>
        <v>0</v>
      </c>
      <c r="W61" s="388">
        <f t="shared" si="19"/>
        <v>84</v>
      </c>
      <c r="X61" s="389">
        <f t="shared" si="20"/>
        <v>168</v>
      </c>
      <c r="Y61" s="144"/>
      <c r="Z61" s="423">
        <f t="shared" si="21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12"/>
        <v>1</v>
      </c>
      <c r="B62" s="142" t="s">
        <v>96</v>
      </c>
      <c r="C62" s="159" t="s">
        <v>29</v>
      </c>
      <c r="D62" s="198">
        <v>24</v>
      </c>
      <c r="E62" s="383">
        <f t="shared" si="13"/>
        <v>168</v>
      </c>
      <c r="F62" s="319">
        <v>46289</v>
      </c>
      <c r="G62" s="384">
        <f t="shared" ca="1" si="22"/>
        <v>19</v>
      </c>
      <c r="H62" s="254">
        <v>1</v>
      </c>
      <c r="I62" s="491">
        <v>-4.2682741999999996</v>
      </c>
      <c r="J62" s="491">
        <v>15.2245566</v>
      </c>
      <c r="K62" s="385" t="s">
        <v>353</v>
      </c>
      <c r="L62" s="195">
        <v>0.5</v>
      </c>
      <c r="M62" s="196"/>
      <c r="N62" s="196"/>
      <c r="O62" s="196"/>
      <c r="P62" s="196"/>
      <c r="Q62" s="197">
        <v>0.5</v>
      </c>
      <c r="R62" s="386">
        <f t="shared" si="14"/>
        <v>84</v>
      </c>
      <c r="S62" s="387">
        <f t="shared" si="15"/>
        <v>0</v>
      </c>
      <c r="T62" s="387">
        <f t="shared" si="16"/>
        <v>0</v>
      </c>
      <c r="U62" s="387">
        <f t="shared" si="17"/>
        <v>0</v>
      </c>
      <c r="V62" s="387">
        <f t="shared" si="18"/>
        <v>0</v>
      </c>
      <c r="W62" s="388">
        <f t="shared" si="19"/>
        <v>84</v>
      </c>
      <c r="X62" s="389">
        <f t="shared" si="20"/>
        <v>168</v>
      </c>
      <c r="Y62" s="144"/>
      <c r="Z62" s="423">
        <f t="shared" si="21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12"/>
        <v>1</v>
      </c>
      <c r="B63" s="150" t="s">
        <v>97</v>
      </c>
      <c r="C63" s="159" t="s">
        <v>29</v>
      </c>
      <c r="D63" s="200">
        <v>40</v>
      </c>
      <c r="E63" s="383">
        <f t="shared" si="13"/>
        <v>280</v>
      </c>
      <c r="F63" s="319">
        <v>46289</v>
      </c>
      <c r="G63" s="384">
        <f t="shared" ca="1" si="22"/>
        <v>19</v>
      </c>
      <c r="H63" s="385">
        <v>3</v>
      </c>
      <c r="I63" s="490"/>
      <c r="J63" s="490"/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14"/>
        <v>140</v>
      </c>
      <c r="S63" s="387">
        <f t="shared" si="15"/>
        <v>0</v>
      </c>
      <c r="T63" s="387">
        <f t="shared" si="16"/>
        <v>0</v>
      </c>
      <c r="U63" s="387">
        <f t="shared" si="17"/>
        <v>0</v>
      </c>
      <c r="V63" s="387">
        <f t="shared" si="18"/>
        <v>140</v>
      </c>
      <c r="W63" s="388">
        <f t="shared" si="19"/>
        <v>0</v>
      </c>
      <c r="X63" s="389">
        <f t="shared" si="20"/>
        <v>280</v>
      </c>
      <c r="Y63" s="144"/>
      <c r="Z63" s="423">
        <f t="shared" si="21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12"/>
        <v>1</v>
      </c>
      <c r="B64" s="169" t="s">
        <v>98</v>
      </c>
      <c r="C64" s="159" t="s">
        <v>29</v>
      </c>
      <c r="D64" s="200">
        <v>18</v>
      </c>
      <c r="E64" s="383">
        <f t="shared" si="13"/>
        <v>126</v>
      </c>
      <c r="F64" s="319">
        <v>46290</v>
      </c>
      <c r="G64" s="384">
        <f t="shared" ca="1" si="22"/>
        <v>18</v>
      </c>
      <c r="H64" s="254">
        <v>1</v>
      </c>
      <c r="I64" s="491">
        <v>-4.2987611000000001</v>
      </c>
      <c r="J64" s="491">
        <v>15.229229999999999</v>
      </c>
      <c r="K64" s="385" t="s">
        <v>353</v>
      </c>
      <c r="L64" s="195"/>
      <c r="M64" s="196">
        <v>0.5</v>
      </c>
      <c r="N64" s="196"/>
      <c r="O64" s="196">
        <v>0.5</v>
      </c>
      <c r="P64" s="196"/>
      <c r="Q64" s="197"/>
      <c r="R64" s="386">
        <f t="shared" si="14"/>
        <v>0</v>
      </c>
      <c r="S64" s="387">
        <f t="shared" si="15"/>
        <v>63</v>
      </c>
      <c r="T64" s="387">
        <f t="shared" si="16"/>
        <v>0</v>
      </c>
      <c r="U64" s="387">
        <f t="shared" si="17"/>
        <v>63</v>
      </c>
      <c r="V64" s="387">
        <f t="shared" si="18"/>
        <v>0</v>
      </c>
      <c r="W64" s="388">
        <f t="shared" si="19"/>
        <v>0</v>
      </c>
      <c r="X64" s="389">
        <f t="shared" si="20"/>
        <v>126</v>
      </c>
      <c r="Y64" s="144"/>
      <c r="Z64" s="423">
        <f t="shared" si="21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12"/>
        <v>1</v>
      </c>
      <c r="B65" s="169" t="s">
        <v>99</v>
      </c>
      <c r="C65" s="159" t="s">
        <v>29</v>
      </c>
      <c r="D65" s="200">
        <v>28</v>
      </c>
      <c r="E65" s="383">
        <f t="shared" si="13"/>
        <v>196</v>
      </c>
      <c r="F65" s="319">
        <v>46290</v>
      </c>
      <c r="G65" s="384">
        <f t="shared" ca="1" si="22"/>
        <v>18</v>
      </c>
      <c r="H65" s="385">
        <v>1</v>
      </c>
      <c r="I65" s="490">
        <v>-4.2967839999999997</v>
      </c>
      <c r="J65" s="490">
        <v>15.2316182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14"/>
        <v>98</v>
      </c>
      <c r="S65" s="387">
        <f t="shared" si="15"/>
        <v>0</v>
      </c>
      <c r="T65" s="387">
        <f t="shared" si="16"/>
        <v>0</v>
      </c>
      <c r="U65" s="387">
        <f t="shared" si="17"/>
        <v>0</v>
      </c>
      <c r="V65" s="387">
        <f t="shared" si="18"/>
        <v>0</v>
      </c>
      <c r="W65" s="388">
        <f t="shared" si="19"/>
        <v>98</v>
      </c>
      <c r="X65" s="389">
        <f t="shared" si="20"/>
        <v>196</v>
      </c>
      <c r="Y65" s="144"/>
      <c r="Z65" s="423">
        <f t="shared" si="21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97" si="23">+IF(D66&gt;0,1,0)</f>
        <v>1</v>
      </c>
      <c r="B66" s="161" t="s">
        <v>100</v>
      </c>
      <c r="C66" s="160" t="s">
        <v>29</v>
      </c>
      <c r="D66" s="198">
        <v>20</v>
      </c>
      <c r="E66" s="383">
        <f t="shared" ref="E66:E97" si="24">D66*7</f>
        <v>140</v>
      </c>
      <c r="F66" s="319">
        <v>46289</v>
      </c>
      <c r="G66" s="384">
        <f t="shared" ca="1" si="22"/>
        <v>19</v>
      </c>
      <c r="H66" s="254">
        <v>1</v>
      </c>
      <c r="I66" s="491">
        <v>-4.2824644000000003</v>
      </c>
      <c r="J66" s="491">
        <v>15.226678700000001</v>
      </c>
      <c r="K66" s="385" t="s">
        <v>353</v>
      </c>
      <c r="L66" s="195">
        <v>0.5</v>
      </c>
      <c r="M66" s="196"/>
      <c r="N66" s="196"/>
      <c r="O66" s="196"/>
      <c r="P66" s="196"/>
      <c r="Q66" s="197">
        <v>0.5</v>
      </c>
      <c r="R66" s="386">
        <f t="shared" ref="R66:R97" si="25">+$E66*L66</f>
        <v>70</v>
      </c>
      <c r="S66" s="387">
        <f t="shared" ref="S66:S97" si="26">+$E66*M66</f>
        <v>0</v>
      </c>
      <c r="T66" s="387">
        <f t="shared" ref="T66:T97" si="27">+$E66*N66</f>
        <v>0</v>
      </c>
      <c r="U66" s="387">
        <f t="shared" ref="U66:U97" si="28">+$E66*O66</f>
        <v>0</v>
      </c>
      <c r="V66" s="387">
        <f t="shared" ref="V66:V97" si="29">+$E66*P66</f>
        <v>0</v>
      </c>
      <c r="W66" s="388">
        <f t="shared" ref="W66:W97" si="30">+$E66*Q66</f>
        <v>70</v>
      </c>
      <c r="X66" s="389">
        <f t="shared" ref="X66:X97" si="31">SUM(R66:W66)</f>
        <v>140</v>
      </c>
      <c r="Y66" s="144"/>
      <c r="Z66" s="423">
        <f t="shared" ref="Z66:Z97" si="3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si="23"/>
        <v>1</v>
      </c>
      <c r="B67" s="153" t="s">
        <v>101</v>
      </c>
      <c r="C67" s="148" t="s">
        <v>29</v>
      </c>
      <c r="D67" s="198">
        <v>48</v>
      </c>
      <c r="E67" s="383">
        <f t="shared" si="24"/>
        <v>336</v>
      </c>
      <c r="F67" s="319">
        <v>46227</v>
      </c>
      <c r="G67" s="384">
        <v>1</v>
      </c>
      <c r="H67" s="385">
        <v>2</v>
      </c>
      <c r="I67" s="490">
        <v>-4.2595340000000004</v>
      </c>
      <c r="J67" s="490">
        <v>15.281347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5"/>
        <v>0</v>
      </c>
      <c r="S67" s="387">
        <f t="shared" si="26"/>
        <v>168</v>
      </c>
      <c r="T67" s="387">
        <f t="shared" si="27"/>
        <v>0</v>
      </c>
      <c r="U67" s="387">
        <f t="shared" si="28"/>
        <v>84</v>
      </c>
      <c r="V67" s="387">
        <f t="shared" si="29"/>
        <v>0</v>
      </c>
      <c r="W67" s="388">
        <f t="shared" si="30"/>
        <v>84</v>
      </c>
      <c r="X67" s="389">
        <f t="shared" si="31"/>
        <v>336</v>
      </c>
      <c r="Y67" s="144"/>
      <c r="Z67" s="423">
        <f t="shared" si="3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23"/>
        <v>1</v>
      </c>
      <c r="B68" s="150" t="s">
        <v>103</v>
      </c>
      <c r="C68" s="288"/>
      <c r="D68" s="200">
        <v>20</v>
      </c>
      <c r="E68" s="383">
        <f t="shared" si="24"/>
        <v>140</v>
      </c>
      <c r="F68" s="319">
        <v>46290</v>
      </c>
      <c r="G68" s="384">
        <f t="shared" ref="G68:G99" ca="1" si="33">+IF(A68=1,(+TODAY())-F68,"Sans objet")</f>
        <v>18</v>
      </c>
      <c r="H68" s="254">
        <v>2</v>
      </c>
      <c r="I68" s="491">
        <v>-4.2455360000000004</v>
      </c>
      <c r="J68" s="491">
        <v>15.277835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5"/>
        <v>0</v>
      </c>
      <c r="S68" s="387">
        <f t="shared" si="26"/>
        <v>0</v>
      </c>
      <c r="T68" s="387">
        <f t="shared" si="27"/>
        <v>0</v>
      </c>
      <c r="U68" s="387">
        <f t="shared" si="28"/>
        <v>0</v>
      </c>
      <c r="V68" s="387">
        <f t="shared" si="29"/>
        <v>0</v>
      </c>
      <c r="W68" s="388">
        <f t="shared" si="30"/>
        <v>140</v>
      </c>
      <c r="X68" s="389">
        <f t="shared" si="31"/>
        <v>140</v>
      </c>
      <c r="Y68" s="144"/>
      <c r="Z68" s="423">
        <f t="shared" si="3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23"/>
        <v>1</v>
      </c>
      <c r="B69" s="153" t="s">
        <v>105</v>
      </c>
      <c r="D69" s="198">
        <v>28</v>
      </c>
      <c r="E69" s="383">
        <f t="shared" si="24"/>
        <v>196</v>
      </c>
      <c r="F69" s="319">
        <v>46290</v>
      </c>
      <c r="G69" s="384">
        <f t="shared" ca="1" si="33"/>
        <v>18</v>
      </c>
      <c r="H69" s="254">
        <v>1</v>
      </c>
      <c r="I69" s="491">
        <v>-4.2809239999999997</v>
      </c>
      <c r="J69" s="491">
        <v>15.191523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25"/>
        <v>98</v>
      </c>
      <c r="S69" s="387">
        <f t="shared" si="26"/>
        <v>0</v>
      </c>
      <c r="T69" s="387">
        <f t="shared" si="27"/>
        <v>0</v>
      </c>
      <c r="U69" s="387">
        <f t="shared" si="28"/>
        <v>98</v>
      </c>
      <c r="V69" s="387">
        <f t="shared" si="29"/>
        <v>0</v>
      </c>
      <c r="W69" s="388">
        <f t="shared" si="30"/>
        <v>0</v>
      </c>
      <c r="X69" s="389">
        <f t="shared" si="31"/>
        <v>196</v>
      </c>
      <c r="Y69" s="144"/>
      <c r="Z69" s="423">
        <f t="shared" si="3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23"/>
        <v>1</v>
      </c>
      <c r="B70" s="142" t="s">
        <v>106</v>
      </c>
      <c r="C70" s="142"/>
      <c r="D70" s="199">
        <v>12</v>
      </c>
      <c r="E70" s="383">
        <f t="shared" si="24"/>
        <v>84</v>
      </c>
      <c r="F70" s="319">
        <v>46290</v>
      </c>
      <c r="G70" s="384">
        <f t="shared" ca="1" si="33"/>
        <v>18</v>
      </c>
      <c r="H70" s="254">
        <v>1</v>
      </c>
      <c r="I70" s="491">
        <v>-4.3030698000000003</v>
      </c>
      <c r="J70" s="491">
        <v>15.229532499999999</v>
      </c>
      <c r="K70" s="385" t="s">
        <v>353</v>
      </c>
      <c r="L70" s="195"/>
      <c r="M70" s="196">
        <v>0.5</v>
      </c>
      <c r="N70" s="196"/>
      <c r="O70" s="196">
        <v>0.25</v>
      </c>
      <c r="P70" s="196"/>
      <c r="Q70" s="197">
        <v>0.25</v>
      </c>
      <c r="R70" s="386">
        <f t="shared" si="25"/>
        <v>0</v>
      </c>
      <c r="S70" s="387">
        <f t="shared" si="26"/>
        <v>42</v>
      </c>
      <c r="T70" s="387">
        <f t="shared" si="27"/>
        <v>0</v>
      </c>
      <c r="U70" s="387">
        <f t="shared" si="28"/>
        <v>21</v>
      </c>
      <c r="V70" s="387">
        <f t="shared" si="29"/>
        <v>0</v>
      </c>
      <c r="W70" s="388">
        <f t="shared" si="30"/>
        <v>21</v>
      </c>
      <c r="X70" s="389">
        <f t="shared" si="31"/>
        <v>84</v>
      </c>
      <c r="Y70" s="144"/>
      <c r="Z70" s="423">
        <f t="shared" si="3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23"/>
        <v>1</v>
      </c>
      <c r="B71" s="142" t="s">
        <v>107</v>
      </c>
      <c r="C71" s="142"/>
      <c r="D71" s="198">
        <v>28</v>
      </c>
      <c r="E71" s="383">
        <f t="shared" si="24"/>
        <v>196</v>
      </c>
      <c r="F71" s="319">
        <v>46290</v>
      </c>
      <c r="G71" s="384">
        <f t="shared" ca="1" si="33"/>
        <v>18</v>
      </c>
      <c r="H71" s="385">
        <v>2</v>
      </c>
      <c r="I71" s="490">
        <v>-4.2298609999999996</v>
      </c>
      <c r="J71" s="490">
        <v>15.268148999999999</v>
      </c>
      <c r="K71" s="385" t="s">
        <v>354</v>
      </c>
      <c r="L71" s="195">
        <v>0.75</v>
      </c>
      <c r="M71" s="196"/>
      <c r="N71" s="196"/>
      <c r="O71" s="196">
        <v>0.25</v>
      </c>
      <c r="P71" s="196"/>
      <c r="Q71" s="197"/>
      <c r="R71" s="386">
        <f t="shared" si="25"/>
        <v>147</v>
      </c>
      <c r="S71" s="387">
        <f t="shared" si="26"/>
        <v>0</v>
      </c>
      <c r="T71" s="387">
        <f t="shared" si="27"/>
        <v>0</v>
      </c>
      <c r="U71" s="387">
        <f t="shared" si="28"/>
        <v>49</v>
      </c>
      <c r="V71" s="387">
        <f t="shared" si="29"/>
        <v>0</v>
      </c>
      <c r="W71" s="388">
        <f t="shared" si="30"/>
        <v>0</v>
      </c>
      <c r="X71" s="389">
        <f t="shared" si="31"/>
        <v>196</v>
      </c>
      <c r="Y71" s="144"/>
      <c r="Z71" s="423">
        <f t="shared" si="3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23"/>
        <v>1</v>
      </c>
      <c r="B72" s="153" t="s">
        <v>392</v>
      </c>
      <c r="C72" s="149" t="s">
        <v>34</v>
      </c>
      <c r="D72" s="198">
        <v>30</v>
      </c>
      <c r="E72" s="383">
        <f t="shared" si="24"/>
        <v>210</v>
      </c>
      <c r="F72" s="352">
        <v>46288</v>
      </c>
      <c r="G72" s="384">
        <f t="shared" ca="1" si="33"/>
        <v>20</v>
      </c>
      <c r="H72" s="255">
        <v>1</v>
      </c>
      <c r="I72" s="492">
        <v>-4.2982246000000002</v>
      </c>
      <c r="J72" s="492">
        <v>15.2397025</v>
      </c>
      <c r="K72" s="255" t="s">
        <v>353</v>
      </c>
      <c r="L72" s="195">
        <v>0.5</v>
      </c>
      <c r="M72" s="196"/>
      <c r="N72" s="196"/>
      <c r="O72" s="196">
        <v>0.25</v>
      </c>
      <c r="P72" s="196">
        <v>0.25</v>
      </c>
      <c r="Q72" s="197"/>
      <c r="R72" s="386">
        <f t="shared" si="25"/>
        <v>105</v>
      </c>
      <c r="S72" s="387">
        <f t="shared" si="26"/>
        <v>0</v>
      </c>
      <c r="T72" s="387">
        <f t="shared" si="27"/>
        <v>0</v>
      </c>
      <c r="U72" s="387">
        <f t="shared" si="28"/>
        <v>52.5</v>
      </c>
      <c r="V72" s="387">
        <f t="shared" si="29"/>
        <v>52.5</v>
      </c>
      <c r="W72" s="388">
        <f t="shared" si="30"/>
        <v>0</v>
      </c>
      <c r="X72" s="389">
        <f t="shared" si="31"/>
        <v>210</v>
      </c>
      <c r="Y72" s="144"/>
      <c r="Z72" s="423">
        <f t="shared" si="3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23"/>
        <v>1</v>
      </c>
      <c r="B73" s="153" t="s">
        <v>393</v>
      </c>
      <c r="C73" s="153"/>
      <c r="D73" s="198">
        <v>26</v>
      </c>
      <c r="E73" s="383">
        <f t="shared" si="24"/>
        <v>182</v>
      </c>
      <c r="F73" s="319">
        <v>46288</v>
      </c>
      <c r="G73" s="384">
        <f t="shared" ca="1" si="33"/>
        <v>20</v>
      </c>
      <c r="H73" s="385">
        <v>1</v>
      </c>
      <c r="I73" s="490">
        <v>-4.3055595000000002</v>
      </c>
      <c r="J73" s="490">
        <v>15.2354831</v>
      </c>
      <c r="K73" s="385" t="s">
        <v>353</v>
      </c>
      <c r="L73" s="195">
        <v>0.5</v>
      </c>
      <c r="M73" s="196"/>
      <c r="N73" s="196"/>
      <c r="O73" s="196">
        <v>0.25</v>
      </c>
      <c r="P73" s="196">
        <v>0.25</v>
      </c>
      <c r="Q73" s="197"/>
      <c r="R73" s="386">
        <f t="shared" si="25"/>
        <v>91</v>
      </c>
      <c r="S73" s="387">
        <f t="shared" si="26"/>
        <v>0</v>
      </c>
      <c r="T73" s="387">
        <f t="shared" si="27"/>
        <v>0</v>
      </c>
      <c r="U73" s="387">
        <f t="shared" si="28"/>
        <v>45.5</v>
      </c>
      <c r="V73" s="387">
        <f t="shared" si="29"/>
        <v>45.5</v>
      </c>
      <c r="W73" s="388">
        <f t="shared" si="30"/>
        <v>0</v>
      </c>
      <c r="X73" s="389">
        <f t="shared" si="31"/>
        <v>182</v>
      </c>
      <c r="Y73" s="144"/>
      <c r="Z73" s="423">
        <f t="shared" si="3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57">
        <f t="shared" si="23"/>
        <v>1</v>
      </c>
      <c r="B74" s="142" t="s">
        <v>110</v>
      </c>
      <c r="C74" s="148" t="s">
        <v>29</v>
      </c>
      <c r="D74" s="198">
        <v>24</v>
      </c>
      <c r="E74" s="383">
        <f t="shared" si="24"/>
        <v>168</v>
      </c>
      <c r="F74" s="319">
        <v>46290</v>
      </c>
      <c r="G74" s="384">
        <f t="shared" ca="1" si="33"/>
        <v>18</v>
      </c>
      <c r="H74" s="385">
        <v>3</v>
      </c>
      <c r="I74" s="490">
        <v>-4.1654558000000002</v>
      </c>
      <c r="J74" s="490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0.5</v>
      </c>
      <c r="O74" s="196"/>
      <c r="P74" s="196"/>
      <c r="Q74" s="197"/>
      <c r="R74" s="386">
        <f t="shared" si="25"/>
        <v>84</v>
      </c>
      <c r="S74" s="387">
        <f t="shared" si="26"/>
        <v>0</v>
      </c>
      <c r="T74" s="387">
        <f t="shared" si="27"/>
        <v>84</v>
      </c>
      <c r="U74" s="387">
        <f t="shared" si="28"/>
        <v>0</v>
      </c>
      <c r="V74" s="387">
        <f t="shared" si="29"/>
        <v>0</v>
      </c>
      <c r="W74" s="388">
        <f t="shared" si="30"/>
        <v>0</v>
      </c>
      <c r="X74" s="389">
        <f t="shared" si="31"/>
        <v>168</v>
      </c>
      <c r="Y74" s="144"/>
      <c r="Z74" s="423">
        <f t="shared" si="3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23"/>
        <v>1</v>
      </c>
      <c r="B75" s="142" t="s">
        <v>111</v>
      </c>
      <c r="C75" s="142"/>
      <c r="D75" s="198">
        <v>28</v>
      </c>
      <c r="E75" s="383">
        <f t="shared" si="24"/>
        <v>196</v>
      </c>
      <c r="F75" s="319">
        <v>46290</v>
      </c>
      <c r="G75" s="384">
        <f t="shared" ca="1" si="33"/>
        <v>18</v>
      </c>
      <c r="H75" s="385">
        <v>2</v>
      </c>
      <c r="I75" s="490"/>
      <c r="J75" s="490"/>
      <c r="K75" s="385" t="s">
        <v>354</v>
      </c>
      <c r="L75" s="195">
        <v>0.5</v>
      </c>
      <c r="M75" s="196"/>
      <c r="N75" s="196"/>
      <c r="O75" s="196">
        <v>0.5</v>
      </c>
      <c r="P75" s="196"/>
      <c r="Q75" s="197"/>
      <c r="R75" s="386">
        <f t="shared" si="25"/>
        <v>98</v>
      </c>
      <c r="S75" s="387">
        <f t="shared" si="26"/>
        <v>0</v>
      </c>
      <c r="T75" s="387">
        <f t="shared" si="27"/>
        <v>0</v>
      </c>
      <c r="U75" s="387">
        <f t="shared" si="28"/>
        <v>98</v>
      </c>
      <c r="V75" s="387">
        <f t="shared" si="29"/>
        <v>0</v>
      </c>
      <c r="W75" s="388">
        <f t="shared" si="30"/>
        <v>0</v>
      </c>
      <c r="X75" s="389">
        <f t="shared" si="31"/>
        <v>196</v>
      </c>
      <c r="Y75" s="144"/>
      <c r="Z75" s="423">
        <f t="shared" si="3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23"/>
        <v>1</v>
      </c>
      <c r="B76" s="142" t="s">
        <v>112</v>
      </c>
      <c r="C76" s="148" t="s">
        <v>52</v>
      </c>
      <c r="D76" s="198">
        <v>38</v>
      </c>
      <c r="E76" s="383">
        <f t="shared" si="24"/>
        <v>266</v>
      </c>
      <c r="F76" s="319">
        <v>46287</v>
      </c>
      <c r="G76" s="384">
        <f t="shared" ca="1" si="33"/>
        <v>21</v>
      </c>
      <c r="H76" s="385">
        <v>3</v>
      </c>
      <c r="I76" s="490"/>
      <c r="J76" s="490"/>
      <c r="K76" s="385" t="str">
        <f>VLOOKUP(H76,Secteurs!$A$4:$C$6,3)</f>
        <v>Arnaud ITOUA</v>
      </c>
      <c r="L76" s="195">
        <v>0.5</v>
      </c>
      <c r="M76" s="196"/>
      <c r="N76" s="196"/>
      <c r="O76" s="196"/>
      <c r="P76" s="196">
        <v>0.5</v>
      </c>
      <c r="Q76" s="197"/>
      <c r="R76" s="386">
        <f t="shared" si="25"/>
        <v>133</v>
      </c>
      <c r="S76" s="387">
        <f t="shared" si="26"/>
        <v>0</v>
      </c>
      <c r="T76" s="387">
        <f t="shared" si="27"/>
        <v>0</v>
      </c>
      <c r="U76" s="387">
        <f t="shared" si="28"/>
        <v>0</v>
      </c>
      <c r="V76" s="387">
        <f t="shared" si="29"/>
        <v>133</v>
      </c>
      <c r="W76" s="388">
        <f t="shared" si="30"/>
        <v>0</v>
      </c>
      <c r="X76" s="389">
        <f t="shared" si="31"/>
        <v>266</v>
      </c>
      <c r="Y76" s="144"/>
      <c r="Z76" s="423">
        <f t="shared" si="3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23"/>
        <v>1</v>
      </c>
      <c r="B77" s="153" t="s">
        <v>327</v>
      </c>
      <c r="C77" s="149"/>
      <c r="D77" s="198">
        <v>25</v>
      </c>
      <c r="E77" s="383">
        <f t="shared" si="24"/>
        <v>175</v>
      </c>
      <c r="F77" s="319">
        <v>46290</v>
      </c>
      <c r="G77" s="384">
        <f t="shared" ca="1" si="33"/>
        <v>18</v>
      </c>
      <c r="H77" s="254">
        <v>1</v>
      </c>
      <c r="I77" s="491">
        <v>-4.2880890000000003</v>
      </c>
      <c r="J77" s="491">
        <v>15.193484</v>
      </c>
      <c r="K77" s="385" t="s">
        <v>353</v>
      </c>
      <c r="L77" s="195">
        <v>0.5</v>
      </c>
      <c r="M77" s="196"/>
      <c r="N77" s="196"/>
      <c r="O77" s="196">
        <v>0.5</v>
      </c>
      <c r="P77" s="196"/>
      <c r="Q77" s="197"/>
      <c r="R77" s="386">
        <f t="shared" si="25"/>
        <v>87.5</v>
      </c>
      <c r="S77" s="387">
        <f t="shared" si="26"/>
        <v>0</v>
      </c>
      <c r="T77" s="387">
        <f t="shared" si="27"/>
        <v>0</v>
      </c>
      <c r="U77" s="387">
        <f t="shared" si="28"/>
        <v>87.5</v>
      </c>
      <c r="V77" s="387">
        <f t="shared" si="29"/>
        <v>0</v>
      </c>
      <c r="W77" s="388">
        <f t="shared" si="30"/>
        <v>0</v>
      </c>
      <c r="X77" s="389">
        <f t="shared" si="31"/>
        <v>175</v>
      </c>
      <c r="Y77" s="144"/>
      <c r="Z77" s="423">
        <f t="shared" si="3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23"/>
        <v>1</v>
      </c>
      <c r="B78" s="142" t="s">
        <v>114</v>
      </c>
      <c r="C78" s="148" t="s">
        <v>29</v>
      </c>
      <c r="D78" s="198">
        <v>32</v>
      </c>
      <c r="E78" s="383">
        <f t="shared" si="24"/>
        <v>224</v>
      </c>
      <c r="F78" s="319">
        <v>46288</v>
      </c>
      <c r="G78" s="384">
        <f t="shared" ca="1" si="33"/>
        <v>20</v>
      </c>
      <c r="H78" s="385">
        <v>1</v>
      </c>
      <c r="I78" s="490">
        <v>-4.2734649999999998</v>
      </c>
      <c r="J78" s="490">
        <v>15.283775</v>
      </c>
      <c r="K78" s="385" t="s">
        <v>354</v>
      </c>
      <c r="L78" s="195">
        <v>0.5</v>
      </c>
      <c r="M78" s="196"/>
      <c r="N78" s="196"/>
      <c r="O78" s="196">
        <v>0.25</v>
      </c>
      <c r="P78" s="196">
        <v>0.25</v>
      </c>
      <c r="Q78" s="197"/>
      <c r="R78" s="386">
        <f t="shared" si="25"/>
        <v>112</v>
      </c>
      <c r="S78" s="387">
        <f t="shared" si="26"/>
        <v>0</v>
      </c>
      <c r="T78" s="387">
        <f t="shared" si="27"/>
        <v>0</v>
      </c>
      <c r="U78" s="387">
        <f t="shared" si="28"/>
        <v>56</v>
      </c>
      <c r="V78" s="387">
        <f t="shared" si="29"/>
        <v>56</v>
      </c>
      <c r="W78" s="388">
        <f t="shared" si="30"/>
        <v>0</v>
      </c>
      <c r="X78" s="389">
        <f t="shared" si="31"/>
        <v>224</v>
      </c>
      <c r="Y78" s="144"/>
      <c r="Z78" s="423">
        <f t="shared" si="3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23"/>
        <v>1</v>
      </c>
      <c r="B79" s="161" t="s">
        <v>237</v>
      </c>
      <c r="C79" s="161"/>
      <c r="D79" s="198">
        <v>52</v>
      </c>
      <c r="E79" s="383">
        <f t="shared" si="24"/>
        <v>364</v>
      </c>
      <c r="F79" s="319">
        <v>46287</v>
      </c>
      <c r="G79" s="384">
        <f t="shared" ca="1" si="33"/>
        <v>21</v>
      </c>
      <c r="H79" s="385">
        <v>1</v>
      </c>
      <c r="I79" s="490">
        <v>-4.2859619999999996</v>
      </c>
      <c r="J79" s="490">
        <v>15.247093</v>
      </c>
      <c r="K79" s="385" t="s">
        <v>353</v>
      </c>
      <c r="L79" s="195"/>
      <c r="M79" s="196"/>
      <c r="N79" s="196">
        <v>0.5</v>
      </c>
      <c r="O79" s="196"/>
      <c r="P79" s="196"/>
      <c r="Q79" s="197">
        <v>0.5</v>
      </c>
      <c r="R79" s="386">
        <f t="shared" si="25"/>
        <v>0</v>
      </c>
      <c r="S79" s="387">
        <f t="shared" si="26"/>
        <v>0</v>
      </c>
      <c r="T79" s="387">
        <f t="shared" si="27"/>
        <v>182</v>
      </c>
      <c r="U79" s="387">
        <f t="shared" si="28"/>
        <v>0</v>
      </c>
      <c r="V79" s="387">
        <f t="shared" si="29"/>
        <v>0</v>
      </c>
      <c r="W79" s="388">
        <f t="shared" si="30"/>
        <v>182</v>
      </c>
      <c r="X79" s="389">
        <f t="shared" si="31"/>
        <v>364</v>
      </c>
      <c r="Y79" s="144"/>
      <c r="Z79" s="423">
        <f t="shared" si="3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23"/>
        <v>1</v>
      </c>
      <c r="B80" s="153" t="s">
        <v>377</v>
      </c>
      <c r="C80" s="149" t="s">
        <v>52</v>
      </c>
      <c r="D80" s="198">
        <v>32</v>
      </c>
      <c r="E80" s="383">
        <f t="shared" si="24"/>
        <v>224</v>
      </c>
      <c r="F80" s="319">
        <v>46287</v>
      </c>
      <c r="G80" s="384">
        <f t="shared" ca="1" si="33"/>
        <v>21</v>
      </c>
      <c r="H80" s="385">
        <v>1</v>
      </c>
      <c r="I80" s="490">
        <v>-4.2902719999999999</v>
      </c>
      <c r="J80" s="490">
        <v>15.249775</v>
      </c>
      <c r="K80" s="385" t="s">
        <v>353</v>
      </c>
      <c r="L80" s="195">
        <v>0.5</v>
      </c>
      <c r="M80" s="196"/>
      <c r="N80" s="196"/>
      <c r="O80" s="196"/>
      <c r="P80" s="196"/>
      <c r="Q80" s="197">
        <v>0.5</v>
      </c>
      <c r="R80" s="386">
        <f t="shared" si="25"/>
        <v>112</v>
      </c>
      <c r="S80" s="387">
        <f t="shared" si="26"/>
        <v>0</v>
      </c>
      <c r="T80" s="387">
        <f t="shared" si="27"/>
        <v>0</v>
      </c>
      <c r="U80" s="387">
        <f t="shared" si="28"/>
        <v>0</v>
      </c>
      <c r="V80" s="387">
        <f t="shared" si="29"/>
        <v>0</v>
      </c>
      <c r="W80" s="388">
        <f t="shared" si="30"/>
        <v>112</v>
      </c>
      <c r="X80" s="389">
        <f t="shared" si="31"/>
        <v>224</v>
      </c>
      <c r="Y80" s="144"/>
      <c r="Z80" s="423">
        <f t="shared" si="3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23"/>
        <v>1</v>
      </c>
      <c r="B81" s="142" t="s">
        <v>386</v>
      </c>
      <c r="C81" s="142"/>
      <c r="D81" s="198">
        <v>34</v>
      </c>
      <c r="E81" s="383">
        <f t="shared" si="24"/>
        <v>238</v>
      </c>
      <c r="F81" s="319">
        <v>46290</v>
      </c>
      <c r="G81" s="384">
        <f t="shared" ca="1" si="33"/>
        <v>18</v>
      </c>
      <c r="H81" s="254">
        <v>1</v>
      </c>
      <c r="I81" s="491">
        <v>-4.2563268000000001</v>
      </c>
      <c r="J81" s="491">
        <v>15.2396233</v>
      </c>
      <c r="K81" s="385" t="s">
        <v>353</v>
      </c>
      <c r="L81" s="195">
        <v>1</v>
      </c>
      <c r="M81" s="196"/>
      <c r="N81" s="196"/>
      <c r="O81" s="196"/>
      <c r="P81" s="196"/>
      <c r="Q81" s="197"/>
      <c r="R81" s="386">
        <f t="shared" si="25"/>
        <v>238</v>
      </c>
      <c r="S81" s="387">
        <f t="shared" si="26"/>
        <v>0</v>
      </c>
      <c r="T81" s="387">
        <f t="shared" si="27"/>
        <v>0</v>
      </c>
      <c r="U81" s="387">
        <f t="shared" si="28"/>
        <v>0</v>
      </c>
      <c r="V81" s="387">
        <f t="shared" si="29"/>
        <v>0</v>
      </c>
      <c r="W81" s="388">
        <f t="shared" si="30"/>
        <v>0</v>
      </c>
      <c r="X81" s="389">
        <f t="shared" si="31"/>
        <v>238</v>
      </c>
      <c r="Y81" s="144"/>
      <c r="Z81" s="423">
        <f t="shared" si="3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23"/>
        <v>1</v>
      </c>
      <c r="B82" s="142" t="s">
        <v>119</v>
      </c>
      <c r="C82" s="142"/>
      <c r="D82" s="198">
        <v>28</v>
      </c>
      <c r="E82" s="383">
        <f t="shared" si="24"/>
        <v>196</v>
      </c>
      <c r="F82" s="319">
        <v>46287</v>
      </c>
      <c r="G82" s="384">
        <f t="shared" ca="1" si="33"/>
        <v>21</v>
      </c>
      <c r="H82" s="385">
        <v>3</v>
      </c>
      <c r="I82" s="490">
        <v>-4.2274099999999999</v>
      </c>
      <c r="J82" s="490">
        <v>15.277821599999999</v>
      </c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>
        <v>0.5</v>
      </c>
      <c r="Q82" s="197"/>
      <c r="R82" s="386">
        <f t="shared" si="25"/>
        <v>98</v>
      </c>
      <c r="S82" s="387">
        <f t="shared" si="26"/>
        <v>0</v>
      </c>
      <c r="T82" s="387">
        <f t="shared" si="27"/>
        <v>0</v>
      </c>
      <c r="U82" s="387">
        <f t="shared" si="28"/>
        <v>0</v>
      </c>
      <c r="V82" s="387">
        <f t="shared" si="29"/>
        <v>98</v>
      </c>
      <c r="W82" s="388">
        <f t="shared" si="30"/>
        <v>0</v>
      </c>
      <c r="X82" s="389">
        <f t="shared" si="31"/>
        <v>196</v>
      </c>
      <c r="Y82" s="144"/>
      <c r="Z82" s="423">
        <f t="shared" si="3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23"/>
        <v>1</v>
      </c>
      <c r="B83" s="153" t="s">
        <v>378</v>
      </c>
      <c r="C83" s="153"/>
      <c r="D83" s="198">
        <v>28</v>
      </c>
      <c r="E83" s="383">
        <f t="shared" si="24"/>
        <v>196</v>
      </c>
      <c r="F83" s="319">
        <v>46289</v>
      </c>
      <c r="G83" s="384">
        <f t="shared" ca="1" si="33"/>
        <v>19</v>
      </c>
      <c r="H83" s="254">
        <v>1</v>
      </c>
      <c r="I83" s="491">
        <v>-4.2676074000000002</v>
      </c>
      <c r="J83" s="491">
        <v>15.2239234</v>
      </c>
      <c r="K83" s="385" t="s">
        <v>353</v>
      </c>
      <c r="L83" s="195">
        <v>0.75</v>
      </c>
      <c r="M83" s="196"/>
      <c r="N83" s="196"/>
      <c r="O83" s="196"/>
      <c r="P83" s="196"/>
      <c r="Q83" s="197">
        <v>0.25</v>
      </c>
      <c r="R83" s="386">
        <f t="shared" si="25"/>
        <v>147</v>
      </c>
      <c r="S83" s="387">
        <f t="shared" si="26"/>
        <v>0</v>
      </c>
      <c r="T83" s="387">
        <f t="shared" si="27"/>
        <v>0</v>
      </c>
      <c r="U83" s="387">
        <f t="shared" si="28"/>
        <v>0</v>
      </c>
      <c r="V83" s="387">
        <f t="shared" si="29"/>
        <v>0</v>
      </c>
      <c r="W83" s="388">
        <f t="shared" si="30"/>
        <v>49</v>
      </c>
      <c r="X83" s="389">
        <f t="shared" si="31"/>
        <v>196</v>
      </c>
      <c r="Y83" s="144"/>
      <c r="Z83" s="423">
        <f t="shared" si="3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23"/>
        <v>1</v>
      </c>
      <c r="B84" s="153" t="s">
        <v>379</v>
      </c>
      <c r="C84" s="153"/>
      <c r="D84" s="198">
        <v>30</v>
      </c>
      <c r="E84" s="383">
        <f t="shared" si="24"/>
        <v>210</v>
      </c>
      <c r="F84" s="319">
        <v>46287</v>
      </c>
      <c r="G84" s="384">
        <f t="shared" ca="1" si="33"/>
        <v>21</v>
      </c>
      <c r="H84" s="385">
        <v>1</v>
      </c>
      <c r="I84" s="490">
        <v>-4.290368</v>
      </c>
      <c r="J84" s="490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25"/>
        <v>105</v>
      </c>
      <c r="S84" s="387">
        <f t="shared" si="26"/>
        <v>0</v>
      </c>
      <c r="T84" s="387">
        <f t="shared" si="27"/>
        <v>105</v>
      </c>
      <c r="U84" s="387">
        <f t="shared" si="28"/>
        <v>0</v>
      </c>
      <c r="V84" s="387">
        <f t="shared" si="29"/>
        <v>0</v>
      </c>
      <c r="W84" s="388">
        <f t="shared" si="30"/>
        <v>0</v>
      </c>
      <c r="X84" s="389">
        <f t="shared" si="31"/>
        <v>210</v>
      </c>
      <c r="Y84" s="144"/>
      <c r="Z84" s="423">
        <f t="shared" si="3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23"/>
        <v>1</v>
      </c>
      <c r="B85" s="153" t="s">
        <v>122</v>
      </c>
      <c r="C85" s="149" t="s">
        <v>52</v>
      </c>
      <c r="D85" s="198">
        <v>40</v>
      </c>
      <c r="E85" s="383">
        <f t="shared" si="24"/>
        <v>280</v>
      </c>
      <c r="F85" s="319">
        <v>46287</v>
      </c>
      <c r="G85" s="384">
        <f t="shared" ca="1" si="33"/>
        <v>21</v>
      </c>
      <c r="H85" s="385">
        <v>1</v>
      </c>
      <c r="I85" s="490">
        <v>-4.2897280000000002</v>
      </c>
      <c r="J85" s="490">
        <v>15.247835</v>
      </c>
      <c r="K85" s="385" t="s">
        <v>353</v>
      </c>
      <c r="L85" s="195">
        <v>0.5</v>
      </c>
      <c r="M85" s="196"/>
      <c r="N85" s="196">
        <v>0.25</v>
      </c>
      <c r="O85" s="196"/>
      <c r="P85" s="196"/>
      <c r="Q85" s="197">
        <v>0.25</v>
      </c>
      <c r="R85" s="386">
        <f t="shared" si="25"/>
        <v>140</v>
      </c>
      <c r="S85" s="387">
        <f t="shared" si="26"/>
        <v>0</v>
      </c>
      <c r="T85" s="387">
        <f t="shared" si="27"/>
        <v>70</v>
      </c>
      <c r="U85" s="387">
        <f t="shared" si="28"/>
        <v>0</v>
      </c>
      <c r="V85" s="387">
        <f t="shared" si="29"/>
        <v>0</v>
      </c>
      <c r="W85" s="388">
        <f t="shared" si="30"/>
        <v>70</v>
      </c>
      <c r="X85" s="389">
        <f t="shared" si="31"/>
        <v>280</v>
      </c>
      <c r="Y85" s="144"/>
      <c r="Z85" s="423">
        <f t="shared" si="3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23"/>
        <v>1</v>
      </c>
      <c r="B86" s="142" t="s">
        <v>123</v>
      </c>
      <c r="C86" s="148"/>
      <c r="D86" s="199">
        <v>34</v>
      </c>
      <c r="E86" s="383">
        <f t="shared" si="24"/>
        <v>238</v>
      </c>
      <c r="F86" s="319">
        <v>46290</v>
      </c>
      <c r="G86" s="384">
        <f t="shared" ca="1" si="33"/>
        <v>18</v>
      </c>
      <c r="H86" s="254">
        <v>1</v>
      </c>
      <c r="I86" s="491">
        <v>-4.2728093999999999</v>
      </c>
      <c r="J86" s="491">
        <v>15.2388636</v>
      </c>
      <c r="K86" s="385" t="s">
        <v>353</v>
      </c>
      <c r="L86" s="195">
        <v>0.75</v>
      </c>
      <c r="M86" s="196"/>
      <c r="N86" s="196"/>
      <c r="O86" s="196">
        <v>0.25</v>
      </c>
      <c r="P86" s="196"/>
      <c r="Q86" s="197"/>
      <c r="R86" s="386">
        <f t="shared" si="25"/>
        <v>178.5</v>
      </c>
      <c r="S86" s="387">
        <f t="shared" si="26"/>
        <v>0</v>
      </c>
      <c r="T86" s="387">
        <f t="shared" si="27"/>
        <v>0</v>
      </c>
      <c r="U86" s="387">
        <f t="shared" si="28"/>
        <v>59.5</v>
      </c>
      <c r="V86" s="387">
        <f t="shared" si="29"/>
        <v>0</v>
      </c>
      <c r="W86" s="388">
        <f t="shared" si="30"/>
        <v>0</v>
      </c>
      <c r="X86" s="389">
        <f t="shared" si="31"/>
        <v>238</v>
      </c>
      <c r="Y86" s="144"/>
      <c r="Z86" s="423">
        <f t="shared" si="3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23"/>
        <v>1</v>
      </c>
      <c r="B87" s="142" t="s">
        <v>124</v>
      </c>
      <c r="C87" s="142"/>
      <c r="D87" s="198">
        <v>24</v>
      </c>
      <c r="E87" s="383">
        <f t="shared" si="24"/>
        <v>168</v>
      </c>
      <c r="F87" s="319">
        <v>46288</v>
      </c>
      <c r="G87" s="384">
        <f t="shared" ca="1" si="33"/>
        <v>20</v>
      </c>
      <c r="H87" s="385">
        <v>2</v>
      </c>
      <c r="I87" s="490">
        <v>-4.2460750000000003</v>
      </c>
      <c r="J87" s="490">
        <v>15.283338000000001</v>
      </c>
      <c r="K87" s="385" t="s">
        <v>354</v>
      </c>
      <c r="L87" s="195">
        <v>0.5</v>
      </c>
      <c r="M87" s="196"/>
      <c r="N87" s="196"/>
      <c r="O87" s="196">
        <v>0.5</v>
      </c>
      <c r="P87" s="196"/>
      <c r="Q87" s="197"/>
      <c r="R87" s="386">
        <f t="shared" si="25"/>
        <v>84</v>
      </c>
      <c r="S87" s="387">
        <f t="shared" si="26"/>
        <v>0</v>
      </c>
      <c r="T87" s="387">
        <f t="shared" si="27"/>
        <v>0</v>
      </c>
      <c r="U87" s="387">
        <f t="shared" si="28"/>
        <v>84</v>
      </c>
      <c r="V87" s="387">
        <f t="shared" si="29"/>
        <v>0</v>
      </c>
      <c r="W87" s="388">
        <f t="shared" si="30"/>
        <v>0</v>
      </c>
      <c r="X87" s="389">
        <f t="shared" si="31"/>
        <v>168</v>
      </c>
      <c r="Y87" s="144"/>
      <c r="Z87" s="423">
        <f t="shared" si="3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23"/>
        <v>1</v>
      </c>
      <c r="B88" s="142" t="s">
        <v>380</v>
      </c>
      <c r="C88" s="142"/>
      <c r="D88" s="198">
        <v>30</v>
      </c>
      <c r="E88" s="383">
        <f t="shared" si="24"/>
        <v>210</v>
      </c>
      <c r="F88" s="319">
        <v>46290</v>
      </c>
      <c r="G88" s="384">
        <f t="shared" ca="1" si="33"/>
        <v>18</v>
      </c>
      <c r="H88" s="385">
        <v>1</v>
      </c>
      <c r="I88" s="490">
        <v>-4.2438764000000004</v>
      </c>
      <c r="J88" s="490">
        <v>15.2408055</v>
      </c>
      <c r="K88" s="385" t="s">
        <v>353</v>
      </c>
      <c r="L88" s="195">
        <v>0.5</v>
      </c>
      <c r="M88" s="196"/>
      <c r="N88" s="196"/>
      <c r="O88" s="196">
        <v>0.25</v>
      </c>
      <c r="P88" s="196"/>
      <c r="Q88" s="197">
        <v>0.25</v>
      </c>
      <c r="R88" s="386">
        <f t="shared" si="25"/>
        <v>105</v>
      </c>
      <c r="S88" s="387">
        <f t="shared" si="26"/>
        <v>0</v>
      </c>
      <c r="T88" s="387">
        <f t="shared" si="27"/>
        <v>0</v>
      </c>
      <c r="U88" s="387">
        <f t="shared" si="28"/>
        <v>52.5</v>
      </c>
      <c r="V88" s="387">
        <f t="shared" si="29"/>
        <v>0</v>
      </c>
      <c r="W88" s="388">
        <f t="shared" si="30"/>
        <v>52.5</v>
      </c>
      <c r="X88" s="389">
        <f t="shared" si="31"/>
        <v>210</v>
      </c>
      <c r="Y88" s="144"/>
      <c r="Z88" s="423">
        <f t="shared" si="3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23"/>
        <v>1</v>
      </c>
      <c r="B89" s="142" t="s">
        <v>126</v>
      </c>
      <c r="C89" s="148" t="s">
        <v>34</v>
      </c>
      <c r="D89" s="198">
        <v>36</v>
      </c>
      <c r="E89" s="383">
        <f t="shared" si="24"/>
        <v>252</v>
      </c>
      <c r="F89" s="319">
        <v>46290</v>
      </c>
      <c r="G89" s="384">
        <f t="shared" ca="1" si="33"/>
        <v>18</v>
      </c>
      <c r="H89" s="385">
        <v>3</v>
      </c>
      <c r="I89" s="490">
        <v>-4.1309367000000004</v>
      </c>
      <c r="J89" s="490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>
        <v>0.25</v>
      </c>
      <c r="P89" s="196">
        <v>0.25</v>
      </c>
      <c r="Q89" s="197"/>
      <c r="R89" s="386">
        <f t="shared" si="25"/>
        <v>126</v>
      </c>
      <c r="S89" s="387">
        <f t="shared" si="26"/>
        <v>0</v>
      </c>
      <c r="T89" s="387">
        <f t="shared" si="27"/>
        <v>0</v>
      </c>
      <c r="U89" s="387">
        <f t="shared" si="28"/>
        <v>63</v>
      </c>
      <c r="V89" s="387">
        <f t="shared" si="29"/>
        <v>63</v>
      </c>
      <c r="W89" s="388">
        <f t="shared" si="30"/>
        <v>0</v>
      </c>
      <c r="X89" s="389">
        <f t="shared" si="31"/>
        <v>252</v>
      </c>
      <c r="Y89" s="144"/>
      <c r="Z89" s="423">
        <f t="shared" si="3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23"/>
        <v>1</v>
      </c>
      <c r="B90" s="142" t="s">
        <v>127</v>
      </c>
      <c r="C90" s="142"/>
      <c r="D90" s="198">
        <v>30</v>
      </c>
      <c r="E90" s="383">
        <f t="shared" si="24"/>
        <v>210</v>
      </c>
      <c r="F90" s="319">
        <v>46288</v>
      </c>
      <c r="G90" s="384">
        <f t="shared" ca="1" si="33"/>
        <v>20</v>
      </c>
      <c r="H90" s="254">
        <v>2</v>
      </c>
      <c r="I90" s="491">
        <v>-4.2215020000000001</v>
      </c>
      <c r="J90" s="491">
        <v>15.27914</v>
      </c>
      <c r="K90" s="385" t="s">
        <v>354</v>
      </c>
      <c r="L90" s="195">
        <v>0.75</v>
      </c>
      <c r="M90" s="196"/>
      <c r="N90" s="196"/>
      <c r="O90" s="196">
        <v>0.25</v>
      </c>
      <c r="P90" s="196"/>
      <c r="Q90" s="197"/>
      <c r="R90" s="386">
        <f t="shared" si="25"/>
        <v>157.5</v>
      </c>
      <c r="S90" s="387">
        <f t="shared" si="26"/>
        <v>0</v>
      </c>
      <c r="T90" s="387">
        <f t="shared" si="27"/>
        <v>0</v>
      </c>
      <c r="U90" s="387">
        <f t="shared" si="28"/>
        <v>52.5</v>
      </c>
      <c r="V90" s="387">
        <f t="shared" si="29"/>
        <v>0</v>
      </c>
      <c r="W90" s="388">
        <f t="shared" si="30"/>
        <v>0</v>
      </c>
      <c r="X90" s="389">
        <f t="shared" si="31"/>
        <v>210</v>
      </c>
      <c r="Y90" s="144"/>
      <c r="Z90" s="423">
        <f t="shared" si="3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23"/>
        <v>1</v>
      </c>
      <c r="B91" s="150" t="s">
        <v>128</v>
      </c>
      <c r="C91" s="150"/>
      <c r="D91" s="200">
        <v>16</v>
      </c>
      <c r="E91" s="383">
        <f t="shared" si="24"/>
        <v>112</v>
      </c>
      <c r="F91" s="319">
        <v>46287</v>
      </c>
      <c r="G91" s="384">
        <f t="shared" ca="1" si="33"/>
        <v>21</v>
      </c>
      <c r="H91" s="385">
        <v>2</v>
      </c>
      <c r="I91" s="490">
        <v>-4.2362200000000003</v>
      </c>
      <c r="J91" s="490">
        <v>15.271141999999999</v>
      </c>
      <c r="K91" s="385" t="s">
        <v>354</v>
      </c>
      <c r="L91" s="195">
        <v>0.5</v>
      </c>
      <c r="M91" s="196"/>
      <c r="N91" s="196"/>
      <c r="O91" s="196"/>
      <c r="P91" s="196">
        <v>0.5</v>
      </c>
      <c r="Q91" s="197"/>
      <c r="R91" s="386">
        <f t="shared" si="25"/>
        <v>56</v>
      </c>
      <c r="S91" s="387">
        <f t="shared" si="26"/>
        <v>0</v>
      </c>
      <c r="T91" s="387">
        <f t="shared" si="27"/>
        <v>0</v>
      </c>
      <c r="U91" s="387">
        <f t="shared" si="28"/>
        <v>0</v>
      </c>
      <c r="V91" s="387">
        <f t="shared" si="29"/>
        <v>56</v>
      </c>
      <c r="W91" s="388">
        <f t="shared" si="30"/>
        <v>0</v>
      </c>
      <c r="X91" s="389">
        <f t="shared" si="31"/>
        <v>112</v>
      </c>
      <c r="Y91" s="144"/>
      <c r="Z91" s="423">
        <f t="shared" si="3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23"/>
        <v>1</v>
      </c>
      <c r="B92" s="153" t="s">
        <v>331</v>
      </c>
      <c r="C92" s="149" t="s">
        <v>29</v>
      </c>
      <c r="D92" s="198">
        <v>20</v>
      </c>
      <c r="E92" s="383">
        <f t="shared" si="24"/>
        <v>140</v>
      </c>
      <c r="F92" s="319">
        <v>46287</v>
      </c>
      <c r="G92" s="384">
        <f t="shared" ca="1" si="33"/>
        <v>21</v>
      </c>
      <c r="H92" s="385">
        <v>1</v>
      </c>
      <c r="I92" s="490">
        <v>-4.2861969999999996</v>
      </c>
      <c r="J92" s="490">
        <v>15.248664</v>
      </c>
      <c r="K92" s="385" t="s">
        <v>353</v>
      </c>
      <c r="L92" s="195">
        <v>1</v>
      </c>
      <c r="M92" s="196"/>
      <c r="N92" s="196"/>
      <c r="O92" s="196"/>
      <c r="P92" s="196"/>
      <c r="Q92" s="197"/>
      <c r="R92" s="386">
        <f t="shared" si="25"/>
        <v>140</v>
      </c>
      <c r="S92" s="387">
        <f t="shared" si="26"/>
        <v>0</v>
      </c>
      <c r="T92" s="387">
        <f t="shared" si="27"/>
        <v>0</v>
      </c>
      <c r="U92" s="387">
        <f t="shared" si="28"/>
        <v>0</v>
      </c>
      <c r="V92" s="387">
        <f t="shared" si="29"/>
        <v>0</v>
      </c>
      <c r="W92" s="388">
        <f t="shared" si="30"/>
        <v>0</v>
      </c>
      <c r="X92" s="389">
        <f t="shared" si="31"/>
        <v>140</v>
      </c>
      <c r="Y92" s="144"/>
      <c r="Z92" s="423">
        <f t="shared" si="3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23"/>
        <v>1</v>
      </c>
      <c r="B93" s="142" t="s">
        <v>394</v>
      </c>
      <c r="C93" s="142"/>
      <c r="D93" s="198">
        <v>20</v>
      </c>
      <c r="E93" s="383">
        <f t="shared" si="24"/>
        <v>140</v>
      </c>
      <c r="F93" s="319">
        <v>46290</v>
      </c>
      <c r="G93" s="384">
        <f t="shared" ca="1" si="33"/>
        <v>18</v>
      </c>
      <c r="H93" s="385">
        <v>3</v>
      </c>
      <c r="I93" s="490">
        <v>-4.1550288999999996</v>
      </c>
      <c r="J93" s="490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25"/>
        <v>70</v>
      </c>
      <c r="S93" s="387">
        <f t="shared" si="26"/>
        <v>0</v>
      </c>
      <c r="T93" s="387">
        <f t="shared" si="27"/>
        <v>0</v>
      </c>
      <c r="U93" s="387">
        <f t="shared" si="28"/>
        <v>0</v>
      </c>
      <c r="V93" s="387">
        <f t="shared" si="29"/>
        <v>0</v>
      </c>
      <c r="W93" s="388">
        <f t="shared" si="30"/>
        <v>70</v>
      </c>
      <c r="X93" s="389">
        <f t="shared" si="31"/>
        <v>140</v>
      </c>
      <c r="Y93" s="144"/>
      <c r="Z93" s="423">
        <f t="shared" si="3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23"/>
        <v>1</v>
      </c>
      <c r="B94" s="142" t="s">
        <v>131</v>
      </c>
      <c r="C94" s="148" t="s">
        <v>34</v>
      </c>
      <c r="D94" s="198">
        <v>20</v>
      </c>
      <c r="E94" s="383">
        <f t="shared" si="24"/>
        <v>140</v>
      </c>
      <c r="F94" s="319">
        <v>46288</v>
      </c>
      <c r="G94" s="384">
        <f t="shared" ca="1" si="33"/>
        <v>20</v>
      </c>
      <c r="H94" s="385">
        <v>2</v>
      </c>
      <c r="I94" s="490">
        <v>-4.260605</v>
      </c>
      <c r="J94" s="490">
        <v>15.284243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5"/>
        <v>70</v>
      </c>
      <c r="S94" s="387">
        <f t="shared" si="26"/>
        <v>0</v>
      </c>
      <c r="T94" s="387">
        <f t="shared" si="27"/>
        <v>0</v>
      </c>
      <c r="U94" s="387">
        <f t="shared" si="28"/>
        <v>0</v>
      </c>
      <c r="V94" s="387">
        <f t="shared" si="29"/>
        <v>70</v>
      </c>
      <c r="W94" s="388">
        <f t="shared" si="30"/>
        <v>0</v>
      </c>
      <c r="X94" s="389">
        <f t="shared" si="31"/>
        <v>140</v>
      </c>
      <c r="Y94" s="144"/>
      <c r="Z94" s="423">
        <f t="shared" si="3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23"/>
        <v>1</v>
      </c>
      <c r="B95" s="150" t="s">
        <v>133</v>
      </c>
      <c r="C95" s="148" t="s">
        <v>52</v>
      </c>
      <c r="D95" s="198">
        <v>26</v>
      </c>
      <c r="E95" s="383">
        <f t="shared" si="24"/>
        <v>182</v>
      </c>
      <c r="F95" s="319">
        <v>46289</v>
      </c>
      <c r="G95" s="384">
        <f t="shared" ca="1" si="33"/>
        <v>19</v>
      </c>
      <c r="H95" s="385">
        <v>3</v>
      </c>
      <c r="I95" s="490"/>
      <c r="J95" s="490"/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0.5</v>
      </c>
      <c r="Q95" s="197"/>
      <c r="R95" s="386">
        <f t="shared" si="25"/>
        <v>91</v>
      </c>
      <c r="S95" s="387">
        <f t="shared" si="26"/>
        <v>0</v>
      </c>
      <c r="T95" s="387">
        <f t="shared" si="27"/>
        <v>0</v>
      </c>
      <c r="U95" s="387">
        <f t="shared" si="28"/>
        <v>0</v>
      </c>
      <c r="V95" s="387">
        <f t="shared" si="29"/>
        <v>91</v>
      </c>
      <c r="W95" s="388">
        <f t="shared" si="30"/>
        <v>0</v>
      </c>
      <c r="X95" s="389">
        <f t="shared" si="31"/>
        <v>182</v>
      </c>
      <c r="Y95" s="144"/>
      <c r="Z95" s="423">
        <f t="shared" si="3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23"/>
        <v>1</v>
      </c>
      <c r="B96" s="142" t="s">
        <v>134</v>
      </c>
      <c r="C96" s="142"/>
      <c r="D96" s="198">
        <v>38</v>
      </c>
      <c r="E96" s="383">
        <f t="shared" si="24"/>
        <v>266</v>
      </c>
      <c r="F96" s="319">
        <v>46287</v>
      </c>
      <c r="G96" s="384">
        <f t="shared" ca="1" si="33"/>
        <v>21</v>
      </c>
      <c r="H96" s="385">
        <v>3</v>
      </c>
      <c r="I96" s="490">
        <v>-4.2289649999999996</v>
      </c>
      <c r="J96" s="490">
        <v>15.289871</v>
      </c>
      <c r="K96" s="385" t="str">
        <f>VLOOKUP(H96,Secteurs!$A$4:$C$6,3)</f>
        <v>Arnaud ITOUA</v>
      </c>
      <c r="L96" s="195">
        <v>0.5</v>
      </c>
      <c r="M96" s="196"/>
      <c r="N96" s="196"/>
      <c r="O96" s="196">
        <v>0.25</v>
      </c>
      <c r="P96" s="196">
        <v>0.25</v>
      </c>
      <c r="Q96" s="197"/>
      <c r="R96" s="386">
        <f t="shared" si="25"/>
        <v>133</v>
      </c>
      <c r="S96" s="387">
        <f t="shared" si="26"/>
        <v>0</v>
      </c>
      <c r="T96" s="387">
        <f t="shared" si="27"/>
        <v>0</v>
      </c>
      <c r="U96" s="387">
        <f t="shared" si="28"/>
        <v>66.5</v>
      </c>
      <c r="V96" s="387">
        <f t="shared" si="29"/>
        <v>66.5</v>
      </c>
      <c r="W96" s="388">
        <f t="shared" si="30"/>
        <v>0</v>
      </c>
      <c r="X96" s="389">
        <f t="shared" si="31"/>
        <v>266</v>
      </c>
      <c r="Y96" s="144"/>
      <c r="Z96" s="423">
        <f t="shared" si="3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23"/>
        <v>1</v>
      </c>
      <c r="B97" s="153" t="s">
        <v>135</v>
      </c>
      <c r="C97" s="153"/>
      <c r="D97" s="198">
        <v>36</v>
      </c>
      <c r="E97" s="383">
        <f t="shared" si="24"/>
        <v>252</v>
      </c>
      <c r="F97" s="319">
        <v>46289</v>
      </c>
      <c r="G97" s="384">
        <f t="shared" ca="1" si="33"/>
        <v>19</v>
      </c>
      <c r="H97" s="385">
        <v>1</v>
      </c>
      <c r="I97" s="490">
        <v>-4.2705473999999999</v>
      </c>
      <c r="J97" s="490">
        <v>15.222280599999999</v>
      </c>
      <c r="K97" s="385" t="s">
        <v>353</v>
      </c>
      <c r="L97" s="195">
        <v>0.5</v>
      </c>
      <c r="M97" s="196"/>
      <c r="N97" s="196"/>
      <c r="O97" s="196">
        <v>0.25</v>
      </c>
      <c r="P97" s="196"/>
      <c r="Q97" s="197">
        <v>0.25</v>
      </c>
      <c r="R97" s="386">
        <f t="shared" si="25"/>
        <v>126</v>
      </c>
      <c r="S97" s="387">
        <f t="shared" si="26"/>
        <v>0</v>
      </c>
      <c r="T97" s="387">
        <f t="shared" si="27"/>
        <v>0</v>
      </c>
      <c r="U97" s="387">
        <f t="shared" si="28"/>
        <v>63</v>
      </c>
      <c r="V97" s="387">
        <f t="shared" si="29"/>
        <v>0</v>
      </c>
      <c r="W97" s="388">
        <f t="shared" si="30"/>
        <v>63</v>
      </c>
      <c r="X97" s="389">
        <f t="shared" si="31"/>
        <v>252</v>
      </c>
      <c r="Y97" s="144"/>
      <c r="Z97" s="423">
        <f t="shared" si="3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ref="A98:A129" si="34">+IF(D98&gt;0,1,0)</f>
        <v>1</v>
      </c>
      <c r="B98" s="142" t="s">
        <v>370</v>
      </c>
      <c r="C98" s="148"/>
      <c r="D98" s="199">
        <v>10</v>
      </c>
      <c r="E98" s="383">
        <f t="shared" ref="E98:E129" si="35">D98*7</f>
        <v>70</v>
      </c>
      <c r="F98" s="319">
        <v>46290</v>
      </c>
      <c r="G98" s="384">
        <f t="shared" ca="1" si="33"/>
        <v>18</v>
      </c>
      <c r="H98" s="385">
        <v>3</v>
      </c>
      <c r="I98" s="490">
        <v>-4.1644255000000001</v>
      </c>
      <c r="J98" s="490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>
        <v>0.5</v>
      </c>
      <c r="Q98" s="197"/>
      <c r="R98" s="386">
        <f t="shared" ref="R98:R129" si="36">+$E98*L98</f>
        <v>35</v>
      </c>
      <c r="S98" s="387">
        <f t="shared" ref="S98:S129" si="37">+$E98*M98</f>
        <v>0</v>
      </c>
      <c r="T98" s="387">
        <f t="shared" ref="T98:T129" si="38">+$E98*N98</f>
        <v>0</v>
      </c>
      <c r="U98" s="387">
        <f t="shared" ref="U98:U129" si="39">+$E98*O98</f>
        <v>0</v>
      </c>
      <c r="V98" s="387">
        <f t="shared" ref="V98:V129" si="40">+$E98*P98</f>
        <v>35</v>
      </c>
      <c r="W98" s="388">
        <f t="shared" ref="W98:W129" si="41">+$E98*Q98</f>
        <v>0</v>
      </c>
      <c r="X98" s="389">
        <f t="shared" ref="X98:X129" si="42">SUM(R98:W98)</f>
        <v>70</v>
      </c>
      <c r="Y98" s="144"/>
      <c r="Z98" s="423">
        <f t="shared" ref="Z98:Z129" si="43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34"/>
        <v>1</v>
      </c>
      <c r="B99" s="142" t="s">
        <v>137</v>
      </c>
      <c r="C99" s="142"/>
      <c r="D99" s="198">
        <v>38</v>
      </c>
      <c r="E99" s="383">
        <f t="shared" si="35"/>
        <v>266</v>
      </c>
      <c r="F99" s="319">
        <v>46288</v>
      </c>
      <c r="G99" s="384">
        <f t="shared" ca="1" si="33"/>
        <v>20</v>
      </c>
      <c r="H99" s="385">
        <v>2</v>
      </c>
      <c r="I99" s="490">
        <v>-4.2208560000000004</v>
      </c>
      <c r="J99" s="490">
        <v>15.274846999999999</v>
      </c>
      <c r="K99" s="385" t="s">
        <v>354</v>
      </c>
      <c r="L99" s="195">
        <v>0.5</v>
      </c>
      <c r="M99" s="196"/>
      <c r="N99" s="196"/>
      <c r="O99" s="196">
        <v>0.5</v>
      </c>
      <c r="P99" s="196"/>
      <c r="Q99" s="197"/>
      <c r="R99" s="386">
        <f t="shared" si="36"/>
        <v>133</v>
      </c>
      <c r="S99" s="387">
        <f t="shared" si="37"/>
        <v>0</v>
      </c>
      <c r="T99" s="387">
        <f t="shared" si="38"/>
        <v>0</v>
      </c>
      <c r="U99" s="387">
        <f t="shared" si="39"/>
        <v>133</v>
      </c>
      <c r="V99" s="387">
        <f t="shared" si="40"/>
        <v>0</v>
      </c>
      <c r="W99" s="388">
        <f t="shared" si="41"/>
        <v>0</v>
      </c>
      <c r="X99" s="389">
        <f t="shared" si="42"/>
        <v>266</v>
      </c>
      <c r="Y99" s="144"/>
      <c r="Z99" s="423">
        <f t="shared" si="43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34"/>
        <v>1</v>
      </c>
      <c r="B100" s="142" t="s">
        <v>338</v>
      </c>
      <c r="C100" s="142"/>
      <c r="D100" s="198">
        <v>16</v>
      </c>
      <c r="E100" s="383">
        <f t="shared" si="35"/>
        <v>112</v>
      </c>
      <c r="F100" s="319">
        <v>46288</v>
      </c>
      <c r="G100" s="384">
        <f t="shared" ref="G100:G131" ca="1" si="44">+IF(A100=1,(+TODAY())-F100,"Sans objet")</f>
        <v>20</v>
      </c>
      <c r="H100" s="385">
        <v>2</v>
      </c>
      <c r="I100" s="490">
        <v>-4.2416</v>
      </c>
      <c r="J100" s="490">
        <v>15.284890000000001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si="36"/>
        <v>84</v>
      </c>
      <c r="S100" s="387">
        <f t="shared" si="37"/>
        <v>0</v>
      </c>
      <c r="T100" s="387">
        <f t="shared" si="38"/>
        <v>28</v>
      </c>
      <c r="U100" s="387">
        <f t="shared" si="39"/>
        <v>0</v>
      </c>
      <c r="V100" s="387">
        <f t="shared" si="40"/>
        <v>0</v>
      </c>
      <c r="W100" s="388">
        <f t="shared" si="41"/>
        <v>0</v>
      </c>
      <c r="X100" s="389">
        <f t="shared" si="42"/>
        <v>112</v>
      </c>
      <c r="Y100" s="144"/>
      <c r="Z100" s="423">
        <f t="shared" si="43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34"/>
        <v>1</v>
      </c>
      <c r="B101" s="142" t="s">
        <v>140</v>
      </c>
      <c r="C101" s="142"/>
      <c r="D101" s="198">
        <v>26</v>
      </c>
      <c r="E101" s="383">
        <f t="shared" si="35"/>
        <v>182</v>
      </c>
      <c r="F101" s="319">
        <v>46288</v>
      </c>
      <c r="G101" s="384">
        <f t="shared" ca="1" si="44"/>
        <v>20</v>
      </c>
      <c r="H101" s="385">
        <v>3</v>
      </c>
      <c r="I101" s="490"/>
      <c r="J101" s="490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>
        <v>0.5</v>
      </c>
      <c r="Q101" s="197"/>
      <c r="R101" s="386">
        <f t="shared" si="36"/>
        <v>91</v>
      </c>
      <c r="S101" s="387">
        <f t="shared" si="37"/>
        <v>0</v>
      </c>
      <c r="T101" s="387">
        <f t="shared" si="38"/>
        <v>0</v>
      </c>
      <c r="U101" s="387">
        <f t="shared" si="39"/>
        <v>0</v>
      </c>
      <c r="V101" s="387">
        <f t="shared" si="40"/>
        <v>91</v>
      </c>
      <c r="W101" s="388">
        <f t="shared" si="41"/>
        <v>0</v>
      </c>
      <c r="X101" s="389">
        <f t="shared" si="42"/>
        <v>182</v>
      </c>
      <c r="Y101" s="144"/>
      <c r="Z101" s="423">
        <f t="shared" si="43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34"/>
        <v>1</v>
      </c>
      <c r="B102" s="142" t="s">
        <v>333</v>
      </c>
      <c r="C102" s="142"/>
      <c r="D102" s="198">
        <v>22</v>
      </c>
      <c r="E102" s="383">
        <f t="shared" si="35"/>
        <v>154</v>
      </c>
      <c r="F102" s="319">
        <v>46290</v>
      </c>
      <c r="G102" s="384">
        <f t="shared" ca="1" si="44"/>
        <v>18</v>
      </c>
      <c r="H102" s="254">
        <v>1</v>
      </c>
      <c r="I102" s="491">
        <v>-4.2693289999999999</v>
      </c>
      <c r="J102" s="491">
        <v>15.196683999999999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6"/>
        <v>0</v>
      </c>
      <c r="S102" s="387">
        <f t="shared" si="37"/>
        <v>0</v>
      </c>
      <c r="T102" s="387">
        <f t="shared" si="38"/>
        <v>77</v>
      </c>
      <c r="U102" s="387">
        <f t="shared" si="39"/>
        <v>0</v>
      </c>
      <c r="V102" s="387">
        <f t="shared" si="40"/>
        <v>77</v>
      </c>
      <c r="W102" s="388">
        <f t="shared" si="41"/>
        <v>0</v>
      </c>
      <c r="X102" s="389">
        <f t="shared" si="42"/>
        <v>154</v>
      </c>
      <c r="Y102" s="144"/>
      <c r="Z102" s="423">
        <f t="shared" si="43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34"/>
        <v>1</v>
      </c>
      <c r="B103" s="142" t="s">
        <v>142</v>
      </c>
      <c r="C103" s="142"/>
      <c r="D103" s="198">
        <v>26</v>
      </c>
      <c r="E103" s="383">
        <f t="shared" si="35"/>
        <v>182</v>
      </c>
      <c r="F103" s="319">
        <v>46289</v>
      </c>
      <c r="G103" s="384">
        <f t="shared" ca="1" si="44"/>
        <v>19</v>
      </c>
      <c r="H103" s="385">
        <v>2</v>
      </c>
      <c r="I103" s="490">
        <v>-4.2621593000000004</v>
      </c>
      <c r="J103" s="490">
        <v>15.2895582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6"/>
        <v>182</v>
      </c>
      <c r="S103" s="387">
        <f t="shared" si="37"/>
        <v>0</v>
      </c>
      <c r="T103" s="387">
        <f t="shared" si="38"/>
        <v>0</v>
      </c>
      <c r="U103" s="387">
        <f t="shared" si="39"/>
        <v>0</v>
      </c>
      <c r="V103" s="387">
        <f t="shared" si="40"/>
        <v>0</v>
      </c>
      <c r="W103" s="388">
        <f t="shared" si="41"/>
        <v>0</v>
      </c>
      <c r="X103" s="389">
        <f t="shared" si="42"/>
        <v>182</v>
      </c>
      <c r="Y103" s="144"/>
      <c r="Z103" s="423">
        <f t="shared" si="43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34"/>
        <v>1</v>
      </c>
      <c r="B104" s="142" t="s">
        <v>143</v>
      </c>
      <c r="C104" s="148" t="s">
        <v>34</v>
      </c>
      <c r="D104" s="198">
        <v>16</v>
      </c>
      <c r="E104" s="383">
        <f t="shared" si="35"/>
        <v>112</v>
      </c>
      <c r="F104" s="319">
        <v>46289</v>
      </c>
      <c r="G104" s="384">
        <f t="shared" ca="1" si="44"/>
        <v>19</v>
      </c>
      <c r="H104" s="385">
        <v>3</v>
      </c>
      <c r="I104" s="490"/>
      <c r="J104" s="490"/>
      <c r="K104" s="385" t="str">
        <f>VLOOKUP(H104,Secteurs!$A$4:$C$6,3)</f>
        <v>Arnaud ITOUA</v>
      </c>
      <c r="L104" s="195">
        <v>0.5</v>
      </c>
      <c r="M104" s="196"/>
      <c r="N104" s="196"/>
      <c r="O104" s="196">
        <v>0.5</v>
      </c>
      <c r="P104" s="196"/>
      <c r="Q104" s="197"/>
      <c r="R104" s="386">
        <f t="shared" si="36"/>
        <v>56</v>
      </c>
      <c r="S104" s="387">
        <f t="shared" si="37"/>
        <v>0</v>
      </c>
      <c r="T104" s="387">
        <f t="shared" si="38"/>
        <v>0</v>
      </c>
      <c r="U104" s="387">
        <f t="shared" si="39"/>
        <v>56</v>
      </c>
      <c r="V104" s="387">
        <f t="shared" si="40"/>
        <v>0</v>
      </c>
      <c r="W104" s="388">
        <f t="shared" si="41"/>
        <v>0</v>
      </c>
      <c r="X104" s="389">
        <f t="shared" si="42"/>
        <v>112</v>
      </c>
      <c r="Y104" s="144"/>
      <c r="Z104" s="423">
        <f t="shared" si="43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34"/>
        <v>1</v>
      </c>
      <c r="B105" s="142" t="s">
        <v>144</v>
      </c>
      <c r="C105" s="148" t="s">
        <v>29</v>
      </c>
      <c r="D105" s="198">
        <v>20</v>
      </c>
      <c r="E105" s="383">
        <f t="shared" si="35"/>
        <v>140</v>
      </c>
      <c r="F105" s="319">
        <v>46288</v>
      </c>
      <c r="G105" s="384">
        <f t="shared" ca="1" si="44"/>
        <v>20</v>
      </c>
      <c r="H105" s="385">
        <v>2</v>
      </c>
      <c r="I105" s="490">
        <v>-4.2387199999999998</v>
      </c>
      <c r="J105" s="490">
        <v>15.283683</v>
      </c>
      <c r="K105" s="385" t="s">
        <v>354</v>
      </c>
      <c r="L105" s="353"/>
      <c r="M105" s="196"/>
      <c r="N105" s="196">
        <v>0.5</v>
      </c>
      <c r="O105" s="196">
        <v>0.5</v>
      </c>
      <c r="P105" s="196"/>
      <c r="Q105" s="197"/>
      <c r="R105" s="386">
        <f t="shared" si="36"/>
        <v>0</v>
      </c>
      <c r="S105" s="387">
        <f t="shared" si="37"/>
        <v>0</v>
      </c>
      <c r="T105" s="387">
        <f t="shared" si="38"/>
        <v>70</v>
      </c>
      <c r="U105" s="387">
        <f t="shared" si="39"/>
        <v>70</v>
      </c>
      <c r="V105" s="387">
        <f t="shared" si="40"/>
        <v>0</v>
      </c>
      <c r="W105" s="388">
        <f t="shared" si="41"/>
        <v>0</v>
      </c>
      <c r="X105" s="389">
        <f t="shared" si="42"/>
        <v>140</v>
      </c>
      <c r="Y105" s="144"/>
      <c r="Z105" s="423">
        <f t="shared" si="43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34"/>
        <v>1</v>
      </c>
      <c r="B106" s="142" t="s">
        <v>381</v>
      </c>
      <c r="C106" s="142"/>
      <c r="D106" s="198">
        <v>22</v>
      </c>
      <c r="E106" s="383">
        <f t="shared" si="35"/>
        <v>154</v>
      </c>
      <c r="F106" s="319">
        <v>46290</v>
      </c>
      <c r="G106" s="384">
        <f t="shared" ca="1" si="44"/>
        <v>18</v>
      </c>
      <c r="H106" s="385">
        <v>1</v>
      </c>
      <c r="I106" s="490">
        <v>-4.2589568</v>
      </c>
      <c r="J106" s="490">
        <v>15.229170699999999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36"/>
        <v>154</v>
      </c>
      <c r="S106" s="387">
        <f t="shared" si="37"/>
        <v>0</v>
      </c>
      <c r="T106" s="387">
        <f t="shared" si="38"/>
        <v>0</v>
      </c>
      <c r="U106" s="387">
        <f t="shared" si="39"/>
        <v>0</v>
      </c>
      <c r="V106" s="387">
        <f t="shared" si="40"/>
        <v>0</v>
      </c>
      <c r="W106" s="388">
        <f t="shared" si="41"/>
        <v>0</v>
      </c>
      <c r="X106" s="389">
        <f t="shared" si="42"/>
        <v>154</v>
      </c>
      <c r="Y106" s="144"/>
      <c r="Z106" s="423">
        <f t="shared" si="43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34"/>
        <v>1</v>
      </c>
      <c r="B107" s="142" t="s">
        <v>339</v>
      </c>
      <c r="C107" s="142"/>
      <c r="D107" s="199">
        <v>14</v>
      </c>
      <c r="E107" s="383">
        <f t="shared" si="35"/>
        <v>98</v>
      </c>
      <c r="F107" s="319">
        <v>46287</v>
      </c>
      <c r="G107" s="384">
        <f t="shared" ca="1" si="44"/>
        <v>21</v>
      </c>
      <c r="H107" s="385">
        <v>3</v>
      </c>
      <c r="I107" s="490">
        <v>-4.2050318999999998</v>
      </c>
      <c r="J107" s="490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>
        <v>0.5</v>
      </c>
      <c r="Q107" s="197"/>
      <c r="R107" s="386">
        <f t="shared" si="36"/>
        <v>49</v>
      </c>
      <c r="S107" s="387">
        <f t="shared" si="37"/>
        <v>0</v>
      </c>
      <c r="T107" s="387">
        <f t="shared" si="38"/>
        <v>0</v>
      </c>
      <c r="U107" s="387">
        <f t="shared" si="39"/>
        <v>0</v>
      </c>
      <c r="V107" s="387">
        <f t="shared" si="40"/>
        <v>49</v>
      </c>
      <c r="W107" s="388">
        <f t="shared" si="41"/>
        <v>0</v>
      </c>
      <c r="X107" s="389">
        <f t="shared" si="42"/>
        <v>98</v>
      </c>
      <c r="Y107" s="144"/>
      <c r="Z107" s="423">
        <f t="shared" si="43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34"/>
        <v>1</v>
      </c>
      <c r="B108" s="142" t="s">
        <v>147</v>
      </c>
      <c r="C108" s="142"/>
      <c r="D108" s="198">
        <v>16</v>
      </c>
      <c r="E108" s="383">
        <f t="shared" si="35"/>
        <v>112</v>
      </c>
      <c r="F108" s="319">
        <v>46288</v>
      </c>
      <c r="G108" s="384">
        <f t="shared" ca="1" si="44"/>
        <v>20</v>
      </c>
      <c r="H108" s="385">
        <v>1</v>
      </c>
      <c r="I108" s="490">
        <v>-4.2831029999999997</v>
      </c>
      <c r="J108" s="490">
        <v>15.246445</v>
      </c>
      <c r="K108" s="385" t="s">
        <v>353</v>
      </c>
      <c r="L108" s="195"/>
      <c r="M108" s="196"/>
      <c r="N108" s="196">
        <v>0.5</v>
      </c>
      <c r="O108" s="196"/>
      <c r="P108" s="196">
        <v>0.5</v>
      </c>
      <c r="Q108" s="197"/>
      <c r="R108" s="386">
        <f t="shared" si="36"/>
        <v>0</v>
      </c>
      <c r="S108" s="387">
        <f t="shared" si="37"/>
        <v>0</v>
      </c>
      <c r="T108" s="387">
        <f t="shared" si="38"/>
        <v>56</v>
      </c>
      <c r="U108" s="387">
        <f t="shared" si="39"/>
        <v>0</v>
      </c>
      <c r="V108" s="387">
        <f t="shared" si="40"/>
        <v>56</v>
      </c>
      <c r="W108" s="388">
        <f t="shared" si="41"/>
        <v>0</v>
      </c>
      <c r="X108" s="389">
        <f t="shared" si="42"/>
        <v>112</v>
      </c>
      <c r="Y108" s="144"/>
      <c r="Z108" s="423">
        <f t="shared" si="43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34"/>
        <v>1</v>
      </c>
      <c r="B109" s="142" t="s">
        <v>551</v>
      </c>
      <c r="C109" s="142"/>
      <c r="D109" s="198">
        <v>15</v>
      </c>
      <c r="E109" s="383">
        <f t="shared" si="35"/>
        <v>105</v>
      </c>
      <c r="F109" s="319">
        <v>46289</v>
      </c>
      <c r="G109" s="384">
        <f t="shared" ca="1" si="44"/>
        <v>19</v>
      </c>
      <c r="H109" s="254">
        <v>1</v>
      </c>
      <c r="I109" s="491">
        <v>-4.2952130000000004</v>
      </c>
      <c r="J109" s="491">
        <v>15.211610800000001</v>
      </c>
      <c r="K109" s="385" t="s">
        <v>353</v>
      </c>
      <c r="L109" s="195">
        <v>0.5</v>
      </c>
      <c r="M109" s="196"/>
      <c r="N109" s="196"/>
      <c r="O109" s="196"/>
      <c r="P109" s="196">
        <v>0.5</v>
      </c>
      <c r="Q109" s="197"/>
      <c r="R109" s="386">
        <f t="shared" si="36"/>
        <v>52.5</v>
      </c>
      <c r="S109" s="387">
        <f t="shared" si="37"/>
        <v>0</v>
      </c>
      <c r="T109" s="387">
        <f t="shared" si="38"/>
        <v>0</v>
      </c>
      <c r="U109" s="387">
        <f t="shared" si="39"/>
        <v>0</v>
      </c>
      <c r="V109" s="387">
        <f t="shared" si="40"/>
        <v>52.5</v>
      </c>
      <c r="W109" s="388">
        <f t="shared" si="41"/>
        <v>0</v>
      </c>
      <c r="X109" s="389">
        <f t="shared" si="42"/>
        <v>105</v>
      </c>
      <c r="Y109" s="144"/>
      <c r="Z109" s="423">
        <f t="shared" si="43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34"/>
        <v>1</v>
      </c>
      <c r="B110" s="142" t="s">
        <v>149</v>
      </c>
      <c r="C110" s="142"/>
      <c r="D110" s="199">
        <v>18</v>
      </c>
      <c r="E110" s="383">
        <f t="shared" si="35"/>
        <v>126</v>
      </c>
      <c r="F110" s="319">
        <v>46287</v>
      </c>
      <c r="G110" s="384">
        <f t="shared" ca="1" si="44"/>
        <v>21</v>
      </c>
      <c r="H110" s="385">
        <v>3</v>
      </c>
      <c r="I110" s="490">
        <v>-4.2012657000000004</v>
      </c>
      <c r="J110" s="490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36"/>
        <v>63</v>
      </c>
      <c r="S110" s="387">
        <f t="shared" si="37"/>
        <v>0</v>
      </c>
      <c r="T110" s="387">
        <f t="shared" si="38"/>
        <v>0</v>
      </c>
      <c r="U110" s="387">
        <f t="shared" si="39"/>
        <v>0</v>
      </c>
      <c r="V110" s="387">
        <f t="shared" si="40"/>
        <v>63</v>
      </c>
      <c r="W110" s="388">
        <f t="shared" si="41"/>
        <v>0</v>
      </c>
      <c r="X110" s="389">
        <f t="shared" si="42"/>
        <v>126</v>
      </c>
      <c r="Y110" s="144"/>
      <c r="Z110" s="423">
        <f t="shared" si="43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34"/>
        <v>1</v>
      </c>
      <c r="B111" s="142" t="s">
        <v>150</v>
      </c>
      <c r="C111" s="142"/>
      <c r="D111" s="198">
        <v>16</v>
      </c>
      <c r="E111" s="383">
        <f t="shared" si="35"/>
        <v>112</v>
      </c>
      <c r="F111" s="319">
        <v>46289</v>
      </c>
      <c r="G111" s="384">
        <f t="shared" ca="1" si="44"/>
        <v>19</v>
      </c>
      <c r="H111" s="385">
        <v>2</v>
      </c>
      <c r="I111" s="490">
        <v>-4.2632490000000001</v>
      </c>
      <c r="J111" s="490">
        <v>15.279776</v>
      </c>
      <c r="K111" s="385" t="s">
        <v>354</v>
      </c>
      <c r="L111" s="195"/>
      <c r="M111" s="196"/>
      <c r="N111" s="196">
        <v>0.5</v>
      </c>
      <c r="O111" s="196"/>
      <c r="P111" s="196">
        <v>0.5</v>
      </c>
      <c r="Q111" s="197"/>
      <c r="R111" s="386">
        <f t="shared" si="36"/>
        <v>0</v>
      </c>
      <c r="S111" s="387">
        <f t="shared" si="37"/>
        <v>0</v>
      </c>
      <c r="T111" s="387">
        <f t="shared" si="38"/>
        <v>56</v>
      </c>
      <c r="U111" s="387">
        <f t="shared" si="39"/>
        <v>0</v>
      </c>
      <c r="V111" s="387">
        <f t="shared" si="40"/>
        <v>56</v>
      </c>
      <c r="W111" s="388">
        <f t="shared" si="41"/>
        <v>0</v>
      </c>
      <c r="X111" s="389">
        <f t="shared" si="42"/>
        <v>112</v>
      </c>
      <c r="Y111" s="144"/>
      <c r="Z111" s="423">
        <f t="shared" si="43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34"/>
        <v>1</v>
      </c>
      <c r="B112" s="153" t="s">
        <v>151</v>
      </c>
      <c r="C112" s="153"/>
      <c r="D112" s="198">
        <v>30</v>
      </c>
      <c r="E112" s="383">
        <f t="shared" si="35"/>
        <v>210</v>
      </c>
      <c r="F112" s="319">
        <v>46288</v>
      </c>
      <c r="G112" s="384">
        <f t="shared" ca="1" si="44"/>
        <v>20</v>
      </c>
      <c r="H112" s="385">
        <v>1</v>
      </c>
      <c r="I112" s="490">
        <v>-4.2806160999999996</v>
      </c>
      <c r="J112" s="490">
        <v>15.2473147</v>
      </c>
      <c r="K112" s="385" t="s">
        <v>353</v>
      </c>
      <c r="L112" s="195">
        <v>0.25</v>
      </c>
      <c r="M112" s="196"/>
      <c r="N112" s="196"/>
      <c r="O112" s="196"/>
      <c r="P112" s="196"/>
      <c r="Q112" s="197">
        <v>0.75</v>
      </c>
      <c r="R112" s="386">
        <f t="shared" si="36"/>
        <v>52.5</v>
      </c>
      <c r="S112" s="387">
        <f t="shared" si="37"/>
        <v>0</v>
      </c>
      <c r="T112" s="387">
        <f t="shared" si="38"/>
        <v>0</v>
      </c>
      <c r="U112" s="387">
        <f t="shared" si="39"/>
        <v>0</v>
      </c>
      <c r="V112" s="387">
        <f t="shared" si="40"/>
        <v>0</v>
      </c>
      <c r="W112" s="388">
        <f t="shared" si="41"/>
        <v>157.5</v>
      </c>
      <c r="X112" s="389">
        <f t="shared" si="42"/>
        <v>210</v>
      </c>
      <c r="Y112" s="144"/>
      <c r="Z112" s="423">
        <f t="shared" si="43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34"/>
        <v>1</v>
      </c>
      <c r="B113" s="150" t="s">
        <v>153</v>
      </c>
      <c r="C113" s="148" t="s">
        <v>29</v>
      </c>
      <c r="D113" s="200">
        <v>10</v>
      </c>
      <c r="E113" s="383">
        <f t="shared" si="35"/>
        <v>70</v>
      </c>
      <c r="F113" s="319">
        <v>46287</v>
      </c>
      <c r="G113" s="384">
        <f t="shared" ca="1" si="44"/>
        <v>21</v>
      </c>
      <c r="H113" s="385">
        <v>3</v>
      </c>
      <c r="I113" s="490">
        <v>-4.2322949999999997</v>
      </c>
      <c r="J113" s="490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6"/>
        <v>0</v>
      </c>
      <c r="S113" s="387">
        <f t="shared" si="37"/>
        <v>70</v>
      </c>
      <c r="T113" s="387">
        <f t="shared" si="38"/>
        <v>0</v>
      </c>
      <c r="U113" s="387">
        <f t="shared" si="39"/>
        <v>0</v>
      </c>
      <c r="V113" s="387">
        <f t="shared" si="40"/>
        <v>0</v>
      </c>
      <c r="W113" s="388">
        <f t="shared" si="41"/>
        <v>0</v>
      </c>
      <c r="X113" s="389">
        <f t="shared" si="42"/>
        <v>70</v>
      </c>
      <c r="Y113" s="144"/>
      <c r="Z113" s="423">
        <f t="shared" si="43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34"/>
        <v>1</v>
      </c>
      <c r="B114" s="150" t="s">
        <v>154</v>
      </c>
      <c r="C114" s="150"/>
      <c r="D114" s="200">
        <v>14</v>
      </c>
      <c r="E114" s="383">
        <f t="shared" si="35"/>
        <v>98</v>
      </c>
      <c r="F114" s="319">
        <v>46287</v>
      </c>
      <c r="G114" s="384">
        <f t="shared" ca="1" si="44"/>
        <v>21</v>
      </c>
      <c r="H114" s="385">
        <v>3</v>
      </c>
      <c r="I114" s="490">
        <v>-4.2060531000000001</v>
      </c>
      <c r="J114" s="490">
        <v>15.262865700000001</v>
      </c>
      <c r="K114" s="385" t="str">
        <f>VLOOKUP(H114,Secteurs!$A$4:$C$6,3)</f>
        <v>Arnaud ITOUA</v>
      </c>
      <c r="L114" s="195">
        <v>1</v>
      </c>
      <c r="M114" s="196"/>
      <c r="N114" s="196"/>
      <c r="O114" s="196"/>
      <c r="P114" s="196"/>
      <c r="Q114" s="197"/>
      <c r="R114" s="386">
        <f t="shared" si="36"/>
        <v>98</v>
      </c>
      <c r="S114" s="387">
        <f t="shared" si="37"/>
        <v>0</v>
      </c>
      <c r="T114" s="387">
        <f t="shared" si="38"/>
        <v>0</v>
      </c>
      <c r="U114" s="387">
        <f t="shared" si="39"/>
        <v>0</v>
      </c>
      <c r="V114" s="387">
        <f t="shared" si="40"/>
        <v>0</v>
      </c>
      <c r="W114" s="388">
        <f t="shared" si="41"/>
        <v>0</v>
      </c>
      <c r="X114" s="389">
        <f t="shared" si="42"/>
        <v>98</v>
      </c>
      <c r="Y114" s="144"/>
      <c r="Z114" s="423">
        <f t="shared" si="43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34"/>
        <v>1</v>
      </c>
      <c r="B115" s="348" t="s">
        <v>328</v>
      </c>
      <c r="C115" s="142"/>
      <c r="D115" s="198">
        <v>16</v>
      </c>
      <c r="E115" s="383">
        <f t="shared" si="35"/>
        <v>112</v>
      </c>
      <c r="F115" s="319">
        <v>46289</v>
      </c>
      <c r="G115" s="384">
        <f t="shared" ca="1" si="44"/>
        <v>19</v>
      </c>
      <c r="H115" s="385">
        <v>2</v>
      </c>
      <c r="I115" s="490">
        <v>-4.2315709999999997</v>
      </c>
      <c r="J115" s="490">
        <v>15.296148000000001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36"/>
        <v>0</v>
      </c>
      <c r="S115" s="387">
        <f t="shared" si="37"/>
        <v>0</v>
      </c>
      <c r="T115" s="387">
        <f t="shared" si="38"/>
        <v>0</v>
      </c>
      <c r="U115" s="387">
        <f t="shared" si="39"/>
        <v>56</v>
      </c>
      <c r="V115" s="387">
        <f t="shared" si="40"/>
        <v>56</v>
      </c>
      <c r="W115" s="388">
        <f t="shared" si="41"/>
        <v>0</v>
      </c>
      <c r="X115" s="389">
        <f t="shared" si="42"/>
        <v>112</v>
      </c>
      <c r="Y115" s="144"/>
      <c r="Z115" s="423">
        <f t="shared" si="43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34"/>
        <v>1</v>
      </c>
      <c r="B116" s="150" t="s">
        <v>156</v>
      </c>
      <c r="C116" s="150"/>
      <c r="D116" s="200">
        <v>12</v>
      </c>
      <c r="E116" s="383">
        <f t="shared" si="35"/>
        <v>84</v>
      </c>
      <c r="F116" s="320">
        <v>46288</v>
      </c>
      <c r="G116" s="384">
        <f t="shared" ca="1" si="44"/>
        <v>20</v>
      </c>
      <c r="H116" s="255">
        <v>3</v>
      </c>
      <c r="I116" s="492">
        <v>-4.2692519000000004</v>
      </c>
      <c r="J116" s="492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36"/>
        <v>42</v>
      </c>
      <c r="S116" s="387">
        <f t="shared" si="37"/>
        <v>0</v>
      </c>
      <c r="T116" s="387">
        <f t="shared" si="38"/>
        <v>0</v>
      </c>
      <c r="U116" s="387">
        <f t="shared" si="39"/>
        <v>0</v>
      </c>
      <c r="V116" s="387">
        <f t="shared" si="40"/>
        <v>42</v>
      </c>
      <c r="W116" s="388">
        <f t="shared" si="41"/>
        <v>0</v>
      </c>
      <c r="X116" s="389">
        <f t="shared" si="42"/>
        <v>84</v>
      </c>
      <c r="Y116" s="144"/>
      <c r="Z116" s="423">
        <f t="shared" si="43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34"/>
        <v>1</v>
      </c>
      <c r="B117" s="150" t="s">
        <v>157</v>
      </c>
      <c r="C117" s="148" t="s">
        <v>29</v>
      </c>
      <c r="D117" s="200">
        <v>22</v>
      </c>
      <c r="E117" s="383">
        <f t="shared" si="35"/>
        <v>154</v>
      </c>
      <c r="F117" s="319">
        <v>46290</v>
      </c>
      <c r="G117" s="384">
        <f t="shared" ca="1" si="44"/>
        <v>18</v>
      </c>
      <c r="H117" s="385">
        <v>2</v>
      </c>
      <c r="I117" s="490">
        <v>-4.2391249999999996</v>
      </c>
      <c r="J117" s="490">
        <v>15.290893000000001</v>
      </c>
      <c r="K117" s="385" t="s">
        <v>354</v>
      </c>
      <c r="L117" s="195"/>
      <c r="M117" s="196"/>
      <c r="N117" s="196">
        <v>0.5</v>
      </c>
      <c r="O117" s="196">
        <v>0.5</v>
      </c>
      <c r="P117" s="196"/>
      <c r="Q117" s="197"/>
      <c r="R117" s="386">
        <f t="shared" si="36"/>
        <v>0</v>
      </c>
      <c r="S117" s="387">
        <f t="shared" si="37"/>
        <v>0</v>
      </c>
      <c r="T117" s="387">
        <f t="shared" si="38"/>
        <v>77</v>
      </c>
      <c r="U117" s="387">
        <f t="shared" si="39"/>
        <v>77</v>
      </c>
      <c r="V117" s="387">
        <f t="shared" si="40"/>
        <v>0</v>
      </c>
      <c r="W117" s="388">
        <f t="shared" si="41"/>
        <v>0</v>
      </c>
      <c r="X117" s="389">
        <f t="shared" si="42"/>
        <v>154</v>
      </c>
      <c r="Y117" s="144"/>
      <c r="Z117" s="423">
        <f t="shared" si="43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34"/>
        <v>1</v>
      </c>
      <c r="B118" s="150" t="s">
        <v>158</v>
      </c>
      <c r="C118" s="150"/>
      <c r="D118" s="200">
        <v>40</v>
      </c>
      <c r="E118" s="383">
        <f t="shared" si="35"/>
        <v>280</v>
      </c>
      <c r="F118" s="319">
        <v>46290</v>
      </c>
      <c r="G118" s="384">
        <f t="shared" ca="1" si="44"/>
        <v>18</v>
      </c>
      <c r="H118" s="385">
        <v>2</v>
      </c>
      <c r="I118" s="490">
        <v>-4.2645189999999999</v>
      </c>
      <c r="J118" s="490">
        <v>15.273856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6"/>
        <v>280</v>
      </c>
      <c r="S118" s="387">
        <f t="shared" si="37"/>
        <v>0</v>
      </c>
      <c r="T118" s="387">
        <f t="shared" si="38"/>
        <v>0</v>
      </c>
      <c r="U118" s="387">
        <f t="shared" si="39"/>
        <v>0</v>
      </c>
      <c r="V118" s="387">
        <f t="shared" si="40"/>
        <v>0</v>
      </c>
      <c r="W118" s="388">
        <f t="shared" si="41"/>
        <v>0</v>
      </c>
      <c r="X118" s="389">
        <f t="shared" si="42"/>
        <v>280</v>
      </c>
      <c r="Y118" s="144"/>
      <c r="Z118" s="423">
        <f t="shared" si="43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34"/>
        <v>1</v>
      </c>
      <c r="B119" s="150" t="s">
        <v>159</v>
      </c>
      <c r="C119" s="154" t="s">
        <v>29</v>
      </c>
      <c r="D119" s="200">
        <v>16</v>
      </c>
      <c r="E119" s="383">
        <f t="shared" si="35"/>
        <v>112</v>
      </c>
      <c r="F119" s="319">
        <v>46290</v>
      </c>
      <c r="G119" s="384">
        <f t="shared" ca="1" si="44"/>
        <v>18</v>
      </c>
      <c r="H119" s="385">
        <v>2</v>
      </c>
      <c r="I119" s="490">
        <v>-4.2731909999999997</v>
      </c>
      <c r="J119" s="490">
        <v>15.274316000000001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6"/>
        <v>112</v>
      </c>
      <c r="S119" s="387">
        <f t="shared" si="37"/>
        <v>0</v>
      </c>
      <c r="T119" s="387">
        <f t="shared" si="38"/>
        <v>0</v>
      </c>
      <c r="U119" s="387">
        <f t="shared" si="39"/>
        <v>0</v>
      </c>
      <c r="V119" s="387">
        <f t="shared" si="40"/>
        <v>0</v>
      </c>
      <c r="W119" s="388">
        <f t="shared" si="41"/>
        <v>0</v>
      </c>
      <c r="X119" s="389">
        <f t="shared" si="42"/>
        <v>112</v>
      </c>
      <c r="Y119" s="144"/>
      <c r="Z119" s="423">
        <f t="shared" si="43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34"/>
        <v>1</v>
      </c>
      <c r="B120" s="150" t="s">
        <v>324</v>
      </c>
      <c r="C120" s="150"/>
      <c r="D120" s="200">
        <v>12</v>
      </c>
      <c r="E120" s="383">
        <f t="shared" si="35"/>
        <v>84</v>
      </c>
      <c r="F120" s="319">
        <v>46288</v>
      </c>
      <c r="G120" s="384">
        <f t="shared" ca="1" si="44"/>
        <v>20</v>
      </c>
      <c r="H120" s="385">
        <v>3</v>
      </c>
      <c r="I120" s="490">
        <v>-4.2692519000000004</v>
      </c>
      <c r="J120" s="490">
        <v>15.2894527</v>
      </c>
      <c r="K120" s="385" t="str">
        <f>VLOOKUP(H120,Secteurs!$A$4:$C$6,3)</f>
        <v>Arnaud ITOUA</v>
      </c>
      <c r="L120" s="195"/>
      <c r="M120" s="196"/>
      <c r="N120" s="196"/>
      <c r="O120" s="196"/>
      <c r="P120" s="196">
        <v>0.5</v>
      </c>
      <c r="Q120" s="197">
        <v>0.5</v>
      </c>
      <c r="R120" s="386">
        <f t="shared" si="36"/>
        <v>0</v>
      </c>
      <c r="S120" s="387">
        <f t="shared" si="37"/>
        <v>0</v>
      </c>
      <c r="T120" s="387">
        <f t="shared" si="38"/>
        <v>0</v>
      </c>
      <c r="U120" s="387">
        <f t="shared" si="39"/>
        <v>0</v>
      </c>
      <c r="V120" s="387">
        <f t="shared" si="40"/>
        <v>42</v>
      </c>
      <c r="W120" s="388">
        <f t="shared" si="41"/>
        <v>42</v>
      </c>
      <c r="X120" s="389">
        <f t="shared" si="42"/>
        <v>84</v>
      </c>
      <c r="Y120" s="144"/>
      <c r="Z120" s="423">
        <f t="shared" si="43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34"/>
        <v>1</v>
      </c>
      <c r="B121" s="150" t="s">
        <v>292</v>
      </c>
      <c r="C121" s="321"/>
      <c r="D121" s="200">
        <v>16</v>
      </c>
      <c r="E121" s="383">
        <f t="shared" si="35"/>
        <v>112</v>
      </c>
      <c r="F121" s="319">
        <v>46289</v>
      </c>
      <c r="G121" s="384">
        <f t="shared" ca="1" si="44"/>
        <v>19</v>
      </c>
      <c r="H121" s="385">
        <v>2</v>
      </c>
      <c r="I121" s="490">
        <v>-4.234572</v>
      </c>
      <c r="J121" s="490">
        <v>15.279876</v>
      </c>
      <c r="K121" s="385" t="s">
        <v>354</v>
      </c>
      <c r="L121" s="195">
        <v>0.75</v>
      </c>
      <c r="M121" s="196"/>
      <c r="N121" s="196"/>
      <c r="O121" s="196">
        <v>0.25</v>
      </c>
      <c r="P121" s="196"/>
      <c r="Q121" s="197"/>
      <c r="R121" s="386">
        <f t="shared" si="36"/>
        <v>84</v>
      </c>
      <c r="S121" s="387">
        <f t="shared" si="37"/>
        <v>0</v>
      </c>
      <c r="T121" s="387">
        <f t="shared" si="38"/>
        <v>0</v>
      </c>
      <c r="U121" s="387">
        <f t="shared" si="39"/>
        <v>28</v>
      </c>
      <c r="V121" s="387">
        <f t="shared" si="40"/>
        <v>0</v>
      </c>
      <c r="W121" s="388">
        <f t="shared" si="41"/>
        <v>0</v>
      </c>
      <c r="X121" s="389">
        <f t="shared" si="42"/>
        <v>112</v>
      </c>
      <c r="Y121" s="144"/>
      <c r="Z121" s="423">
        <f t="shared" si="43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34"/>
        <v>1</v>
      </c>
      <c r="B122" s="150" t="s">
        <v>161</v>
      </c>
      <c r="C122" s="150"/>
      <c r="D122" s="200">
        <v>20</v>
      </c>
      <c r="E122" s="383">
        <f t="shared" si="35"/>
        <v>140</v>
      </c>
      <c r="F122" s="319">
        <v>46289</v>
      </c>
      <c r="G122" s="384">
        <f t="shared" ca="1" si="44"/>
        <v>19</v>
      </c>
      <c r="H122" s="385">
        <v>2</v>
      </c>
      <c r="I122" s="490">
        <v>-4.2345889999999997</v>
      </c>
      <c r="J122" s="490">
        <v>15.274893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6"/>
        <v>70</v>
      </c>
      <c r="S122" s="387">
        <f t="shared" si="37"/>
        <v>0</v>
      </c>
      <c r="T122" s="387">
        <f t="shared" si="38"/>
        <v>0</v>
      </c>
      <c r="U122" s="387">
        <f t="shared" si="39"/>
        <v>70</v>
      </c>
      <c r="V122" s="387">
        <f t="shared" si="40"/>
        <v>0</v>
      </c>
      <c r="W122" s="388">
        <f t="shared" si="41"/>
        <v>0</v>
      </c>
      <c r="X122" s="389">
        <f t="shared" si="42"/>
        <v>140</v>
      </c>
      <c r="Y122" s="144"/>
      <c r="Z122" s="423">
        <f t="shared" si="43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34"/>
        <v>1</v>
      </c>
      <c r="B123" s="150" t="s">
        <v>162</v>
      </c>
      <c r="C123" s="150"/>
      <c r="D123" s="200">
        <v>42</v>
      </c>
      <c r="E123" s="383">
        <f t="shared" si="35"/>
        <v>294</v>
      </c>
      <c r="F123" s="319">
        <v>46290</v>
      </c>
      <c r="G123" s="384">
        <f t="shared" ca="1" si="44"/>
        <v>18</v>
      </c>
      <c r="H123" s="254">
        <v>2</v>
      </c>
      <c r="I123" s="491">
        <v>-4.2335988999999996</v>
      </c>
      <c r="J123" s="490">
        <v>15.274893</v>
      </c>
      <c r="K123" s="385" t="s">
        <v>354</v>
      </c>
      <c r="L123" s="195">
        <v>0.75</v>
      </c>
      <c r="M123" s="196"/>
      <c r="N123" s="196"/>
      <c r="O123" s="196">
        <v>0.25</v>
      </c>
      <c r="P123" s="196"/>
      <c r="Q123" s="197"/>
      <c r="R123" s="386">
        <f t="shared" si="36"/>
        <v>220.5</v>
      </c>
      <c r="S123" s="387">
        <f t="shared" si="37"/>
        <v>0</v>
      </c>
      <c r="T123" s="387">
        <f t="shared" si="38"/>
        <v>0</v>
      </c>
      <c r="U123" s="387">
        <f t="shared" si="39"/>
        <v>73.5</v>
      </c>
      <c r="V123" s="387">
        <f t="shared" si="40"/>
        <v>0</v>
      </c>
      <c r="W123" s="388">
        <f t="shared" si="41"/>
        <v>0</v>
      </c>
      <c r="X123" s="389">
        <f t="shared" si="42"/>
        <v>294</v>
      </c>
      <c r="Y123" s="144"/>
      <c r="Z123" s="423">
        <f t="shared" si="43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34"/>
        <v>1</v>
      </c>
      <c r="B124" s="150" t="s">
        <v>387</v>
      </c>
      <c r="C124" s="154"/>
      <c r="D124" s="200">
        <v>2</v>
      </c>
      <c r="E124" s="383">
        <f t="shared" si="35"/>
        <v>14</v>
      </c>
      <c r="F124" s="319">
        <v>46287</v>
      </c>
      <c r="G124" s="384">
        <f t="shared" ca="1" si="44"/>
        <v>21</v>
      </c>
      <c r="H124" s="254">
        <v>1</v>
      </c>
      <c r="I124" s="491">
        <v>-4.2928160000000002</v>
      </c>
      <c r="J124" s="491">
        <v>15.250064</v>
      </c>
      <c r="K124" s="385" t="s">
        <v>353</v>
      </c>
      <c r="L124" s="195">
        <v>1</v>
      </c>
      <c r="M124" s="196"/>
      <c r="N124" s="196"/>
      <c r="O124" s="196"/>
      <c r="P124" s="196"/>
      <c r="Q124" s="197"/>
      <c r="R124" s="386">
        <f t="shared" si="36"/>
        <v>14</v>
      </c>
      <c r="S124" s="387">
        <f t="shared" si="37"/>
        <v>0</v>
      </c>
      <c r="T124" s="387">
        <f t="shared" si="38"/>
        <v>0</v>
      </c>
      <c r="U124" s="387">
        <f t="shared" si="39"/>
        <v>0</v>
      </c>
      <c r="V124" s="387">
        <f t="shared" si="40"/>
        <v>0</v>
      </c>
      <c r="W124" s="388">
        <f t="shared" si="41"/>
        <v>0</v>
      </c>
      <c r="X124" s="389">
        <f t="shared" si="42"/>
        <v>14</v>
      </c>
      <c r="Y124" s="144"/>
      <c r="Z124" s="423">
        <f t="shared" si="43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34"/>
        <v>1</v>
      </c>
      <c r="B125" s="150" t="s">
        <v>164</v>
      </c>
      <c r="C125" s="154" t="s">
        <v>34</v>
      </c>
      <c r="D125" s="201">
        <v>16</v>
      </c>
      <c r="E125" s="383">
        <f t="shared" si="35"/>
        <v>112</v>
      </c>
      <c r="F125" s="319">
        <v>46290</v>
      </c>
      <c r="G125" s="384">
        <f t="shared" ca="1" si="44"/>
        <v>18</v>
      </c>
      <c r="H125" s="254">
        <v>1</v>
      </c>
      <c r="I125" s="491">
        <v>-4.257199</v>
      </c>
      <c r="J125" s="491">
        <v>15.269669</v>
      </c>
      <c r="K125" s="385" t="s">
        <v>354</v>
      </c>
      <c r="L125" s="195"/>
      <c r="M125" s="196"/>
      <c r="N125" s="196"/>
      <c r="O125" s="196">
        <v>1</v>
      </c>
      <c r="P125" s="196"/>
      <c r="Q125" s="197"/>
      <c r="R125" s="386">
        <f t="shared" si="36"/>
        <v>0</v>
      </c>
      <c r="S125" s="387">
        <f t="shared" si="37"/>
        <v>0</v>
      </c>
      <c r="T125" s="387">
        <f t="shared" si="38"/>
        <v>0</v>
      </c>
      <c r="U125" s="387">
        <f t="shared" si="39"/>
        <v>112</v>
      </c>
      <c r="V125" s="387">
        <f t="shared" si="40"/>
        <v>0</v>
      </c>
      <c r="W125" s="388">
        <f t="shared" si="41"/>
        <v>0</v>
      </c>
      <c r="X125" s="389">
        <f t="shared" si="42"/>
        <v>112</v>
      </c>
      <c r="Y125" s="144"/>
      <c r="Z125" s="423">
        <f t="shared" si="43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34"/>
        <v>1</v>
      </c>
      <c r="B126" s="150" t="s">
        <v>390</v>
      </c>
      <c r="C126" s="154" t="s">
        <v>34</v>
      </c>
      <c r="D126" s="200">
        <v>1</v>
      </c>
      <c r="E126" s="383">
        <f t="shared" si="35"/>
        <v>7</v>
      </c>
      <c r="F126" s="319">
        <v>46291</v>
      </c>
      <c r="G126" s="384">
        <f t="shared" ca="1" si="44"/>
        <v>17</v>
      </c>
      <c r="H126" s="254">
        <v>2</v>
      </c>
      <c r="I126" s="491"/>
      <c r="J126" s="491"/>
      <c r="K126" s="385" t="s">
        <v>354</v>
      </c>
      <c r="L126" s="195"/>
      <c r="M126" s="196"/>
      <c r="N126" s="196"/>
      <c r="O126" s="196">
        <v>1</v>
      </c>
      <c r="P126" s="196"/>
      <c r="Q126" s="197"/>
      <c r="R126" s="386">
        <f t="shared" si="36"/>
        <v>0</v>
      </c>
      <c r="S126" s="387">
        <f t="shared" si="37"/>
        <v>0</v>
      </c>
      <c r="T126" s="387">
        <f t="shared" si="38"/>
        <v>0</v>
      </c>
      <c r="U126" s="387">
        <f t="shared" si="39"/>
        <v>7</v>
      </c>
      <c r="V126" s="387">
        <f t="shared" si="40"/>
        <v>0</v>
      </c>
      <c r="W126" s="388">
        <f t="shared" si="41"/>
        <v>0</v>
      </c>
      <c r="X126" s="389">
        <f t="shared" si="42"/>
        <v>7</v>
      </c>
      <c r="Y126" s="144"/>
      <c r="Z126" s="423">
        <f t="shared" si="43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34"/>
        <v>1</v>
      </c>
      <c r="B127" s="150" t="s">
        <v>167</v>
      </c>
      <c r="C127" s="148" t="s">
        <v>29</v>
      </c>
      <c r="D127" s="200">
        <v>16</v>
      </c>
      <c r="E127" s="383">
        <f t="shared" si="35"/>
        <v>112</v>
      </c>
      <c r="F127" s="319">
        <v>46290</v>
      </c>
      <c r="G127" s="384">
        <f t="shared" ca="1" si="44"/>
        <v>18</v>
      </c>
      <c r="H127" s="254">
        <v>2</v>
      </c>
      <c r="I127" s="491">
        <v>-4.2467379999999997</v>
      </c>
      <c r="J127" s="491">
        <v>15.282268999999999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36"/>
        <v>84</v>
      </c>
      <c r="S127" s="387">
        <f t="shared" si="37"/>
        <v>0</v>
      </c>
      <c r="T127" s="387">
        <f t="shared" si="38"/>
        <v>0</v>
      </c>
      <c r="U127" s="387">
        <f t="shared" si="39"/>
        <v>28</v>
      </c>
      <c r="V127" s="387">
        <f t="shared" si="40"/>
        <v>0</v>
      </c>
      <c r="W127" s="388">
        <f t="shared" si="41"/>
        <v>0</v>
      </c>
      <c r="X127" s="389">
        <f t="shared" si="42"/>
        <v>112</v>
      </c>
      <c r="Y127" s="144"/>
      <c r="Z127" s="423">
        <f t="shared" si="43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34"/>
        <v>1</v>
      </c>
      <c r="B128" s="142" t="s">
        <v>350</v>
      </c>
      <c r="C128" s="209"/>
      <c r="D128" s="201">
        <v>12</v>
      </c>
      <c r="E128" s="383">
        <f t="shared" si="35"/>
        <v>84</v>
      </c>
      <c r="F128" s="319">
        <v>46289</v>
      </c>
      <c r="G128" s="384">
        <f t="shared" ca="1" si="44"/>
        <v>19</v>
      </c>
      <c r="H128" s="254">
        <v>1</v>
      </c>
      <c r="I128" s="491">
        <v>-4.2819675000000004</v>
      </c>
      <c r="J128" s="491">
        <v>15.2233386</v>
      </c>
      <c r="K128" s="385" t="s">
        <v>353</v>
      </c>
      <c r="L128" s="195">
        <v>0.75</v>
      </c>
      <c r="M128" s="196"/>
      <c r="N128" s="196"/>
      <c r="O128" s="196">
        <v>0.25</v>
      </c>
      <c r="P128" s="196"/>
      <c r="Q128" s="197"/>
      <c r="R128" s="386">
        <f t="shared" si="36"/>
        <v>63</v>
      </c>
      <c r="S128" s="387">
        <f t="shared" si="37"/>
        <v>0</v>
      </c>
      <c r="T128" s="387">
        <f t="shared" si="38"/>
        <v>0</v>
      </c>
      <c r="U128" s="387">
        <f t="shared" si="39"/>
        <v>21</v>
      </c>
      <c r="V128" s="387">
        <f t="shared" si="40"/>
        <v>0</v>
      </c>
      <c r="W128" s="388">
        <f t="shared" si="41"/>
        <v>0</v>
      </c>
      <c r="X128" s="389">
        <f t="shared" si="42"/>
        <v>84</v>
      </c>
      <c r="Y128" s="144"/>
      <c r="Z128" s="423">
        <f t="shared" si="43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34"/>
        <v>1</v>
      </c>
      <c r="B129" s="355" t="s">
        <v>307</v>
      </c>
      <c r="C129" s="154"/>
      <c r="D129" s="201">
        <v>9</v>
      </c>
      <c r="E129" s="383">
        <f t="shared" si="35"/>
        <v>63</v>
      </c>
      <c r="F129" s="319">
        <v>46290</v>
      </c>
      <c r="G129" s="384">
        <f t="shared" ca="1" si="44"/>
        <v>18</v>
      </c>
      <c r="H129" s="254">
        <v>2</v>
      </c>
      <c r="I129" s="491">
        <v>-4.2492109999999998</v>
      </c>
      <c r="J129" s="491">
        <v>15.269738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6"/>
        <v>0</v>
      </c>
      <c r="S129" s="387">
        <f t="shared" si="37"/>
        <v>0</v>
      </c>
      <c r="T129" s="387">
        <f t="shared" si="38"/>
        <v>0</v>
      </c>
      <c r="U129" s="387">
        <f t="shared" si="39"/>
        <v>0</v>
      </c>
      <c r="V129" s="387">
        <f t="shared" si="40"/>
        <v>0</v>
      </c>
      <c r="W129" s="388">
        <f t="shared" si="41"/>
        <v>63</v>
      </c>
      <c r="X129" s="389">
        <f t="shared" si="42"/>
        <v>63</v>
      </c>
      <c r="Y129" s="144"/>
      <c r="Z129" s="423">
        <f t="shared" si="43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5" si="45">+IF(D130&gt;0,1,0)</f>
        <v>1</v>
      </c>
      <c r="B130" s="153" t="s">
        <v>170</v>
      </c>
      <c r="C130" s="149"/>
      <c r="D130" s="198">
        <v>10</v>
      </c>
      <c r="E130" s="383">
        <f t="shared" ref="E130:E154" si="46">D130*7</f>
        <v>70</v>
      </c>
      <c r="F130" s="319">
        <v>46287</v>
      </c>
      <c r="G130" s="384">
        <f t="shared" ca="1" si="44"/>
        <v>21</v>
      </c>
      <c r="H130" s="254">
        <v>1</v>
      </c>
      <c r="I130" s="491">
        <v>-4.2784845000000002</v>
      </c>
      <c r="J130" s="491">
        <v>15.2572142</v>
      </c>
      <c r="K130" s="385" t="s">
        <v>353</v>
      </c>
      <c r="L130" s="195">
        <v>1</v>
      </c>
      <c r="M130" s="196"/>
      <c r="N130" s="196"/>
      <c r="O130" s="196"/>
      <c r="P130" s="196"/>
      <c r="Q130" s="197"/>
      <c r="R130" s="386">
        <f t="shared" ref="R130:R145" si="47">+$E130*L130</f>
        <v>70</v>
      </c>
      <c r="S130" s="387">
        <f t="shared" ref="S130:S145" si="48">+$E130*M130</f>
        <v>0</v>
      </c>
      <c r="T130" s="387">
        <f t="shared" ref="T130:T145" si="49">+$E130*N130</f>
        <v>0</v>
      </c>
      <c r="U130" s="387">
        <f t="shared" ref="U130:U145" si="50">+$E130*O130</f>
        <v>0</v>
      </c>
      <c r="V130" s="387">
        <f t="shared" ref="V130:V145" si="51">+$E130*P130</f>
        <v>0</v>
      </c>
      <c r="W130" s="388">
        <f t="shared" ref="W130:W145" si="52">+$E130*Q130</f>
        <v>0</v>
      </c>
      <c r="X130" s="389">
        <f t="shared" ref="X130:X145" si="53">SUM(R130:W130)</f>
        <v>70</v>
      </c>
      <c r="Y130" s="144"/>
      <c r="Z130" s="423">
        <f t="shared" ref="Z130:Z145" si="54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45"/>
        <v>1</v>
      </c>
      <c r="B131" s="153" t="s">
        <v>172</v>
      </c>
      <c r="C131" s="149"/>
      <c r="D131" s="198">
        <v>20</v>
      </c>
      <c r="E131" s="383">
        <f t="shared" si="46"/>
        <v>140</v>
      </c>
      <c r="F131" s="319">
        <v>46289</v>
      </c>
      <c r="G131" s="384">
        <f t="shared" ca="1" si="44"/>
        <v>19</v>
      </c>
      <c r="H131" s="254">
        <v>1</v>
      </c>
      <c r="I131" s="491">
        <v>-4.2823054999999997</v>
      </c>
      <c r="J131" s="491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7"/>
        <v>140</v>
      </c>
      <c r="S131" s="387">
        <f t="shared" si="48"/>
        <v>0</v>
      </c>
      <c r="T131" s="387">
        <f t="shared" si="49"/>
        <v>0</v>
      </c>
      <c r="U131" s="387">
        <f t="shared" si="50"/>
        <v>0</v>
      </c>
      <c r="V131" s="387">
        <f t="shared" si="51"/>
        <v>0</v>
      </c>
      <c r="W131" s="388">
        <f t="shared" si="52"/>
        <v>0</v>
      </c>
      <c r="X131" s="389">
        <f t="shared" si="53"/>
        <v>140</v>
      </c>
      <c r="Y131" s="144"/>
      <c r="Z131" s="423">
        <f t="shared" si="54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45"/>
        <v>1</v>
      </c>
      <c r="B132" s="153" t="s">
        <v>173</v>
      </c>
      <c r="C132" s="149" t="s">
        <v>34</v>
      </c>
      <c r="D132" s="198">
        <v>10</v>
      </c>
      <c r="E132" s="383">
        <f t="shared" si="46"/>
        <v>70</v>
      </c>
      <c r="F132" s="319">
        <v>46289</v>
      </c>
      <c r="G132" s="384">
        <v>1</v>
      </c>
      <c r="H132" s="254">
        <v>1</v>
      </c>
      <c r="I132" s="491">
        <v>-4.2655903999999998</v>
      </c>
      <c r="J132" s="491">
        <v>15.2237782</v>
      </c>
      <c r="K132" s="385" t="s">
        <v>353</v>
      </c>
      <c r="L132" s="195"/>
      <c r="M132" s="196"/>
      <c r="N132" s="196"/>
      <c r="O132" s="196">
        <v>0.5</v>
      </c>
      <c r="P132" s="196"/>
      <c r="Q132" s="197">
        <v>0.5</v>
      </c>
      <c r="R132" s="386">
        <f t="shared" si="47"/>
        <v>0</v>
      </c>
      <c r="S132" s="387">
        <f t="shared" si="48"/>
        <v>0</v>
      </c>
      <c r="T132" s="387">
        <f t="shared" si="49"/>
        <v>0</v>
      </c>
      <c r="U132" s="387">
        <f t="shared" si="50"/>
        <v>35</v>
      </c>
      <c r="V132" s="387">
        <f t="shared" si="51"/>
        <v>0</v>
      </c>
      <c r="W132" s="388">
        <f t="shared" si="52"/>
        <v>35</v>
      </c>
      <c r="X132" s="389">
        <f t="shared" si="53"/>
        <v>70</v>
      </c>
      <c r="Y132" s="144"/>
      <c r="Z132" s="423">
        <f t="shared" si="54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45"/>
        <v>1</v>
      </c>
      <c r="B133" s="142" t="s">
        <v>174</v>
      </c>
      <c r="C133" s="148" t="s">
        <v>29</v>
      </c>
      <c r="D133" s="198">
        <v>9</v>
      </c>
      <c r="E133" s="383">
        <f t="shared" si="46"/>
        <v>63</v>
      </c>
      <c r="F133" s="319">
        <v>46289</v>
      </c>
      <c r="G133" s="384">
        <f ca="1">+IF(A133=1,(+TODAY())-F133,"Sans objet")</f>
        <v>19</v>
      </c>
      <c r="H133" s="385">
        <v>2</v>
      </c>
      <c r="I133" s="490">
        <v>-4.2634542</v>
      </c>
      <c r="J133" s="490">
        <v>15.2887436</v>
      </c>
      <c r="K133" s="385" t="s">
        <v>354</v>
      </c>
      <c r="L133" s="195">
        <v>1</v>
      </c>
      <c r="M133" s="196"/>
      <c r="N133" s="196"/>
      <c r="O133" s="196"/>
      <c r="P133" s="196"/>
      <c r="Q133" s="197"/>
      <c r="R133" s="386">
        <f t="shared" si="47"/>
        <v>63</v>
      </c>
      <c r="S133" s="387">
        <f t="shared" si="48"/>
        <v>0</v>
      </c>
      <c r="T133" s="387">
        <f t="shared" si="49"/>
        <v>0</v>
      </c>
      <c r="U133" s="387">
        <f t="shared" si="50"/>
        <v>0</v>
      </c>
      <c r="V133" s="387">
        <f t="shared" si="51"/>
        <v>0</v>
      </c>
      <c r="W133" s="388">
        <f t="shared" si="52"/>
        <v>0</v>
      </c>
      <c r="X133" s="389">
        <f t="shared" si="53"/>
        <v>63</v>
      </c>
      <c r="Y133" s="144"/>
      <c r="Z133" s="423">
        <f t="shared" si="54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45"/>
        <v>1</v>
      </c>
      <c r="B134" s="142" t="s">
        <v>175</v>
      </c>
      <c r="C134" s="142"/>
      <c r="D134" s="198">
        <v>22</v>
      </c>
      <c r="E134" s="383">
        <f t="shared" si="46"/>
        <v>154</v>
      </c>
      <c r="F134" s="319">
        <v>46289</v>
      </c>
      <c r="G134" s="384">
        <f ca="1">+IF(A134=1,(+TODAY())-F134,"Sans objet")</f>
        <v>19</v>
      </c>
      <c r="H134" s="385">
        <v>2</v>
      </c>
      <c r="I134" s="490">
        <v>-4.271204</v>
      </c>
      <c r="J134" s="490">
        <v>15.283834000000001</v>
      </c>
      <c r="K134" s="385" t="s">
        <v>354</v>
      </c>
      <c r="L134" s="195">
        <v>1</v>
      </c>
      <c r="M134" s="196"/>
      <c r="N134" s="196"/>
      <c r="O134" s="196"/>
      <c r="P134" s="196"/>
      <c r="Q134" s="197"/>
      <c r="R134" s="386">
        <f t="shared" si="47"/>
        <v>154</v>
      </c>
      <c r="S134" s="387">
        <f t="shared" si="48"/>
        <v>0</v>
      </c>
      <c r="T134" s="387">
        <f t="shared" si="49"/>
        <v>0</v>
      </c>
      <c r="U134" s="387">
        <f t="shared" si="50"/>
        <v>0</v>
      </c>
      <c r="V134" s="387">
        <f t="shared" si="51"/>
        <v>0</v>
      </c>
      <c r="W134" s="388">
        <f t="shared" si="52"/>
        <v>0</v>
      </c>
      <c r="X134" s="389">
        <f t="shared" si="53"/>
        <v>154</v>
      </c>
      <c r="Y134" s="144"/>
      <c r="Z134" s="423">
        <f t="shared" si="54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45"/>
        <v>1</v>
      </c>
      <c r="B135" s="350" t="s">
        <v>176</v>
      </c>
      <c r="C135" s="210"/>
      <c r="D135" s="198">
        <v>8</v>
      </c>
      <c r="E135" s="383">
        <f t="shared" si="46"/>
        <v>56</v>
      </c>
      <c r="F135" s="319">
        <v>46290</v>
      </c>
      <c r="G135" s="384">
        <f ca="1">+IF(A135=1,(+TODAY())-F135,"Sans objet")</f>
        <v>18</v>
      </c>
      <c r="H135" s="398">
        <v>2</v>
      </c>
      <c r="I135" s="493"/>
      <c r="J135" s="493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7"/>
        <v>0</v>
      </c>
      <c r="S135" s="387">
        <f t="shared" si="48"/>
        <v>0</v>
      </c>
      <c r="T135" s="387">
        <f t="shared" si="49"/>
        <v>0</v>
      </c>
      <c r="U135" s="387">
        <f t="shared" si="50"/>
        <v>0</v>
      </c>
      <c r="V135" s="387">
        <f t="shared" si="51"/>
        <v>28</v>
      </c>
      <c r="W135" s="388">
        <f t="shared" si="52"/>
        <v>28</v>
      </c>
      <c r="X135" s="389">
        <f t="shared" si="53"/>
        <v>56</v>
      </c>
      <c r="Y135" s="144"/>
      <c r="Z135" s="423">
        <f t="shared" si="54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57">
        <f t="shared" si="45"/>
        <v>1</v>
      </c>
      <c r="B136" s="161" t="s">
        <v>177</v>
      </c>
      <c r="C136" s="161"/>
      <c r="D136" s="198">
        <v>14</v>
      </c>
      <c r="E136" s="383">
        <f t="shared" si="46"/>
        <v>98</v>
      </c>
      <c r="F136" s="319">
        <v>46290</v>
      </c>
      <c r="G136" s="384">
        <f ca="1">+IF(A136=1,(+TODAY())-F136,"Sans objet")</f>
        <v>18</v>
      </c>
      <c r="H136" s="385">
        <v>3</v>
      </c>
      <c r="I136" s="490">
        <v>-3.979123</v>
      </c>
      <c r="J136" s="490">
        <v>15.382116</v>
      </c>
      <c r="K136" s="385" t="str">
        <f>VLOOKUP(H136,Secteurs!$A$4:$C$6,3)</f>
        <v>Arnaud ITOUA</v>
      </c>
      <c r="L136" s="195"/>
      <c r="M136" s="196"/>
      <c r="N136" s="196"/>
      <c r="O136" s="196"/>
      <c r="P136" s="196">
        <v>0.5</v>
      </c>
      <c r="Q136" s="197">
        <v>0.5</v>
      </c>
      <c r="R136" s="386">
        <f t="shared" si="47"/>
        <v>0</v>
      </c>
      <c r="S136" s="387">
        <f t="shared" si="48"/>
        <v>0</v>
      </c>
      <c r="T136" s="387">
        <f t="shared" si="49"/>
        <v>0</v>
      </c>
      <c r="U136" s="387">
        <f t="shared" si="50"/>
        <v>0</v>
      </c>
      <c r="V136" s="387">
        <f t="shared" si="51"/>
        <v>49</v>
      </c>
      <c r="W136" s="388">
        <f t="shared" si="52"/>
        <v>49</v>
      </c>
      <c r="X136" s="389">
        <f t="shared" si="53"/>
        <v>98</v>
      </c>
      <c r="Y136" s="144"/>
      <c r="Z136" s="423">
        <f t="shared" si="54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>
      <c r="A137" s="157">
        <f t="shared" si="45"/>
        <v>1</v>
      </c>
      <c r="B137" s="142" t="s">
        <v>178</v>
      </c>
      <c r="C137" s="162"/>
      <c r="D137" s="199">
        <v>2</v>
      </c>
      <c r="E137" s="383">
        <f t="shared" si="46"/>
        <v>14</v>
      </c>
      <c r="F137" s="319">
        <v>46290</v>
      </c>
      <c r="G137" s="384">
        <f ca="1">+IF(A137=1,(+TODAY())-F137,"Sans objet")</f>
        <v>18</v>
      </c>
      <c r="H137" s="385">
        <v>1</v>
      </c>
      <c r="I137" s="490">
        <v>-4.2392235999999999</v>
      </c>
      <c r="J137" s="490">
        <v>15.2561144</v>
      </c>
      <c r="K137" s="385" t="s">
        <v>353</v>
      </c>
      <c r="L137" s="195"/>
      <c r="M137" s="196"/>
      <c r="N137" s="196">
        <v>1</v>
      </c>
      <c r="O137" s="196"/>
      <c r="P137" s="196"/>
      <c r="Q137" s="197"/>
      <c r="R137" s="386">
        <f t="shared" si="47"/>
        <v>0</v>
      </c>
      <c r="S137" s="387">
        <f t="shared" si="48"/>
        <v>0</v>
      </c>
      <c r="T137" s="387">
        <f t="shared" si="49"/>
        <v>14</v>
      </c>
      <c r="U137" s="387">
        <f t="shared" si="50"/>
        <v>0</v>
      </c>
      <c r="V137" s="387">
        <f t="shared" si="51"/>
        <v>0</v>
      </c>
      <c r="W137" s="388">
        <f t="shared" si="52"/>
        <v>0</v>
      </c>
      <c r="X137" s="389">
        <f t="shared" si="53"/>
        <v>14</v>
      </c>
      <c r="Y137" s="144"/>
      <c r="Z137" s="423">
        <f t="shared" si="54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45"/>
        <v>1</v>
      </c>
      <c r="B138" s="142" t="s">
        <v>267</v>
      </c>
      <c r="C138" s="162" t="s">
        <v>29</v>
      </c>
      <c r="D138" s="199">
        <v>8</v>
      </c>
      <c r="E138" s="383">
        <f t="shared" si="46"/>
        <v>56</v>
      </c>
      <c r="F138" s="319">
        <v>46288</v>
      </c>
      <c r="G138" s="384" t="s">
        <v>404</v>
      </c>
      <c r="H138" s="385">
        <v>1</v>
      </c>
      <c r="I138" s="490">
        <v>-4.2992222</v>
      </c>
      <c r="J138" s="490">
        <v>15.2500637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7"/>
        <v>42</v>
      </c>
      <c r="S138" s="387">
        <f t="shared" si="48"/>
        <v>0</v>
      </c>
      <c r="T138" s="387">
        <f t="shared" si="49"/>
        <v>0</v>
      </c>
      <c r="U138" s="387">
        <f t="shared" si="50"/>
        <v>0</v>
      </c>
      <c r="V138" s="387">
        <f t="shared" si="51"/>
        <v>14</v>
      </c>
      <c r="W138" s="388">
        <f t="shared" si="52"/>
        <v>0</v>
      </c>
      <c r="X138" s="389">
        <f t="shared" si="53"/>
        <v>56</v>
      </c>
      <c r="Y138" s="144"/>
      <c r="Z138" s="423">
        <f t="shared" si="54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45"/>
        <v>1</v>
      </c>
      <c r="B139" s="142" t="s">
        <v>296</v>
      </c>
      <c r="C139" s="155"/>
      <c r="D139" s="198">
        <v>60</v>
      </c>
      <c r="E139" s="383">
        <f t="shared" si="46"/>
        <v>420</v>
      </c>
      <c r="F139" s="319">
        <v>46289</v>
      </c>
      <c r="G139" s="384">
        <f t="shared" ref="G139:G145" ca="1" si="55">+IF(A139=1,(+TODAY())-F139,"Sans objet")</f>
        <v>19</v>
      </c>
      <c r="H139" s="385">
        <v>2</v>
      </c>
      <c r="I139" s="490"/>
      <c r="J139" s="490"/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7"/>
        <v>210</v>
      </c>
      <c r="S139" s="387">
        <f t="shared" si="48"/>
        <v>0</v>
      </c>
      <c r="T139" s="387">
        <f t="shared" si="49"/>
        <v>0</v>
      </c>
      <c r="U139" s="387">
        <f t="shared" si="50"/>
        <v>105</v>
      </c>
      <c r="V139" s="387">
        <f t="shared" si="51"/>
        <v>105</v>
      </c>
      <c r="W139" s="388">
        <f t="shared" si="52"/>
        <v>0</v>
      </c>
      <c r="X139" s="389">
        <f t="shared" si="53"/>
        <v>420</v>
      </c>
      <c r="Y139" s="144"/>
      <c r="Z139" s="423">
        <f t="shared" si="54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45"/>
        <v>1</v>
      </c>
      <c r="B140" s="142" t="s">
        <v>180</v>
      </c>
      <c r="C140" s="163"/>
      <c r="D140" s="198">
        <v>24</v>
      </c>
      <c r="E140" s="383">
        <f t="shared" si="46"/>
        <v>168</v>
      </c>
      <c r="F140" s="319">
        <v>46288</v>
      </c>
      <c r="G140" s="384">
        <f t="shared" ca="1" si="55"/>
        <v>20</v>
      </c>
      <c r="H140" s="385">
        <v>1</v>
      </c>
      <c r="I140" s="490">
        <v>-4.2908040999999999</v>
      </c>
      <c r="J140" s="490">
        <v>15.2411189</v>
      </c>
      <c r="K140" s="385" t="s">
        <v>353</v>
      </c>
      <c r="L140" s="195"/>
      <c r="M140" s="196"/>
      <c r="N140" s="196">
        <v>0.25</v>
      </c>
      <c r="O140" s="196"/>
      <c r="P140" s="196">
        <v>0.75</v>
      </c>
      <c r="Q140" s="197"/>
      <c r="R140" s="386">
        <f t="shared" si="47"/>
        <v>0</v>
      </c>
      <c r="S140" s="387">
        <f t="shared" si="48"/>
        <v>0</v>
      </c>
      <c r="T140" s="387">
        <f t="shared" si="49"/>
        <v>42</v>
      </c>
      <c r="U140" s="387">
        <f t="shared" si="50"/>
        <v>0</v>
      </c>
      <c r="V140" s="387">
        <f t="shared" si="51"/>
        <v>126</v>
      </c>
      <c r="W140" s="388">
        <f t="shared" si="52"/>
        <v>0</v>
      </c>
      <c r="X140" s="389">
        <f t="shared" si="53"/>
        <v>168</v>
      </c>
      <c r="Y140" s="144"/>
      <c r="Z140" s="423">
        <f t="shared" si="54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57">
        <f t="shared" si="45"/>
        <v>1</v>
      </c>
      <c r="B141" s="142" t="s">
        <v>181</v>
      </c>
      <c r="C141" s="148"/>
      <c r="D141" s="198">
        <v>32</v>
      </c>
      <c r="E141" s="383">
        <f t="shared" si="46"/>
        <v>224</v>
      </c>
      <c r="F141" s="319">
        <v>46290</v>
      </c>
      <c r="G141" s="384">
        <f t="shared" ca="1" si="55"/>
        <v>18</v>
      </c>
      <c r="H141" s="385">
        <v>2</v>
      </c>
      <c r="I141" s="490">
        <v>-4.1312477000000003</v>
      </c>
      <c r="J141" s="490">
        <v>15.3083755</v>
      </c>
      <c r="K141" s="385" t="s">
        <v>280</v>
      </c>
      <c r="L141" s="195">
        <v>0.5</v>
      </c>
      <c r="M141" s="196"/>
      <c r="N141" s="196"/>
      <c r="O141" s="196">
        <v>0.25</v>
      </c>
      <c r="P141" s="196">
        <v>0.25</v>
      </c>
      <c r="Q141" s="197"/>
      <c r="R141" s="386">
        <f t="shared" si="47"/>
        <v>112</v>
      </c>
      <c r="S141" s="387">
        <f t="shared" si="48"/>
        <v>0</v>
      </c>
      <c r="T141" s="387">
        <f t="shared" si="49"/>
        <v>0</v>
      </c>
      <c r="U141" s="387">
        <f t="shared" si="50"/>
        <v>56</v>
      </c>
      <c r="V141" s="387">
        <f t="shared" si="51"/>
        <v>56</v>
      </c>
      <c r="W141" s="388">
        <f t="shared" si="52"/>
        <v>0</v>
      </c>
      <c r="X141" s="389">
        <f t="shared" si="53"/>
        <v>224</v>
      </c>
      <c r="Y141" s="144"/>
      <c r="Z141" s="423">
        <f t="shared" si="54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45"/>
        <v>1</v>
      </c>
      <c r="B142" s="142" t="s">
        <v>182</v>
      </c>
      <c r="C142" s="142"/>
      <c r="D142" s="198">
        <v>16</v>
      </c>
      <c r="E142" s="383">
        <f t="shared" si="46"/>
        <v>112</v>
      </c>
      <c r="F142" s="319">
        <v>46290</v>
      </c>
      <c r="G142" s="384">
        <f t="shared" ca="1" si="55"/>
        <v>18</v>
      </c>
      <c r="H142" s="385">
        <v>2</v>
      </c>
      <c r="I142" s="490">
        <v>-4.1591972000000004</v>
      </c>
      <c r="J142" s="490">
        <v>15.3231723</v>
      </c>
      <c r="K142" s="385" t="s">
        <v>280</v>
      </c>
      <c r="L142" s="195"/>
      <c r="M142" s="196"/>
      <c r="N142" s="196"/>
      <c r="O142" s="196">
        <v>0.5</v>
      </c>
      <c r="P142" s="196">
        <v>0.5</v>
      </c>
      <c r="Q142" s="197"/>
      <c r="R142" s="386">
        <f t="shared" si="47"/>
        <v>0</v>
      </c>
      <c r="S142" s="387">
        <f t="shared" si="48"/>
        <v>0</v>
      </c>
      <c r="T142" s="387">
        <f t="shared" si="49"/>
        <v>0</v>
      </c>
      <c r="U142" s="387">
        <f t="shared" si="50"/>
        <v>56</v>
      </c>
      <c r="V142" s="387">
        <f t="shared" si="51"/>
        <v>56</v>
      </c>
      <c r="W142" s="388">
        <f t="shared" si="52"/>
        <v>0</v>
      </c>
      <c r="X142" s="389">
        <f t="shared" si="53"/>
        <v>112</v>
      </c>
      <c r="Y142" s="144"/>
      <c r="Z142" s="423">
        <f t="shared" si="54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45"/>
        <v>1</v>
      </c>
      <c r="B143" s="142" t="s">
        <v>351</v>
      </c>
      <c r="C143" s="142"/>
      <c r="D143" s="198">
        <v>22</v>
      </c>
      <c r="E143" s="383">
        <f t="shared" si="46"/>
        <v>154</v>
      </c>
      <c r="F143" s="319">
        <v>46288</v>
      </c>
      <c r="G143" s="384">
        <f t="shared" ca="1" si="55"/>
        <v>20</v>
      </c>
      <c r="H143" s="254">
        <v>1</v>
      </c>
      <c r="I143" s="491">
        <v>-4.3102470000000004</v>
      </c>
      <c r="J143" s="491">
        <v>15.185744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47"/>
        <v>77</v>
      </c>
      <c r="S143" s="387">
        <f t="shared" si="48"/>
        <v>0</v>
      </c>
      <c r="T143" s="387">
        <f t="shared" si="49"/>
        <v>0</v>
      </c>
      <c r="U143" s="387">
        <f t="shared" si="50"/>
        <v>0</v>
      </c>
      <c r="V143" s="387">
        <f t="shared" si="51"/>
        <v>0</v>
      </c>
      <c r="W143" s="388">
        <f t="shared" si="52"/>
        <v>77</v>
      </c>
      <c r="X143" s="389">
        <f t="shared" si="53"/>
        <v>154</v>
      </c>
      <c r="Y143" s="144"/>
      <c r="Z143" s="423">
        <f t="shared" si="54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45"/>
        <v>1</v>
      </c>
      <c r="B144" s="142" t="s">
        <v>335</v>
      </c>
      <c r="C144" s="163"/>
      <c r="D144" s="198">
        <v>14</v>
      </c>
      <c r="E144" s="383">
        <f t="shared" si="46"/>
        <v>98</v>
      </c>
      <c r="F144" s="319">
        <v>46290</v>
      </c>
      <c r="G144" s="384">
        <f t="shared" ca="1" si="55"/>
        <v>18</v>
      </c>
      <c r="H144" s="385">
        <v>3</v>
      </c>
      <c r="I144" s="490">
        <v>-4.1678280000000001</v>
      </c>
      <c r="J144" s="490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>
        <v>0.5</v>
      </c>
      <c r="P144" s="196"/>
      <c r="Q144" s="197"/>
      <c r="R144" s="386">
        <f t="shared" si="47"/>
        <v>49</v>
      </c>
      <c r="S144" s="387">
        <f t="shared" si="48"/>
        <v>0</v>
      </c>
      <c r="T144" s="387">
        <f t="shared" si="49"/>
        <v>0</v>
      </c>
      <c r="U144" s="387">
        <f t="shared" si="50"/>
        <v>49</v>
      </c>
      <c r="V144" s="387">
        <f t="shared" si="51"/>
        <v>0</v>
      </c>
      <c r="W144" s="388">
        <f t="shared" si="52"/>
        <v>0</v>
      </c>
      <c r="X144" s="389">
        <f t="shared" si="53"/>
        <v>98</v>
      </c>
      <c r="Y144" s="144"/>
      <c r="Z144" s="423">
        <f t="shared" si="54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5" ht="18.75">
      <c r="A145" s="157">
        <f t="shared" si="45"/>
        <v>1</v>
      </c>
      <c r="B145" s="142" t="s">
        <v>304</v>
      </c>
      <c r="C145" s="148"/>
      <c r="D145" s="198">
        <v>8</v>
      </c>
      <c r="E145" s="383">
        <f t="shared" si="46"/>
        <v>56</v>
      </c>
      <c r="F145" s="319">
        <v>46290</v>
      </c>
      <c r="G145" s="384">
        <f t="shared" ca="1" si="55"/>
        <v>18</v>
      </c>
      <c r="H145" s="385">
        <v>2</v>
      </c>
      <c r="I145" s="490">
        <v>-4.1312462999999999</v>
      </c>
      <c r="J145" s="490">
        <v>15.3083791</v>
      </c>
      <c r="K145" s="385" t="s">
        <v>280</v>
      </c>
      <c r="L145" s="195">
        <v>0.5</v>
      </c>
      <c r="M145" s="196"/>
      <c r="N145" s="196">
        <v>0.5</v>
      </c>
      <c r="O145" s="196"/>
      <c r="P145" s="196"/>
      <c r="Q145" s="197"/>
      <c r="R145" s="386">
        <f t="shared" si="47"/>
        <v>28</v>
      </c>
      <c r="S145" s="387">
        <f t="shared" si="48"/>
        <v>0</v>
      </c>
      <c r="T145" s="387">
        <f t="shared" si="49"/>
        <v>28</v>
      </c>
      <c r="U145" s="387">
        <f t="shared" si="50"/>
        <v>0</v>
      </c>
      <c r="V145" s="387">
        <f t="shared" si="51"/>
        <v>0</v>
      </c>
      <c r="W145" s="388">
        <f t="shared" si="52"/>
        <v>0</v>
      </c>
      <c r="X145" s="389">
        <f t="shared" si="53"/>
        <v>56</v>
      </c>
      <c r="Y145" s="144"/>
      <c r="Z145" s="423">
        <f t="shared" si="54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57">
        <v>1</v>
      </c>
      <c r="B146" s="142" t="s">
        <v>593</v>
      </c>
      <c r="C146" s="148"/>
      <c r="D146" s="198">
        <v>10</v>
      </c>
      <c r="E146" s="383">
        <f t="shared" si="46"/>
        <v>70</v>
      </c>
      <c r="F146" s="319">
        <v>46286</v>
      </c>
      <c r="G146" s="384"/>
      <c r="H146" s="385">
        <v>1</v>
      </c>
      <c r="I146" s="490"/>
      <c r="J146" s="490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ref="R146:R154" si="56">+$E146*L146</f>
        <v>70</v>
      </c>
      <c r="S146" s="387">
        <f t="shared" ref="S146:S154" si="57">+$E146*M146</f>
        <v>0</v>
      </c>
      <c r="T146" s="387"/>
      <c r="U146" s="387">
        <f t="shared" ref="U146:W148" si="58">+$E146*O146</f>
        <v>0</v>
      </c>
      <c r="V146" s="387">
        <f t="shared" si="58"/>
        <v>0</v>
      </c>
      <c r="W146" s="388">
        <f t="shared" si="58"/>
        <v>0</v>
      </c>
      <c r="X146" s="389">
        <v>70</v>
      </c>
      <c r="Y146" s="144"/>
      <c r="Z146" s="423"/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57">
        <f>+IF(D147&gt;0,1,0)</f>
        <v>1</v>
      </c>
      <c r="B147" s="142" t="s">
        <v>306</v>
      </c>
      <c r="C147" s="148"/>
      <c r="D147" s="198">
        <v>7</v>
      </c>
      <c r="E147" s="383">
        <f t="shared" si="46"/>
        <v>49</v>
      </c>
      <c r="F147" s="319">
        <v>46283</v>
      </c>
      <c r="G147" s="384">
        <f ca="1">+IF(A147=1,(+TODAY())-F147,"Sans objet")</f>
        <v>25</v>
      </c>
      <c r="H147" s="385">
        <v>1</v>
      </c>
      <c r="I147" s="490">
        <v>-4.2620620000000002</v>
      </c>
      <c r="J147" s="490">
        <v>15.2343633</v>
      </c>
      <c r="K147" s="385" t="s">
        <v>353</v>
      </c>
      <c r="L147" s="195">
        <v>1</v>
      </c>
      <c r="M147" s="196"/>
      <c r="N147" s="196"/>
      <c r="O147" s="196"/>
      <c r="P147" s="196"/>
      <c r="Q147" s="197"/>
      <c r="R147" s="386">
        <f t="shared" si="56"/>
        <v>49</v>
      </c>
      <c r="S147" s="387">
        <f t="shared" si="57"/>
        <v>0</v>
      </c>
      <c r="T147" s="387">
        <f t="shared" ref="T147:T154" si="59">+$E147*N147</f>
        <v>0</v>
      </c>
      <c r="U147" s="387">
        <f t="shared" si="58"/>
        <v>0</v>
      </c>
      <c r="V147" s="387">
        <f t="shared" si="58"/>
        <v>0</v>
      </c>
      <c r="W147" s="388">
        <f t="shared" si="58"/>
        <v>0</v>
      </c>
      <c r="X147" s="389">
        <f>SUM(R147:W147)</f>
        <v>49</v>
      </c>
      <c r="Y147" s="144"/>
      <c r="Z147" s="423">
        <f>+X147-E147</f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57">
        <f>+IF(D148&gt;0,1,0)</f>
        <v>1</v>
      </c>
      <c r="B148" s="142" t="s">
        <v>336</v>
      </c>
      <c r="C148" s="148"/>
      <c r="D148" s="198">
        <v>14</v>
      </c>
      <c r="E148" s="383">
        <f t="shared" si="46"/>
        <v>98</v>
      </c>
      <c r="F148" s="319">
        <v>46288</v>
      </c>
      <c r="G148" s="384">
        <f ca="1">+IF(A148=1,(+TODAY())-F148,"Sans objet")</f>
        <v>20</v>
      </c>
      <c r="H148" s="385">
        <v>2</v>
      </c>
      <c r="I148" s="490">
        <v>-4.2379007</v>
      </c>
      <c r="J148" s="490">
        <v>15.293491299999999</v>
      </c>
      <c r="K148" s="385" t="s">
        <v>354</v>
      </c>
      <c r="L148" s="195"/>
      <c r="M148" s="196"/>
      <c r="N148" s="196"/>
      <c r="O148" s="196">
        <v>1</v>
      </c>
      <c r="P148" s="196"/>
      <c r="Q148" s="197"/>
      <c r="R148" s="386">
        <f t="shared" si="56"/>
        <v>0</v>
      </c>
      <c r="S148" s="387">
        <f t="shared" si="57"/>
        <v>0</v>
      </c>
      <c r="T148" s="387">
        <f t="shared" si="59"/>
        <v>0</v>
      </c>
      <c r="U148" s="387">
        <f t="shared" si="58"/>
        <v>98</v>
      </c>
      <c r="V148" s="387">
        <f t="shared" si="58"/>
        <v>0</v>
      </c>
      <c r="W148" s="388">
        <f t="shared" si="58"/>
        <v>0</v>
      </c>
      <c r="X148" s="389">
        <f>SUM(R148:W148)</f>
        <v>98</v>
      </c>
      <c r="Y148" s="144"/>
      <c r="Z148" s="423">
        <f>+X148-E148</f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57">
        <v>1</v>
      </c>
      <c r="B149" s="142" t="s">
        <v>594</v>
      </c>
      <c r="C149" s="148"/>
      <c r="D149" s="198">
        <v>10</v>
      </c>
      <c r="E149" s="383">
        <f t="shared" si="46"/>
        <v>70</v>
      </c>
      <c r="F149" s="319">
        <v>46290</v>
      </c>
      <c r="G149" s="384"/>
      <c r="H149" s="385">
        <v>1</v>
      </c>
      <c r="I149" s="490">
        <v>-4.2574990000000001</v>
      </c>
      <c r="J149" s="490">
        <v>15.232296099999999</v>
      </c>
      <c r="K149" s="385" t="s">
        <v>353</v>
      </c>
      <c r="L149" s="195">
        <v>0.5</v>
      </c>
      <c r="M149" s="196"/>
      <c r="N149" s="196">
        <v>0.25</v>
      </c>
      <c r="O149" s="196">
        <v>0.25</v>
      </c>
      <c r="P149" s="196"/>
      <c r="Q149" s="197"/>
      <c r="R149" s="386">
        <f t="shared" si="56"/>
        <v>35</v>
      </c>
      <c r="S149" s="387">
        <f t="shared" si="57"/>
        <v>0</v>
      </c>
      <c r="T149" s="387">
        <f t="shared" si="59"/>
        <v>17.5</v>
      </c>
      <c r="U149" s="387"/>
      <c r="V149" s="387">
        <f t="shared" ref="V149:W152" si="60">+$E149*P149</f>
        <v>0</v>
      </c>
      <c r="W149" s="388">
        <f t="shared" si="60"/>
        <v>0</v>
      </c>
      <c r="X149" s="389">
        <v>70</v>
      </c>
      <c r="Y149" s="144"/>
      <c r="Z149" s="423"/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57">
        <v>1</v>
      </c>
      <c r="B150" s="142" t="s">
        <v>125</v>
      </c>
      <c r="C150" s="148"/>
      <c r="D150" s="198">
        <v>4</v>
      </c>
      <c r="E150" s="383">
        <f t="shared" si="46"/>
        <v>28</v>
      </c>
      <c r="F150" s="319">
        <v>46290</v>
      </c>
      <c r="G150" s="384" t="s">
        <v>404</v>
      </c>
      <c r="H150" s="385">
        <v>1</v>
      </c>
      <c r="I150" s="490"/>
      <c r="J150" s="490"/>
      <c r="K150" s="385" t="s">
        <v>353</v>
      </c>
      <c r="L150" s="195">
        <v>0.5</v>
      </c>
      <c r="M150" s="196"/>
      <c r="N150" s="196"/>
      <c r="O150" s="196"/>
      <c r="P150" s="196"/>
      <c r="Q150" s="197">
        <v>0.5</v>
      </c>
      <c r="R150" s="386">
        <f t="shared" si="56"/>
        <v>14</v>
      </c>
      <c r="S150" s="387">
        <f t="shared" si="57"/>
        <v>0</v>
      </c>
      <c r="T150" s="387">
        <f t="shared" si="59"/>
        <v>0</v>
      </c>
      <c r="U150" s="387"/>
      <c r="V150" s="387">
        <f t="shared" si="60"/>
        <v>0</v>
      </c>
      <c r="W150" s="388">
        <f t="shared" si="60"/>
        <v>14</v>
      </c>
      <c r="X150" s="389">
        <v>28</v>
      </c>
      <c r="Y150" s="144"/>
      <c r="Z150" s="423"/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57">
        <f>+IF(D151&gt;0,1,0)</f>
        <v>1</v>
      </c>
      <c r="B151" s="142" t="s">
        <v>340</v>
      </c>
      <c r="C151" s="142"/>
      <c r="D151" s="198">
        <v>18</v>
      </c>
      <c r="E151" s="383">
        <f t="shared" si="46"/>
        <v>126</v>
      </c>
      <c r="F151" s="319">
        <v>46290</v>
      </c>
      <c r="G151" s="384">
        <f ca="1">+IF(A151=1,(+TODAY())-F151,"Sans objet")</f>
        <v>18</v>
      </c>
      <c r="H151" s="385"/>
      <c r="I151" s="490">
        <v>-4.2375356999999996</v>
      </c>
      <c r="J151" s="490">
        <v>15.2873094</v>
      </c>
      <c r="K151" s="385" t="s">
        <v>354</v>
      </c>
      <c r="L151" s="195"/>
      <c r="M151" s="196"/>
      <c r="N151" s="196"/>
      <c r="O151" s="196">
        <v>1</v>
      </c>
      <c r="P151" s="196"/>
      <c r="Q151" s="197"/>
      <c r="R151" s="386">
        <f t="shared" si="56"/>
        <v>0</v>
      </c>
      <c r="S151" s="387">
        <f t="shared" si="57"/>
        <v>0</v>
      </c>
      <c r="T151" s="387">
        <f t="shared" si="59"/>
        <v>0</v>
      </c>
      <c r="U151" s="387">
        <f>+$E151*O151</f>
        <v>126</v>
      </c>
      <c r="V151" s="387">
        <f t="shared" si="60"/>
        <v>0</v>
      </c>
      <c r="W151" s="388">
        <f t="shared" si="60"/>
        <v>0</v>
      </c>
      <c r="X151" s="389">
        <f>SUM(R151:W151)</f>
        <v>126</v>
      </c>
      <c r="Y151" s="144"/>
      <c r="Z151" s="423">
        <f>+X151-E151</f>
        <v>0</v>
      </c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5" ht="18.75">
      <c r="A152" s="157">
        <f>+IF(D152&gt;0,1,0)</f>
        <v>1</v>
      </c>
      <c r="B152" s="348" t="s">
        <v>352</v>
      </c>
      <c r="C152" s="163"/>
      <c r="D152" s="198">
        <v>12</v>
      </c>
      <c r="E152" s="383">
        <f t="shared" si="46"/>
        <v>84</v>
      </c>
      <c r="F152" s="319">
        <v>46288</v>
      </c>
      <c r="G152" s="384">
        <f ca="1">+IF(A152=1,(+TODAY())-F152,"Sans objet")</f>
        <v>20</v>
      </c>
      <c r="H152" s="385">
        <v>1</v>
      </c>
      <c r="I152" s="490">
        <v>-4.2692519000000004</v>
      </c>
      <c r="J152" s="490">
        <v>15.2894527</v>
      </c>
      <c r="K152" s="385" t="s">
        <v>280</v>
      </c>
      <c r="L152" s="195">
        <v>0.5</v>
      </c>
      <c r="M152" s="196"/>
      <c r="N152" s="196"/>
      <c r="O152" s="196"/>
      <c r="P152" s="196">
        <v>0.5</v>
      </c>
      <c r="Q152" s="197"/>
      <c r="R152" s="386">
        <f t="shared" si="56"/>
        <v>42</v>
      </c>
      <c r="S152" s="387">
        <f t="shared" si="57"/>
        <v>0</v>
      </c>
      <c r="T152" s="387">
        <f t="shared" si="59"/>
        <v>0</v>
      </c>
      <c r="U152" s="387">
        <f>+$E152*O152</f>
        <v>0</v>
      </c>
      <c r="V152" s="387">
        <f t="shared" si="60"/>
        <v>42</v>
      </c>
      <c r="W152" s="388">
        <f t="shared" si="60"/>
        <v>0</v>
      </c>
      <c r="X152" s="389">
        <f>SUM(R152:W152)</f>
        <v>84</v>
      </c>
      <c r="Y152" s="144"/>
      <c r="Z152" s="423">
        <f>+X152-E152</f>
        <v>0</v>
      </c>
      <c r="AA152" s="423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57">
        <v>1</v>
      </c>
      <c r="B153" s="348" t="s">
        <v>597</v>
      </c>
      <c r="C153" s="163"/>
      <c r="D153" s="198">
        <v>5</v>
      </c>
      <c r="E153" s="383">
        <f t="shared" si="46"/>
        <v>35</v>
      </c>
      <c r="F153" s="319">
        <v>46290</v>
      </c>
      <c r="G153" s="384"/>
      <c r="H153" s="385">
        <v>1</v>
      </c>
      <c r="I153" s="490">
        <v>-4.2476330000000004</v>
      </c>
      <c r="J153" s="490">
        <v>15.236138</v>
      </c>
      <c r="K153" s="385" t="s">
        <v>353</v>
      </c>
      <c r="L153" s="195">
        <v>0.5</v>
      </c>
      <c r="M153" s="196"/>
      <c r="N153" s="196"/>
      <c r="O153" s="196">
        <v>0.5</v>
      </c>
      <c r="P153" s="196"/>
      <c r="Q153" s="197"/>
      <c r="R153" s="386">
        <f t="shared" si="56"/>
        <v>17.5</v>
      </c>
      <c r="S153" s="387">
        <f t="shared" si="57"/>
        <v>0</v>
      </c>
      <c r="T153" s="387">
        <f t="shared" si="59"/>
        <v>0</v>
      </c>
      <c r="U153" s="387">
        <f>+$E153*O153</f>
        <v>17.5</v>
      </c>
      <c r="V153" s="387"/>
      <c r="W153" s="388">
        <f>+$E153*Q153</f>
        <v>0</v>
      </c>
      <c r="X153" s="389">
        <v>35</v>
      </c>
      <c r="Y153" s="144"/>
      <c r="Z153" s="423"/>
      <c r="AA153" s="423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57">
        <v>1</v>
      </c>
      <c r="B154" s="348" t="s">
        <v>600</v>
      </c>
      <c r="C154" s="163"/>
      <c r="D154" s="198">
        <v>12</v>
      </c>
      <c r="E154" s="383">
        <f t="shared" si="46"/>
        <v>84</v>
      </c>
      <c r="F154" s="319">
        <v>46248</v>
      </c>
      <c r="G154" s="384">
        <f ca="1">+IF(A154=1,(+TODAY())-F154,"Sans objet")</f>
        <v>60</v>
      </c>
      <c r="H154" s="385">
        <v>1</v>
      </c>
      <c r="I154" s="490">
        <v>-4.2771866999999997</v>
      </c>
      <c r="J154" s="490">
        <v>15.222096799999999</v>
      </c>
      <c r="K154" s="385" t="s">
        <v>353</v>
      </c>
      <c r="L154" s="195"/>
      <c r="M154" s="196"/>
      <c r="N154" s="196"/>
      <c r="O154" s="196"/>
      <c r="P154" s="196">
        <v>1</v>
      </c>
      <c r="Q154" s="197"/>
      <c r="R154" s="386">
        <f t="shared" si="56"/>
        <v>0</v>
      </c>
      <c r="S154" s="387">
        <f t="shared" si="57"/>
        <v>0</v>
      </c>
      <c r="T154" s="387">
        <f t="shared" si="59"/>
        <v>0</v>
      </c>
      <c r="U154" s="387">
        <f>+$E154*O154</f>
        <v>0</v>
      </c>
      <c r="V154" s="387">
        <f>+$E154*P154</f>
        <v>84</v>
      </c>
      <c r="W154" s="388">
        <f>+$E154*Q154</f>
        <v>0</v>
      </c>
      <c r="X154" s="389">
        <f>SUM(R154:W154)</f>
        <v>84</v>
      </c>
      <c r="Y154" s="144"/>
      <c r="Z154" s="423">
        <f>+X154-E154</f>
        <v>0</v>
      </c>
      <c r="AA154" s="423"/>
      <c r="AB154" s="10"/>
      <c r="AC154" s="2"/>
      <c r="AD154" s="2"/>
      <c r="AE154" s="2"/>
      <c r="AF154" s="2"/>
      <c r="AG154" s="2"/>
      <c r="AH154" s="2"/>
      <c r="AI154" s="2"/>
    </row>
    <row r="155" spans="1:35" ht="18.75">
      <c r="A155" s="258"/>
      <c r="B155" s="259"/>
      <c r="C155" s="260"/>
      <c r="D155" s="261"/>
      <c r="E155" s="262"/>
      <c r="F155" s="263"/>
      <c r="G155" s="263"/>
      <c r="H155" s="264"/>
      <c r="I155" s="495"/>
      <c r="J155" s="495"/>
      <c r="K155" s="264"/>
      <c r="L155" s="265"/>
      <c r="M155" s="266"/>
      <c r="N155" s="266"/>
      <c r="O155" s="266"/>
      <c r="P155" s="266"/>
      <c r="Q155" s="267"/>
      <c r="R155" s="268"/>
      <c r="S155" s="269"/>
      <c r="T155" s="269"/>
      <c r="U155" s="269"/>
      <c r="V155" s="269"/>
      <c r="W155" s="270"/>
      <c r="X155" s="271">
        <f>SUM(R155:W155)</f>
        <v>0</v>
      </c>
      <c r="Y155" s="272"/>
      <c r="Z155" s="423"/>
      <c r="AA155" s="423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181">
        <f>SUBTOTAL(9,A2:A155)</f>
        <v>152</v>
      </c>
      <c r="B156" s="181"/>
      <c r="C156" s="326">
        <f>+D156/A156</f>
        <v>27.111842105263158</v>
      </c>
      <c r="D156" s="182">
        <f>SUBTOTAL(9,D2:D155)</f>
        <v>4121</v>
      </c>
      <c r="E156" s="182">
        <f>SUBTOTAL(9,E2:E155)</f>
        <v>28847</v>
      </c>
      <c r="F156" s="327">
        <f>+E156/A156</f>
        <v>189.78289473684211</v>
      </c>
      <c r="G156" s="384">
        <f ca="1">(SUBTOTAL(9,G2:G155))/A156</f>
        <v>18</v>
      </c>
      <c r="H156" s="256"/>
      <c r="I156" s="496"/>
      <c r="J156" s="496"/>
      <c r="K156" s="256"/>
      <c r="L156" s="273">
        <f>(SUBTOTAL(9,L2:L155))/Q$165</f>
        <v>0.59829059829059827</v>
      </c>
      <c r="M156" s="274">
        <f>(SUBTOTAL(9,M2:M155))/R$165</f>
        <v>0.5</v>
      </c>
      <c r="N156" s="274">
        <f>(SUBTOTAL(9,N2:N155))/T$165</f>
        <v>0.43181818181818182</v>
      </c>
      <c r="O156" s="274">
        <f>(SUBTOTAL(9,O2:O155))/U$165</f>
        <v>0.41153846153846152</v>
      </c>
      <c r="P156" s="274">
        <f>(SUBTOTAL(9,P2:P155))/V$165</f>
        <v>0.45754716981132076</v>
      </c>
      <c r="Q156" s="275">
        <f>(SUBTOTAL(9,Q2:Q155))/W$165</f>
        <v>0.45945945945945948</v>
      </c>
      <c r="R156" s="184">
        <f t="shared" ref="R156:W156" si="61">SUBTOTAL(9,R2:R155)</f>
        <v>13373.5</v>
      </c>
      <c r="S156" s="184">
        <f t="shared" si="61"/>
        <v>899.5</v>
      </c>
      <c r="T156" s="184">
        <f t="shared" si="61"/>
        <v>1739.5</v>
      </c>
      <c r="U156" s="184">
        <f t="shared" si="61"/>
        <v>5283.25</v>
      </c>
      <c r="V156" s="184">
        <f t="shared" si="61"/>
        <v>4438</v>
      </c>
      <c r="W156" s="184">
        <f t="shared" si="61"/>
        <v>3095.75</v>
      </c>
      <c r="X156" s="184">
        <v>28847</v>
      </c>
      <c r="Y156" s="182"/>
      <c r="Z156" s="371"/>
      <c r="AA156" s="371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497"/>
      <c r="J157" s="497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185</v>
      </c>
      <c r="B158" s="173" t="s">
        <v>186</v>
      </c>
      <c r="C158" s="173"/>
      <c r="D158" s="173" t="s">
        <v>383</v>
      </c>
      <c r="E158" s="24"/>
      <c r="F158" s="24"/>
      <c r="G158" s="24"/>
      <c r="H158" s="24"/>
      <c r="I158" s="498"/>
      <c r="J158" s="498"/>
      <c r="K158" s="24"/>
      <c r="N158" s="41"/>
      <c r="P158" s="453" t="s">
        <v>188</v>
      </c>
      <c r="Q158" s="454" t="s">
        <v>289</v>
      </c>
      <c r="R158" s="455" t="s">
        <v>192</v>
      </c>
      <c r="S158" s="87" t="s">
        <v>2</v>
      </c>
      <c r="T158" s="87" t="s">
        <v>3</v>
      </c>
      <c r="U158" s="87" t="s">
        <v>4</v>
      </c>
      <c r="V158" s="456" t="s">
        <v>6</v>
      </c>
      <c r="W158" s="456" t="s">
        <v>5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1" t="s">
        <v>287</v>
      </c>
      <c r="B159" s="311">
        <v>13374</v>
      </c>
      <c r="C159" s="213"/>
      <c r="D159" s="425">
        <v>0.46</v>
      </c>
      <c r="E159" s="2"/>
      <c r="F159" s="2"/>
      <c r="G159" s="2"/>
      <c r="H159" s="2"/>
      <c r="I159" s="497"/>
      <c r="J159" s="497"/>
      <c r="K159" s="2"/>
      <c r="P159" s="457">
        <v>0.25</v>
      </c>
      <c r="Q159" s="458">
        <f t="shared" ref="Q159:R162" si="62">+SUMIF(L$2:L$155,$P159,$A$2:$A$155)</f>
        <v>6</v>
      </c>
      <c r="R159" s="459">
        <f t="shared" si="62"/>
        <v>2</v>
      </c>
      <c r="S159" s="460">
        <f>+Q159+R159</f>
        <v>8</v>
      </c>
      <c r="T159" s="460">
        <f t="shared" ref="T159:W162" si="63">+SUMIF(N$2:N$155,$P159,$A$2:$A$155)</f>
        <v>8</v>
      </c>
      <c r="U159" s="460">
        <f t="shared" si="63"/>
        <v>31</v>
      </c>
      <c r="V159" s="460">
        <f t="shared" si="63"/>
        <v>12</v>
      </c>
      <c r="W159" s="460">
        <f t="shared" si="63"/>
        <v>11</v>
      </c>
      <c r="X159" s="461"/>
      <c r="Z159" s="402"/>
      <c r="AA159" s="402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215" t="s">
        <v>192</v>
      </c>
      <c r="B160" s="312">
        <v>900</v>
      </c>
      <c r="C160" s="217"/>
      <c r="D160" s="426">
        <v>0.03</v>
      </c>
      <c r="E160" s="2"/>
      <c r="F160" s="2"/>
      <c r="G160" s="2"/>
      <c r="H160" s="2"/>
      <c r="I160" s="497"/>
      <c r="J160" s="497"/>
      <c r="K160" s="2"/>
      <c r="P160" s="457">
        <v>0.5</v>
      </c>
      <c r="Q160" s="458">
        <f t="shared" si="62"/>
        <v>79</v>
      </c>
      <c r="R160" s="459">
        <f t="shared" si="62"/>
        <v>6</v>
      </c>
      <c r="S160" s="460">
        <f>+Q160+R160</f>
        <v>85</v>
      </c>
      <c r="T160" s="460">
        <f t="shared" si="63"/>
        <v>13</v>
      </c>
      <c r="U160" s="460">
        <f t="shared" si="63"/>
        <v>30</v>
      </c>
      <c r="V160" s="460">
        <f t="shared" si="63"/>
        <v>39</v>
      </c>
      <c r="W160" s="460">
        <f t="shared" si="63"/>
        <v>23</v>
      </c>
      <c r="X160" s="461"/>
      <c r="Z160" s="404"/>
      <c r="AA160" s="404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363" t="s">
        <v>2</v>
      </c>
      <c r="B161" s="420">
        <f>B159+B160</f>
        <v>14274</v>
      </c>
      <c r="C161" s="421"/>
      <c r="D161" s="366">
        <v>0.5</v>
      </c>
      <c r="E161" s="316">
        <f>+D161-S166</f>
        <v>9.8684210526315819E-3</v>
      </c>
      <c r="F161" s="225"/>
      <c r="G161" s="225"/>
      <c r="H161" s="257"/>
      <c r="I161" s="499"/>
      <c r="J161" s="499"/>
      <c r="K161" s="257"/>
      <c r="P161" s="457">
        <v>0.75</v>
      </c>
      <c r="Q161" s="458">
        <f t="shared" si="62"/>
        <v>12</v>
      </c>
      <c r="R161" s="459">
        <f t="shared" si="62"/>
        <v>0</v>
      </c>
      <c r="S161" s="460">
        <f>+Q161+R161</f>
        <v>12</v>
      </c>
      <c r="T161" s="460">
        <f t="shared" si="63"/>
        <v>0</v>
      </c>
      <c r="U161" s="460">
        <f t="shared" si="63"/>
        <v>0</v>
      </c>
      <c r="V161" s="460">
        <f t="shared" si="63"/>
        <v>1</v>
      </c>
      <c r="W161" s="460">
        <f t="shared" si="63"/>
        <v>1</v>
      </c>
      <c r="X161" s="461"/>
      <c r="Z161" s="405"/>
      <c r="AA161" s="405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3</v>
      </c>
      <c r="B162" s="422">
        <f>+T156</f>
        <v>1739.5</v>
      </c>
      <c r="C162" s="48"/>
      <c r="D162" s="286">
        <v>0.06</v>
      </c>
      <c r="E162" s="316">
        <f>+D162-T166</f>
        <v>-2.5000000000000022E-3</v>
      </c>
      <c r="F162" s="225"/>
      <c r="G162" s="225"/>
      <c r="H162" s="257"/>
      <c r="I162" s="499"/>
      <c r="J162" s="499"/>
      <c r="K162" s="257"/>
      <c r="P162" s="457">
        <v>1</v>
      </c>
      <c r="Q162" s="458">
        <f t="shared" si="62"/>
        <v>20</v>
      </c>
      <c r="R162" s="459">
        <f t="shared" si="62"/>
        <v>1</v>
      </c>
      <c r="S162" s="460">
        <f>+Q162+R162</f>
        <v>21</v>
      </c>
      <c r="T162" s="460">
        <f t="shared" si="63"/>
        <v>1</v>
      </c>
      <c r="U162" s="460">
        <f t="shared" si="63"/>
        <v>4</v>
      </c>
      <c r="V162" s="460">
        <f t="shared" si="63"/>
        <v>1</v>
      </c>
      <c r="W162" s="460">
        <f t="shared" si="63"/>
        <v>2</v>
      </c>
      <c r="X162" s="461"/>
      <c r="Z162" s="404"/>
      <c r="AA162" s="404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4</v>
      </c>
      <c r="B163" s="422">
        <f>+U156</f>
        <v>5283.25</v>
      </c>
      <c r="C163" s="48" t="s">
        <v>397</v>
      </c>
      <c r="D163" s="286">
        <v>0.18</v>
      </c>
      <c r="E163" s="316">
        <f>+D163-U166</f>
        <v>4.0131578947368296E-3</v>
      </c>
      <c r="F163" s="225"/>
      <c r="G163" s="225"/>
      <c r="H163" s="257"/>
      <c r="I163" s="499"/>
      <c r="J163" s="499"/>
      <c r="K163" s="257"/>
      <c r="P163" s="462" t="s">
        <v>294</v>
      </c>
      <c r="Q163" s="463">
        <f t="shared" ref="Q163:W163" si="64">+SUMPRODUCT($P$159:$P$162,Q159:Q162)/Q165</f>
        <v>0.59829059829059827</v>
      </c>
      <c r="R163" s="464">
        <f t="shared" si="64"/>
        <v>0.5</v>
      </c>
      <c r="S163" s="465">
        <f t="shared" si="64"/>
        <v>0.59126984126984128</v>
      </c>
      <c r="T163" s="465">
        <f t="shared" si="64"/>
        <v>0.43181818181818182</v>
      </c>
      <c r="U163" s="465">
        <f t="shared" si="64"/>
        <v>0.41153846153846152</v>
      </c>
      <c r="V163" s="465">
        <f t="shared" si="64"/>
        <v>0.45754716981132076</v>
      </c>
      <c r="W163" s="465">
        <f t="shared" si="64"/>
        <v>0.45945945945945948</v>
      </c>
      <c r="X163" s="186"/>
      <c r="Z163" s="516"/>
      <c r="AA163" s="516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6</v>
      </c>
      <c r="B164" s="422">
        <f>+V156</f>
        <v>4438</v>
      </c>
      <c r="C164" s="48"/>
      <c r="D164" s="286">
        <v>0.15</v>
      </c>
      <c r="E164" s="316">
        <f>+D164-V166</f>
        <v>-9.5394736842105421E-3</v>
      </c>
      <c r="F164" s="225"/>
      <c r="G164" s="225"/>
      <c r="H164" s="257"/>
      <c r="I164" s="499"/>
      <c r="J164" s="499"/>
      <c r="K164" s="257"/>
      <c r="P164" s="462"/>
      <c r="Q164" s="466">
        <f>+L156</f>
        <v>0.59829059829059827</v>
      </c>
      <c r="R164" s="467">
        <f>+M156</f>
        <v>0.5</v>
      </c>
      <c r="S164" s="468">
        <f>+(Q164*Q165+R164*R165)/S165</f>
        <v>0.59126984126984128</v>
      </c>
      <c r="T164" s="468">
        <f>+N156</f>
        <v>0.43181818181818182</v>
      </c>
      <c r="U164" s="468">
        <f>+O156</f>
        <v>0.41153846153846152</v>
      </c>
      <c r="V164" s="468">
        <f>+P156</f>
        <v>0.45754716981132076</v>
      </c>
      <c r="W164" s="468">
        <f>+Q156</f>
        <v>0.45945945945945948</v>
      </c>
      <c r="Z164" s="516"/>
      <c r="AA164" s="516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5</v>
      </c>
      <c r="B165" s="422">
        <f>+W156</f>
        <v>3095.75</v>
      </c>
      <c r="C165" s="48"/>
      <c r="D165" s="286">
        <v>0.11</v>
      </c>
      <c r="E165" s="316">
        <f>+D165-W166</f>
        <v>-1.8421052631578949E-3</v>
      </c>
      <c r="F165" s="225"/>
      <c r="G165" s="225"/>
      <c r="H165" s="257"/>
      <c r="I165" s="499"/>
      <c r="J165" s="499"/>
      <c r="K165" s="257"/>
      <c r="O165" s="469">
        <f>+A156</f>
        <v>152</v>
      </c>
      <c r="P165" s="470" t="s">
        <v>191</v>
      </c>
      <c r="Q165" s="471">
        <f t="shared" ref="Q165:W165" si="65">SUM(Q159:Q162)</f>
        <v>117</v>
      </c>
      <c r="R165" s="471">
        <f t="shared" si="65"/>
        <v>9</v>
      </c>
      <c r="S165" s="472">
        <f t="shared" si="65"/>
        <v>126</v>
      </c>
      <c r="T165" s="471">
        <f t="shared" si="65"/>
        <v>22</v>
      </c>
      <c r="U165" s="471">
        <f t="shared" si="65"/>
        <v>65</v>
      </c>
      <c r="V165" s="471">
        <f t="shared" si="65"/>
        <v>53</v>
      </c>
      <c r="W165" s="471">
        <f t="shared" si="65"/>
        <v>37</v>
      </c>
      <c r="X165" s="473"/>
      <c r="Z165" s="516"/>
      <c r="AA165" s="516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16</v>
      </c>
      <c r="B166" s="314">
        <f>B161+B162+B163+B164+B165</f>
        <v>28830.5</v>
      </c>
      <c r="C166" s="192"/>
      <c r="D166" s="315">
        <f>SUM(D161:D165)</f>
        <v>1</v>
      </c>
      <c r="E166" s="2"/>
      <c r="F166" s="2"/>
      <c r="G166" s="2"/>
      <c r="H166" s="2"/>
      <c r="I166" s="497"/>
      <c r="J166" s="497"/>
      <c r="K166" s="2"/>
      <c r="O166" s="282"/>
      <c r="P166" s="474" t="s">
        <v>272</v>
      </c>
      <c r="Q166" s="284">
        <f>+(Q164*Q165)/$O$165</f>
        <v>0.46052631578947367</v>
      </c>
      <c r="R166" s="285">
        <f>+(R164*R165)/$O$165</f>
        <v>2.9605263157894735E-2</v>
      </c>
      <c r="S166" s="475">
        <f>+R166+Q166</f>
        <v>0.49013157894736842</v>
      </c>
      <c r="T166" s="475">
        <f>+(T164*T165)/$O$165</f>
        <v>6.25E-2</v>
      </c>
      <c r="U166" s="475">
        <f>+(U164*U165)/$O$165</f>
        <v>0.17598684210526316</v>
      </c>
      <c r="V166" s="475">
        <f>+(V164*V165)/$O$165</f>
        <v>0.15953947368421054</v>
      </c>
      <c r="W166" s="475">
        <f>+(W164*W165)/$O$165</f>
        <v>0.1118421052631579</v>
      </c>
      <c r="X166" s="476">
        <f>SUBTOTAL(9,S166:W166)</f>
        <v>0.99999999999999989</v>
      </c>
      <c r="Z166" s="516"/>
      <c r="AA166" s="516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489"/>
      <c r="D167" s="2"/>
      <c r="E167" s="2"/>
      <c r="F167" s="2"/>
      <c r="G167" s="2"/>
      <c r="H167" s="2"/>
      <c r="I167" s="497"/>
      <c r="J167" s="497"/>
      <c r="K167" s="2"/>
      <c r="P167" s="419" t="s">
        <v>384</v>
      </c>
      <c r="S167" s="418">
        <f>+S165/$O$165</f>
        <v>0.82894736842105265</v>
      </c>
      <c r="T167" s="418">
        <f>+T165/$O$165</f>
        <v>0.14473684210526316</v>
      </c>
      <c r="U167" s="418">
        <f>+U165/$O$165</f>
        <v>0.42763157894736842</v>
      </c>
      <c r="V167" s="418">
        <f>+V165/$O$165</f>
        <v>0.34868421052631576</v>
      </c>
      <c r="W167" s="418">
        <f>+W165/$O$165</f>
        <v>0.24342105263157895</v>
      </c>
      <c r="Z167" s="516"/>
      <c r="AA167" s="516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489"/>
      <c r="D168" s="2"/>
      <c r="E168" s="2"/>
      <c r="F168" s="2"/>
      <c r="G168" s="2"/>
      <c r="H168" s="2"/>
      <c r="I168" s="497"/>
      <c r="J168" s="497"/>
      <c r="K168" s="2"/>
      <c r="P168" s="419"/>
      <c r="S168" s="418"/>
      <c r="T168" s="418"/>
      <c r="U168" s="418"/>
      <c r="V168" s="418"/>
      <c r="W168" s="418"/>
      <c r="Z168" s="516"/>
      <c r="AA168" s="516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497"/>
      <c r="J169" s="497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516"/>
      <c r="AA169" s="516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227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23" priority="6" operator="lessThan">
      <formula>7</formula>
    </cfRule>
    <cfRule type="cellIs" dxfId="22" priority="7" operator="between">
      <formula>14</formula>
      <formula>7</formula>
    </cfRule>
    <cfRule type="cellIs" dxfId="21" priority="8" operator="greaterThan">
      <formula>14</formula>
    </cfRule>
  </conditionalFormatting>
  <conditionalFormatting sqref="G156">
    <cfRule type="cellIs" dxfId="20" priority="3" operator="lessThan">
      <formula>7</formula>
    </cfRule>
    <cfRule type="cellIs" dxfId="19" priority="4" operator="between">
      <formula>14</formula>
      <formula>7</formula>
    </cfRule>
    <cfRule type="cellIs" dxfId="18" priority="5" operator="greaterThan">
      <formula>14</formula>
    </cfRule>
  </conditionalFormatting>
  <conditionalFormatting sqref="AE6:AI6">
    <cfRule type="cellIs" dxfId="17" priority="1" operator="greaterThan">
      <formula>0</formula>
    </cfRule>
    <cfRule type="cellIs" dxfId="16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B461-0E5D-4224-9E94-9BF094BD9CAF}">
  <dimension ref="A1:AR177"/>
  <sheetViews>
    <sheetView zoomScale="96" zoomScaleNormal="96" workbookViewId="0">
      <pane xSplit="6" ySplit="1" topLeftCell="Y8" activePane="bottomRight" state="frozen"/>
      <selection pane="topRight" activeCell="G1" sqref="G1"/>
      <selection pane="bottomLeft" activeCell="A3" sqref="A3"/>
      <selection pane="bottomRight" activeCell="B69" sqref="B69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style="500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94" t="s">
        <v>395</v>
      </c>
      <c r="J1" s="494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33" si="1">D2*7</f>
        <v>280</v>
      </c>
      <c r="F2" s="319">
        <v>46297</v>
      </c>
      <c r="G2" s="384">
        <f t="shared" ref="G2:G20" ca="1" si="2">+IF(A2=1,(+TODAY())-F2,"Sans objet")</f>
        <v>11</v>
      </c>
      <c r="H2" s="385">
        <v>1</v>
      </c>
      <c r="I2" s="490">
        <v>-4.2362754000000002</v>
      </c>
      <c r="J2" s="490">
        <v>15.2346384</v>
      </c>
      <c r="K2" s="385" t="s">
        <v>353</v>
      </c>
      <c r="L2" s="203"/>
      <c r="M2" s="204">
        <v>1</v>
      </c>
      <c r="N2" s="204"/>
      <c r="O2" s="204"/>
      <c r="P2" s="204"/>
      <c r="Q2" s="205"/>
      <c r="R2" s="386">
        <f t="shared" ref="R2:R33" si="3">+$E2*L2</f>
        <v>0</v>
      </c>
      <c r="S2" s="387">
        <f t="shared" ref="S2:S33" si="4">+$E2*M2</f>
        <v>280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0</v>
      </c>
      <c r="W2" s="388">
        <f t="shared" ref="W2:W33" si="8">+$E2*Q2</f>
        <v>0</v>
      </c>
      <c r="X2" s="389">
        <f t="shared" ref="X2:X33" si="9">SUM(R2:W2)</f>
        <v>280</v>
      </c>
      <c r="Y2" s="383"/>
      <c r="Z2" s="423">
        <f t="shared" ref="Z2:Z33" si="10">+X2-E2</f>
        <v>0</v>
      </c>
      <c r="AA2" s="423"/>
      <c r="AB2" s="445">
        <v>35</v>
      </c>
      <c r="AC2" s="448">
        <v>0.41</v>
      </c>
      <c r="AD2" s="448">
        <v>0.06</v>
      </c>
      <c r="AE2" s="323">
        <v>0.47</v>
      </c>
      <c r="AF2" s="323">
        <v>0.09</v>
      </c>
      <c r="AG2" s="323">
        <v>0.21</v>
      </c>
      <c r="AH2" s="323">
        <v>0.16</v>
      </c>
      <c r="AI2" s="323">
        <v>7.0000000000000007E-2</v>
      </c>
      <c r="AJ2" s="447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46294</v>
      </c>
      <c r="G3" s="384">
        <f t="shared" ca="1" si="2"/>
        <v>14</v>
      </c>
      <c r="H3" s="385">
        <v>2</v>
      </c>
      <c r="I3" s="490">
        <v>-4.2307079999999999</v>
      </c>
      <c r="J3" s="490">
        <v>15.268475</v>
      </c>
      <c r="K3" s="385" t="s">
        <v>354</v>
      </c>
      <c r="L3" s="195">
        <v>0.25</v>
      </c>
      <c r="M3" s="196"/>
      <c r="N3" s="196">
        <v>0.5</v>
      </c>
      <c r="O3" s="196">
        <v>0.25</v>
      </c>
      <c r="P3" s="196"/>
      <c r="Q3" s="197"/>
      <c r="R3" s="386">
        <f t="shared" si="3"/>
        <v>84</v>
      </c>
      <c r="S3" s="387">
        <f t="shared" si="4"/>
        <v>0</v>
      </c>
      <c r="T3" s="387">
        <f t="shared" si="5"/>
        <v>168</v>
      </c>
      <c r="U3" s="387">
        <f t="shared" si="6"/>
        <v>84</v>
      </c>
      <c r="V3" s="387">
        <f t="shared" si="7"/>
        <v>0</v>
      </c>
      <c r="W3" s="388">
        <f t="shared" si="8"/>
        <v>0</v>
      </c>
      <c r="X3" s="389">
        <f t="shared" si="9"/>
        <v>336</v>
      </c>
      <c r="Y3" s="144"/>
      <c r="Z3" s="423">
        <f t="shared" si="10"/>
        <v>0</v>
      </c>
      <c r="AA3" s="423"/>
      <c r="AB3" s="445">
        <v>36</v>
      </c>
      <c r="AC3" s="448">
        <v>0.41</v>
      </c>
      <c r="AD3" s="448">
        <v>0.03</v>
      </c>
      <c r="AE3" s="323">
        <v>0.44</v>
      </c>
      <c r="AF3" s="323">
        <v>0.1</v>
      </c>
      <c r="AG3" s="323">
        <v>0.22</v>
      </c>
      <c r="AH3" s="323">
        <v>0.21</v>
      </c>
      <c r="AI3" s="323">
        <v>7.0000000000000007E-2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46295</v>
      </c>
      <c r="G4" s="384">
        <f t="shared" ca="1" si="2"/>
        <v>13</v>
      </c>
      <c r="H4" s="385">
        <v>3</v>
      </c>
      <c r="I4" s="490">
        <v>-4.1570159999999996</v>
      </c>
      <c r="J4" s="490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87">
        <f t="shared" si="5"/>
        <v>0</v>
      </c>
      <c r="U4" s="387">
        <f t="shared" si="6"/>
        <v>0</v>
      </c>
      <c r="V4" s="387">
        <f t="shared" si="7"/>
        <v>0</v>
      </c>
      <c r="W4" s="388">
        <f t="shared" si="8"/>
        <v>0</v>
      </c>
      <c r="X4" s="389">
        <f t="shared" si="9"/>
        <v>315</v>
      </c>
      <c r="Y4" s="144"/>
      <c r="Z4" s="423">
        <f t="shared" si="10"/>
        <v>0</v>
      </c>
      <c r="AA4" s="423"/>
      <c r="AB4" s="445">
        <v>37</v>
      </c>
      <c r="AC4" s="448">
        <v>0.4</v>
      </c>
      <c r="AD4" s="448">
        <v>0.06</v>
      </c>
      <c r="AE4" s="323">
        <v>0.46</v>
      </c>
      <c r="AF4" s="323">
        <v>0.08</v>
      </c>
      <c r="AG4" s="323">
        <v>0.2</v>
      </c>
      <c r="AH4" s="323">
        <v>0.18</v>
      </c>
      <c r="AI4" s="323">
        <v>0.08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42</v>
      </c>
      <c r="E5" s="383">
        <f t="shared" si="1"/>
        <v>294</v>
      </c>
      <c r="F5" s="319">
        <v>46296</v>
      </c>
      <c r="G5" s="384">
        <f t="shared" ca="1" si="2"/>
        <v>12</v>
      </c>
      <c r="H5" s="385">
        <v>3</v>
      </c>
      <c r="I5" s="490"/>
      <c r="J5" s="490"/>
      <c r="K5" s="385" t="str">
        <f>VLOOKUP(H5,Secteurs!$A$4:$C$6,3)</f>
        <v>Arnaud ITOUA</v>
      </c>
      <c r="L5" s="195"/>
      <c r="M5" s="196"/>
      <c r="N5" s="196"/>
      <c r="O5" s="196">
        <v>0.5</v>
      </c>
      <c r="P5" s="196">
        <v>0.5</v>
      </c>
      <c r="Q5" s="197"/>
      <c r="R5" s="386">
        <f t="shared" si="3"/>
        <v>0</v>
      </c>
      <c r="S5" s="387">
        <f t="shared" si="4"/>
        <v>0</v>
      </c>
      <c r="T5" s="387">
        <f t="shared" si="5"/>
        <v>0</v>
      </c>
      <c r="U5" s="387">
        <f t="shared" si="6"/>
        <v>147</v>
      </c>
      <c r="V5" s="387">
        <f t="shared" si="7"/>
        <v>147</v>
      </c>
      <c r="W5" s="388">
        <f t="shared" si="8"/>
        <v>0</v>
      </c>
      <c r="X5" s="389">
        <f t="shared" si="9"/>
        <v>294</v>
      </c>
      <c r="Y5" s="144"/>
      <c r="Z5" s="423">
        <f t="shared" si="10"/>
        <v>0</v>
      </c>
      <c r="AA5" s="423"/>
      <c r="AB5" s="445">
        <v>40</v>
      </c>
      <c r="AC5" s="448">
        <v>0.42</v>
      </c>
      <c r="AD5" s="448">
        <v>0.06</v>
      </c>
      <c r="AE5" s="323">
        <v>0.48</v>
      </c>
      <c r="AF5" s="323">
        <v>0.06</v>
      </c>
      <c r="AG5" s="323">
        <v>0.16</v>
      </c>
      <c r="AH5" s="323">
        <v>0.13</v>
      </c>
      <c r="AI5" s="323">
        <v>0.17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46293</v>
      </c>
      <c r="G6" s="384">
        <f t="shared" ca="1" si="2"/>
        <v>15</v>
      </c>
      <c r="H6" s="385">
        <v>2</v>
      </c>
      <c r="I6" s="490">
        <v>-4.2609320000000004</v>
      </c>
      <c r="J6" s="490">
        <v>15.284230000000001</v>
      </c>
      <c r="K6" s="385" t="s">
        <v>354</v>
      </c>
      <c r="L6" s="195"/>
      <c r="M6" s="196">
        <v>0.5</v>
      </c>
      <c r="N6" s="196"/>
      <c r="O6" s="196"/>
      <c r="P6" s="196"/>
      <c r="Q6" s="197">
        <v>0.5</v>
      </c>
      <c r="R6" s="386">
        <f t="shared" si="3"/>
        <v>0</v>
      </c>
      <c r="S6" s="387">
        <f t="shared" si="4"/>
        <v>168</v>
      </c>
      <c r="T6" s="387">
        <f t="shared" si="5"/>
        <v>0</v>
      </c>
      <c r="U6" s="387">
        <f t="shared" si="6"/>
        <v>0</v>
      </c>
      <c r="V6" s="387">
        <f t="shared" si="7"/>
        <v>0</v>
      </c>
      <c r="W6" s="388">
        <f t="shared" si="8"/>
        <v>168</v>
      </c>
      <c r="X6" s="389">
        <f t="shared" si="9"/>
        <v>336</v>
      </c>
      <c r="Y6" s="144"/>
      <c r="Z6" s="423">
        <f t="shared" si="10"/>
        <v>0</v>
      </c>
      <c r="AA6" s="423"/>
      <c r="AB6" s="449" t="s">
        <v>298</v>
      </c>
      <c r="AC6" s="450"/>
      <c r="AD6" s="451"/>
      <c r="AE6" s="452">
        <f>+AE5-AE4</f>
        <v>1.9999999999999962E-2</v>
      </c>
      <c r="AF6" s="452">
        <f>+AF5-AF4</f>
        <v>-2.0000000000000004E-2</v>
      </c>
      <c r="AG6" s="452">
        <f>+AG5-AG4</f>
        <v>-4.0000000000000008E-2</v>
      </c>
      <c r="AH6" s="452">
        <f>+AH5-AH4</f>
        <v>-4.9999999999999989E-2</v>
      </c>
      <c r="AI6" s="452">
        <f>+AI5-AI4</f>
        <v>9.0000000000000011E-2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46294</v>
      </c>
      <c r="G7" s="384">
        <f t="shared" ca="1" si="2"/>
        <v>14</v>
      </c>
      <c r="H7" s="385">
        <v>1</v>
      </c>
      <c r="I7" s="490"/>
      <c r="J7" s="490"/>
      <c r="K7" s="385" t="s">
        <v>353</v>
      </c>
      <c r="L7" s="195"/>
      <c r="M7" s="196"/>
      <c r="N7" s="196">
        <v>0.25</v>
      </c>
      <c r="O7" s="196">
        <v>0.25</v>
      </c>
      <c r="P7" s="196"/>
      <c r="Q7" s="197">
        <v>0.5</v>
      </c>
      <c r="R7" s="386">
        <f t="shared" si="3"/>
        <v>0</v>
      </c>
      <c r="S7" s="387">
        <f t="shared" si="4"/>
        <v>0</v>
      </c>
      <c r="T7" s="387">
        <f t="shared" si="5"/>
        <v>98</v>
      </c>
      <c r="U7" s="387">
        <f t="shared" si="6"/>
        <v>98</v>
      </c>
      <c r="V7" s="387">
        <f t="shared" si="7"/>
        <v>0</v>
      </c>
      <c r="W7" s="388">
        <f t="shared" si="8"/>
        <v>196</v>
      </c>
      <c r="X7" s="389">
        <f t="shared" si="9"/>
        <v>392</v>
      </c>
      <c r="Y7" s="144"/>
      <c r="Z7" s="423">
        <f t="shared" si="10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46293</v>
      </c>
      <c r="G8" s="384">
        <f t="shared" ca="1" si="2"/>
        <v>15</v>
      </c>
      <c r="H8" s="385">
        <v>2</v>
      </c>
      <c r="I8" s="490">
        <v>-4.2394119999999997</v>
      </c>
      <c r="J8" s="490">
        <v>15.291491000000001</v>
      </c>
      <c r="K8" s="385" t="s">
        <v>355</v>
      </c>
      <c r="L8" s="195"/>
      <c r="M8" s="196">
        <v>0.5</v>
      </c>
      <c r="N8" s="196"/>
      <c r="O8" s="196"/>
      <c r="P8" s="196"/>
      <c r="Q8" s="197">
        <v>0.5</v>
      </c>
      <c r="R8" s="386">
        <f t="shared" si="3"/>
        <v>0</v>
      </c>
      <c r="S8" s="387">
        <f t="shared" si="4"/>
        <v>105</v>
      </c>
      <c r="T8" s="387">
        <f t="shared" si="5"/>
        <v>0</v>
      </c>
      <c r="U8" s="387">
        <f t="shared" si="6"/>
        <v>0</v>
      </c>
      <c r="V8" s="387">
        <f t="shared" si="7"/>
        <v>0</v>
      </c>
      <c r="W8" s="388">
        <f t="shared" si="8"/>
        <v>105</v>
      </c>
      <c r="X8" s="389">
        <f t="shared" si="9"/>
        <v>210</v>
      </c>
      <c r="Y8" s="144"/>
      <c r="Z8" s="423">
        <f t="shared" si="10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 t="shared" si="1"/>
        <v>140</v>
      </c>
      <c r="F9" s="319">
        <v>46293</v>
      </c>
      <c r="G9" s="384">
        <f t="shared" ca="1" si="2"/>
        <v>15</v>
      </c>
      <c r="H9" s="385">
        <v>2</v>
      </c>
      <c r="I9" s="490">
        <v>-4.2488970000000004</v>
      </c>
      <c r="J9" s="490">
        <v>15.284522000000001</v>
      </c>
      <c r="K9" s="385" t="s">
        <v>354</v>
      </c>
      <c r="L9" s="195">
        <v>0.5</v>
      </c>
      <c r="M9" s="196"/>
      <c r="N9" s="196"/>
      <c r="O9" s="196">
        <v>0.25</v>
      </c>
      <c r="P9" s="196">
        <v>0.25</v>
      </c>
      <c r="Q9" s="197"/>
      <c r="R9" s="386">
        <f t="shared" si="3"/>
        <v>70</v>
      </c>
      <c r="S9" s="387">
        <f t="shared" si="4"/>
        <v>0</v>
      </c>
      <c r="T9" s="387">
        <f t="shared" si="5"/>
        <v>0</v>
      </c>
      <c r="U9" s="387">
        <f t="shared" si="6"/>
        <v>35</v>
      </c>
      <c r="V9" s="387">
        <f t="shared" si="7"/>
        <v>35</v>
      </c>
      <c r="W9" s="388">
        <f t="shared" si="8"/>
        <v>0</v>
      </c>
      <c r="X9" s="389">
        <f t="shared" si="9"/>
        <v>140</v>
      </c>
      <c r="Y9" s="144"/>
      <c r="Z9" s="423">
        <f t="shared" si="10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32</v>
      </c>
      <c r="E10" s="383">
        <f t="shared" si="1"/>
        <v>224</v>
      </c>
      <c r="F10" s="319">
        <v>46297</v>
      </c>
      <c r="G10" s="384">
        <f t="shared" ca="1" si="2"/>
        <v>11</v>
      </c>
      <c r="H10" s="385">
        <v>3</v>
      </c>
      <c r="I10" s="490">
        <v>-4.1936434</v>
      </c>
      <c r="J10" s="490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112</v>
      </c>
      <c r="S10" s="387">
        <f t="shared" si="4"/>
        <v>0</v>
      </c>
      <c r="T10" s="387">
        <f t="shared" si="5"/>
        <v>0</v>
      </c>
      <c r="U10" s="387">
        <f t="shared" si="6"/>
        <v>0</v>
      </c>
      <c r="V10" s="387">
        <f t="shared" si="7"/>
        <v>0</v>
      </c>
      <c r="W10" s="388">
        <f t="shared" si="8"/>
        <v>112</v>
      </c>
      <c r="X10" s="389">
        <f t="shared" si="9"/>
        <v>224</v>
      </c>
      <c r="Y10" s="144"/>
      <c r="Z10" s="423">
        <f t="shared" si="10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"/>
        <v>210</v>
      </c>
      <c r="F11" s="319">
        <v>46297</v>
      </c>
      <c r="G11" s="384">
        <f t="shared" ca="1" si="2"/>
        <v>11</v>
      </c>
      <c r="H11" s="385">
        <v>1</v>
      </c>
      <c r="I11" s="490">
        <v>-4.2321166999999997</v>
      </c>
      <c r="J11" s="490">
        <v>15.256903700000001</v>
      </c>
      <c r="K11" s="385" t="s">
        <v>344</v>
      </c>
      <c r="L11" s="195"/>
      <c r="M11" s="196">
        <v>0.5</v>
      </c>
      <c r="N11" s="196"/>
      <c r="O11" s="196"/>
      <c r="P11" s="196"/>
      <c r="Q11" s="197">
        <v>0.5</v>
      </c>
      <c r="R11" s="386">
        <f t="shared" si="3"/>
        <v>0</v>
      </c>
      <c r="S11" s="387">
        <f t="shared" si="4"/>
        <v>105</v>
      </c>
      <c r="T11" s="387">
        <f t="shared" si="5"/>
        <v>0</v>
      </c>
      <c r="U11" s="387">
        <f t="shared" si="6"/>
        <v>0</v>
      </c>
      <c r="V11" s="387">
        <f t="shared" si="7"/>
        <v>0</v>
      </c>
      <c r="W11" s="388">
        <f t="shared" si="8"/>
        <v>105</v>
      </c>
      <c r="X11" s="389">
        <f t="shared" si="9"/>
        <v>210</v>
      </c>
      <c r="Y11" s="144"/>
      <c r="Z11" s="423">
        <f t="shared" si="10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"/>
        <v>294</v>
      </c>
      <c r="F12" s="319">
        <v>46294</v>
      </c>
      <c r="G12" s="384">
        <f t="shared" ca="1" si="2"/>
        <v>14</v>
      </c>
      <c r="H12" s="385">
        <v>1</v>
      </c>
      <c r="I12" s="490">
        <v>-4.2517339999999999</v>
      </c>
      <c r="J12" s="490">
        <v>15.272220000000001</v>
      </c>
      <c r="K12" s="385" t="s">
        <v>354</v>
      </c>
      <c r="L12" s="195">
        <v>0.5</v>
      </c>
      <c r="M12" s="196"/>
      <c r="N12" s="196"/>
      <c r="O12" s="196">
        <v>0.5</v>
      </c>
      <c r="P12" s="196"/>
      <c r="Q12" s="197"/>
      <c r="R12" s="386">
        <f t="shared" si="3"/>
        <v>147</v>
      </c>
      <c r="S12" s="387">
        <f t="shared" si="4"/>
        <v>0</v>
      </c>
      <c r="T12" s="387">
        <f t="shared" si="5"/>
        <v>0</v>
      </c>
      <c r="U12" s="387">
        <f t="shared" si="6"/>
        <v>147</v>
      </c>
      <c r="V12" s="387">
        <f t="shared" si="7"/>
        <v>0</v>
      </c>
      <c r="W12" s="388">
        <f t="shared" si="8"/>
        <v>0</v>
      </c>
      <c r="X12" s="389">
        <f t="shared" si="9"/>
        <v>294</v>
      </c>
      <c r="Y12" s="144"/>
      <c r="Z12" s="423">
        <f t="shared" si="10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42</v>
      </c>
      <c r="E13" s="383">
        <f t="shared" si="1"/>
        <v>294</v>
      </c>
      <c r="F13" s="319">
        <v>46296</v>
      </c>
      <c r="G13" s="384">
        <f t="shared" ca="1" si="2"/>
        <v>12</v>
      </c>
      <c r="H13" s="385">
        <v>3</v>
      </c>
      <c r="I13" s="490">
        <v>-4.1933639999999999</v>
      </c>
      <c r="J13" s="490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4"/>
        <v>0</v>
      </c>
      <c r="T13" s="387">
        <f t="shared" si="5"/>
        <v>0</v>
      </c>
      <c r="U13" s="387">
        <f t="shared" si="6"/>
        <v>147</v>
      </c>
      <c r="V13" s="387">
        <f t="shared" si="7"/>
        <v>147</v>
      </c>
      <c r="W13" s="388">
        <f t="shared" si="8"/>
        <v>0</v>
      </c>
      <c r="X13" s="389">
        <f t="shared" si="9"/>
        <v>294</v>
      </c>
      <c r="Y13" s="144"/>
      <c r="Z13" s="423">
        <f t="shared" si="10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"/>
        <v>420</v>
      </c>
      <c r="F14" s="319">
        <v>46294</v>
      </c>
      <c r="G14" s="384">
        <f t="shared" ca="1" si="2"/>
        <v>14</v>
      </c>
      <c r="H14" s="385">
        <v>2</v>
      </c>
      <c r="I14" s="490">
        <v>-4.2527049999999997</v>
      </c>
      <c r="J14" s="490">
        <v>15.273123999999999</v>
      </c>
      <c r="K14" s="385" t="s">
        <v>354</v>
      </c>
      <c r="L14" s="195">
        <v>0.5</v>
      </c>
      <c r="M14" s="196"/>
      <c r="N14" s="196"/>
      <c r="O14" s="196">
        <v>0.5</v>
      </c>
      <c r="P14" s="196"/>
      <c r="Q14" s="197"/>
      <c r="R14" s="386">
        <f t="shared" si="3"/>
        <v>210</v>
      </c>
      <c r="S14" s="387">
        <f t="shared" si="4"/>
        <v>0</v>
      </c>
      <c r="T14" s="387">
        <f t="shared" si="5"/>
        <v>0</v>
      </c>
      <c r="U14" s="387">
        <f t="shared" si="6"/>
        <v>210</v>
      </c>
      <c r="V14" s="387">
        <f t="shared" si="7"/>
        <v>0</v>
      </c>
      <c r="W14" s="388">
        <f t="shared" si="8"/>
        <v>0</v>
      </c>
      <c r="X14" s="389">
        <f t="shared" si="9"/>
        <v>420</v>
      </c>
      <c r="Y14" s="144"/>
      <c r="Z14" s="423">
        <f t="shared" si="10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32</v>
      </c>
      <c r="E15" s="383">
        <f t="shared" si="1"/>
        <v>224</v>
      </c>
      <c r="F15" s="319">
        <v>46297</v>
      </c>
      <c r="G15" s="384">
        <f t="shared" ca="1" si="2"/>
        <v>11</v>
      </c>
      <c r="H15" s="385">
        <v>3</v>
      </c>
      <c r="I15" s="490">
        <v>-4.2341199999999999</v>
      </c>
      <c r="J15" s="490">
        <v>15.2829608</v>
      </c>
      <c r="K15" s="385" t="str">
        <f>VLOOKUP(H15,Secteurs!$A$4:$C$6,3)</f>
        <v>Arnaud ITOUA</v>
      </c>
      <c r="L15" s="195">
        <v>1</v>
      </c>
      <c r="M15" s="196"/>
      <c r="N15" s="196"/>
      <c r="O15" s="196"/>
      <c r="P15" s="196"/>
      <c r="Q15" s="197"/>
      <c r="R15" s="386">
        <f t="shared" si="3"/>
        <v>224</v>
      </c>
      <c r="S15" s="387">
        <f t="shared" si="4"/>
        <v>0</v>
      </c>
      <c r="T15" s="387">
        <f t="shared" si="5"/>
        <v>0</v>
      </c>
      <c r="U15" s="387">
        <f t="shared" si="6"/>
        <v>0</v>
      </c>
      <c r="V15" s="387">
        <f t="shared" si="7"/>
        <v>0</v>
      </c>
      <c r="W15" s="388">
        <f t="shared" si="8"/>
        <v>0</v>
      </c>
      <c r="X15" s="389">
        <f t="shared" si="9"/>
        <v>224</v>
      </c>
      <c r="Y15" s="144"/>
      <c r="Z15" s="423">
        <f t="shared" si="10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"/>
        <v>350</v>
      </c>
      <c r="F16" s="319">
        <v>46295</v>
      </c>
      <c r="G16" s="384">
        <f t="shared" ca="1" si="2"/>
        <v>13</v>
      </c>
      <c r="H16" s="385">
        <v>1</v>
      </c>
      <c r="I16" s="490">
        <v>-4.2978109</v>
      </c>
      <c r="J16" s="490">
        <v>15.2485617</v>
      </c>
      <c r="K16" s="385" t="s">
        <v>353</v>
      </c>
      <c r="L16" s="195">
        <v>1</v>
      </c>
      <c r="M16" s="196"/>
      <c r="N16" s="196"/>
      <c r="O16" s="196"/>
      <c r="P16" s="196"/>
      <c r="Q16" s="197"/>
      <c r="R16" s="386">
        <f t="shared" si="3"/>
        <v>350</v>
      </c>
      <c r="S16" s="387">
        <f t="shared" si="4"/>
        <v>0</v>
      </c>
      <c r="T16" s="387">
        <f t="shared" si="5"/>
        <v>0</v>
      </c>
      <c r="U16" s="387">
        <f t="shared" si="6"/>
        <v>0</v>
      </c>
      <c r="V16" s="387">
        <f t="shared" si="7"/>
        <v>0</v>
      </c>
      <c r="W16" s="388">
        <f t="shared" si="8"/>
        <v>0</v>
      </c>
      <c r="X16" s="389">
        <f t="shared" si="9"/>
        <v>350</v>
      </c>
      <c r="Y16" s="144"/>
      <c r="Z16" s="423">
        <f t="shared" si="10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1"/>
        <v>252</v>
      </c>
      <c r="F17" s="319">
        <v>46296</v>
      </c>
      <c r="G17" s="384">
        <f t="shared" ca="1" si="2"/>
        <v>12</v>
      </c>
      <c r="H17" s="385">
        <v>3</v>
      </c>
      <c r="I17" s="490">
        <v>-4.1917429999999998</v>
      </c>
      <c r="J17" s="490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3"/>
        <v>126</v>
      </c>
      <c r="S17" s="387">
        <f t="shared" si="4"/>
        <v>0</v>
      </c>
      <c r="T17" s="387">
        <f t="shared" si="5"/>
        <v>0</v>
      </c>
      <c r="U17" s="387">
        <f t="shared" si="6"/>
        <v>0</v>
      </c>
      <c r="V17" s="387">
        <f t="shared" si="7"/>
        <v>0</v>
      </c>
      <c r="W17" s="388">
        <f t="shared" si="8"/>
        <v>126</v>
      </c>
      <c r="X17" s="389">
        <f t="shared" si="9"/>
        <v>252</v>
      </c>
      <c r="Y17" s="144"/>
      <c r="Z17" s="423">
        <f t="shared" si="10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"/>
        <v>182</v>
      </c>
      <c r="F18" s="319">
        <v>46295</v>
      </c>
      <c r="G18" s="384">
        <f t="shared" ca="1" si="2"/>
        <v>13</v>
      </c>
      <c r="H18" s="385">
        <v>1</v>
      </c>
      <c r="I18" s="490">
        <v>-4.2458650000000002</v>
      </c>
      <c r="J18" s="490">
        <v>15.298003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87">
        <f t="shared" si="5"/>
        <v>0</v>
      </c>
      <c r="U18" s="387">
        <f t="shared" si="6"/>
        <v>0</v>
      </c>
      <c r="V18" s="387">
        <f t="shared" si="7"/>
        <v>0</v>
      </c>
      <c r="W18" s="388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36</v>
      </c>
      <c r="E19" s="383">
        <f t="shared" si="1"/>
        <v>252</v>
      </c>
      <c r="F19" s="319">
        <v>46294</v>
      </c>
      <c r="G19" s="384">
        <f t="shared" ca="1" si="2"/>
        <v>14</v>
      </c>
      <c r="H19" s="385">
        <v>3</v>
      </c>
      <c r="I19" s="490"/>
      <c r="J19" s="490"/>
      <c r="K19" s="385" t="str">
        <f>VLOOKUP(H19,Secteurs!$A$4:$C$6,3)</f>
        <v>Arnaud ITOUA</v>
      </c>
      <c r="L19" s="195">
        <v>0.5</v>
      </c>
      <c r="M19" s="196"/>
      <c r="N19" s="196"/>
      <c r="O19" s="196">
        <v>0.5</v>
      </c>
      <c r="P19" s="196"/>
      <c r="Q19" s="197"/>
      <c r="R19" s="386">
        <f t="shared" si="3"/>
        <v>126</v>
      </c>
      <c r="S19" s="387">
        <f t="shared" si="4"/>
        <v>0</v>
      </c>
      <c r="T19" s="387">
        <f t="shared" si="5"/>
        <v>0</v>
      </c>
      <c r="U19" s="387">
        <f t="shared" si="6"/>
        <v>126</v>
      </c>
      <c r="V19" s="387">
        <f t="shared" si="7"/>
        <v>0</v>
      </c>
      <c r="W19" s="388">
        <f t="shared" si="8"/>
        <v>0</v>
      </c>
      <c r="X19" s="389">
        <f t="shared" si="9"/>
        <v>252</v>
      </c>
      <c r="Y19" s="144"/>
      <c r="Z19" s="423">
        <f t="shared" si="10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38</v>
      </c>
      <c r="E20" s="383">
        <f t="shared" si="1"/>
        <v>266</v>
      </c>
      <c r="F20" s="319">
        <v>46297</v>
      </c>
      <c r="G20" s="384">
        <f t="shared" ca="1" si="2"/>
        <v>11</v>
      </c>
      <c r="H20" s="385">
        <v>3</v>
      </c>
      <c r="I20" s="490">
        <v>-4.2323580999999999</v>
      </c>
      <c r="J20" s="490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>
        <v>0.5</v>
      </c>
      <c r="Q20" s="197"/>
      <c r="R20" s="386">
        <f t="shared" si="3"/>
        <v>133</v>
      </c>
      <c r="S20" s="387">
        <f t="shared" si="4"/>
        <v>0</v>
      </c>
      <c r="T20" s="387">
        <f t="shared" si="5"/>
        <v>0</v>
      </c>
      <c r="U20" s="387">
        <f t="shared" si="6"/>
        <v>0</v>
      </c>
      <c r="V20" s="387">
        <f t="shared" si="7"/>
        <v>133</v>
      </c>
      <c r="W20" s="388">
        <f t="shared" si="8"/>
        <v>0</v>
      </c>
      <c r="X20" s="389">
        <f t="shared" si="9"/>
        <v>266</v>
      </c>
      <c r="Y20" s="144"/>
      <c r="Z20" s="423">
        <f t="shared" si="10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"/>
        <v>385</v>
      </c>
      <c r="F21" s="319">
        <v>46295</v>
      </c>
      <c r="G21" s="384">
        <v>1</v>
      </c>
      <c r="H21" s="385">
        <v>1</v>
      </c>
      <c r="I21" s="490">
        <v>-4.2935506999999999</v>
      </c>
      <c r="J21" s="490">
        <v>15.2411224</v>
      </c>
      <c r="K21" s="385" t="s">
        <v>353</v>
      </c>
      <c r="L21" s="195">
        <v>0.5</v>
      </c>
      <c r="M21" s="196"/>
      <c r="N21" s="196"/>
      <c r="O21" s="196"/>
      <c r="P21" s="196"/>
      <c r="Q21" s="197">
        <v>0.5</v>
      </c>
      <c r="R21" s="386">
        <f t="shared" si="3"/>
        <v>192.5</v>
      </c>
      <c r="S21" s="387">
        <f t="shared" si="4"/>
        <v>0</v>
      </c>
      <c r="T21" s="387">
        <f t="shared" si="5"/>
        <v>0</v>
      </c>
      <c r="U21" s="387">
        <f t="shared" si="6"/>
        <v>0</v>
      </c>
      <c r="V21" s="387">
        <f t="shared" si="7"/>
        <v>0</v>
      </c>
      <c r="W21" s="388">
        <f t="shared" si="8"/>
        <v>192.5</v>
      </c>
      <c r="X21" s="389">
        <f t="shared" si="9"/>
        <v>385</v>
      </c>
      <c r="Y21" s="144"/>
      <c r="Z21" s="423">
        <f t="shared" si="10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"/>
        <v>336</v>
      </c>
      <c r="F22" s="319">
        <v>46295</v>
      </c>
      <c r="G22" s="384">
        <f t="shared" ref="G22:G43" ca="1" si="11">+IF(A22=1,(+TODAY())-F22,"Sans objet")</f>
        <v>13</v>
      </c>
      <c r="H22" s="385">
        <v>2</v>
      </c>
      <c r="I22" s="490">
        <v>-4.2288110000000003</v>
      </c>
      <c r="J22" s="490">
        <v>15.26779</v>
      </c>
      <c r="K22" s="385" t="s">
        <v>354</v>
      </c>
      <c r="L22" s="195">
        <v>0.25</v>
      </c>
      <c r="M22" s="196"/>
      <c r="N22" s="196">
        <v>0.5</v>
      </c>
      <c r="O22" s="196">
        <v>0.25</v>
      </c>
      <c r="P22" s="196"/>
      <c r="Q22" s="197"/>
      <c r="R22" s="386">
        <f t="shared" si="3"/>
        <v>84</v>
      </c>
      <c r="S22" s="387">
        <f t="shared" si="4"/>
        <v>0</v>
      </c>
      <c r="T22" s="387">
        <f t="shared" si="5"/>
        <v>168</v>
      </c>
      <c r="U22" s="387">
        <f t="shared" si="6"/>
        <v>84</v>
      </c>
      <c r="V22" s="387">
        <f t="shared" si="7"/>
        <v>0</v>
      </c>
      <c r="W22" s="388">
        <f t="shared" si="8"/>
        <v>0</v>
      </c>
      <c r="X22" s="389">
        <f t="shared" si="9"/>
        <v>336</v>
      </c>
      <c r="Y22" s="144"/>
      <c r="Z22" s="423">
        <f t="shared" si="10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"/>
        <v>294</v>
      </c>
      <c r="F23" s="319">
        <v>46295</v>
      </c>
      <c r="G23" s="384">
        <f t="shared" ca="1" si="11"/>
        <v>13</v>
      </c>
      <c r="H23" s="385">
        <v>2</v>
      </c>
      <c r="I23" s="490">
        <v>-4.2256650000000002</v>
      </c>
      <c r="J23" s="490">
        <v>15.289465</v>
      </c>
      <c r="K23" s="385" t="s">
        <v>354</v>
      </c>
      <c r="L23" s="195"/>
      <c r="M23" s="196"/>
      <c r="N23" s="196">
        <v>0.5</v>
      </c>
      <c r="O23" s="196"/>
      <c r="P23" s="196">
        <v>0.5</v>
      </c>
      <c r="Q23" s="197"/>
      <c r="R23" s="386">
        <f t="shared" si="3"/>
        <v>0</v>
      </c>
      <c r="S23" s="387">
        <f t="shared" si="4"/>
        <v>0</v>
      </c>
      <c r="T23" s="387">
        <f t="shared" si="5"/>
        <v>147</v>
      </c>
      <c r="U23" s="387">
        <f t="shared" si="6"/>
        <v>0</v>
      </c>
      <c r="V23" s="387">
        <f t="shared" si="7"/>
        <v>147</v>
      </c>
      <c r="W23" s="388">
        <f t="shared" si="8"/>
        <v>0</v>
      </c>
      <c r="X23" s="389">
        <f t="shared" si="9"/>
        <v>294</v>
      </c>
      <c r="Y23" s="144"/>
      <c r="Z23" s="423">
        <f t="shared" si="10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"/>
        <v>280</v>
      </c>
      <c r="F24" s="319">
        <v>46295</v>
      </c>
      <c r="G24" s="384">
        <f t="shared" ca="1" si="11"/>
        <v>13</v>
      </c>
      <c r="H24" s="385">
        <v>1</v>
      </c>
      <c r="I24" s="490">
        <v>-4.2987881000000003</v>
      </c>
      <c r="J24" s="490">
        <v>15.251261299999999</v>
      </c>
      <c r="K24" s="385" t="s">
        <v>353</v>
      </c>
      <c r="L24" s="195">
        <v>0.5</v>
      </c>
      <c r="M24" s="196"/>
      <c r="N24" s="196"/>
      <c r="O24" s="196">
        <v>0.25</v>
      </c>
      <c r="P24" s="196">
        <v>0.25</v>
      </c>
      <c r="Q24" s="197"/>
      <c r="R24" s="386">
        <f t="shared" si="3"/>
        <v>140</v>
      </c>
      <c r="S24" s="387">
        <f t="shared" si="4"/>
        <v>0</v>
      </c>
      <c r="T24" s="387">
        <f t="shared" si="5"/>
        <v>0</v>
      </c>
      <c r="U24" s="387">
        <f t="shared" si="6"/>
        <v>70</v>
      </c>
      <c r="V24" s="387">
        <f t="shared" si="7"/>
        <v>70</v>
      </c>
      <c r="W24" s="388">
        <f t="shared" si="8"/>
        <v>0</v>
      </c>
      <c r="X24" s="389">
        <f t="shared" si="9"/>
        <v>280</v>
      </c>
      <c r="Y24" s="144"/>
      <c r="Z24" s="423">
        <f t="shared" si="10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"/>
        <v>280</v>
      </c>
      <c r="F25" s="319">
        <v>46295</v>
      </c>
      <c r="G25" s="384">
        <f t="shared" ca="1" si="11"/>
        <v>13</v>
      </c>
      <c r="H25" s="254">
        <v>2</v>
      </c>
      <c r="I25" s="491">
        <v>-4.222308</v>
      </c>
      <c r="J25" s="491">
        <v>15.281338999999999</v>
      </c>
      <c r="K25" s="385" t="s">
        <v>354</v>
      </c>
      <c r="L25" s="195">
        <v>0.5</v>
      </c>
      <c r="M25" s="196"/>
      <c r="N25" s="196"/>
      <c r="O25" s="196">
        <v>0.25</v>
      </c>
      <c r="P25" s="196">
        <v>0.25</v>
      </c>
      <c r="Q25" s="197"/>
      <c r="R25" s="386">
        <f t="shared" si="3"/>
        <v>140</v>
      </c>
      <c r="S25" s="387">
        <f t="shared" si="4"/>
        <v>0</v>
      </c>
      <c r="T25" s="387">
        <f t="shared" si="5"/>
        <v>0</v>
      </c>
      <c r="U25" s="387">
        <f t="shared" si="6"/>
        <v>70</v>
      </c>
      <c r="V25" s="387">
        <f t="shared" si="7"/>
        <v>70</v>
      </c>
      <c r="W25" s="388">
        <f t="shared" si="8"/>
        <v>0</v>
      </c>
      <c r="X25" s="389">
        <f t="shared" si="9"/>
        <v>280</v>
      </c>
      <c r="Y25" s="144"/>
      <c r="Z25" s="423">
        <f t="shared" si="10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"/>
        <v>210</v>
      </c>
      <c r="F26" s="319">
        <v>46297</v>
      </c>
      <c r="G26" s="384">
        <f t="shared" ca="1" si="11"/>
        <v>11</v>
      </c>
      <c r="H26" s="385">
        <v>1</v>
      </c>
      <c r="I26" s="490">
        <v>-4.2490239000000001</v>
      </c>
      <c r="J26" s="490">
        <v>15.2338538</v>
      </c>
      <c r="K26" s="385" t="s">
        <v>353</v>
      </c>
      <c r="L26" s="195"/>
      <c r="M26" s="196"/>
      <c r="N26" s="196"/>
      <c r="O26" s="196"/>
      <c r="P26" s="196">
        <v>0.5</v>
      </c>
      <c r="Q26" s="197">
        <v>0.5</v>
      </c>
      <c r="R26" s="386">
        <f t="shared" si="3"/>
        <v>0</v>
      </c>
      <c r="S26" s="387">
        <f t="shared" si="4"/>
        <v>0</v>
      </c>
      <c r="T26" s="387">
        <f t="shared" si="5"/>
        <v>0</v>
      </c>
      <c r="U26" s="387">
        <f t="shared" si="6"/>
        <v>0</v>
      </c>
      <c r="V26" s="387">
        <f t="shared" si="7"/>
        <v>105</v>
      </c>
      <c r="W26" s="388">
        <f t="shared" si="8"/>
        <v>105</v>
      </c>
      <c r="X26" s="389">
        <f t="shared" si="9"/>
        <v>210</v>
      </c>
      <c r="Y26" s="144"/>
      <c r="Z26" s="423">
        <f t="shared" si="10"/>
        <v>0</v>
      </c>
      <c r="AA26" s="423"/>
      <c r="AB26" s="107"/>
      <c r="AC26" s="107"/>
      <c r="AD26" s="439" t="s">
        <v>311</v>
      </c>
      <c r="AE26" s="440">
        <v>20300</v>
      </c>
      <c r="AF26" s="441">
        <v>20000</v>
      </c>
      <c r="AG26" s="441">
        <v>20000</v>
      </c>
      <c r="AH26" s="441">
        <v>20000</v>
      </c>
      <c r="AI26" s="441">
        <v>20000</v>
      </c>
      <c r="AJ26" s="442">
        <v>19750</v>
      </c>
    </row>
    <row r="27" spans="1:44" ht="18.75">
      <c r="A27" s="157">
        <f t="shared" si="0"/>
        <v>1</v>
      </c>
      <c r="B27" s="142" t="s">
        <v>61</v>
      </c>
      <c r="C27" s="148" t="s">
        <v>34</v>
      </c>
      <c r="D27" s="198">
        <v>36</v>
      </c>
      <c r="E27" s="383">
        <f t="shared" si="1"/>
        <v>252</v>
      </c>
      <c r="F27" s="319">
        <v>46294</v>
      </c>
      <c r="G27" s="384">
        <f t="shared" ca="1" si="11"/>
        <v>14</v>
      </c>
      <c r="H27" s="385">
        <v>3</v>
      </c>
      <c r="I27" s="490">
        <v>-4.2190289999999999</v>
      </c>
      <c r="J27" s="490">
        <v>15.290808</v>
      </c>
      <c r="K27" s="385" t="str">
        <f>VLOOKUP(H27,Secteurs!$A$4:$C$6,3)</f>
        <v>Arnaud ITOUA</v>
      </c>
      <c r="L27" s="195">
        <v>0.5</v>
      </c>
      <c r="M27" s="196"/>
      <c r="N27" s="196">
        <v>0.25</v>
      </c>
      <c r="O27" s="196"/>
      <c r="P27" s="196">
        <v>0.25</v>
      </c>
      <c r="Q27" s="197"/>
      <c r="R27" s="386">
        <f t="shared" si="3"/>
        <v>126</v>
      </c>
      <c r="S27" s="387">
        <f t="shared" si="4"/>
        <v>0</v>
      </c>
      <c r="T27" s="387">
        <f t="shared" si="5"/>
        <v>63</v>
      </c>
      <c r="U27" s="387">
        <f t="shared" si="6"/>
        <v>0</v>
      </c>
      <c r="V27" s="387">
        <f t="shared" si="7"/>
        <v>63</v>
      </c>
      <c r="W27" s="388">
        <f t="shared" si="8"/>
        <v>0</v>
      </c>
      <c r="X27" s="389">
        <f t="shared" si="9"/>
        <v>252</v>
      </c>
      <c r="Y27" s="144"/>
      <c r="Z27" s="423">
        <f t="shared" si="10"/>
        <v>0</v>
      </c>
      <c r="AA27" s="423"/>
      <c r="AB27" s="107"/>
      <c r="AC27" s="107"/>
      <c r="AD27" s="439" t="s">
        <v>312</v>
      </c>
      <c r="AE27" s="440">
        <v>20300</v>
      </c>
      <c r="AF27" s="441">
        <v>19600</v>
      </c>
      <c r="AG27" s="441"/>
      <c r="AH27" s="441"/>
      <c r="AI27" s="441">
        <v>19400</v>
      </c>
      <c r="AJ27" s="442"/>
    </row>
    <row r="28" spans="1:44" ht="18.75" customHeight="1">
      <c r="A28" s="157">
        <f t="shared" si="0"/>
        <v>0</v>
      </c>
      <c r="B28" s="163" t="s">
        <v>321</v>
      </c>
      <c r="C28" s="142"/>
      <c r="D28" s="199"/>
      <c r="E28" s="383">
        <f t="shared" si="1"/>
        <v>0</v>
      </c>
      <c r="F28" s="319"/>
      <c r="G28" s="384" t="str">
        <f t="shared" ca="1" si="11"/>
        <v>Sans objet</v>
      </c>
      <c r="H28" s="385">
        <v>2</v>
      </c>
      <c r="I28" s="490"/>
      <c r="J28" s="490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87">
        <f t="shared" si="5"/>
        <v>0</v>
      </c>
      <c r="U28" s="387">
        <f t="shared" si="6"/>
        <v>0</v>
      </c>
      <c r="V28" s="387">
        <f t="shared" si="7"/>
        <v>0</v>
      </c>
      <c r="W28" s="388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423"/>
      <c r="AB28" s="107"/>
      <c r="AC28" s="107"/>
      <c r="AD28" s="439" t="s">
        <v>313</v>
      </c>
      <c r="AE28" s="440">
        <v>19600</v>
      </c>
      <c r="AF28" s="443"/>
      <c r="AG28" s="443"/>
      <c r="AH28" s="443"/>
      <c r="AI28" s="443"/>
      <c r="AJ28" s="288"/>
    </row>
    <row r="29" spans="1:44" s="295" customFormat="1" ht="18.75" customHeight="1">
      <c r="A29" s="157">
        <f t="shared" si="0"/>
        <v>1</v>
      </c>
      <c r="B29" s="151" t="s">
        <v>63</v>
      </c>
      <c r="C29" s="151"/>
      <c r="D29" s="198">
        <v>36</v>
      </c>
      <c r="E29" s="383">
        <f t="shared" si="1"/>
        <v>252</v>
      </c>
      <c r="F29" s="319">
        <v>46296</v>
      </c>
      <c r="G29" s="291">
        <f t="shared" ca="1" si="11"/>
        <v>12</v>
      </c>
      <c r="H29" s="254">
        <v>3</v>
      </c>
      <c r="I29" s="491">
        <v>-4.2692519000000004</v>
      </c>
      <c r="J29" s="491">
        <v>15.2894527</v>
      </c>
      <c r="K29" s="254" t="str">
        <f>VLOOKUP(H29,Secteurs!$A$4:$C$6,3)</f>
        <v>Arnaud ITOUA</v>
      </c>
      <c r="L29" s="195">
        <v>0.5</v>
      </c>
      <c r="M29" s="196"/>
      <c r="N29" s="196"/>
      <c r="O29" s="196">
        <v>0.25</v>
      </c>
      <c r="P29" s="196"/>
      <c r="Q29" s="197">
        <v>0.25</v>
      </c>
      <c r="R29" s="386">
        <f t="shared" si="3"/>
        <v>126</v>
      </c>
      <c r="S29" s="387">
        <f t="shared" si="4"/>
        <v>0</v>
      </c>
      <c r="T29" s="387">
        <f t="shared" si="5"/>
        <v>0</v>
      </c>
      <c r="U29" s="387">
        <f t="shared" si="6"/>
        <v>63</v>
      </c>
      <c r="V29" s="387">
        <f t="shared" si="7"/>
        <v>0</v>
      </c>
      <c r="W29" s="388">
        <f t="shared" si="8"/>
        <v>63</v>
      </c>
      <c r="X29" s="389">
        <f t="shared" si="9"/>
        <v>252</v>
      </c>
      <c r="Y29" s="146"/>
      <c r="Z29" s="423">
        <f t="shared" si="10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"/>
        <v>182</v>
      </c>
      <c r="F30" s="319">
        <v>46295</v>
      </c>
      <c r="G30" s="384">
        <f t="shared" ca="1" si="11"/>
        <v>13</v>
      </c>
      <c r="H30" s="385">
        <v>3</v>
      </c>
      <c r="I30" s="490"/>
      <c r="J30" s="490"/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/>
      <c r="Q30" s="197">
        <v>0.5</v>
      </c>
      <c r="R30" s="386">
        <f t="shared" si="3"/>
        <v>91</v>
      </c>
      <c r="S30" s="387">
        <f t="shared" si="4"/>
        <v>0</v>
      </c>
      <c r="T30" s="387">
        <f t="shared" si="5"/>
        <v>0</v>
      </c>
      <c r="U30" s="387">
        <f t="shared" si="6"/>
        <v>0</v>
      </c>
      <c r="V30" s="387">
        <f t="shared" si="7"/>
        <v>0</v>
      </c>
      <c r="W30" s="388">
        <f t="shared" si="8"/>
        <v>91</v>
      </c>
      <c r="X30" s="389">
        <f t="shared" si="9"/>
        <v>182</v>
      </c>
      <c r="Y30" s="144"/>
      <c r="Z30" s="423">
        <f t="shared" si="10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>
      <c r="A31" s="157">
        <f t="shared" si="0"/>
        <v>1</v>
      </c>
      <c r="B31" s="150" t="s">
        <v>65</v>
      </c>
      <c r="C31" s="148" t="s">
        <v>34</v>
      </c>
      <c r="D31" s="201">
        <v>24</v>
      </c>
      <c r="E31" s="383">
        <f t="shared" si="1"/>
        <v>168</v>
      </c>
      <c r="F31" s="319">
        <v>46296</v>
      </c>
      <c r="G31" s="384">
        <f t="shared" ca="1" si="11"/>
        <v>12</v>
      </c>
      <c r="H31" s="385">
        <v>3</v>
      </c>
      <c r="I31" s="490">
        <v>-4.1916270000000004</v>
      </c>
      <c r="J31" s="490">
        <v>15.253387200000001</v>
      </c>
      <c r="K31" s="385" t="str">
        <f>VLOOKUP(H31,Secteurs!$A$4:$C$6,3)</f>
        <v>Arnaud ITOUA</v>
      </c>
      <c r="L31" s="195">
        <v>0.75</v>
      </c>
      <c r="M31" s="196"/>
      <c r="N31" s="196"/>
      <c r="O31" s="196"/>
      <c r="P31" s="196"/>
      <c r="Q31" s="197">
        <v>0.25</v>
      </c>
      <c r="R31" s="386">
        <f t="shared" si="3"/>
        <v>126</v>
      </c>
      <c r="S31" s="387">
        <f t="shared" si="4"/>
        <v>0</v>
      </c>
      <c r="T31" s="387">
        <f t="shared" si="5"/>
        <v>0</v>
      </c>
      <c r="U31" s="387">
        <f t="shared" si="6"/>
        <v>0</v>
      </c>
      <c r="V31" s="387">
        <f t="shared" si="7"/>
        <v>0</v>
      </c>
      <c r="W31" s="388">
        <f t="shared" si="8"/>
        <v>42</v>
      </c>
      <c r="X31" s="389">
        <f t="shared" si="9"/>
        <v>168</v>
      </c>
      <c r="Y31" s="144"/>
      <c r="Z31" s="423">
        <f t="shared" si="10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515" t="s">
        <v>374</v>
      </c>
      <c r="AJ31" s="373" t="s">
        <v>364</v>
      </c>
    </row>
    <row r="32" spans="1:44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"/>
        <v>294</v>
      </c>
      <c r="F32" s="319">
        <v>46294</v>
      </c>
      <c r="G32" s="384">
        <f t="shared" ca="1" si="11"/>
        <v>14</v>
      </c>
      <c r="H32" s="385">
        <v>3</v>
      </c>
      <c r="I32" s="490"/>
      <c r="J32" s="490"/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>
        <v>0.5</v>
      </c>
      <c r="Q32" s="197"/>
      <c r="R32" s="386">
        <f t="shared" si="3"/>
        <v>147</v>
      </c>
      <c r="S32" s="387">
        <f t="shared" si="4"/>
        <v>0</v>
      </c>
      <c r="T32" s="387">
        <f t="shared" si="5"/>
        <v>0</v>
      </c>
      <c r="U32" s="387">
        <f t="shared" si="6"/>
        <v>0</v>
      </c>
      <c r="V32" s="387">
        <f t="shared" si="7"/>
        <v>147</v>
      </c>
      <c r="W32" s="388">
        <f t="shared" si="8"/>
        <v>0</v>
      </c>
      <c r="X32" s="389">
        <f t="shared" si="9"/>
        <v>294</v>
      </c>
      <c r="Y32" s="144"/>
      <c r="Z32" s="423">
        <f t="shared" si="10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"/>
        <v>378</v>
      </c>
      <c r="F33" s="319">
        <v>46297</v>
      </c>
      <c r="G33" s="384">
        <f t="shared" ca="1" si="11"/>
        <v>11</v>
      </c>
      <c r="H33" s="385">
        <v>1</v>
      </c>
      <c r="I33" s="490">
        <v>-4.2525674000000002</v>
      </c>
      <c r="J33" s="490">
        <v>15.2322305</v>
      </c>
      <c r="K33" s="385" t="s">
        <v>353</v>
      </c>
      <c r="L33" s="195">
        <v>0.5</v>
      </c>
      <c r="M33" s="196">
        <v>0.25</v>
      </c>
      <c r="N33" s="196"/>
      <c r="O33" s="196"/>
      <c r="P33" s="196"/>
      <c r="Q33" s="197">
        <v>0.25</v>
      </c>
      <c r="R33" s="386">
        <f t="shared" si="3"/>
        <v>189</v>
      </c>
      <c r="S33" s="387">
        <f t="shared" si="4"/>
        <v>94.5</v>
      </c>
      <c r="T33" s="387">
        <f t="shared" si="5"/>
        <v>0</v>
      </c>
      <c r="U33" s="387">
        <f t="shared" si="6"/>
        <v>0</v>
      </c>
      <c r="V33" s="387">
        <f t="shared" si="7"/>
        <v>0</v>
      </c>
      <c r="W33" s="388">
        <f t="shared" si="8"/>
        <v>94.5</v>
      </c>
      <c r="X33" s="389">
        <f t="shared" si="9"/>
        <v>378</v>
      </c>
      <c r="Y33" s="144"/>
      <c r="Z33" s="423">
        <f t="shared" si="10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>
      <c r="A34" s="157">
        <f t="shared" ref="A34:A65" si="12">+IF(D34&gt;0,1,0)</f>
        <v>1</v>
      </c>
      <c r="B34" s="142" t="s">
        <v>68</v>
      </c>
      <c r="C34" s="148" t="s">
        <v>29</v>
      </c>
      <c r="D34" s="198">
        <v>42</v>
      </c>
      <c r="E34" s="383">
        <f t="shared" ref="E34:E65" si="13">D34*7</f>
        <v>294</v>
      </c>
      <c r="F34" s="319">
        <v>46295</v>
      </c>
      <c r="G34" s="384">
        <f t="shared" ca="1" si="11"/>
        <v>13</v>
      </c>
      <c r="H34" s="385">
        <v>2</v>
      </c>
      <c r="I34" s="490">
        <v>-4.2274599999999998</v>
      </c>
      <c r="J34" s="490">
        <v>15.292388000000001</v>
      </c>
      <c r="K34" s="385" t="s">
        <v>354</v>
      </c>
      <c r="L34" s="195">
        <v>0.5</v>
      </c>
      <c r="M34" s="196">
        <v>0.25</v>
      </c>
      <c r="N34" s="196"/>
      <c r="O34" s="196">
        <v>0.25</v>
      </c>
      <c r="P34" s="196"/>
      <c r="Q34" s="197"/>
      <c r="R34" s="386">
        <f t="shared" ref="R34:R65" si="14">+$E34*L34</f>
        <v>147</v>
      </c>
      <c r="S34" s="387">
        <f t="shared" ref="S34:S65" si="15">+$E34*M34</f>
        <v>73.5</v>
      </c>
      <c r="T34" s="387">
        <f t="shared" ref="T34:T65" si="16">+$E34*N34</f>
        <v>0</v>
      </c>
      <c r="U34" s="387">
        <f t="shared" ref="U34:U65" si="17">+$E34*O34</f>
        <v>73.5</v>
      </c>
      <c r="V34" s="387">
        <f t="shared" ref="V34:V65" si="18">+$E34*P34</f>
        <v>0</v>
      </c>
      <c r="W34" s="388">
        <f t="shared" ref="W34:W65" si="19">+$E34*Q34</f>
        <v>0</v>
      </c>
      <c r="X34" s="389">
        <f t="shared" ref="X34:X65" si="20">SUM(R34:W34)</f>
        <v>294</v>
      </c>
      <c r="Y34" s="144"/>
      <c r="Z34" s="423">
        <f t="shared" ref="Z34:Z65" si="21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57">
        <f t="shared" si="12"/>
        <v>1</v>
      </c>
      <c r="B35" s="142" t="s">
        <v>69</v>
      </c>
      <c r="C35" s="142"/>
      <c r="D35" s="198">
        <v>28</v>
      </c>
      <c r="E35" s="383">
        <f t="shared" si="13"/>
        <v>196</v>
      </c>
      <c r="F35" s="319">
        <v>46294</v>
      </c>
      <c r="G35" s="384">
        <f t="shared" ca="1" si="11"/>
        <v>14</v>
      </c>
      <c r="H35" s="385">
        <v>3</v>
      </c>
      <c r="I35" s="490"/>
      <c r="J35" s="490"/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14"/>
        <v>98</v>
      </c>
      <c r="S35" s="387">
        <f t="shared" si="15"/>
        <v>0</v>
      </c>
      <c r="T35" s="387">
        <f t="shared" si="16"/>
        <v>0</v>
      </c>
      <c r="U35" s="387">
        <f t="shared" si="17"/>
        <v>0</v>
      </c>
      <c r="V35" s="387">
        <f t="shared" si="18"/>
        <v>0</v>
      </c>
      <c r="W35" s="388">
        <f t="shared" si="19"/>
        <v>98</v>
      </c>
      <c r="X35" s="389">
        <f t="shared" si="20"/>
        <v>196</v>
      </c>
      <c r="Y35" s="144"/>
      <c r="Z35" s="423">
        <f t="shared" si="21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57">
        <f t="shared" si="12"/>
        <v>1</v>
      </c>
      <c r="B36" s="142" t="s">
        <v>299</v>
      </c>
      <c r="C36" s="142"/>
      <c r="D36" s="198">
        <v>26</v>
      </c>
      <c r="E36" s="383">
        <f t="shared" si="13"/>
        <v>182</v>
      </c>
      <c r="F36" s="319">
        <v>46295</v>
      </c>
      <c r="G36" s="384">
        <f t="shared" ca="1" si="11"/>
        <v>13</v>
      </c>
      <c r="H36" s="385">
        <v>3</v>
      </c>
      <c r="I36" s="490">
        <v>-4.1155827</v>
      </c>
      <c r="J36" s="490">
        <v>15.3594078</v>
      </c>
      <c r="K36" s="385" t="str">
        <f>VLOOKUP(H36,Secteurs!$A$4:$C$6,3)</f>
        <v>Arnaud ITOUA</v>
      </c>
      <c r="L36" s="195"/>
      <c r="M36" s="196"/>
      <c r="N36" s="196"/>
      <c r="O36" s="196"/>
      <c r="P36" s="196"/>
      <c r="Q36" s="197">
        <v>1</v>
      </c>
      <c r="R36" s="386">
        <f t="shared" si="14"/>
        <v>0</v>
      </c>
      <c r="S36" s="387">
        <f t="shared" si="15"/>
        <v>0</v>
      </c>
      <c r="T36" s="387">
        <f t="shared" si="16"/>
        <v>0</v>
      </c>
      <c r="U36" s="387">
        <f t="shared" si="17"/>
        <v>0</v>
      </c>
      <c r="V36" s="387">
        <f t="shared" si="18"/>
        <v>0</v>
      </c>
      <c r="W36" s="388">
        <f t="shared" si="19"/>
        <v>182</v>
      </c>
      <c r="X36" s="389">
        <f t="shared" si="20"/>
        <v>182</v>
      </c>
      <c r="Y36" s="144"/>
      <c r="Z36" s="423">
        <f t="shared" si="21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>
      <c r="A37" s="157">
        <f t="shared" si="12"/>
        <v>1</v>
      </c>
      <c r="B37" s="150" t="s">
        <v>72</v>
      </c>
      <c r="C37" s="150"/>
      <c r="D37" s="201">
        <v>26</v>
      </c>
      <c r="E37" s="383">
        <f t="shared" si="13"/>
        <v>182</v>
      </c>
      <c r="F37" s="319">
        <v>46295</v>
      </c>
      <c r="G37" s="384">
        <f t="shared" ca="1" si="11"/>
        <v>13</v>
      </c>
      <c r="H37" s="385">
        <v>2</v>
      </c>
      <c r="I37" s="490">
        <v>-4.2341179999999996</v>
      </c>
      <c r="J37" s="490">
        <v>15.268291</v>
      </c>
      <c r="K37" s="385" t="s">
        <v>354</v>
      </c>
      <c r="L37" s="195">
        <v>0.5</v>
      </c>
      <c r="M37" s="196"/>
      <c r="N37" s="196"/>
      <c r="O37" s="196"/>
      <c r="P37" s="196">
        <v>0.5</v>
      </c>
      <c r="Q37" s="197"/>
      <c r="R37" s="386">
        <f t="shared" si="14"/>
        <v>91</v>
      </c>
      <c r="S37" s="387">
        <f t="shared" si="15"/>
        <v>0</v>
      </c>
      <c r="T37" s="387">
        <f t="shared" si="16"/>
        <v>0</v>
      </c>
      <c r="U37" s="387">
        <f t="shared" si="17"/>
        <v>0</v>
      </c>
      <c r="V37" s="387">
        <f t="shared" si="18"/>
        <v>91</v>
      </c>
      <c r="W37" s="388">
        <f t="shared" si="19"/>
        <v>0</v>
      </c>
      <c r="X37" s="389">
        <f t="shared" si="20"/>
        <v>182</v>
      </c>
      <c r="Y37" s="144"/>
      <c r="Z37" s="423">
        <f t="shared" si="21"/>
        <v>0</v>
      </c>
      <c r="AA37" s="423"/>
      <c r="AB37" s="107"/>
      <c r="AC37" s="107"/>
      <c r="AD37" s="439" t="s">
        <v>590</v>
      </c>
      <c r="AE37" s="440">
        <v>9975</v>
      </c>
      <c r="AF37" s="441">
        <v>10000</v>
      </c>
      <c r="AG37" s="441">
        <v>10000</v>
      </c>
      <c r="AH37" s="441">
        <v>10000</v>
      </c>
      <c r="AI37" s="441">
        <v>10000</v>
      </c>
      <c r="AJ37" s="442">
        <v>9875</v>
      </c>
      <c r="AL37" s="107"/>
      <c r="AM37" s="107"/>
      <c r="AN37" s="439"/>
    </row>
    <row r="38" spans="1:40" ht="18.75">
      <c r="A38" s="157">
        <f t="shared" si="12"/>
        <v>1</v>
      </c>
      <c r="B38" s="150" t="s">
        <v>73</v>
      </c>
      <c r="C38" s="150"/>
      <c r="D38" s="200">
        <v>40</v>
      </c>
      <c r="E38" s="383">
        <f t="shared" si="13"/>
        <v>280</v>
      </c>
      <c r="F38" s="319">
        <v>46295</v>
      </c>
      <c r="G38" s="384">
        <f t="shared" ca="1" si="11"/>
        <v>13</v>
      </c>
      <c r="H38" s="385">
        <v>1</v>
      </c>
      <c r="I38" s="490">
        <v>-4.2617120999999996</v>
      </c>
      <c r="J38" s="490">
        <v>15.2799757</v>
      </c>
      <c r="K38" s="385" t="s">
        <v>354</v>
      </c>
      <c r="L38" s="195">
        <v>0.5</v>
      </c>
      <c r="M38" s="196"/>
      <c r="N38" s="196"/>
      <c r="O38" s="196">
        <v>0.5</v>
      </c>
      <c r="P38" s="196"/>
      <c r="Q38" s="197"/>
      <c r="R38" s="386">
        <f t="shared" si="14"/>
        <v>140</v>
      </c>
      <c r="S38" s="387">
        <f t="shared" si="15"/>
        <v>0</v>
      </c>
      <c r="T38" s="387">
        <f t="shared" si="16"/>
        <v>0</v>
      </c>
      <c r="U38" s="387">
        <f t="shared" si="17"/>
        <v>140</v>
      </c>
      <c r="V38" s="387">
        <f t="shared" si="18"/>
        <v>0</v>
      </c>
      <c r="W38" s="388">
        <f t="shared" si="19"/>
        <v>0</v>
      </c>
      <c r="X38" s="389">
        <f t="shared" si="20"/>
        <v>280</v>
      </c>
      <c r="Y38" s="144"/>
      <c r="Z38" s="423">
        <f t="shared" si="21"/>
        <v>0</v>
      </c>
      <c r="AA38" s="423"/>
      <c r="AB38" s="107"/>
      <c r="AC38" s="107"/>
      <c r="AD38" s="439" t="s">
        <v>591</v>
      </c>
      <c r="AE38" s="440">
        <v>9975</v>
      </c>
      <c r="AF38" s="443"/>
      <c r="AG38" s="443"/>
      <c r="AH38" s="443"/>
      <c r="AI38" s="443"/>
      <c r="AJ38" s="441"/>
      <c r="AL38" s="107"/>
      <c r="AM38" s="107"/>
      <c r="AN38" s="439"/>
    </row>
    <row r="39" spans="1:40" ht="18.75">
      <c r="A39" s="157">
        <f t="shared" si="12"/>
        <v>1</v>
      </c>
      <c r="B39" s="142" t="s">
        <v>71</v>
      </c>
      <c r="C39" s="142"/>
      <c r="D39" s="198">
        <v>26</v>
      </c>
      <c r="E39" s="383">
        <f t="shared" si="13"/>
        <v>182</v>
      </c>
      <c r="F39" s="319">
        <v>46295</v>
      </c>
      <c r="G39" s="384">
        <f t="shared" ca="1" si="11"/>
        <v>13</v>
      </c>
      <c r="H39" s="385">
        <v>3</v>
      </c>
      <c r="I39" s="490">
        <v>-4.1209197</v>
      </c>
      <c r="J39" s="490">
        <v>15.360647200000001</v>
      </c>
      <c r="K39" s="385" t="str">
        <f>VLOOKUP(H39,Secteurs!$A$4:$C$6,3)</f>
        <v>Arnaud ITOUA</v>
      </c>
      <c r="L39" s="195">
        <v>0.5</v>
      </c>
      <c r="M39" s="196"/>
      <c r="N39" s="196"/>
      <c r="O39" s="196"/>
      <c r="P39" s="196"/>
      <c r="Q39" s="197">
        <v>0.5</v>
      </c>
      <c r="R39" s="386">
        <f t="shared" si="14"/>
        <v>91</v>
      </c>
      <c r="S39" s="387">
        <f t="shared" si="15"/>
        <v>0</v>
      </c>
      <c r="T39" s="387">
        <f t="shared" si="16"/>
        <v>0</v>
      </c>
      <c r="U39" s="387">
        <f t="shared" si="17"/>
        <v>0</v>
      </c>
      <c r="V39" s="387">
        <f t="shared" si="18"/>
        <v>0</v>
      </c>
      <c r="W39" s="388">
        <f t="shared" si="19"/>
        <v>91</v>
      </c>
      <c r="X39" s="389">
        <f t="shared" si="20"/>
        <v>182</v>
      </c>
      <c r="Y39" s="144"/>
      <c r="Z39" s="423">
        <f t="shared" si="21"/>
        <v>0</v>
      </c>
      <c r="AA39" s="423"/>
      <c r="AB39" s="107"/>
      <c r="AC39" s="107"/>
      <c r="AD39" s="439" t="s">
        <v>592</v>
      </c>
      <c r="AE39" s="440">
        <v>9525</v>
      </c>
      <c r="AF39" s="441"/>
      <c r="AG39" s="441"/>
      <c r="AH39" s="441"/>
      <c r="AI39" s="441"/>
      <c r="AJ39" s="442"/>
    </row>
    <row r="40" spans="1:40" ht="18.75">
      <c r="A40" s="157">
        <f t="shared" si="12"/>
        <v>1</v>
      </c>
      <c r="B40" s="142" t="s">
        <v>74</v>
      </c>
      <c r="C40" s="148" t="s">
        <v>29</v>
      </c>
      <c r="D40" s="198">
        <v>24</v>
      </c>
      <c r="E40" s="383">
        <f t="shared" si="13"/>
        <v>168</v>
      </c>
      <c r="F40" s="319">
        <v>46294</v>
      </c>
      <c r="G40" s="384">
        <f t="shared" ca="1" si="11"/>
        <v>14</v>
      </c>
      <c r="H40" s="385">
        <v>3</v>
      </c>
      <c r="I40" s="490">
        <v>-4.2118339999999996</v>
      </c>
      <c r="J40" s="490">
        <v>15.267199099999999</v>
      </c>
      <c r="K40" s="385" t="str">
        <f>VLOOKUP(H40,Secteurs!$A$4:$C$6,3)</f>
        <v>Arnaud ITOUA</v>
      </c>
      <c r="L40" s="195">
        <v>0.5</v>
      </c>
      <c r="M40" s="196"/>
      <c r="N40" s="196"/>
      <c r="O40" s="196">
        <v>0.5</v>
      </c>
      <c r="P40" s="196"/>
      <c r="Q40" s="197"/>
      <c r="R40" s="386">
        <f t="shared" si="14"/>
        <v>84</v>
      </c>
      <c r="S40" s="387">
        <f t="shared" si="15"/>
        <v>0</v>
      </c>
      <c r="T40" s="387">
        <f t="shared" si="16"/>
        <v>0</v>
      </c>
      <c r="U40" s="387">
        <f t="shared" si="17"/>
        <v>84</v>
      </c>
      <c r="V40" s="387">
        <f t="shared" si="18"/>
        <v>0</v>
      </c>
      <c r="W40" s="388">
        <f t="shared" si="19"/>
        <v>0</v>
      </c>
      <c r="X40" s="389">
        <f t="shared" si="20"/>
        <v>168</v>
      </c>
      <c r="Y40" s="144"/>
      <c r="Z40" s="423">
        <f t="shared" si="21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12"/>
        <v>1</v>
      </c>
      <c r="B41" s="142" t="s">
        <v>75</v>
      </c>
      <c r="C41" s="148" t="s">
        <v>29</v>
      </c>
      <c r="D41" s="198">
        <v>32</v>
      </c>
      <c r="E41" s="383">
        <f t="shared" si="13"/>
        <v>224</v>
      </c>
      <c r="F41" s="319">
        <v>46294</v>
      </c>
      <c r="G41" s="384">
        <f t="shared" ca="1" si="11"/>
        <v>14</v>
      </c>
      <c r="H41" s="385">
        <v>1</v>
      </c>
      <c r="I41" s="490">
        <v>-4.2914669999999999</v>
      </c>
      <c r="J41" s="490">
        <v>15.24741</v>
      </c>
      <c r="K41" s="385" t="s">
        <v>353</v>
      </c>
      <c r="L41" s="195">
        <v>0.5</v>
      </c>
      <c r="M41" s="196"/>
      <c r="N41" s="196"/>
      <c r="O41" s="196">
        <v>0.25</v>
      </c>
      <c r="P41" s="196"/>
      <c r="Q41" s="197">
        <v>0.25</v>
      </c>
      <c r="R41" s="386">
        <f t="shared" si="14"/>
        <v>112</v>
      </c>
      <c r="S41" s="387">
        <f t="shared" si="15"/>
        <v>0</v>
      </c>
      <c r="T41" s="387">
        <f t="shared" si="16"/>
        <v>0</v>
      </c>
      <c r="U41" s="387">
        <f t="shared" si="17"/>
        <v>56</v>
      </c>
      <c r="V41" s="387">
        <f t="shared" si="18"/>
        <v>0</v>
      </c>
      <c r="W41" s="388">
        <f t="shared" si="19"/>
        <v>56</v>
      </c>
      <c r="X41" s="389">
        <f t="shared" si="20"/>
        <v>224</v>
      </c>
      <c r="Y41" s="144"/>
      <c r="Z41" s="423">
        <f t="shared" si="21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57">
        <f t="shared" si="12"/>
        <v>1</v>
      </c>
      <c r="B42" s="142" t="s">
        <v>216</v>
      </c>
      <c r="C42" s="148" t="s">
        <v>29</v>
      </c>
      <c r="D42" s="198">
        <v>38</v>
      </c>
      <c r="E42" s="383">
        <f t="shared" si="13"/>
        <v>266</v>
      </c>
      <c r="F42" s="319">
        <v>46297</v>
      </c>
      <c r="G42" s="384">
        <f t="shared" ca="1" si="11"/>
        <v>11</v>
      </c>
      <c r="H42" s="385">
        <v>3</v>
      </c>
      <c r="I42" s="490">
        <v>-4.1955397999999997</v>
      </c>
      <c r="J42" s="490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>
        <v>0.5</v>
      </c>
      <c r="P42" s="196"/>
      <c r="Q42" s="197"/>
      <c r="R42" s="386">
        <f t="shared" si="14"/>
        <v>133</v>
      </c>
      <c r="S42" s="387">
        <f t="shared" si="15"/>
        <v>0</v>
      </c>
      <c r="T42" s="387">
        <f t="shared" si="16"/>
        <v>0</v>
      </c>
      <c r="U42" s="387">
        <f t="shared" si="17"/>
        <v>133</v>
      </c>
      <c r="V42" s="387">
        <f t="shared" si="18"/>
        <v>0</v>
      </c>
      <c r="W42" s="388">
        <f t="shared" si="19"/>
        <v>0</v>
      </c>
      <c r="X42" s="389">
        <f t="shared" si="20"/>
        <v>266</v>
      </c>
      <c r="Y42" s="144"/>
      <c r="Z42" s="423">
        <f t="shared" si="21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57">
        <f t="shared" si="12"/>
        <v>1</v>
      </c>
      <c r="B43" s="150" t="s">
        <v>77</v>
      </c>
      <c r="C43" s="148" t="s">
        <v>29</v>
      </c>
      <c r="D43" s="200">
        <v>46</v>
      </c>
      <c r="E43" s="383">
        <f t="shared" si="13"/>
        <v>322</v>
      </c>
      <c r="F43" s="319">
        <v>46295</v>
      </c>
      <c r="G43" s="384">
        <f t="shared" ca="1" si="11"/>
        <v>13</v>
      </c>
      <c r="H43" s="385">
        <v>2</v>
      </c>
      <c r="I43" s="490"/>
      <c r="J43" s="490"/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4"/>
        <v>161</v>
      </c>
      <c r="S43" s="387">
        <f t="shared" si="15"/>
        <v>0</v>
      </c>
      <c r="T43" s="387">
        <f t="shared" si="16"/>
        <v>0</v>
      </c>
      <c r="U43" s="387">
        <f t="shared" si="17"/>
        <v>161</v>
      </c>
      <c r="V43" s="387">
        <f t="shared" si="18"/>
        <v>0</v>
      </c>
      <c r="W43" s="388">
        <f t="shared" si="19"/>
        <v>0</v>
      </c>
      <c r="X43" s="389">
        <f t="shared" si="20"/>
        <v>322</v>
      </c>
      <c r="Y43" s="144"/>
      <c r="Z43" s="423">
        <f t="shared" si="21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12"/>
        <v>1</v>
      </c>
      <c r="B44" s="142" t="s">
        <v>78</v>
      </c>
      <c r="C44" s="142"/>
      <c r="D44" s="198">
        <v>42</v>
      </c>
      <c r="E44" s="383">
        <f t="shared" si="13"/>
        <v>294</v>
      </c>
      <c r="F44" s="319">
        <v>46297</v>
      </c>
      <c r="G44" s="384">
        <v>1</v>
      </c>
      <c r="H44" s="385">
        <v>1</v>
      </c>
      <c r="I44" s="490">
        <v>-4.2632631999999999</v>
      </c>
      <c r="J44" s="490">
        <v>15.2346574</v>
      </c>
      <c r="K44" s="385" t="s">
        <v>353</v>
      </c>
      <c r="L44" s="195">
        <v>0.5</v>
      </c>
      <c r="M44" s="196"/>
      <c r="N44" s="196"/>
      <c r="O44" s="196"/>
      <c r="P44" s="196">
        <v>0.25</v>
      </c>
      <c r="Q44" s="197">
        <v>0.25</v>
      </c>
      <c r="R44" s="386">
        <f t="shared" si="14"/>
        <v>147</v>
      </c>
      <c r="S44" s="387">
        <f t="shared" si="15"/>
        <v>0</v>
      </c>
      <c r="T44" s="387">
        <f t="shared" si="16"/>
        <v>0</v>
      </c>
      <c r="U44" s="387">
        <f t="shared" si="17"/>
        <v>0</v>
      </c>
      <c r="V44" s="387">
        <f t="shared" si="18"/>
        <v>73.5</v>
      </c>
      <c r="W44" s="388">
        <f t="shared" si="19"/>
        <v>73.5</v>
      </c>
      <c r="X44" s="389">
        <f t="shared" si="20"/>
        <v>294</v>
      </c>
      <c r="Y44" s="144"/>
      <c r="Z44" s="423">
        <f t="shared" si="21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12"/>
        <v>1</v>
      </c>
      <c r="B45" s="142" t="s">
        <v>79</v>
      </c>
      <c r="C45" s="142"/>
      <c r="D45" s="198">
        <v>30</v>
      </c>
      <c r="E45" s="383">
        <f t="shared" si="13"/>
        <v>210</v>
      </c>
      <c r="F45" s="319">
        <v>46297</v>
      </c>
      <c r="G45" s="384">
        <v>1</v>
      </c>
      <c r="H45" s="385">
        <v>1</v>
      </c>
      <c r="I45" s="490">
        <v>-4.2365136999999997</v>
      </c>
      <c r="J45" s="490">
        <v>15.2513513</v>
      </c>
      <c r="K45" s="385" t="s">
        <v>353</v>
      </c>
      <c r="L45" s="195">
        <v>0.5</v>
      </c>
      <c r="M45" s="196"/>
      <c r="N45" s="196"/>
      <c r="O45" s="196">
        <v>0.5</v>
      </c>
      <c r="P45" s="196"/>
      <c r="Q45" s="197"/>
      <c r="R45" s="386">
        <f t="shared" si="14"/>
        <v>105</v>
      </c>
      <c r="S45" s="387">
        <f t="shared" si="15"/>
        <v>0</v>
      </c>
      <c r="T45" s="387">
        <f t="shared" si="16"/>
        <v>0</v>
      </c>
      <c r="U45" s="387">
        <f t="shared" si="17"/>
        <v>105</v>
      </c>
      <c r="V45" s="387">
        <f t="shared" si="18"/>
        <v>0</v>
      </c>
      <c r="W45" s="388">
        <f t="shared" si="19"/>
        <v>0</v>
      </c>
      <c r="X45" s="389">
        <f t="shared" si="20"/>
        <v>210</v>
      </c>
      <c r="Y45" s="144"/>
      <c r="Z45" s="423">
        <f t="shared" si="21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12"/>
        <v>1</v>
      </c>
      <c r="B46" s="153" t="s">
        <v>80</v>
      </c>
      <c r="C46" s="148" t="s">
        <v>29</v>
      </c>
      <c r="D46" s="198">
        <v>34</v>
      </c>
      <c r="E46" s="383">
        <f t="shared" si="13"/>
        <v>238</v>
      </c>
      <c r="F46" s="319">
        <v>46297</v>
      </c>
      <c r="G46" s="384">
        <v>1</v>
      </c>
      <c r="H46" s="254">
        <v>1</v>
      </c>
      <c r="I46" s="491">
        <v>-4.3315099999999997</v>
      </c>
      <c r="J46" s="491">
        <v>15.143625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4"/>
        <v>119</v>
      </c>
      <c r="S46" s="387">
        <f t="shared" si="15"/>
        <v>0</v>
      </c>
      <c r="T46" s="387">
        <f t="shared" si="16"/>
        <v>0</v>
      </c>
      <c r="U46" s="387">
        <f t="shared" si="17"/>
        <v>0</v>
      </c>
      <c r="V46" s="387">
        <f t="shared" si="18"/>
        <v>0</v>
      </c>
      <c r="W46" s="388">
        <f t="shared" si="19"/>
        <v>119</v>
      </c>
      <c r="X46" s="389">
        <f t="shared" si="20"/>
        <v>238</v>
      </c>
      <c r="Y46" s="144"/>
      <c r="Z46" s="423">
        <f t="shared" si="21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57">
        <f t="shared" si="12"/>
        <v>1</v>
      </c>
      <c r="B47" s="142" t="s">
        <v>391</v>
      </c>
      <c r="C47" s="148" t="s">
        <v>29</v>
      </c>
      <c r="D47" s="198">
        <v>24</v>
      </c>
      <c r="E47" s="383">
        <f t="shared" si="13"/>
        <v>168</v>
      </c>
      <c r="F47" s="319">
        <v>46295</v>
      </c>
      <c r="G47" s="384">
        <v>1</v>
      </c>
      <c r="H47" s="385">
        <v>3</v>
      </c>
      <c r="I47" s="490">
        <v>-4.1118284000000003</v>
      </c>
      <c r="J47" s="490">
        <v>15.3616036</v>
      </c>
      <c r="K47" s="385" t="str">
        <f>VLOOKUP(H47,Secteurs!$A$4:$C$6,3)</f>
        <v>Arnaud ITOUA</v>
      </c>
      <c r="L47" s="195"/>
      <c r="M47" s="196"/>
      <c r="N47" s="196">
        <v>0.5</v>
      </c>
      <c r="O47" s="196"/>
      <c r="P47" s="196">
        <v>0.5</v>
      </c>
      <c r="Q47" s="197"/>
      <c r="R47" s="386">
        <f t="shared" si="14"/>
        <v>0</v>
      </c>
      <c r="S47" s="387">
        <f t="shared" si="15"/>
        <v>0</v>
      </c>
      <c r="T47" s="387">
        <f t="shared" si="16"/>
        <v>84</v>
      </c>
      <c r="U47" s="387">
        <f t="shared" si="17"/>
        <v>0</v>
      </c>
      <c r="V47" s="387">
        <f t="shared" si="18"/>
        <v>84</v>
      </c>
      <c r="W47" s="388">
        <f t="shared" si="19"/>
        <v>0</v>
      </c>
      <c r="X47" s="389">
        <f t="shared" si="20"/>
        <v>168</v>
      </c>
      <c r="Y47" s="144"/>
      <c r="Z47" s="423">
        <f t="shared" si="21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57">
        <f t="shared" si="12"/>
        <v>1</v>
      </c>
      <c r="B48" s="142" t="s">
        <v>82</v>
      </c>
      <c r="C48" s="148" t="s">
        <v>29</v>
      </c>
      <c r="D48" s="198">
        <v>50</v>
      </c>
      <c r="E48" s="383">
        <f t="shared" si="13"/>
        <v>350</v>
      </c>
      <c r="F48" s="319">
        <v>46295</v>
      </c>
      <c r="G48" s="384">
        <f t="shared" ref="G48:G66" ca="1" si="22">+IF(A48=1,(+TODAY())-F48,"Sans objet")</f>
        <v>13</v>
      </c>
      <c r="H48" s="385">
        <v>2</v>
      </c>
      <c r="I48" s="490">
        <v>-4.2270250000000003</v>
      </c>
      <c r="J48" s="490">
        <v>15.262993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4"/>
        <v>175</v>
      </c>
      <c r="S48" s="387">
        <f t="shared" si="15"/>
        <v>0</v>
      </c>
      <c r="T48" s="387">
        <f t="shared" si="16"/>
        <v>0</v>
      </c>
      <c r="U48" s="387">
        <f t="shared" si="17"/>
        <v>175</v>
      </c>
      <c r="V48" s="387">
        <f t="shared" si="18"/>
        <v>0</v>
      </c>
      <c r="W48" s="388">
        <f t="shared" si="19"/>
        <v>0</v>
      </c>
      <c r="X48" s="389">
        <f t="shared" si="20"/>
        <v>350</v>
      </c>
      <c r="Y48" s="144" t="s">
        <v>601</v>
      </c>
      <c r="Z48" s="423">
        <f t="shared" si="21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12"/>
        <v>1</v>
      </c>
      <c r="B49" s="156" t="s">
        <v>83</v>
      </c>
      <c r="C49" s="148" t="s">
        <v>29</v>
      </c>
      <c r="D49" s="202">
        <v>26</v>
      </c>
      <c r="E49" s="383">
        <f t="shared" si="13"/>
        <v>182</v>
      </c>
      <c r="F49" s="319">
        <v>46295</v>
      </c>
      <c r="G49" s="384">
        <f t="shared" ca="1" si="22"/>
        <v>13</v>
      </c>
      <c r="H49" s="385">
        <v>3</v>
      </c>
      <c r="I49" s="490">
        <v>-4.1425764000000003</v>
      </c>
      <c r="J49" s="490">
        <v>15.290800900000001</v>
      </c>
      <c r="K49" s="385" t="str">
        <f>VLOOKUP(H49,Secteurs!$A$4:$C$6,3)</f>
        <v>Arnaud ITOUA</v>
      </c>
      <c r="L49" s="195"/>
      <c r="M49" s="196"/>
      <c r="N49" s="196"/>
      <c r="O49" s="196">
        <v>0.5</v>
      </c>
      <c r="P49" s="196">
        <v>0.5</v>
      </c>
      <c r="Q49" s="197"/>
      <c r="R49" s="386">
        <f t="shared" si="14"/>
        <v>0</v>
      </c>
      <c r="S49" s="387">
        <f t="shared" si="15"/>
        <v>0</v>
      </c>
      <c r="T49" s="387">
        <f t="shared" si="16"/>
        <v>0</v>
      </c>
      <c r="U49" s="387">
        <f t="shared" si="17"/>
        <v>91</v>
      </c>
      <c r="V49" s="387">
        <f t="shared" si="18"/>
        <v>91</v>
      </c>
      <c r="W49" s="388">
        <f t="shared" si="19"/>
        <v>0</v>
      </c>
      <c r="X49" s="389">
        <f t="shared" si="20"/>
        <v>182</v>
      </c>
      <c r="Y49" s="144"/>
      <c r="Z49" s="423">
        <f t="shared" si="21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12"/>
        <v>1</v>
      </c>
      <c r="B50" s="142" t="s">
        <v>297</v>
      </c>
      <c r="C50" s="142"/>
      <c r="D50" s="198">
        <v>40</v>
      </c>
      <c r="E50" s="383">
        <f t="shared" si="13"/>
        <v>280</v>
      </c>
      <c r="F50" s="319">
        <v>46294</v>
      </c>
      <c r="G50" s="384">
        <f t="shared" ca="1" si="22"/>
        <v>14</v>
      </c>
      <c r="H50" s="385">
        <v>2</v>
      </c>
      <c r="I50" s="490">
        <v>-4.2286400000000004</v>
      </c>
      <c r="J50" s="490">
        <v>15.267226000000001</v>
      </c>
      <c r="K50" s="385" t="s">
        <v>354</v>
      </c>
      <c r="L50" s="195">
        <v>0.5</v>
      </c>
      <c r="M50" s="196"/>
      <c r="N50" s="196"/>
      <c r="O50" s="196">
        <v>0.5</v>
      </c>
      <c r="P50" s="196"/>
      <c r="Q50" s="197"/>
      <c r="R50" s="386">
        <f t="shared" si="14"/>
        <v>140</v>
      </c>
      <c r="S50" s="387">
        <f t="shared" si="15"/>
        <v>0</v>
      </c>
      <c r="T50" s="387">
        <f t="shared" si="16"/>
        <v>0</v>
      </c>
      <c r="U50" s="387">
        <f t="shared" si="17"/>
        <v>140</v>
      </c>
      <c r="V50" s="387">
        <f t="shared" si="18"/>
        <v>0</v>
      </c>
      <c r="W50" s="388">
        <f t="shared" si="19"/>
        <v>0</v>
      </c>
      <c r="X50" s="389">
        <f t="shared" si="20"/>
        <v>280</v>
      </c>
      <c r="Y50" s="144"/>
      <c r="Z50" s="423">
        <f t="shared" si="21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57">
        <f t="shared" si="12"/>
        <v>1</v>
      </c>
      <c r="B51" s="142" t="s">
        <v>85</v>
      </c>
      <c r="C51" s="154" t="s">
        <v>29</v>
      </c>
      <c r="D51" s="200">
        <v>24</v>
      </c>
      <c r="E51" s="383">
        <f t="shared" si="13"/>
        <v>168</v>
      </c>
      <c r="F51" s="319">
        <v>46296</v>
      </c>
      <c r="G51" s="384">
        <f t="shared" ca="1" si="22"/>
        <v>12</v>
      </c>
      <c r="H51" s="385">
        <v>3</v>
      </c>
      <c r="I51" s="490">
        <v>-4.2692519000000004</v>
      </c>
      <c r="J51" s="490">
        <v>15.2894527</v>
      </c>
      <c r="K51" s="385" t="str">
        <f>VLOOKUP(H51,Secteurs!$A$4:$C$6,3)</f>
        <v>Arnaud ITOUA</v>
      </c>
      <c r="L51" s="195">
        <v>0.5</v>
      </c>
      <c r="M51" s="196"/>
      <c r="N51" s="196"/>
      <c r="O51" s="196">
        <v>0.25</v>
      </c>
      <c r="P51" s="196">
        <v>0.25</v>
      </c>
      <c r="Q51" s="197"/>
      <c r="R51" s="386">
        <f t="shared" si="14"/>
        <v>84</v>
      </c>
      <c r="S51" s="387">
        <f t="shared" si="15"/>
        <v>0</v>
      </c>
      <c r="T51" s="387">
        <f t="shared" si="16"/>
        <v>0</v>
      </c>
      <c r="U51" s="387">
        <f t="shared" si="17"/>
        <v>42</v>
      </c>
      <c r="V51" s="387">
        <f t="shared" si="18"/>
        <v>42</v>
      </c>
      <c r="W51" s="388">
        <f t="shared" si="19"/>
        <v>0</v>
      </c>
      <c r="X51" s="389">
        <f t="shared" si="20"/>
        <v>168</v>
      </c>
      <c r="Y51" s="144"/>
      <c r="Z51" s="423">
        <f t="shared" si="21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57">
        <f t="shared" si="12"/>
        <v>1</v>
      </c>
      <c r="B52" s="150" t="s">
        <v>86</v>
      </c>
      <c r="C52" s="148" t="s">
        <v>29</v>
      </c>
      <c r="D52" s="200">
        <v>18</v>
      </c>
      <c r="E52" s="383">
        <f t="shared" si="13"/>
        <v>126</v>
      </c>
      <c r="F52" s="319">
        <v>46296</v>
      </c>
      <c r="G52" s="384">
        <f t="shared" ca="1" si="22"/>
        <v>12</v>
      </c>
      <c r="H52" s="385">
        <v>3</v>
      </c>
      <c r="I52" s="490">
        <v>-4.1917201000000004</v>
      </c>
      <c r="J52" s="490">
        <v>15.2475126</v>
      </c>
      <c r="K52" s="385" t="str">
        <f>VLOOKUP(H52,Secteurs!$A$4:$C$6,3)</f>
        <v>Arnaud ITOUA</v>
      </c>
      <c r="L52" s="195">
        <v>0.5</v>
      </c>
      <c r="M52" s="196"/>
      <c r="N52" s="196"/>
      <c r="O52" s="196"/>
      <c r="P52" s="196"/>
      <c r="Q52" s="197">
        <v>0.5</v>
      </c>
      <c r="R52" s="386">
        <f t="shared" si="14"/>
        <v>63</v>
      </c>
      <c r="S52" s="387">
        <f t="shared" si="15"/>
        <v>0</v>
      </c>
      <c r="T52" s="387">
        <f t="shared" si="16"/>
        <v>0</v>
      </c>
      <c r="U52" s="387">
        <f t="shared" si="17"/>
        <v>0</v>
      </c>
      <c r="V52" s="387">
        <f t="shared" si="18"/>
        <v>0</v>
      </c>
      <c r="W52" s="388">
        <f t="shared" si="19"/>
        <v>63</v>
      </c>
      <c r="X52" s="389">
        <f t="shared" si="20"/>
        <v>126</v>
      </c>
      <c r="Y52" s="144"/>
      <c r="Z52" s="423">
        <f t="shared" si="21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57">
        <f t="shared" si="12"/>
        <v>1</v>
      </c>
      <c r="B53" s="142" t="s">
        <v>337</v>
      </c>
      <c r="D53" s="198">
        <v>26</v>
      </c>
      <c r="E53" s="383">
        <f t="shared" si="13"/>
        <v>182</v>
      </c>
      <c r="F53" s="319">
        <v>46295</v>
      </c>
      <c r="G53" s="384">
        <f t="shared" ca="1" si="22"/>
        <v>13</v>
      </c>
      <c r="H53" s="385">
        <v>3</v>
      </c>
      <c r="I53" s="490">
        <v>-4.1304055000000002</v>
      </c>
      <c r="J53" s="490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/>
      <c r="P53" s="196">
        <v>0.5</v>
      </c>
      <c r="Q53" s="197"/>
      <c r="R53" s="386">
        <f t="shared" si="14"/>
        <v>91</v>
      </c>
      <c r="S53" s="387">
        <f t="shared" si="15"/>
        <v>0</v>
      </c>
      <c r="T53" s="387">
        <f t="shared" si="16"/>
        <v>0</v>
      </c>
      <c r="U53" s="387">
        <f t="shared" si="17"/>
        <v>0</v>
      </c>
      <c r="V53" s="387">
        <f t="shared" si="18"/>
        <v>91</v>
      </c>
      <c r="W53" s="388">
        <f t="shared" si="19"/>
        <v>0</v>
      </c>
      <c r="X53" s="389">
        <f t="shared" si="20"/>
        <v>182</v>
      </c>
      <c r="Y53" s="144"/>
      <c r="Z53" s="423">
        <f t="shared" si="21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57">
        <f t="shared" si="12"/>
        <v>1</v>
      </c>
      <c r="B54" s="142" t="s">
        <v>88</v>
      </c>
      <c r="C54" s="148" t="s">
        <v>29</v>
      </c>
      <c r="D54" s="198">
        <v>32</v>
      </c>
      <c r="E54" s="383">
        <f t="shared" si="13"/>
        <v>224</v>
      </c>
      <c r="F54" s="319">
        <v>46295</v>
      </c>
      <c r="G54" s="384">
        <f t="shared" ca="1" si="22"/>
        <v>13</v>
      </c>
      <c r="H54" s="385">
        <v>2</v>
      </c>
      <c r="I54" s="490">
        <v>-4.2692642000000003</v>
      </c>
      <c r="J54" s="490">
        <v>15.289446399999999</v>
      </c>
      <c r="K54" s="385" t="s">
        <v>354</v>
      </c>
      <c r="L54" s="195">
        <v>0.75</v>
      </c>
      <c r="M54" s="196"/>
      <c r="N54" s="196"/>
      <c r="O54" s="196">
        <v>0.25</v>
      </c>
      <c r="P54" s="196"/>
      <c r="Q54" s="197"/>
      <c r="R54" s="386">
        <f t="shared" si="14"/>
        <v>168</v>
      </c>
      <c r="S54" s="387">
        <f t="shared" si="15"/>
        <v>0</v>
      </c>
      <c r="T54" s="387">
        <f t="shared" si="16"/>
        <v>0</v>
      </c>
      <c r="U54" s="387">
        <f t="shared" si="17"/>
        <v>56</v>
      </c>
      <c r="V54" s="387">
        <f t="shared" si="18"/>
        <v>0</v>
      </c>
      <c r="W54" s="388">
        <f t="shared" si="19"/>
        <v>0</v>
      </c>
      <c r="X54" s="389">
        <f t="shared" si="20"/>
        <v>224</v>
      </c>
      <c r="Y54" s="144"/>
      <c r="Z54" s="423">
        <f t="shared" si="21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57">
        <f t="shared" si="12"/>
        <v>1</v>
      </c>
      <c r="B55" s="156" t="s">
        <v>89</v>
      </c>
      <c r="C55" s="148" t="s">
        <v>34</v>
      </c>
      <c r="D55" s="198">
        <v>22</v>
      </c>
      <c r="E55" s="383">
        <f t="shared" si="13"/>
        <v>154</v>
      </c>
      <c r="F55" s="319">
        <v>46294</v>
      </c>
      <c r="G55" s="384">
        <f t="shared" ca="1" si="22"/>
        <v>14</v>
      </c>
      <c r="H55" s="385">
        <v>3</v>
      </c>
      <c r="I55" s="490"/>
      <c r="J55" s="490"/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/>
      <c r="Q55" s="197">
        <v>0.5</v>
      </c>
      <c r="R55" s="386">
        <f t="shared" si="14"/>
        <v>77</v>
      </c>
      <c r="S55" s="387">
        <f t="shared" si="15"/>
        <v>0</v>
      </c>
      <c r="T55" s="387">
        <f t="shared" si="16"/>
        <v>0</v>
      </c>
      <c r="U55" s="387">
        <f t="shared" si="17"/>
        <v>0</v>
      </c>
      <c r="V55" s="387">
        <f t="shared" si="18"/>
        <v>0</v>
      </c>
      <c r="W55" s="388">
        <f t="shared" si="19"/>
        <v>77</v>
      </c>
      <c r="X55" s="389">
        <f t="shared" si="20"/>
        <v>154</v>
      </c>
      <c r="Y55" s="144"/>
      <c r="Z55" s="423">
        <f t="shared" si="21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12"/>
        <v>1</v>
      </c>
      <c r="B56" s="348" t="s">
        <v>322</v>
      </c>
      <c r="C56" s="168" t="s">
        <v>29</v>
      </c>
      <c r="D56" s="198">
        <v>36</v>
      </c>
      <c r="E56" s="383">
        <f t="shared" si="13"/>
        <v>252</v>
      </c>
      <c r="F56" s="319">
        <v>46293</v>
      </c>
      <c r="G56" s="384">
        <f t="shared" ca="1" si="22"/>
        <v>15</v>
      </c>
      <c r="H56" s="385">
        <v>2</v>
      </c>
      <c r="I56" s="490"/>
      <c r="J56" s="490"/>
      <c r="K56" s="385" t="s">
        <v>354</v>
      </c>
      <c r="L56" s="195">
        <v>0.25</v>
      </c>
      <c r="M56" s="196"/>
      <c r="N56" s="196"/>
      <c r="O56" s="196">
        <v>0.5</v>
      </c>
      <c r="P56" s="196">
        <v>0.25</v>
      </c>
      <c r="Q56" s="197"/>
      <c r="R56" s="386">
        <f t="shared" si="14"/>
        <v>63</v>
      </c>
      <c r="S56" s="387">
        <f t="shared" si="15"/>
        <v>0</v>
      </c>
      <c r="T56" s="387">
        <f t="shared" si="16"/>
        <v>0</v>
      </c>
      <c r="U56" s="387">
        <f t="shared" si="17"/>
        <v>126</v>
      </c>
      <c r="V56" s="387">
        <f t="shared" si="18"/>
        <v>63</v>
      </c>
      <c r="W56" s="388">
        <f t="shared" si="19"/>
        <v>0</v>
      </c>
      <c r="X56" s="389">
        <f t="shared" si="20"/>
        <v>252</v>
      </c>
      <c r="Y56" s="144" t="s">
        <v>602</v>
      </c>
      <c r="Z56" s="423">
        <f t="shared" si="21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>
      <c r="A57" s="157">
        <f t="shared" si="12"/>
        <v>1</v>
      </c>
      <c r="B57" s="156" t="s">
        <v>91</v>
      </c>
      <c r="C57" s="156"/>
      <c r="D57" s="198">
        <v>28</v>
      </c>
      <c r="E57" s="383">
        <f t="shared" si="13"/>
        <v>196</v>
      </c>
      <c r="F57" s="319">
        <v>46295</v>
      </c>
      <c r="G57" s="384">
        <f t="shared" ca="1" si="22"/>
        <v>13</v>
      </c>
      <c r="H57" s="385">
        <v>3</v>
      </c>
      <c r="I57" s="490">
        <v>-4.1325567000000003</v>
      </c>
      <c r="J57" s="490">
        <v>15.3468956</v>
      </c>
      <c r="K57" s="385" t="str">
        <f>VLOOKUP(H57,Secteurs!$A$4:$C$6,3)</f>
        <v>Arnaud ITOUA</v>
      </c>
      <c r="L57" s="195">
        <v>0.5</v>
      </c>
      <c r="M57" s="196">
        <v>0.5</v>
      </c>
      <c r="N57" s="196"/>
      <c r="O57" s="196"/>
      <c r="P57" s="196"/>
      <c r="Q57" s="197"/>
      <c r="R57" s="386">
        <f t="shared" si="14"/>
        <v>98</v>
      </c>
      <c r="S57" s="387">
        <f t="shared" si="15"/>
        <v>98</v>
      </c>
      <c r="T57" s="387">
        <f t="shared" si="16"/>
        <v>0</v>
      </c>
      <c r="U57" s="387">
        <f t="shared" si="17"/>
        <v>0</v>
      </c>
      <c r="V57" s="387">
        <f t="shared" si="18"/>
        <v>0</v>
      </c>
      <c r="W57" s="388">
        <f t="shared" si="19"/>
        <v>0</v>
      </c>
      <c r="X57" s="389">
        <f t="shared" si="20"/>
        <v>196</v>
      </c>
      <c r="Y57" s="144"/>
      <c r="Z57" s="423">
        <f t="shared" si="21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12"/>
        <v>1</v>
      </c>
      <c r="B58" s="158" t="s">
        <v>92</v>
      </c>
      <c r="C58" s="148" t="s">
        <v>34</v>
      </c>
      <c r="D58" s="198">
        <v>24</v>
      </c>
      <c r="E58" s="383">
        <f t="shared" si="13"/>
        <v>168</v>
      </c>
      <c r="F58" s="319">
        <v>46296</v>
      </c>
      <c r="G58" s="384">
        <f t="shared" ca="1" si="22"/>
        <v>12</v>
      </c>
      <c r="H58" s="385">
        <v>1</v>
      </c>
      <c r="I58" s="490">
        <v>-4.2821667000000003</v>
      </c>
      <c r="J58" s="490">
        <v>15.235324</v>
      </c>
      <c r="K58" s="385" t="s">
        <v>353</v>
      </c>
      <c r="L58" s="195">
        <v>0.5</v>
      </c>
      <c r="M58" s="196"/>
      <c r="N58" s="196"/>
      <c r="O58" s="196"/>
      <c r="P58" s="196"/>
      <c r="Q58" s="197">
        <v>0.5</v>
      </c>
      <c r="R58" s="386">
        <f t="shared" si="14"/>
        <v>84</v>
      </c>
      <c r="S58" s="387">
        <f t="shared" si="15"/>
        <v>0</v>
      </c>
      <c r="T58" s="387">
        <f t="shared" si="16"/>
        <v>0</v>
      </c>
      <c r="U58" s="387">
        <f t="shared" si="17"/>
        <v>0</v>
      </c>
      <c r="V58" s="387">
        <f t="shared" si="18"/>
        <v>0</v>
      </c>
      <c r="W58" s="388">
        <f t="shared" si="19"/>
        <v>84</v>
      </c>
      <c r="X58" s="389">
        <f t="shared" si="20"/>
        <v>168</v>
      </c>
      <c r="Y58" s="144"/>
      <c r="Z58" s="423">
        <f t="shared" si="21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57">
        <f t="shared" si="12"/>
        <v>1</v>
      </c>
      <c r="B59" s="156" t="s">
        <v>93</v>
      </c>
      <c r="C59" s="148" t="s">
        <v>29</v>
      </c>
      <c r="D59" s="198">
        <v>40</v>
      </c>
      <c r="E59" s="383">
        <f t="shared" si="13"/>
        <v>280</v>
      </c>
      <c r="F59" s="319">
        <v>46295</v>
      </c>
      <c r="G59" s="384">
        <f t="shared" ca="1" si="22"/>
        <v>13</v>
      </c>
      <c r="H59" s="385">
        <v>2</v>
      </c>
      <c r="I59" s="490">
        <v>-4.2573239999999997</v>
      </c>
      <c r="J59" s="490">
        <v>15.269506</v>
      </c>
      <c r="K59" s="385" t="s">
        <v>354</v>
      </c>
      <c r="L59" s="195">
        <v>0.25</v>
      </c>
      <c r="M59" s="196">
        <v>0.25</v>
      </c>
      <c r="N59" s="196">
        <v>0.25</v>
      </c>
      <c r="O59" s="196"/>
      <c r="P59" s="196">
        <v>0.25</v>
      </c>
      <c r="Q59" s="197"/>
      <c r="R59" s="386">
        <f t="shared" si="14"/>
        <v>70</v>
      </c>
      <c r="S59" s="387">
        <f t="shared" si="15"/>
        <v>70</v>
      </c>
      <c r="T59" s="387">
        <f t="shared" si="16"/>
        <v>70</v>
      </c>
      <c r="U59" s="387">
        <f t="shared" si="17"/>
        <v>0</v>
      </c>
      <c r="V59" s="387">
        <f t="shared" si="18"/>
        <v>70</v>
      </c>
      <c r="W59" s="388">
        <f t="shared" si="19"/>
        <v>0</v>
      </c>
      <c r="X59" s="389">
        <f t="shared" si="20"/>
        <v>280</v>
      </c>
      <c r="Y59" s="144"/>
      <c r="Z59" s="423">
        <f t="shared" si="21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12"/>
        <v>1</v>
      </c>
      <c r="B60" s="153" t="s">
        <v>94</v>
      </c>
      <c r="C60" s="148" t="s">
        <v>29</v>
      </c>
      <c r="D60" s="198">
        <v>28</v>
      </c>
      <c r="E60" s="383">
        <f t="shared" si="13"/>
        <v>196</v>
      </c>
      <c r="F60" s="319">
        <v>46295</v>
      </c>
      <c r="G60" s="384">
        <f t="shared" ca="1" si="22"/>
        <v>13</v>
      </c>
      <c r="H60" s="254">
        <v>1</v>
      </c>
      <c r="I60" s="491">
        <v>-4.2971031999999996</v>
      </c>
      <c r="J60" s="491">
        <v>15.2304285</v>
      </c>
      <c r="K60" s="385" t="s">
        <v>353</v>
      </c>
      <c r="L60" s="195"/>
      <c r="M60" s="196"/>
      <c r="N60" s="196"/>
      <c r="O60" s="196">
        <v>0.5</v>
      </c>
      <c r="P60" s="196"/>
      <c r="Q60" s="197">
        <v>0.5</v>
      </c>
      <c r="R60" s="386">
        <f t="shared" si="14"/>
        <v>0</v>
      </c>
      <c r="S60" s="387">
        <f t="shared" si="15"/>
        <v>0</v>
      </c>
      <c r="T60" s="387">
        <f t="shared" si="16"/>
        <v>0</v>
      </c>
      <c r="U60" s="387">
        <f t="shared" si="17"/>
        <v>98</v>
      </c>
      <c r="V60" s="387">
        <f t="shared" si="18"/>
        <v>0</v>
      </c>
      <c r="W60" s="388">
        <f t="shared" si="19"/>
        <v>98</v>
      </c>
      <c r="X60" s="389">
        <f t="shared" si="20"/>
        <v>196</v>
      </c>
      <c r="Y60" s="144"/>
      <c r="Z60" s="423">
        <f t="shared" si="21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12"/>
        <v>1</v>
      </c>
      <c r="B61" s="169" t="s">
        <v>95</v>
      </c>
      <c r="C61" s="159" t="s">
        <v>29</v>
      </c>
      <c r="D61" s="200">
        <v>24</v>
      </c>
      <c r="E61" s="383">
        <f t="shared" si="13"/>
        <v>168</v>
      </c>
      <c r="F61" s="319">
        <v>46296</v>
      </c>
      <c r="G61" s="384">
        <f t="shared" ca="1" si="22"/>
        <v>12</v>
      </c>
      <c r="H61" s="254">
        <v>1</v>
      </c>
      <c r="I61" s="491">
        <v>-4.2821742</v>
      </c>
      <c r="J61" s="491">
        <v>15.220715500000001</v>
      </c>
      <c r="K61" s="385" t="s">
        <v>353</v>
      </c>
      <c r="L61" s="195">
        <v>0.5</v>
      </c>
      <c r="M61" s="196"/>
      <c r="N61" s="196"/>
      <c r="O61" s="196"/>
      <c r="P61" s="196"/>
      <c r="Q61" s="197">
        <v>0.5</v>
      </c>
      <c r="R61" s="386">
        <f t="shared" si="14"/>
        <v>84</v>
      </c>
      <c r="S61" s="387">
        <f t="shared" si="15"/>
        <v>0</v>
      </c>
      <c r="T61" s="387">
        <f t="shared" si="16"/>
        <v>0</v>
      </c>
      <c r="U61" s="387">
        <f t="shared" si="17"/>
        <v>0</v>
      </c>
      <c r="V61" s="387">
        <f t="shared" si="18"/>
        <v>0</v>
      </c>
      <c r="W61" s="388">
        <f t="shared" si="19"/>
        <v>84</v>
      </c>
      <c r="X61" s="389">
        <f t="shared" si="20"/>
        <v>168</v>
      </c>
      <c r="Y61" s="144"/>
      <c r="Z61" s="423">
        <f t="shared" si="21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12"/>
        <v>1</v>
      </c>
      <c r="B62" s="142" t="s">
        <v>96</v>
      </c>
      <c r="C62" s="159" t="s">
        <v>29</v>
      </c>
      <c r="D62" s="198">
        <v>24</v>
      </c>
      <c r="E62" s="383">
        <f t="shared" si="13"/>
        <v>168</v>
      </c>
      <c r="F62" s="319">
        <v>46296</v>
      </c>
      <c r="G62" s="384">
        <f t="shared" ca="1" si="22"/>
        <v>12</v>
      </c>
      <c r="H62" s="254">
        <v>1</v>
      </c>
      <c r="I62" s="491">
        <v>-4.2682741999999996</v>
      </c>
      <c r="J62" s="491">
        <v>15.2245566</v>
      </c>
      <c r="K62" s="385" t="s">
        <v>353</v>
      </c>
      <c r="L62" s="195">
        <v>0.5</v>
      </c>
      <c r="M62" s="196"/>
      <c r="N62" s="196"/>
      <c r="O62" s="196"/>
      <c r="P62" s="196"/>
      <c r="Q62" s="197">
        <v>0.5</v>
      </c>
      <c r="R62" s="386">
        <f t="shared" si="14"/>
        <v>84</v>
      </c>
      <c r="S62" s="387">
        <f t="shared" si="15"/>
        <v>0</v>
      </c>
      <c r="T62" s="387">
        <f t="shared" si="16"/>
        <v>0</v>
      </c>
      <c r="U62" s="387">
        <f t="shared" si="17"/>
        <v>0</v>
      </c>
      <c r="V62" s="387">
        <f t="shared" si="18"/>
        <v>0</v>
      </c>
      <c r="W62" s="388">
        <f t="shared" si="19"/>
        <v>84</v>
      </c>
      <c r="X62" s="389">
        <f t="shared" si="20"/>
        <v>168</v>
      </c>
      <c r="Y62" s="144"/>
      <c r="Z62" s="423">
        <f t="shared" si="21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12"/>
        <v>1</v>
      </c>
      <c r="B63" s="150" t="s">
        <v>97</v>
      </c>
      <c r="C63" s="159" t="s">
        <v>29</v>
      </c>
      <c r="D63" s="200">
        <v>40</v>
      </c>
      <c r="E63" s="383">
        <f t="shared" si="13"/>
        <v>280</v>
      </c>
      <c r="F63" s="319">
        <v>46294</v>
      </c>
      <c r="G63" s="384">
        <f t="shared" ca="1" si="22"/>
        <v>14</v>
      </c>
      <c r="H63" s="385">
        <v>3</v>
      </c>
      <c r="I63" s="490"/>
      <c r="J63" s="490"/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14"/>
        <v>140</v>
      </c>
      <c r="S63" s="387">
        <f t="shared" si="15"/>
        <v>0</v>
      </c>
      <c r="T63" s="387">
        <f t="shared" si="16"/>
        <v>0</v>
      </c>
      <c r="U63" s="387">
        <f t="shared" si="17"/>
        <v>0</v>
      </c>
      <c r="V63" s="387">
        <f t="shared" si="18"/>
        <v>140</v>
      </c>
      <c r="W63" s="388">
        <f t="shared" si="19"/>
        <v>0</v>
      </c>
      <c r="X63" s="389">
        <f t="shared" si="20"/>
        <v>280</v>
      </c>
      <c r="Y63" s="144"/>
      <c r="Z63" s="423">
        <f t="shared" si="21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12"/>
        <v>1</v>
      </c>
      <c r="B64" s="169" t="s">
        <v>98</v>
      </c>
      <c r="C64" s="159" t="s">
        <v>29</v>
      </c>
      <c r="D64" s="200">
        <v>18</v>
      </c>
      <c r="E64" s="383">
        <f t="shared" si="13"/>
        <v>126</v>
      </c>
      <c r="F64" s="319">
        <v>46295</v>
      </c>
      <c r="G64" s="384">
        <f t="shared" ca="1" si="22"/>
        <v>13</v>
      </c>
      <c r="H64" s="254">
        <v>1</v>
      </c>
      <c r="I64" s="491">
        <v>-4.2987611000000001</v>
      </c>
      <c r="J64" s="491">
        <v>15.229229999999999</v>
      </c>
      <c r="K64" s="385" t="s">
        <v>353</v>
      </c>
      <c r="L64" s="195">
        <v>0.5</v>
      </c>
      <c r="M64" s="196"/>
      <c r="N64" s="196"/>
      <c r="O64" s="196">
        <v>0.5</v>
      </c>
      <c r="P64" s="196"/>
      <c r="Q64" s="197"/>
      <c r="R64" s="386">
        <f t="shared" si="14"/>
        <v>63</v>
      </c>
      <c r="S64" s="387">
        <f t="shared" si="15"/>
        <v>0</v>
      </c>
      <c r="T64" s="387">
        <f t="shared" si="16"/>
        <v>0</v>
      </c>
      <c r="U64" s="387">
        <f t="shared" si="17"/>
        <v>63</v>
      </c>
      <c r="V64" s="387">
        <f t="shared" si="18"/>
        <v>0</v>
      </c>
      <c r="W64" s="388">
        <f t="shared" si="19"/>
        <v>0</v>
      </c>
      <c r="X64" s="389">
        <f t="shared" si="20"/>
        <v>126</v>
      </c>
      <c r="Y64" s="144"/>
      <c r="Z64" s="423">
        <f t="shared" si="21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12"/>
        <v>1</v>
      </c>
      <c r="B65" s="169" t="s">
        <v>99</v>
      </c>
      <c r="C65" s="159" t="s">
        <v>29</v>
      </c>
      <c r="D65" s="200">
        <v>28</v>
      </c>
      <c r="E65" s="383">
        <f t="shared" si="13"/>
        <v>196</v>
      </c>
      <c r="F65" s="319">
        <v>46295</v>
      </c>
      <c r="G65" s="384">
        <f t="shared" ca="1" si="22"/>
        <v>13</v>
      </c>
      <c r="H65" s="385">
        <v>1</v>
      </c>
      <c r="I65" s="490">
        <v>-4.2967839999999997</v>
      </c>
      <c r="J65" s="490">
        <v>15.2316182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14"/>
        <v>98</v>
      </c>
      <c r="S65" s="387">
        <f t="shared" si="15"/>
        <v>0</v>
      </c>
      <c r="T65" s="387">
        <f t="shared" si="16"/>
        <v>0</v>
      </c>
      <c r="U65" s="387">
        <f t="shared" si="17"/>
        <v>0</v>
      </c>
      <c r="V65" s="387">
        <f t="shared" si="18"/>
        <v>0</v>
      </c>
      <c r="W65" s="388">
        <f t="shared" si="19"/>
        <v>98</v>
      </c>
      <c r="X65" s="389">
        <f t="shared" si="20"/>
        <v>196</v>
      </c>
      <c r="Y65" s="144"/>
      <c r="Z65" s="423">
        <f t="shared" si="21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97" si="23">+IF(D66&gt;0,1,0)</f>
        <v>1</v>
      </c>
      <c r="B66" s="161" t="s">
        <v>100</v>
      </c>
      <c r="C66" s="160" t="s">
        <v>29</v>
      </c>
      <c r="D66" s="198">
        <v>20</v>
      </c>
      <c r="E66" s="383">
        <f t="shared" ref="E66:E97" si="24">D66*7</f>
        <v>140</v>
      </c>
      <c r="F66" s="319">
        <v>46296</v>
      </c>
      <c r="G66" s="384">
        <f t="shared" ca="1" si="22"/>
        <v>12</v>
      </c>
      <c r="H66" s="254">
        <v>1</v>
      </c>
      <c r="I66" s="491">
        <v>-4.2824644000000003</v>
      </c>
      <c r="J66" s="491">
        <v>15.226678700000001</v>
      </c>
      <c r="K66" s="385" t="s">
        <v>353</v>
      </c>
      <c r="L66" s="195"/>
      <c r="M66" s="196">
        <v>0.5</v>
      </c>
      <c r="N66" s="196"/>
      <c r="O66" s="196"/>
      <c r="P66" s="196">
        <v>0.5</v>
      </c>
      <c r="Q66" s="197"/>
      <c r="R66" s="386">
        <f t="shared" ref="R66:R97" si="25">+$E66*L66</f>
        <v>0</v>
      </c>
      <c r="S66" s="387">
        <f t="shared" ref="S66:S97" si="26">+$E66*M66</f>
        <v>70</v>
      </c>
      <c r="T66" s="387">
        <f t="shared" ref="T66:T97" si="27">+$E66*N66</f>
        <v>0</v>
      </c>
      <c r="U66" s="387">
        <f t="shared" ref="U66:U97" si="28">+$E66*O66</f>
        <v>0</v>
      </c>
      <c r="V66" s="387">
        <f t="shared" ref="V66:V97" si="29">+$E66*P66</f>
        <v>70</v>
      </c>
      <c r="W66" s="388">
        <f t="shared" ref="W66:W97" si="30">+$E66*Q66</f>
        <v>0</v>
      </c>
      <c r="X66" s="389">
        <f t="shared" ref="X66:X97" si="31">SUM(R66:W66)</f>
        <v>140</v>
      </c>
      <c r="Y66" s="144"/>
      <c r="Z66" s="423">
        <f t="shared" ref="Z66:Z97" si="3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si="23"/>
        <v>1</v>
      </c>
      <c r="B67" s="153" t="s">
        <v>101</v>
      </c>
      <c r="C67" s="148" t="s">
        <v>29</v>
      </c>
      <c r="D67" s="198">
        <v>48</v>
      </c>
      <c r="E67" s="383">
        <f t="shared" si="24"/>
        <v>336</v>
      </c>
      <c r="F67" s="319">
        <v>46295</v>
      </c>
      <c r="G67" s="384">
        <v>1</v>
      </c>
      <c r="H67" s="385">
        <v>2</v>
      </c>
      <c r="I67" s="490">
        <v>-4.2595340000000004</v>
      </c>
      <c r="J67" s="490">
        <v>15.281347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5"/>
        <v>0</v>
      </c>
      <c r="S67" s="387">
        <f t="shared" si="26"/>
        <v>168</v>
      </c>
      <c r="T67" s="387">
        <f t="shared" si="27"/>
        <v>0</v>
      </c>
      <c r="U67" s="387">
        <f t="shared" si="28"/>
        <v>84</v>
      </c>
      <c r="V67" s="387">
        <f t="shared" si="29"/>
        <v>0</v>
      </c>
      <c r="W67" s="388">
        <f t="shared" si="30"/>
        <v>84</v>
      </c>
      <c r="X67" s="389">
        <f t="shared" si="31"/>
        <v>336</v>
      </c>
      <c r="Y67" s="144"/>
      <c r="Z67" s="423">
        <f t="shared" si="3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23"/>
        <v>1</v>
      </c>
      <c r="B68" s="150" t="s">
        <v>103</v>
      </c>
      <c r="C68" s="288"/>
      <c r="D68" s="200">
        <v>20</v>
      </c>
      <c r="E68" s="383">
        <f t="shared" si="24"/>
        <v>140</v>
      </c>
      <c r="F68" s="319">
        <v>46295</v>
      </c>
      <c r="G68" s="384">
        <f t="shared" ref="G68:G99" ca="1" si="33">+IF(A68=1,(+TODAY())-F68,"Sans objet")</f>
        <v>13</v>
      </c>
      <c r="H68" s="254">
        <v>2</v>
      </c>
      <c r="I68" s="491">
        <v>-4.2455360000000004</v>
      </c>
      <c r="J68" s="491">
        <v>15.277835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5"/>
        <v>0</v>
      </c>
      <c r="S68" s="387">
        <f t="shared" si="26"/>
        <v>0</v>
      </c>
      <c r="T68" s="387">
        <f t="shared" si="27"/>
        <v>0</v>
      </c>
      <c r="U68" s="387">
        <f t="shared" si="28"/>
        <v>0</v>
      </c>
      <c r="V68" s="387">
        <f t="shared" si="29"/>
        <v>0</v>
      </c>
      <c r="W68" s="388">
        <f t="shared" si="30"/>
        <v>140</v>
      </c>
      <c r="X68" s="389">
        <f t="shared" si="31"/>
        <v>140</v>
      </c>
      <c r="Y68" s="144"/>
      <c r="Z68" s="423">
        <f t="shared" si="3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23"/>
        <v>1</v>
      </c>
      <c r="B69" s="153" t="s">
        <v>105</v>
      </c>
      <c r="D69" s="198">
        <v>28</v>
      </c>
      <c r="E69" s="383">
        <f t="shared" si="24"/>
        <v>196</v>
      </c>
      <c r="F69" s="319">
        <v>46297</v>
      </c>
      <c r="G69" s="384">
        <f t="shared" ca="1" si="33"/>
        <v>11</v>
      </c>
      <c r="H69" s="254">
        <v>1</v>
      </c>
      <c r="I69" s="491">
        <v>-4.2809239999999997</v>
      </c>
      <c r="J69" s="491">
        <v>15.191523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25"/>
        <v>98</v>
      </c>
      <c r="S69" s="387">
        <f t="shared" si="26"/>
        <v>0</v>
      </c>
      <c r="T69" s="387">
        <f t="shared" si="27"/>
        <v>0</v>
      </c>
      <c r="U69" s="387">
        <f t="shared" si="28"/>
        <v>98</v>
      </c>
      <c r="V69" s="387">
        <f t="shared" si="29"/>
        <v>0</v>
      </c>
      <c r="W69" s="388">
        <f t="shared" si="30"/>
        <v>0</v>
      </c>
      <c r="X69" s="389">
        <f t="shared" si="31"/>
        <v>196</v>
      </c>
      <c r="Y69" s="144"/>
      <c r="Z69" s="423">
        <f t="shared" si="3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23"/>
        <v>1</v>
      </c>
      <c r="B70" s="142" t="s">
        <v>106</v>
      </c>
      <c r="C70" s="142"/>
      <c r="D70" s="199">
        <v>12</v>
      </c>
      <c r="E70" s="383">
        <f t="shared" si="24"/>
        <v>84</v>
      </c>
      <c r="F70" s="319">
        <v>46295</v>
      </c>
      <c r="G70" s="384">
        <f t="shared" ca="1" si="33"/>
        <v>13</v>
      </c>
      <c r="H70" s="254">
        <v>1</v>
      </c>
      <c r="I70" s="491">
        <v>-4.3030698000000003</v>
      </c>
      <c r="J70" s="491">
        <v>15.229532499999999</v>
      </c>
      <c r="K70" s="385" t="s">
        <v>353</v>
      </c>
      <c r="L70" s="195">
        <v>0.5</v>
      </c>
      <c r="M70" s="196"/>
      <c r="N70" s="196"/>
      <c r="O70" s="196">
        <v>0.25</v>
      </c>
      <c r="P70" s="196"/>
      <c r="Q70" s="197">
        <v>0.25</v>
      </c>
      <c r="R70" s="386">
        <f t="shared" si="25"/>
        <v>42</v>
      </c>
      <c r="S70" s="387">
        <f t="shared" si="26"/>
        <v>0</v>
      </c>
      <c r="T70" s="387">
        <f t="shared" si="27"/>
        <v>0</v>
      </c>
      <c r="U70" s="387">
        <f t="shared" si="28"/>
        <v>21</v>
      </c>
      <c r="V70" s="387">
        <f t="shared" si="29"/>
        <v>0</v>
      </c>
      <c r="W70" s="388">
        <f t="shared" si="30"/>
        <v>21</v>
      </c>
      <c r="X70" s="389">
        <f t="shared" si="31"/>
        <v>84</v>
      </c>
      <c r="Y70" s="144"/>
      <c r="Z70" s="423">
        <f t="shared" si="3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23"/>
        <v>1</v>
      </c>
      <c r="B71" s="142" t="s">
        <v>107</v>
      </c>
      <c r="C71" s="142"/>
      <c r="D71" s="198">
        <v>28</v>
      </c>
      <c r="E71" s="383">
        <f t="shared" si="24"/>
        <v>196</v>
      </c>
      <c r="F71" s="319">
        <v>46295</v>
      </c>
      <c r="G71" s="384">
        <f t="shared" ca="1" si="33"/>
        <v>13</v>
      </c>
      <c r="H71" s="385">
        <v>2</v>
      </c>
      <c r="I71" s="490">
        <v>-4.2298609999999996</v>
      </c>
      <c r="J71" s="490">
        <v>15.268148999999999</v>
      </c>
      <c r="K71" s="385" t="s">
        <v>354</v>
      </c>
      <c r="L71" s="195">
        <v>0.75</v>
      </c>
      <c r="M71" s="196"/>
      <c r="N71" s="196"/>
      <c r="O71" s="196">
        <v>0.25</v>
      </c>
      <c r="P71" s="196"/>
      <c r="Q71" s="197"/>
      <c r="R71" s="386">
        <f t="shared" si="25"/>
        <v>147</v>
      </c>
      <c r="S71" s="387">
        <f t="shared" si="26"/>
        <v>0</v>
      </c>
      <c r="T71" s="387">
        <f t="shared" si="27"/>
        <v>0</v>
      </c>
      <c r="U71" s="387">
        <f t="shared" si="28"/>
        <v>49</v>
      </c>
      <c r="V71" s="387">
        <f t="shared" si="29"/>
        <v>0</v>
      </c>
      <c r="W71" s="388">
        <f t="shared" si="30"/>
        <v>0</v>
      </c>
      <c r="X71" s="389">
        <f t="shared" si="31"/>
        <v>196</v>
      </c>
      <c r="Y71" s="144"/>
      <c r="Z71" s="423">
        <f t="shared" si="3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23"/>
        <v>1</v>
      </c>
      <c r="B72" s="153" t="s">
        <v>392</v>
      </c>
      <c r="C72" s="149" t="s">
        <v>34</v>
      </c>
      <c r="D72" s="198">
        <v>30</v>
      </c>
      <c r="E72" s="383">
        <f t="shared" si="24"/>
        <v>210</v>
      </c>
      <c r="F72" s="352">
        <v>46295</v>
      </c>
      <c r="G72" s="384">
        <f t="shared" ca="1" si="33"/>
        <v>13</v>
      </c>
      <c r="H72" s="255">
        <v>1</v>
      </c>
      <c r="I72" s="492">
        <v>-4.2982246000000002</v>
      </c>
      <c r="J72" s="492">
        <v>15.2397025</v>
      </c>
      <c r="K72" s="255" t="s">
        <v>353</v>
      </c>
      <c r="L72" s="195">
        <v>0.5</v>
      </c>
      <c r="M72" s="196"/>
      <c r="N72" s="196"/>
      <c r="O72" s="196">
        <v>0.25</v>
      </c>
      <c r="P72" s="196">
        <v>0.25</v>
      </c>
      <c r="Q72" s="197"/>
      <c r="R72" s="386">
        <f t="shared" si="25"/>
        <v>105</v>
      </c>
      <c r="S72" s="387">
        <f t="shared" si="26"/>
        <v>0</v>
      </c>
      <c r="T72" s="387">
        <f t="shared" si="27"/>
        <v>0</v>
      </c>
      <c r="U72" s="387">
        <f t="shared" si="28"/>
        <v>52.5</v>
      </c>
      <c r="V72" s="387">
        <f t="shared" si="29"/>
        <v>52.5</v>
      </c>
      <c r="W72" s="388">
        <f t="shared" si="30"/>
        <v>0</v>
      </c>
      <c r="X72" s="389">
        <f t="shared" si="31"/>
        <v>210</v>
      </c>
      <c r="Y72" s="144"/>
      <c r="Z72" s="423">
        <f t="shared" si="3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23"/>
        <v>1</v>
      </c>
      <c r="B73" s="153" t="s">
        <v>393</v>
      </c>
      <c r="C73" s="153"/>
      <c r="D73" s="198">
        <v>26</v>
      </c>
      <c r="E73" s="383">
        <f t="shared" si="24"/>
        <v>182</v>
      </c>
      <c r="F73" s="319">
        <v>46295</v>
      </c>
      <c r="G73" s="384">
        <f t="shared" ca="1" si="33"/>
        <v>13</v>
      </c>
      <c r="H73" s="385">
        <v>1</v>
      </c>
      <c r="I73" s="490">
        <v>-4.3055595000000002</v>
      </c>
      <c r="J73" s="490">
        <v>15.2354831</v>
      </c>
      <c r="K73" s="385" t="s">
        <v>353</v>
      </c>
      <c r="L73" s="195">
        <v>0.5</v>
      </c>
      <c r="M73" s="196"/>
      <c r="N73" s="196"/>
      <c r="O73" s="196"/>
      <c r="P73" s="196">
        <v>0.5</v>
      </c>
      <c r="Q73" s="197"/>
      <c r="R73" s="386">
        <f t="shared" si="25"/>
        <v>91</v>
      </c>
      <c r="S73" s="387">
        <f t="shared" si="26"/>
        <v>0</v>
      </c>
      <c r="T73" s="387">
        <f t="shared" si="27"/>
        <v>0</v>
      </c>
      <c r="U73" s="387">
        <f t="shared" si="28"/>
        <v>0</v>
      </c>
      <c r="V73" s="387">
        <f t="shared" si="29"/>
        <v>91</v>
      </c>
      <c r="W73" s="388">
        <f t="shared" si="30"/>
        <v>0</v>
      </c>
      <c r="X73" s="389">
        <f t="shared" si="31"/>
        <v>182</v>
      </c>
      <c r="Y73" s="144"/>
      <c r="Z73" s="423">
        <f t="shared" si="3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57">
        <f t="shared" si="23"/>
        <v>1</v>
      </c>
      <c r="B74" s="142" t="s">
        <v>110</v>
      </c>
      <c r="C74" s="148" t="s">
        <v>29</v>
      </c>
      <c r="D74" s="198">
        <v>24</v>
      </c>
      <c r="E74" s="383">
        <f t="shared" si="24"/>
        <v>168</v>
      </c>
      <c r="F74" s="319">
        <v>46295</v>
      </c>
      <c r="G74" s="384">
        <f t="shared" ca="1" si="33"/>
        <v>13</v>
      </c>
      <c r="H74" s="385">
        <v>3</v>
      </c>
      <c r="I74" s="490">
        <v>-4.1654558000000002</v>
      </c>
      <c r="J74" s="490">
        <v>15.255113700000001</v>
      </c>
      <c r="K74" s="385" t="str">
        <f>VLOOKUP(H74,Secteurs!$A$4:$C$6,3)</f>
        <v>Arnaud ITOUA</v>
      </c>
      <c r="L74" s="195">
        <v>0.5</v>
      </c>
      <c r="M74" s="196"/>
      <c r="N74" s="196"/>
      <c r="O74" s="196"/>
      <c r="P74" s="196">
        <v>0.5</v>
      </c>
      <c r="Q74" s="197"/>
      <c r="R74" s="386">
        <f t="shared" si="25"/>
        <v>84</v>
      </c>
      <c r="S74" s="387">
        <f t="shared" si="26"/>
        <v>0</v>
      </c>
      <c r="T74" s="387">
        <f t="shared" si="27"/>
        <v>0</v>
      </c>
      <c r="U74" s="387">
        <f t="shared" si="28"/>
        <v>0</v>
      </c>
      <c r="V74" s="387">
        <f t="shared" si="29"/>
        <v>84</v>
      </c>
      <c r="W74" s="388">
        <f t="shared" si="30"/>
        <v>0</v>
      </c>
      <c r="X74" s="389">
        <f t="shared" si="31"/>
        <v>168</v>
      </c>
      <c r="Y74" s="144"/>
      <c r="Z74" s="423">
        <f t="shared" si="3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23"/>
        <v>1</v>
      </c>
      <c r="B75" s="142" t="s">
        <v>111</v>
      </c>
      <c r="C75" s="142"/>
      <c r="D75" s="198">
        <v>28</v>
      </c>
      <c r="E75" s="383">
        <f t="shared" si="24"/>
        <v>196</v>
      </c>
      <c r="F75" s="319">
        <v>46294</v>
      </c>
      <c r="G75" s="384">
        <f t="shared" ca="1" si="33"/>
        <v>14</v>
      </c>
      <c r="H75" s="385">
        <v>2</v>
      </c>
      <c r="I75" s="490"/>
      <c r="J75" s="490"/>
      <c r="K75" s="385" t="s">
        <v>354</v>
      </c>
      <c r="L75" s="195">
        <v>0.5</v>
      </c>
      <c r="M75" s="196"/>
      <c r="N75" s="196"/>
      <c r="O75" s="196">
        <v>0.5</v>
      </c>
      <c r="P75" s="196"/>
      <c r="Q75" s="197"/>
      <c r="R75" s="386">
        <f t="shared" si="25"/>
        <v>98</v>
      </c>
      <c r="S75" s="387">
        <f t="shared" si="26"/>
        <v>0</v>
      </c>
      <c r="T75" s="387">
        <f t="shared" si="27"/>
        <v>0</v>
      </c>
      <c r="U75" s="387">
        <f t="shared" si="28"/>
        <v>98</v>
      </c>
      <c r="V75" s="387">
        <f t="shared" si="29"/>
        <v>0</v>
      </c>
      <c r="W75" s="388">
        <f t="shared" si="30"/>
        <v>0</v>
      </c>
      <c r="X75" s="389">
        <f t="shared" si="31"/>
        <v>196</v>
      </c>
      <c r="Y75" s="144"/>
      <c r="Z75" s="423">
        <f t="shared" si="3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23"/>
        <v>1</v>
      </c>
      <c r="B76" s="142" t="s">
        <v>112</v>
      </c>
      <c r="C76" s="148" t="s">
        <v>52</v>
      </c>
      <c r="D76" s="198">
        <v>38</v>
      </c>
      <c r="E76" s="383">
        <f t="shared" si="24"/>
        <v>266</v>
      </c>
      <c r="F76" s="319">
        <v>46294</v>
      </c>
      <c r="G76" s="384">
        <f t="shared" ca="1" si="33"/>
        <v>14</v>
      </c>
      <c r="H76" s="385">
        <v>3</v>
      </c>
      <c r="I76" s="490"/>
      <c r="J76" s="490"/>
      <c r="K76" s="385" t="str">
        <f>VLOOKUP(H76,Secteurs!$A$4:$C$6,3)</f>
        <v>Arnaud ITOUA</v>
      </c>
      <c r="L76" s="195">
        <v>0.5</v>
      </c>
      <c r="M76" s="196"/>
      <c r="N76" s="196">
        <v>0.5</v>
      </c>
      <c r="O76" s="196"/>
      <c r="P76" s="196"/>
      <c r="Q76" s="197"/>
      <c r="R76" s="386">
        <f t="shared" si="25"/>
        <v>133</v>
      </c>
      <c r="S76" s="387">
        <f t="shared" si="26"/>
        <v>0</v>
      </c>
      <c r="T76" s="387">
        <f t="shared" si="27"/>
        <v>133</v>
      </c>
      <c r="U76" s="387">
        <f t="shared" si="28"/>
        <v>0</v>
      </c>
      <c r="V76" s="387">
        <f t="shared" si="29"/>
        <v>0</v>
      </c>
      <c r="W76" s="388">
        <f t="shared" si="30"/>
        <v>0</v>
      </c>
      <c r="X76" s="389">
        <f t="shared" si="31"/>
        <v>266</v>
      </c>
      <c r="Y76" s="144"/>
      <c r="Z76" s="423">
        <f t="shared" si="3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23"/>
        <v>1</v>
      </c>
      <c r="B77" s="153" t="s">
        <v>327</v>
      </c>
      <c r="C77" s="149"/>
      <c r="D77" s="198">
        <v>25</v>
      </c>
      <c r="E77" s="383">
        <f t="shared" si="24"/>
        <v>175</v>
      </c>
      <c r="F77" s="319">
        <v>46297</v>
      </c>
      <c r="G77" s="384">
        <f t="shared" ca="1" si="33"/>
        <v>11</v>
      </c>
      <c r="H77" s="254">
        <v>1</v>
      </c>
      <c r="I77" s="491">
        <v>-4.2880890000000003</v>
      </c>
      <c r="J77" s="491">
        <v>15.193484</v>
      </c>
      <c r="K77" s="385" t="s">
        <v>353</v>
      </c>
      <c r="L77" s="195">
        <v>0.5</v>
      </c>
      <c r="M77" s="196"/>
      <c r="N77" s="196"/>
      <c r="O77" s="196">
        <v>0.5</v>
      </c>
      <c r="P77" s="196"/>
      <c r="Q77" s="197"/>
      <c r="R77" s="386">
        <f t="shared" si="25"/>
        <v>87.5</v>
      </c>
      <c r="S77" s="387">
        <f t="shared" si="26"/>
        <v>0</v>
      </c>
      <c r="T77" s="387">
        <f t="shared" si="27"/>
        <v>0</v>
      </c>
      <c r="U77" s="387">
        <f t="shared" si="28"/>
        <v>87.5</v>
      </c>
      <c r="V77" s="387">
        <f t="shared" si="29"/>
        <v>0</v>
      </c>
      <c r="W77" s="388">
        <f t="shared" si="30"/>
        <v>0</v>
      </c>
      <c r="X77" s="389">
        <f t="shared" si="31"/>
        <v>175</v>
      </c>
      <c r="Y77" s="144"/>
      <c r="Z77" s="423">
        <f t="shared" si="3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23"/>
        <v>1</v>
      </c>
      <c r="B78" s="142" t="s">
        <v>114</v>
      </c>
      <c r="C78" s="148" t="s">
        <v>29</v>
      </c>
      <c r="D78" s="198">
        <v>32</v>
      </c>
      <c r="E78" s="383">
        <f t="shared" si="24"/>
        <v>224</v>
      </c>
      <c r="F78" s="319">
        <v>46293</v>
      </c>
      <c r="G78" s="384">
        <f t="shared" ca="1" si="33"/>
        <v>15</v>
      </c>
      <c r="H78" s="385">
        <v>1</v>
      </c>
      <c r="I78" s="490">
        <v>-4.2734649999999998</v>
      </c>
      <c r="J78" s="490">
        <v>15.283775</v>
      </c>
      <c r="K78" s="385" t="s">
        <v>354</v>
      </c>
      <c r="L78" s="195">
        <v>0.5</v>
      </c>
      <c r="M78" s="196"/>
      <c r="N78" s="196"/>
      <c r="O78" s="196">
        <v>0.25</v>
      </c>
      <c r="P78" s="196">
        <v>0.25</v>
      </c>
      <c r="Q78" s="197"/>
      <c r="R78" s="386">
        <f t="shared" si="25"/>
        <v>112</v>
      </c>
      <c r="S78" s="387">
        <f t="shared" si="26"/>
        <v>0</v>
      </c>
      <c r="T78" s="387">
        <f t="shared" si="27"/>
        <v>0</v>
      </c>
      <c r="U78" s="387">
        <f t="shared" si="28"/>
        <v>56</v>
      </c>
      <c r="V78" s="387">
        <f t="shared" si="29"/>
        <v>56</v>
      </c>
      <c r="W78" s="388">
        <f t="shared" si="30"/>
        <v>0</v>
      </c>
      <c r="X78" s="389">
        <f t="shared" si="31"/>
        <v>224</v>
      </c>
      <c r="Y78" s="144"/>
      <c r="Z78" s="423">
        <f t="shared" si="3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23"/>
        <v>1</v>
      </c>
      <c r="B79" s="161" t="s">
        <v>237</v>
      </c>
      <c r="C79" s="161"/>
      <c r="D79" s="198">
        <v>52</v>
      </c>
      <c r="E79" s="383">
        <f t="shared" si="24"/>
        <v>364</v>
      </c>
      <c r="F79" s="319">
        <v>46294</v>
      </c>
      <c r="G79" s="384">
        <f t="shared" ca="1" si="33"/>
        <v>14</v>
      </c>
      <c r="H79" s="385">
        <v>1</v>
      </c>
      <c r="I79" s="490">
        <v>-4.2859619999999996</v>
      </c>
      <c r="J79" s="490">
        <v>15.247093</v>
      </c>
      <c r="K79" s="385" t="s">
        <v>353</v>
      </c>
      <c r="L79" s="195"/>
      <c r="M79" s="196"/>
      <c r="N79" s="196">
        <v>0.5</v>
      </c>
      <c r="O79" s="196"/>
      <c r="P79" s="196"/>
      <c r="Q79" s="197">
        <v>0.5</v>
      </c>
      <c r="R79" s="386">
        <f t="shared" si="25"/>
        <v>0</v>
      </c>
      <c r="S79" s="387">
        <f t="shared" si="26"/>
        <v>0</v>
      </c>
      <c r="T79" s="387">
        <f t="shared" si="27"/>
        <v>182</v>
      </c>
      <c r="U79" s="387">
        <f t="shared" si="28"/>
        <v>0</v>
      </c>
      <c r="V79" s="387">
        <f t="shared" si="29"/>
        <v>0</v>
      </c>
      <c r="W79" s="388">
        <f t="shared" si="30"/>
        <v>182</v>
      </c>
      <c r="X79" s="389">
        <f t="shared" si="31"/>
        <v>364</v>
      </c>
      <c r="Y79" s="144"/>
      <c r="Z79" s="423">
        <f t="shared" si="3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23"/>
        <v>1</v>
      </c>
      <c r="B80" s="153" t="s">
        <v>377</v>
      </c>
      <c r="C80" s="149" t="s">
        <v>52</v>
      </c>
      <c r="D80" s="198">
        <v>32</v>
      </c>
      <c r="E80" s="383">
        <f t="shared" si="24"/>
        <v>224</v>
      </c>
      <c r="F80" s="319">
        <v>46294</v>
      </c>
      <c r="G80" s="384">
        <f t="shared" ca="1" si="33"/>
        <v>14</v>
      </c>
      <c r="H80" s="385">
        <v>1</v>
      </c>
      <c r="I80" s="490">
        <v>-4.2902719999999999</v>
      </c>
      <c r="J80" s="490">
        <v>15.249775</v>
      </c>
      <c r="K80" s="385" t="s">
        <v>353</v>
      </c>
      <c r="L80" s="195">
        <v>0.5</v>
      </c>
      <c r="M80" s="196"/>
      <c r="N80" s="196"/>
      <c r="O80" s="196"/>
      <c r="P80" s="196">
        <v>0.5</v>
      </c>
      <c r="Q80" s="197"/>
      <c r="R80" s="386">
        <f t="shared" si="25"/>
        <v>112</v>
      </c>
      <c r="S80" s="387">
        <f t="shared" si="26"/>
        <v>0</v>
      </c>
      <c r="T80" s="387">
        <f t="shared" si="27"/>
        <v>0</v>
      </c>
      <c r="U80" s="387">
        <f t="shared" si="28"/>
        <v>0</v>
      </c>
      <c r="V80" s="387">
        <f t="shared" si="29"/>
        <v>112</v>
      </c>
      <c r="W80" s="388">
        <f t="shared" si="30"/>
        <v>0</v>
      </c>
      <c r="X80" s="389">
        <f t="shared" si="31"/>
        <v>224</v>
      </c>
      <c r="Y80" s="144"/>
      <c r="Z80" s="423">
        <f t="shared" si="3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23"/>
        <v>1</v>
      </c>
      <c r="B81" s="142" t="s">
        <v>386</v>
      </c>
      <c r="C81" s="142"/>
      <c r="D81" s="198">
        <v>34</v>
      </c>
      <c r="E81" s="383">
        <f t="shared" si="24"/>
        <v>238</v>
      </c>
      <c r="F81" s="319">
        <v>46297</v>
      </c>
      <c r="G81" s="384">
        <f t="shared" ca="1" si="33"/>
        <v>11</v>
      </c>
      <c r="H81" s="254">
        <v>1</v>
      </c>
      <c r="I81" s="491">
        <v>-4.2563268000000001</v>
      </c>
      <c r="J81" s="491">
        <v>15.2396233</v>
      </c>
      <c r="K81" s="385" t="s">
        <v>353</v>
      </c>
      <c r="L81" s="195"/>
      <c r="M81" s="196">
        <v>1</v>
      </c>
      <c r="N81" s="196"/>
      <c r="O81" s="196"/>
      <c r="P81" s="196"/>
      <c r="Q81" s="197"/>
      <c r="R81" s="386">
        <f t="shared" si="25"/>
        <v>0</v>
      </c>
      <c r="S81" s="387">
        <f t="shared" si="26"/>
        <v>238</v>
      </c>
      <c r="T81" s="387">
        <f t="shared" si="27"/>
        <v>0</v>
      </c>
      <c r="U81" s="387">
        <f t="shared" si="28"/>
        <v>0</v>
      </c>
      <c r="V81" s="387">
        <f t="shared" si="29"/>
        <v>0</v>
      </c>
      <c r="W81" s="388">
        <f t="shared" si="30"/>
        <v>0</v>
      </c>
      <c r="X81" s="389">
        <f t="shared" si="31"/>
        <v>238</v>
      </c>
      <c r="Y81" s="144"/>
      <c r="Z81" s="423">
        <f t="shared" si="3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23"/>
        <v>1</v>
      </c>
      <c r="B82" s="142" t="s">
        <v>119</v>
      </c>
      <c r="C82" s="142"/>
      <c r="D82" s="198">
        <v>28</v>
      </c>
      <c r="E82" s="383">
        <f t="shared" si="24"/>
        <v>196</v>
      </c>
      <c r="F82" s="319">
        <v>46297</v>
      </c>
      <c r="G82" s="384">
        <f t="shared" ca="1" si="33"/>
        <v>11</v>
      </c>
      <c r="H82" s="385">
        <v>3</v>
      </c>
      <c r="I82" s="490">
        <v>-4.2274099999999999</v>
      </c>
      <c r="J82" s="490">
        <v>15.277821599999999</v>
      </c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>
        <v>0.5</v>
      </c>
      <c r="Q82" s="197"/>
      <c r="R82" s="386">
        <f t="shared" si="25"/>
        <v>98</v>
      </c>
      <c r="S82" s="387">
        <f t="shared" si="26"/>
        <v>0</v>
      </c>
      <c r="T82" s="387">
        <f t="shared" si="27"/>
        <v>0</v>
      </c>
      <c r="U82" s="387">
        <f t="shared" si="28"/>
        <v>0</v>
      </c>
      <c r="V82" s="387">
        <f t="shared" si="29"/>
        <v>98</v>
      </c>
      <c r="W82" s="388">
        <f t="shared" si="30"/>
        <v>0</v>
      </c>
      <c r="X82" s="389">
        <f t="shared" si="31"/>
        <v>196</v>
      </c>
      <c r="Y82" s="144"/>
      <c r="Z82" s="423">
        <f t="shared" si="3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23"/>
        <v>1</v>
      </c>
      <c r="B83" s="153" t="s">
        <v>378</v>
      </c>
      <c r="C83" s="153"/>
      <c r="D83" s="198">
        <v>28</v>
      </c>
      <c r="E83" s="383">
        <f t="shared" si="24"/>
        <v>196</v>
      </c>
      <c r="F83" s="319">
        <v>46296</v>
      </c>
      <c r="G83" s="384">
        <f t="shared" ca="1" si="33"/>
        <v>12</v>
      </c>
      <c r="H83" s="254">
        <v>1</v>
      </c>
      <c r="I83" s="491">
        <v>-4.2676074000000002</v>
      </c>
      <c r="J83" s="491">
        <v>15.2239234</v>
      </c>
      <c r="K83" s="385" t="s">
        <v>353</v>
      </c>
      <c r="L83" s="195">
        <v>0.75</v>
      </c>
      <c r="M83" s="196"/>
      <c r="N83" s="196">
        <v>0.25</v>
      </c>
      <c r="O83" s="196"/>
      <c r="P83" s="196"/>
      <c r="Q83" s="197"/>
      <c r="R83" s="386">
        <f t="shared" si="25"/>
        <v>147</v>
      </c>
      <c r="S83" s="387">
        <f t="shared" si="26"/>
        <v>0</v>
      </c>
      <c r="T83" s="387">
        <f t="shared" si="27"/>
        <v>49</v>
      </c>
      <c r="U83" s="387">
        <f t="shared" si="28"/>
        <v>0</v>
      </c>
      <c r="V83" s="387">
        <f t="shared" si="29"/>
        <v>0</v>
      </c>
      <c r="W83" s="388">
        <f t="shared" si="30"/>
        <v>0</v>
      </c>
      <c r="X83" s="389">
        <f t="shared" si="31"/>
        <v>196</v>
      </c>
      <c r="Y83" s="144"/>
      <c r="Z83" s="423">
        <f t="shared" si="3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23"/>
        <v>1</v>
      </c>
      <c r="B84" s="153" t="s">
        <v>379</v>
      </c>
      <c r="C84" s="153"/>
      <c r="D84" s="198">
        <v>30</v>
      </c>
      <c r="E84" s="383">
        <f t="shared" si="24"/>
        <v>210</v>
      </c>
      <c r="F84" s="319">
        <v>46294</v>
      </c>
      <c r="G84" s="384">
        <f t="shared" ca="1" si="33"/>
        <v>14</v>
      </c>
      <c r="H84" s="385">
        <v>1</v>
      </c>
      <c r="I84" s="490">
        <v>-4.290368</v>
      </c>
      <c r="J84" s="490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25"/>
        <v>105</v>
      </c>
      <c r="S84" s="387">
        <f t="shared" si="26"/>
        <v>0</v>
      </c>
      <c r="T84" s="387">
        <f t="shared" si="27"/>
        <v>105</v>
      </c>
      <c r="U84" s="387">
        <f t="shared" si="28"/>
        <v>0</v>
      </c>
      <c r="V84" s="387">
        <f t="shared" si="29"/>
        <v>0</v>
      </c>
      <c r="W84" s="388">
        <f t="shared" si="30"/>
        <v>0</v>
      </c>
      <c r="X84" s="389">
        <f t="shared" si="31"/>
        <v>210</v>
      </c>
      <c r="Y84" s="144"/>
      <c r="Z84" s="423">
        <f t="shared" si="3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23"/>
        <v>1</v>
      </c>
      <c r="B85" s="153" t="s">
        <v>122</v>
      </c>
      <c r="C85" s="149" t="s">
        <v>52</v>
      </c>
      <c r="D85" s="198">
        <v>40</v>
      </c>
      <c r="E85" s="383">
        <f t="shared" si="24"/>
        <v>280</v>
      </c>
      <c r="F85" s="319">
        <v>46294</v>
      </c>
      <c r="G85" s="384">
        <f t="shared" ca="1" si="33"/>
        <v>14</v>
      </c>
      <c r="H85" s="385">
        <v>1</v>
      </c>
      <c r="I85" s="490">
        <v>-4.2897280000000002</v>
      </c>
      <c r="J85" s="490">
        <v>15.247835</v>
      </c>
      <c r="K85" s="385" t="s">
        <v>353</v>
      </c>
      <c r="L85" s="195">
        <v>0.5</v>
      </c>
      <c r="M85" s="196"/>
      <c r="N85" s="196">
        <v>0.25</v>
      </c>
      <c r="O85" s="196"/>
      <c r="P85" s="196"/>
      <c r="Q85" s="197">
        <v>0.25</v>
      </c>
      <c r="R85" s="386">
        <f t="shared" si="25"/>
        <v>140</v>
      </c>
      <c r="S85" s="387">
        <f t="shared" si="26"/>
        <v>0</v>
      </c>
      <c r="T85" s="387">
        <f t="shared" si="27"/>
        <v>70</v>
      </c>
      <c r="U85" s="387">
        <f t="shared" si="28"/>
        <v>0</v>
      </c>
      <c r="V85" s="387">
        <f t="shared" si="29"/>
        <v>0</v>
      </c>
      <c r="W85" s="388">
        <f t="shared" si="30"/>
        <v>70</v>
      </c>
      <c r="X85" s="389">
        <f t="shared" si="31"/>
        <v>280</v>
      </c>
      <c r="Y85" s="144"/>
      <c r="Z85" s="423">
        <f t="shared" si="3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23"/>
        <v>1</v>
      </c>
      <c r="B86" s="142" t="s">
        <v>123</v>
      </c>
      <c r="C86" s="148"/>
      <c r="D86" s="199">
        <v>34</v>
      </c>
      <c r="E86" s="383">
        <f t="shared" si="24"/>
        <v>238</v>
      </c>
      <c r="F86" s="319">
        <v>46296</v>
      </c>
      <c r="G86" s="384">
        <f t="shared" ca="1" si="33"/>
        <v>12</v>
      </c>
      <c r="H86" s="254">
        <v>1</v>
      </c>
      <c r="I86" s="491">
        <v>-4.2728093999999999</v>
      </c>
      <c r="J86" s="491">
        <v>15.2388636</v>
      </c>
      <c r="K86" s="385" t="s">
        <v>353</v>
      </c>
      <c r="L86" s="195">
        <v>0.5</v>
      </c>
      <c r="M86" s="196"/>
      <c r="N86" s="196"/>
      <c r="O86" s="196">
        <v>0.25</v>
      </c>
      <c r="P86" s="196"/>
      <c r="Q86" s="197">
        <v>0.25</v>
      </c>
      <c r="R86" s="386">
        <f t="shared" si="25"/>
        <v>119</v>
      </c>
      <c r="S86" s="387">
        <f t="shared" si="26"/>
        <v>0</v>
      </c>
      <c r="T86" s="387">
        <f t="shared" si="27"/>
        <v>0</v>
      </c>
      <c r="U86" s="387">
        <f t="shared" si="28"/>
        <v>59.5</v>
      </c>
      <c r="V86" s="387">
        <f t="shared" si="29"/>
        <v>0</v>
      </c>
      <c r="W86" s="388">
        <f t="shared" si="30"/>
        <v>59.5</v>
      </c>
      <c r="X86" s="389">
        <f t="shared" si="31"/>
        <v>238</v>
      </c>
      <c r="Y86" s="144"/>
      <c r="Z86" s="423">
        <f t="shared" si="3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23"/>
        <v>1</v>
      </c>
      <c r="B87" s="142" t="s">
        <v>124</v>
      </c>
      <c r="C87" s="142"/>
      <c r="D87" s="198">
        <v>24</v>
      </c>
      <c r="E87" s="383">
        <f t="shared" si="24"/>
        <v>168</v>
      </c>
      <c r="F87" s="319">
        <v>46293</v>
      </c>
      <c r="G87" s="384">
        <f t="shared" ca="1" si="33"/>
        <v>15</v>
      </c>
      <c r="H87" s="385">
        <v>2</v>
      </c>
      <c r="I87" s="490">
        <v>-4.2460750000000003</v>
      </c>
      <c r="J87" s="490">
        <v>15.283338000000001</v>
      </c>
      <c r="K87" s="385" t="s">
        <v>354</v>
      </c>
      <c r="L87" s="195">
        <v>0.5</v>
      </c>
      <c r="M87" s="196"/>
      <c r="N87" s="196"/>
      <c r="O87" s="196">
        <v>0.5</v>
      </c>
      <c r="P87" s="196"/>
      <c r="Q87" s="197"/>
      <c r="R87" s="386">
        <f t="shared" si="25"/>
        <v>84</v>
      </c>
      <c r="S87" s="387">
        <f t="shared" si="26"/>
        <v>0</v>
      </c>
      <c r="T87" s="387">
        <f t="shared" si="27"/>
        <v>0</v>
      </c>
      <c r="U87" s="387">
        <f t="shared" si="28"/>
        <v>84</v>
      </c>
      <c r="V87" s="387">
        <f t="shared" si="29"/>
        <v>0</v>
      </c>
      <c r="W87" s="388">
        <f t="shared" si="30"/>
        <v>0</v>
      </c>
      <c r="X87" s="389">
        <f t="shared" si="31"/>
        <v>168</v>
      </c>
      <c r="Y87" s="144"/>
      <c r="Z87" s="423">
        <f t="shared" si="3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23"/>
        <v>1</v>
      </c>
      <c r="B88" s="142" t="s">
        <v>380</v>
      </c>
      <c r="C88" s="142"/>
      <c r="D88" s="198">
        <v>30</v>
      </c>
      <c r="E88" s="383">
        <f t="shared" si="24"/>
        <v>210</v>
      </c>
      <c r="F88" s="319">
        <v>46297</v>
      </c>
      <c r="G88" s="384">
        <f t="shared" ca="1" si="33"/>
        <v>11</v>
      </c>
      <c r="H88" s="385">
        <v>1</v>
      </c>
      <c r="I88" s="490">
        <v>-4.2438764000000004</v>
      </c>
      <c r="J88" s="490">
        <v>15.2408055</v>
      </c>
      <c r="K88" s="385" t="s">
        <v>353</v>
      </c>
      <c r="L88" s="195">
        <v>0.5</v>
      </c>
      <c r="M88" s="196"/>
      <c r="N88" s="196"/>
      <c r="O88" s="196"/>
      <c r="P88" s="196"/>
      <c r="Q88" s="197">
        <v>0.5</v>
      </c>
      <c r="R88" s="386">
        <f t="shared" si="25"/>
        <v>105</v>
      </c>
      <c r="S88" s="387">
        <f t="shared" si="26"/>
        <v>0</v>
      </c>
      <c r="T88" s="387">
        <f t="shared" si="27"/>
        <v>0</v>
      </c>
      <c r="U88" s="387">
        <f t="shared" si="28"/>
        <v>0</v>
      </c>
      <c r="V88" s="387">
        <f t="shared" si="29"/>
        <v>0</v>
      </c>
      <c r="W88" s="388">
        <f t="shared" si="30"/>
        <v>105</v>
      </c>
      <c r="X88" s="389">
        <f t="shared" si="31"/>
        <v>210</v>
      </c>
      <c r="Y88" s="144"/>
      <c r="Z88" s="423">
        <f t="shared" si="3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23"/>
        <v>1</v>
      </c>
      <c r="B89" s="142" t="s">
        <v>126</v>
      </c>
      <c r="C89" s="148" t="s">
        <v>34</v>
      </c>
      <c r="D89" s="198">
        <v>34</v>
      </c>
      <c r="E89" s="383">
        <f t="shared" si="24"/>
        <v>238</v>
      </c>
      <c r="F89" s="319">
        <v>46295</v>
      </c>
      <c r="G89" s="384">
        <f t="shared" ca="1" si="33"/>
        <v>13</v>
      </c>
      <c r="H89" s="385">
        <v>3</v>
      </c>
      <c r="I89" s="490">
        <v>-4.1309367000000004</v>
      </c>
      <c r="J89" s="490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/>
      <c r="P89" s="196"/>
      <c r="Q89" s="197">
        <v>0.5</v>
      </c>
      <c r="R89" s="386">
        <f t="shared" si="25"/>
        <v>119</v>
      </c>
      <c r="S89" s="387">
        <f t="shared" si="26"/>
        <v>0</v>
      </c>
      <c r="T89" s="387">
        <f t="shared" si="27"/>
        <v>0</v>
      </c>
      <c r="U89" s="387">
        <f t="shared" si="28"/>
        <v>0</v>
      </c>
      <c r="V89" s="387">
        <f t="shared" si="29"/>
        <v>0</v>
      </c>
      <c r="W89" s="388">
        <f t="shared" si="30"/>
        <v>119</v>
      </c>
      <c r="X89" s="389">
        <f t="shared" si="31"/>
        <v>238</v>
      </c>
      <c r="Y89" s="144"/>
      <c r="Z89" s="423">
        <f t="shared" si="3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23"/>
        <v>1</v>
      </c>
      <c r="B90" s="142" t="s">
        <v>127</v>
      </c>
      <c r="C90" s="142"/>
      <c r="D90" s="198">
        <v>30</v>
      </c>
      <c r="E90" s="383">
        <f t="shared" si="24"/>
        <v>210</v>
      </c>
      <c r="F90" s="319">
        <v>46295</v>
      </c>
      <c r="G90" s="384">
        <f t="shared" ca="1" si="33"/>
        <v>13</v>
      </c>
      <c r="H90" s="254">
        <v>2</v>
      </c>
      <c r="I90" s="491">
        <v>-4.2215020000000001</v>
      </c>
      <c r="J90" s="491">
        <v>15.27914</v>
      </c>
      <c r="K90" s="385" t="s">
        <v>354</v>
      </c>
      <c r="L90" s="195"/>
      <c r="M90" s="196"/>
      <c r="N90" s="196"/>
      <c r="O90" s="196"/>
      <c r="P90" s="196"/>
      <c r="Q90" s="197">
        <v>1</v>
      </c>
      <c r="R90" s="386">
        <f t="shared" si="25"/>
        <v>0</v>
      </c>
      <c r="S90" s="387">
        <f t="shared" si="26"/>
        <v>0</v>
      </c>
      <c r="T90" s="387">
        <f t="shared" si="27"/>
        <v>0</v>
      </c>
      <c r="U90" s="387">
        <f t="shared" si="28"/>
        <v>0</v>
      </c>
      <c r="V90" s="387">
        <f t="shared" si="29"/>
        <v>0</v>
      </c>
      <c r="W90" s="388">
        <f t="shared" si="30"/>
        <v>210</v>
      </c>
      <c r="X90" s="389">
        <f t="shared" si="31"/>
        <v>210</v>
      </c>
      <c r="Y90" s="144"/>
      <c r="Z90" s="423">
        <f t="shared" si="3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23"/>
        <v>1</v>
      </c>
      <c r="B91" s="150" t="s">
        <v>128</v>
      </c>
      <c r="C91" s="150"/>
      <c r="D91" s="200">
        <v>16</v>
      </c>
      <c r="E91" s="383">
        <f t="shared" si="24"/>
        <v>112</v>
      </c>
      <c r="F91" s="319">
        <v>46295</v>
      </c>
      <c r="G91" s="384">
        <f t="shared" ca="1" si="33"/>
        <v>13</v>
      </c>
      <c r="H91" s="385">
        <v>2</v>
      </c>
      <c r="I91" s="490">
        <v>-4.2362200000000003</v>
      </c>
      <c r="J91" s="490">
        <v>15.271141999999999</v>
      </c>
      <c r="K91" s="385" t="s">
        <v>354</v>
      </c>
      <c r="L91" s="195">
        <v>0.5</v>
      </c>
      <c r="M91" s="196"/>
      <c r="N91" s="196"/>
      <c r="O91" s="196"/>
      <c r="P91" s="196">
        <v>0.5</v>
      </c>
      <c r="Q91" s="197"/>
      <c r="R91" s="386">
        <f t="shared" si="25"/>
        <v>56</v>
      </c>
      <c r="S91" s="387">
        <f t="shared" si="26"/>
        <v>0</v>
      </c>
      <c r="T91" s="387">
        <f t="shared" si="27"/>
        <v>0</v>
      </c>
      <c r="U91" s="387">
        <f t="shared" si="28"/>
        <v>0</v>
      </c>
      <c r="V91" s="387">
        <f t="shared" si="29"/>
        <v>56</v>
      </c>
      <c r="W91" s="388">
        <f t="shared" si="30"/>
        <v>0</v>
      </c>
      <c r="X91" s="389">
        <f t="shared" si="31"/>
        <v>112</v>
      </c>
      <c r="Y91" s="144"/>
      <c r="Z91" s="423">
        <f t="shared" si="3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23"/>
        <v>1</v>
      </c>
      <c r="B92" s="153" t="s">
        <v>603</v>
      </c>
      <c r="C92" s="149" t="s">
        <v>29</v>
      </c>
      <c r="D92" s="198">
        <v>20</v>
      </c>
      <c r="E92" s="383">
        <f t="shared" si="24"/>
        <v>140</v>
      </c>
      <c r="F92" s="319">
        <v>46294</v>
      </c>
      <c r="G92" s="384">
        <f t="shared" ca="1" si="33"/>
        <v>14</v>
      </c>
      <c r="H92" s="385">
        <v>1</v>
      </c>
      <c r="I92" s="490">
        <v>-4.2861969999999996</v>
      </c>
      <c r="J92" s="490">
        <v>15.248664</v>
      </c>
      <c r="K92" s="385" t="s">
        <v>353</v>
      </c>
      <c r="L92" s="195">
        <v>0.75</v>
      </c>
      <c r="M92" s="196"/>
      <c r="N92" s="196">
        <v>0.25</v>
      </c>
      <c r="O92" s="196"/>
      <c r="P92" s="196"/>
      <c r="Q92" s="197"/>
      <c r="R92" s="386">
        <f t="shared" si="25"/>
        <v>105</v>
      </c>
      <c r="S92" s="387">
        <f t="shared" si="26"/>
        <v>0</v>
      </c>
      <c r="T92" s="387">
        <f t="shared" si="27"/>
        <v>35</v>
      </c>
      <c r="U92" s="387">
        <f t="shared" si="28"/>
        <v>0</v>
      </c>
      <c r="V92" s="387">
        <f t="shared" si="29"/>
        <v>0</v>
      </c>
      <c r="W92" s="388">
        <f t="shared" si="30"/>
        <v>0</v>
      </c>
      <c r="X92" s="389">
        <f t="shared" si="31"/>
        <v>140</v>
      </c>
      <c r="Y92" s="144"/>
      <c r="Z92" s="423">
        <f t="shared" si="3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23"/>
        <v>1</v>
      </c>
      <c r="B93" s="142" t="s">
        <v>394</v>
      </c>
      <c r="C93" s="142"/>
      <c r="D93" s="198">
        <v>20</v>
      </c>
      <c r="E93" s="383">
        <f t="shared" si="24"/>
        <v>140</v>
      </c>
      <c r="F93" s="319">
        <v>46295</v>
      </c>
      <c r="G93" s="384">
        <f t="shared" ca="1" si="33"/>
        <v>13</v>
      </c>
      <c r="H93" s="385">
        <v>3</v>
      </c>
      <c r="I93" s="490">
        <v>-4.1550288999999996</v>
      </c>
      <c r="J93" s="490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25"/>
        <v>70</v>
      </c>
      <c r="S93" s="387">
        <f t="shared" si="26"/>
        <v>0</v>
      </c>
      <c r="T93" s="387">
        <f t="shared" si="27"/>
        <v>0</v>
      </c>
      <c r="U93" s="387">
        <f t="shared" si="28"/>
        <v>0</v>
      </c>
      <c r="V93" s="387">
        <f t="shared" si="29"/>
        <v>0</v>
      </c>
      <c r="W93" s="388">
        <f t="shared" si="30"/>
        <v>70</v>
      </c>
      <c r="X93" s="389">
        <f t="shared" si="31"/>
        <v>140</v>
      </c>
      <c r="Y93" s="144"/>
      <c r="Z93" s="423">
        <f t="shared" si="3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23"/>
        <v>1</v>
      </c>
      <c r="B94" s="142" t="s">
        <v>131</v>
      </c>
      <c r="C94" s="148" t="s">
        <v>34</v>
      </c>
      <c r="D94" s="198">
        <v>20</v>
      </c>
      <c r="E94" s="383">
        <f t="shared" si="24"/>
        <v>140</v>
      </c>
      <c r="F94" s="319">
        <v>46293</v>
      </c>
      <c r="G94" s="384">
        <f t="shared" ca="1" si="33"/>
        <v>15</v>
      </c>
      <c r="H94" s="385">
        <v>2</v>
      </c>
      <c r="I94" s="490">
        <v>-4.260605</v>
      </c>
      <c r="J94" s="490">
        <v>15.284243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5"/>
        <v>70</v>
      </c>
      <c r="S94" s="387">
        <f t="shared" si="26"/>
        <v>0</v>
      </c>
      <c r="T94" s="387">
        <f t="shared" si="27"/>
        <v>0</v>
      </c>
      <c r="U94" s="387">
        <f t="shared" si="28"/>
        <v>0</v>
      </c>
      <c r="V94" s="387">
        <f t="shared" si="29"/>
        <v>70</v>
      </c>
      <c r="W94" s="388">
        <f t="shared" si="30"/>
        <v>0</v>
      </c>
      <c r="X94" s="389">
        <f t="shared" si="31"/>
        <v>140</v>
      </c>
      <c r="Y94" s="144"/>
      <c r="Z94" s="423">
        <f t="shared" si="3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23"/>
        <v>1</v>
      </c>
      <c r="B95" s="150" t="s">
        <v>133</v>
      </c>
      <c r="C95" s="148" t="s">
        <v>52</v>
      </c>
      <c r="D95" s="198">
        <v>26</v>
      </c>
      <c r="E95" s="383">
        <f t="shared" si="24"/>
        <v>182</v>
      </c>
      <c r="F95" s="319">
        <v>46294</v>
      </c>
      <c r="G95" s="384">
        <f t="shared" ca="1" si="33"/>
        <v>14</v>
      </c>
      <c r="H95" s="385">
        <v>3</v>
      </c>
      <c r="I95" s="490"/>
      <c r="J95" s="490"/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0.5</v>
      </c>
      <c r="Q95" s="197"/>
      <c r="R95" s="386">
        <f t="shared" si="25"/>
        <v>91</v>
      </c>
      <c r="S95" s="387">
        <f t="shared" si="26"/>
        <v>0</v>
      </c>
      <c r="T95" s="387">
        <f t="shared" si="27"/>
        <v>0</v>
      </c>
      <c r="U95" s="387">
        <f t="shared" si="28"/>
        <v>0</v>
      </c>
      <c r="V95" s="387">
        <f t="shared" si="29"/>
        <v>91</v>
      </c>
      <c r="W95" s="388">
        <f t="shared" si="30"/>
        <v>0</v>
      </c>
      <c r="X95" s="389">
        <f t="shared" si="31"/>
        <v>182</v>
      </c>
      <c r="Y95" s="144"/>
      <c r="Z95" s="423">
        <f t="shared" si="3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23"/>
        <v>1</v>
      </c>
      <c r="B96" s="142" t="s">
        <v>134</v>
      </c>
      <c r="C96" s="142"/>
      <c r="D96" s="198">
        <v>38</v>
      </c>
      <c r="E96" s="383">
        <f t="shared" si="24"/>
        <v>266</v>
      </c>
      <c r="F96" s="319">
        <v>46297</v>
      </c>
      <c r="G96" s="384">
        <f t="shared" ca="1" si="33"/>
        <v>11</v>
      </c>
      <c r="H96" s="385">
        <v>3</v>
      </c>
      <c r="I96" s="490">
        <v>-4.2289649999999996</v>
      </c>
      <c r="J96" s="490">
        <v>15.289871</v>
      </c>
      <c r="K96" s="385" t="str">
        <f>VLOOKUP(H96,Secteurs!$A$4:$C$6,3)</f>
        <v>Arnaud ITOUA</v>
      </c>
      <c r="L96" s="195">
        <v>0.5</v>
      </c>
      <c r="M96" s="196"/>
      <c r="N96" s="196"/>
      <c r="O96" s="196"/>
      <c r="P96" s="196">
        <v>0.25</v>
      </c>
      <c r="Q96" s="197">
        <v>0.25</v>
      </c>
      <c r="R96" s="386">
        <f t="shared" si="25"/>
        <v>133</v>
      </c>
      <c r="S96" s="387">
        <f t="shared" si="26"/>
        <v>0</v>
      </c>
      <c r="T96" s="387">
        <f t="shared" si="27"/>
        <v>0</v>
      </c>
      <c r="U96" s="387">
        <f t="shared" si="28"/>
        <v>0</v>
      </c>
      <c r="V96" s="387">
        <f t="shared" si="29"/>
        <v>66.5</v>
      </c>
      <c r="W96" s="388">
        <f t="shared" si="30"/>
        <v>66.5</v>
      </c>
      <c r="X96" s="389">
        <f t="shared" si="31"/>
        <v>266</v>
      </c>
      <c r="Y96" s="144"/>
      <c r="Z96" s="423">
        <f t="shared" si="3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23"/>
        <v>1</v>
      </c>
      <c r="B97" s="153" t="s">
        <v>135</v>
      </c>
      <c r="C97" s="153"/>
      <c r="D97" s="198">
        <v>36</v>
      </c>
      <c r="E97" s="383">
        <f t="shared" si="24"/>
        <v>252</v>
      </c>
      <c r="F97" s="319">
        <v>46296</v>
      </c>
      <c r="G97" s="384">
        <f t="shared" ca="1" si="33"/>
        <v>12</v>
      </c>
      <c r="H97" s="385">
        <v>1</v>
      </c>
      <c r="I97" s="490">
        <v>-4.2705473999999999</v>
      </c>
      <c r="J97" s="490">
        <v>15.222280599999999</v>
      </c>
      <c r="K97" s="385" t="s">
        <v>353</v>
      </c>
      <c r="L97" s="195">
        <v>0.5</v>
      </c>
      <c r="M97" s="196"/>
      <c r="N97" s="196"/>
      <c r="O97" s="196">
        <v>0.25</v>
      </c>
      <c r="P97" s="196"/>
      <c r="Q97" s="197">
        <v>0.25</v>
      </c>
      <c r="R97" s="386">
        <f t="shared" si="25"/>
        <v>126</v>
      </c>
      <c r="S97" s="387">
        <f t="shared" si="26"/>
        <v>0</v>
      </c>
      <c r="T97" s="387">
        <f t="shared" si="27"/>
        <v>0</v>
      </c>
      <c r="U97" s="387">
        <f t="shared" si="28"/>
        <v>63</v>
      </c>
      <c r="V97" s="387">
        <f t="shared" si="29"/>
        <v>0</v>
      </c>
      <c r="W97" s="388">
        <f t="shared" si="30"/>
        <v>63</v>
      </c>
      <c r="X97" s="389">
        <f t="shared" si="31"/>
        <v>252</v>
      </c>
      <c r="Y97" s="144"/>
      <c r="Z97" s="423">
        <f t="shared" si="3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ref="A98:A129" si="34">+IF(D98&gt;0,1,0)</f>
        <v>1</v>
      </c>
      <c r="B98" s="142" t="s">
        <v>370</v>
      </c>
      <c r="C98" s="148"/>
      <c r="D98" s="199">
        <v>8</v>
      </c>
      <c r="E98" s="383">
        <f t="shared" ref="E98:E129" si="35">D98*7</f>
        <v>56</v>
      </c>
      <c r="F98" s="319">
        <v>46295</v>
      </c>
      <c r="G98" s="384">
        <f t="shared" ca="1" si="33"/>
        <v>13</v>
      </c>
      <c r="H98" s="385">
        <v>3</v>
      </c>
      <c r="I98" s="490">
        <v>-4.1644255000000001</v>
      </c>
      <c r="J98" s="490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>
        <v>0.5</v>
      </c>
      <c r="Q98" s="197"/>
      <c r="R98" s="386">
        <f t="shared" ref="R98:R129" si="36">+$E98*L98</f>
        <v>28</v>
      </c>
      <c r="S98" s="387">
        <f t="shared" ref="S98:S129" si="37">+$E98*M98</f>
        <v>0</v>
      </c>
      <c r="T98" s="387">
        <f t="shared" ref="T98:T129" si="38">+$E98*N98</f>
        <v>0</v>
      </c>
      <c r="U98" s="387">
        <f t="shared" ref="U98:U129" si="39">+$E98*O98</f>
        <v>0</v>
      </c>
      <c r="V98" s="387">
        <f t="shared" ref="V98:V129" si="40">+$E98*P98</f>
        <v>28</v>
      </c>
      <c r="W98" s="388">
        <f t="shared" ref="W98:W129" si="41">+$E98*Q98</f>
        <v>0</v>
      </c>
      <c r="X98" s="389">
        <f t="shared" ref="X98:X129" si="42">SUM(R98:W98)</f>
        <v>56</v>
      </c>
      <c r="Y98" s="144"/>
      <c r="Z98" s="423">
        <f t="shared" ref="Z98:Z129" si="43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34"/>
        <v>1</v>
      </c>
      <c r="B99" s="142" t="s">
        <v>137</v>
      </c>
      <c r="C99" s="142"/>
      <c r="D99" s="198">
        <v>38</v>
      </c>
      <c r="E99" s="383">
        <f t="shared" si="35"/>
        <v>266</v>
      </c>
      <c r="F99" s="319">
        <v>46295</v>
      </c>
      <c r="G99" s="384">
        <f t="shared" ca="1" si="33"/>
        <v>13</v>
      </c>
      <c r="H99" s="385">
        <v>2</v>
      </c>
      <c r="I99" s="490">
        <v>-4.2208560000000004</v>
      </c>
      <c r="J99" s="490">
        <v>15.274846999999999</v>
      </c>
      <c r="K99" s="385" t="s">
        <v>354</v>
      </c>
      <c r="L99" s="195"/>
      <c r="M99" s="196"/>
      <c r="N99" s="196"/>
      <c r="O99" s="196"/>
      <c r="P99" s="196"/>
      <c r="Q99" s="197">
        <v>1</v>
      </c>
      <c r="R99" s="386">
        <f t="shared" si="36"/>
        <v>0</v>
      </c>
      <c r="S99" s="387">
        <f t="shared" si="37"/>
        <v>0</v>
      </c>
      <c r="T99" s="387">
        <f t="shared" si="38"/>
        <v>0</v>
      </c>
      <c r="U99" s="387">
        <f t="shared" si="39"/>
        <v>0</v>
      </c>
      <c r="V99" s="387">
        <f t="shared" si="40"/>
        <v>0</v>
      </c>
      <c r="W99" s="388">
        <f t="shared" si="41"/>
        <v>266</v>
      </c>
      <c r="X99" s="389">
        <f t="shared" si="42"/>
        <v>266</v>
      </c>
      <c r="Y99" s="144"/>
      <c r="Z99" s="423">
        <f t="shared" si="43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34"/>
        <v>1</v>
      </c>
      <c r="B100" s="142" t="s">
        <v>338</v>
      </c>
      <c r="C100" s="142"/>
      <c r="D100" s="198">
        <v>16</v>
      </c>
      <c r="E100" s="383">
        <f t="shared" si="35"/>
        <v>112</v>
      </c>
      <c r="F100" s="319">
        <v>46295</v>
      </c>
      <c r="G100" s="384">
        <f t="shared" ref="G100:G131" ca="1" si="44">+IF(A100=1,(+TODAY())-F100,"Sans objet")</f>
        <v>13</v>
      </c>
      <c r="H100" s="385">
        <v>2</v>
      </c>
      <c r="I100" s="490">
        <v>-4.2416</v>
      </c>
      <c r="J100" s="490">
        <v>15.284890000000001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si="36"/>
        <v>84</v>
      </c>
      <c r="S100" s="387">
        <f t="shared" si="37"/>
        <v>0</v>
      </c>
      <c r="T100" s="387">
        <f t="shared" si="38"/>
        <v>28</v>
      </c>
      <c r="U100" s="387">
        <f t="shared" si="39"/>
        <v>0</v>
      </c>
      <c r="V100" s="387">
        <f t="shared" si="40"/>
        <v>0</v>
      </c>
      <c r="W100" s="388">
        <f t="shared" si="41"/>
        <v>0</v>
      </c>
      <c r="X100" s="389">
        <f t="shared" si="42"/>
        <v>112</v>
      </c>
      <c r="Y100" s="144"/>
      <c r="Z100" s="423">
        <f t="shared" si="43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34"/>
        <v>1</v>
      </c>
      <c r="B101" s="142" t="s">
        <v>140</v>
      </c>
      <c r="C101" s="142"/>
      <c r="D101" s="198">
        <v>26</v>
      </c>
      <c r="E101" s="383">
        <f t="shared" si="35"/>
        <v>182</v>
      </c>
      <c r="F101" s="319">
        <v>46296</v>
      </c>
      <c r="G101" s="384">
        <f t="shared" ca="1" si="44"/>
        <v>12</v>
      </c>
      <c r="H101" s="385">
        <v>3</v>
      </c>
      <c r="I101" s="490"/>
      <c r="J101" s="490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36"/>
        <v>91</v>
      </c>
      <c r="S101" s="387">
        <f t="shared" si="37"/>
        <v>0</v>
      </c>
      <c r="T101" s="387">
        <f t="shared" si="38"/>
        <v>0</v>
      </c>
      <c r="U101" s="387">
        <f t="shared" si="39"/>
        <v>0</v>
      </c>
      <c r="V101" s="387">
        <f t="shared" si="40"/>
        <v>0</v>
      </c>
      <c r="W101" s="388">
        <f t="shared" si="41"/>
        <v>91</v>
      </c>
      <c r="X101" s="389">
        <f t="shared" si="42"/>
        <v>182</v>
      </c>
      <c r="Y101" s="144"/>
      <c r="Z101" s="423">
        <f t="shared" si="43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34"/>
        <v>1</v>
      </c>
      <c r="B102" s="142" t="s">
        <v>333</v>
      </c>
      <c r="C102" s="142"/>
      <c r="D102" s="198">
        <v>22</v>
      </c>
      <c r="E102" s="383">
        <f t="shared" si="35"/>
        <v>154</v>
      </c>
      <c r="F102" s="319">
        <v>46295</v>
      </c>
      <c r="G102" s="384">
        <f t="shared" ca="1" si="44"/>
        <v>13</v>
      </c>
      <c r="H102" s="254">
        <v>1</v>
      </c>
      <c r="I102" s="491">
        <v>-4.2693289999999999</v>
      </c>
      <c r="J102" s="491">
        <v>15.196683999999999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6"/>
        <v>0</v>
      </c>
      <c r="S102" s="387">
        <f t="shared" si="37"/>
        <v>0</v>
      </c>
      <c r="T102" s="387">
        <f t="shared" si="38"/>
        <v>77</v>
      </c>
      <c r="U102" s="387">
        <f t="shared" si="39"/>
        <v>0</v>
      </c>
      <c r="V102" s="387">
        <f t="shared" si="40"/>
        <v>77</v>
      </c>
      <c r="W102" s="388">
        <f t="shared" si="41"/>
        <v>0</v>
      </c>
      <c r="X102" s="389">
        <f t="shared" si="42"/>
        <v>154</v>
      </c>
      <c r="Y102" s="144"/>
      <c r="Z102" s="423">
        <f t="shared" si="43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34"/>
        <v>1</v>
      </c>
      <c r="B103" s="142" t="s">
        <v>142</v>
      </c>
      <c r="C103" s="142"/>
      <c r="D103" s="198">
        <v>26</v>
      </c>
      <c r="E103" s="383">
        <f t="shared" si="35"/>
        <v>182</v>
      </c>
      <c r="F103" s="319">
        <v>46295</v>
      </c>
      <c r="G103" s="384">
        <f t="shared" ca="1" si="44"/>
        <v>13</v>
      </c>
      <c r="H103" s="385">
        <v>2</v>
      </c>
      <c r="I103" s="490">
        <v>-4.2621593000000004</v>
      </c>
      <c r="J103" s="490">
        <v>15.2895582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6"/>
        <v>182</v>
      </c>
      <c r="S103" s="387">
        <f t="shared" si="37"/>
        <v>0</v>
      </c>
      <c r="T103" s="387">
        <f t="shared" si="38"/>
        <v>0</v>
      </c>
      <c r="U103" s="387">
        <f t="shared" si="39"/>
        <v>0</v>
      </c>
      <c r="V103" s="387">
        <f t="shared" si="40"/>
        <v>0</v>
      </c>
      <c r="W103" s="388">
        <f t="shared" si="41"/>
        <v>0</v>
      </c>
      <c r="X103" s="389">
        <f t="shared" si="42"/>
        <v>182</v>
      </c>
      <c r="Y103" s="144"/>
      <c r="Z103" s="423">
        <f t="shared" si="43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34"/>
        <v>1</v>
      </c>
      <c r="B104" s="142" t="s">
        <v>143</v>
      </c>
      <c r="C104" s="148" t="s">
        <v>34</v>
      </c>
      <c r="D104" s="198">
        <v>14</v>
      </c>
      <c r="E104" s="383">
        <f t="shared" si="35"/>
        <v>98</v>
      </c>
      <c r="F104" s="319">
        <v>46294</v>
      </c>
      <c r="G104" s="384">
        <f t="shared" ca="1" si="44"/>
        <v>14</v>
      </c>
      <c r="H104" s="385">
        <v>3</v>
      </c>
      <c r="I104" s="490"/>
      <c r="J104" s="490"/>
      <c r="K104" s="385" t="str">
        <f>VLOOKUP(H104,Secteurs!$A$4:$C$6,3)</f>
        <v>Arnaud ITOUA</v>
      </c>
      <c r="L104" s="195">
        <v>0.5</v>
      </c>
      <c r="M104" s="196"/>
      <c r="N104" s="196"/>
      <c r="O104" s="196">
        <v>0.5</v>
      </c>
      <c r="P104" s="196"/>
      <c r="Q104" s="197"/>
      <c r="R104" s="386">
        <f t="shared" si="36"/>
        <v>49</v>
      </c>
      <c r="S104" s="387">
        <f t="shared" si="37"/>
        <v>0</v>
      </c>
      <c r="T104" s="387">
        <f t="shared" si="38"/>
        <v>0</v>
      </c>
      <c r="U104" s="387">
        <f t="shared" si="39"/>
        <v>49</v>
      </c>
      <c r="V104" s="387">
        <f t="shared" si="40"/>
        <v>0</v>
      </c>
      <c r="W104" s="388">
        <f t="shared" si="41"/>
        <v>0</v>
      </c>
      <c r="X104" s="389">
        <f t="shared" si="42"/>
        <v>98</v>
      </c>
      <c r="Y104" s="144"/>
      <c r="Z104" s="423">
        <f t="shared" si="43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34"/>
        <v>1</v>
      </c>
      <c r="B105" s="142" t="s">
        <v>144</v>
      </c>
      <c r="C105" s="148" t="s">
        <v>29</v>
      </c>
      <c r="D105" s="198">
        <v>20</v>
      </c>
      <c r="E105" s="383">
        <f t="shared" si="35"/>
        <v>140</v>
      </c>
      <c r="F105" s="319">
        <v>46295</v>
      </c>
      <c r="G105" s="384">
        <f t="shared" ca="1" si="44"/>
        <v>13</v>
      </c>
      <c r="H105" s="385">
        <v>2</v>
      </c>
      <c r="I105" s="490">
        <v>-4.2387199999999998</v>
      </c>
      <c r="J105" s="490">
        <v>15.283683</v>
      </c>
      <c r="K105" s="385" t="s">
        <v>354</v>
      </c>
      <c r="L105" s="353"/>
      <c r="M105" s="196"/>
      <c r="N105" s="196">
        <v>0.5</v>
      </c>
      <c r="O105" s="196">
        <v>0.5</v>
      </c>
      <c r="P105" s="196"/>
      <c r="Q105" s="197"/>
      <c r="R105" s="386">
        <f t="shared" si="36"/>
        <v>0</v>
      </c>
      <c r="S105" s="387">
        <f t="shared" si="37"/>
        <v>0</v>
      </c>
      <c r="T105" s="387">
        <f t="shared" si="38"/>
        <v>70</v>
      </c>
      <c r="U105" s="387">
        <f t="shared" si="39"/>
        <v>70</v>
      </c>
      <c r="V105" s="387">
        <f t="shared" si="40"/>
        <v>0</v>
      </c>
      <c r="W105" s="388">
        <f t="shared" si="41"/>
        <v>0</v>
      </c>
      <c r="X105" s="389">
        <f t="shared" si="42"/>
        <v>140</v>
      </c>
      <c r="Y105" s="144"/>
      <c r="Z105" s="423">
        <f t="shared" si="43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34"/>
        <v>1</v>
      </c>
      <c r="B106" s="142" t="s">
        <v>381</v>
      </c>
      <c r="C106" s="142"/>
      <c r="D106" s="198">
        <v>22</v>
      </c>
      <c r="E106" s="383">
        <f t="shared" si="35"/>
        <v>154</v>
      </c>
      <c r="F106" s="319">
        <v>46297</v>
      </c>
      <c r="G106" s="384">
        <f t="shared" ca="1" si="44"/>
        <v>11</v>
      </c>
      <c r="H106" s="385">
        <v>1</v>
      </c>
      <c r="I106" s="490">
        <v>-4.2589568</v>
      </c>
      <c r="J106" s="490">
        <v>15.229170699999999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36"/>
        <v>154</v>
      </c>
      <c r="S106" s="387">
        <f t="shared" si="37"/>
        <v>0</v>
      </c>
      <c r="T106" s="387">
        <f t="shared" si="38"/>
        <v>0</v>
      </c>
      <c r="U106" s="387">
        <f t="shared" si="39"/>
        <v>0</v>
      </c>
      <c r="V106" s="387">
        <f t="shared" si="40"/>
        <v>0</v>
      </c>
      <c r="W106" s="388">
        <f t="shared" si="41"/>
        <v>0</v>
      </c>
      <c r="X106" s="389">
        <f t="shared" si="42"/>
        <v>154</v>
      </c>
      <c r="Y106" s="144"/>
      <c r="Z106" s="423">
        <f t="shared" si="43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34"/>
        <v>1</v>
      </c>
      <c r="B107" s="142" t="s">
        <v>339</v>
      </c>
      <c r="C107" s="142"/>
      <c r="D107" s="199">
        <v>14</v>
      </c>
      <c r="E107" s="383">
        <f t="shared" si="35"/>
        <v>98</v>
      </c>
      <c r="F107" s="319">
        <v>46294</v>
      </c>
      <c r="G107" s="384">
        <f t="shared" ca="1" si="44"/>
        <v>14</v>
      </c>
      <c r="H107" s="385">
        <v>3</v>
      </c>
      <c r="I107" s="490">
        <v>-4.2050318999999998</v>
      </c>
      <c r="J107" s="490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36"/>
        <v>49</v>
      </c>
      <c r="S107" s="387">
        <f t="shared" si="37"/>
        <v>0</v>
      </c>
      <c r="T107" s="387">
        <f t="shared" si="38"/>
        <v>0</v>
      </c>
      <c r="U107" s="387">
        <f t="shared" si="39"/>
        <v>0</v>
      </c>
      <c r="V107" s="387">
        <f t="shared" si="40"/>
        <v>0</v>
      </c>
      <c r="W107" s="388">
        <f t="shared" si="41"/>
        <v>49</v>
      </c>
      <c r="X107" s="389">
        <f t="shared" si="42"/>
        <v>98</v>
      </c>
      <c r="Y107" s="144"/>
      <c r="Z107" s="423">
        <f t="shared" si="43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34"/>
        <v>1</v>
      </c>
      <c r="B108" s="142" t="s">
        <v>147</v>
      </c>
      <c r="C108" s="142"/>
      <c r="D108" s="198">
        <v>16</v>
      </c>
      <c r="E108" s="383">
        <f t="shared" si="35"/>
        <v>112</v>
      </c>
      <c r="F108" s="319">
        <v>46294</v>
      </c>
      <c r="G108" s="384">
        <f t="shared" ca="1" si="44"/>
        <v>14</v>
      </c>
      <c r="H108" s="385">
        <v>1</v>
      </c>
      <c r="I108" s="490">
        <v>-4.2831029999999997</v>
      </c>
      <c r="J108" s="490">
        <v>15.246445</v>
      </c>
      <c r="K108" s="385" t="s">
        <v>353</v>
      </c>
      <c r="L108" s="195"/>
      <c r="M108" s="196"/>
      <c r="N108" s="196">
        <v>0.5</v>
      </c>
      <c r="O108" s="196"/>
      <c r="P108" s="196">
        <v>0.25</v>
      </c>
      <c r="Q108" s="197">
        <v>0.25</v>
      </c>
      <c r="R108" s="386">
        <f t="shared" si="36"/>
        <v>0</v>
      </c>
      <c r="S108" s="387">
        <f t="shared" si="37"/>
        <v>0</v>
      </c>
      <c r="T108" s="387">
        <f t="shared" si="38"/>
        <v>56</v>
      </c>
      <c r="U108" s="387">
        <f t="shared" si="39"/>
        <v>0</v>
      </c>
      <c r="V108" s="387">
        <f t="shared" si="40"/>
        <v>28</v>
      </c>
      <c r="W108" s="388">
        <f t="shared" si="41"/>
        <v>28</v>
      </c>
      <c r="X108" s="389">
        <f t="shared" si="42"/>
        <v>112</v>
      </c>
      <c r="Y108" s="144"/>
      <c r="Z108" s="423">
        <f t="shared" si="43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34"/>
        <v>1</v>
      </c>
      <c r="B109" s="142" t="s">
        <v>551</v>
      </c>
      <c r="C109" s="142"/>
      <c r="D109" s="198">
        <v>15</v>
      </c>
      <c r="E109" s="383">
        <f t="shared" si="35"/>
        <v>105</v>
      </c>
      <c r="F109" s="319">
        <v>46296</v>
      </c>
      <c r="G109" s="384">
        <f t="shared" ca="1" si="44"/>
        <v>12</v>
      </c>
      <c r="H109" s="254">
        <v>1</v>
      </c>
      <c r="I109" s="491">
        <v>-4.2952130000000004</v>
      </c>
      <c r="J109" s="491">
        <v>15.211610800000001</v>
      </c>
      <c r="K109" s="385" t="s">
        <v>353</v>
      </c>
      <c r="L109" s="195">
        <v>1</v>
      </c>
      <c r="M109" s="196"/>
      <c r="N109" s="196"/>
      <c r="O109" s="196"/>
      <c r="P109" s="196"/>
      <c r="Q109" s="197"/>
      <c r="R109" s="386">
        <f t="shared" si="36"/>
        <v>105</v>
      </c>
      <c r="S109" s="387">
        <f t="shared" si="37"/>
        <v>0</v>
      </c>
      <c r="T109" s="387">
        <f t="shared" si="38"/>
        <v>0</v>
      </c>
      <c r="U109" s="387">
        <f t="shared" si="39"/>
        <v>0</v>
      </c>
      <c r="V109" s="387">
        <f t="shared" si="40"/>
        <v>0</v>
      </c>
      <c r="W109" s="388">
        <f t="shared" si="41"/>
        <v>0</v>
      </c>
      <c r="X109" s="389">
        <f t="shared" si="42"/>
        <v>105</v>
      </c>
      <c r="Y109" s="144"/>
      <c r="Z109" s="423">
        <f t="shared" si="43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34"/>
        <v>1</v>
      </c>
      <c r="B110" s="142" t="s">
        <v>149</v>
      </c>
      <c r="C110" s="142"/>
      <c r="D110" s="199">
        <v>16</v>
      </c>
      <c r="E110" s="383">
        <f t="shared" si="35"/>
        <v>112</v>
      </c>
      <c r="F110" s="319">
        <v>46297</v>
      </c>
      <c r="G110" s="384">
        <f t="shared" ca="1" si="44"/>
        <v>11</v>
      </c>
      <c r="H110" s="385">
        <v>3</v>
      </c>
      <c r="I110" s="490">
        <v>-4.2012657000000004</v>
      </c>
      <c r="J110" s="490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36"/>
        <v>56</v>
      </c>
      <c r="S110" s="387">
        <f t="shared" si="37"/>
        <v>0</v>
      </c>
      <c r="T110" s="387">
        <f t="shared" si="38"/>
        <v>0</v>
      </c>
      <c r="U110" s="387">
        <f t="shared" si="39"/>
        <v>0</v>
      </c>
      <c r="V110" s="387">
        <f t="shared" si="40"/>
        <v>56</v>
      </c>
      <c r="W110" s="388">
        <f t="shared" si="41"/>
        <v>0</v>
      </c>
      <c r="X110" s="389">
        <f t="shared" si="42"/>
        <v>112</v>
      </c>
      <c r="Y110" s="144"/>
      <c r="Z110" s="423">
        <f t="shared" si="43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34"/>
        <v>1</v>
      </c>
      <c r="B111" s="142" t="s">
        <v>150</v>
      </c>
      <c r="C111" s="142"/>
      <c r="D111" s="198">
        <v>16</v>
      </c>
      <c r="E111" s="383">
        <f t="shared" si="35"/>
        <v>112</v>
      </c>
      <c r="F111" s="319">
        <v>46293</v>
      </c>
      <c r="G111" s="384">
        <f t="shared" ca="1" si="44"/>
        <v>15</v>
      </c>
      <c r="H111" s="385">
        <v>2</v>
      </c>
      <c r="I111" s="490">
        <v>-4.2632490000000001</v>
      </c>
      <c r="J111" s="490">
        <v>15.279776</v>
      </c>
      <c r="K111" s="385" t="s">
        <v>354</v>
      </c>
      <c r="L111" s="195"/>
      <c r="M111" s="196"/>
      <c r="N111" s="196">
        <v>0.5</v>
      </c>
      <c r="O111" s="196"/>
      <c r="P111" s="196">
        <v>0.5</v>
      </c>
      <c r="Q111" s="197"/>
      <c r="R111" s="386">
        <f t="shared" si="36"/>
        <v>0</v>
      </c>
      <c r="S111" s="387">
        <f t="shared" si="37"/>
        <v>0</v>
      </c>
      <c r="T111" s="387">
        <f t="shared" si="38"/>
        <v>56</v>
      </c>
      <c r="U111" s="387">
        <f t="shared" si="39"/>
        <v>0</v>
      </c>
      <c r="V111" s="387">
        <f t="shared" si="40"/>
        <v>56</v>
      </c>
      <c r="W111" s="388">
        <f t="shared" si="41"/>
        <v>0</v>
      </c>
      <c r="X111" s="389">
        <f t="shared" si="42"/>
        <v>112</v>
      </c>
      <c r="Y111" s="144"/>
      <c r="Z111" s="423">
        <f t="shared" si="43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34"/>
        <v>1</v>
      </c>
      <c r="B112" s="153" t="s">
        <v>151</v>
      </c>
      <c r="C112" s="153"/>
      <c r="D112" s="198">
        <v>30</v>
      </c>
      <c r="E112" s="383">
        <f t="shared" si="35"/>
        <v>210</v>
      </c>
      <c r="F112" s="319">
        <v>46296</v>
      </c>
      <c r="G112" s="384">
        <f t="shared" ca="1" si="44"/>
        <v>12</v>
      </c>
      <c r="H112" s="385">
        <v>1</v>
      </c>
      <c r="I112" s="490">
        <v>-4.2806160999999996</v>
      </c>
      <c r="J112" s="490">
        <v>15.2473147</v>
      </c>
      <c r="K112" s="385" t="s">
        <v>353</v>
      </c>
      <c r="L112" s="195"/>
      <c r="M112" s="196"/>
      <c r="N112" s="196"/>
      <c r="O112" s="196"/>
      <c r="P112" s="196">
        <v>0.5</v>
      </c>
      <c r="Q112" s="197">
        <v>0.5</v>
      </c>
      <c r="R112" s="386">
        <f t="shared" si="36"/>
        <v>0</v>
      </c>
      <c r="S112" s="387">
        <f t="shared" si="37"/>
        <v>0</v>
      </c>
      <c r="T112" s="387">
        <f t="shared" si="38"/>
        <v>0</v>
      </c>
      <c r="U112" s="387">
        <f t="shared" si="39"/>
        <v>0</v>
      </c>
      <c r="V112" s="387">
        <f t="shared" si="40"/>
        <v>105</v>
      </c>
      <c r="W112" s="388">
        <f t="shared" si="41"/>
        <v>105</v>
      </c>
      <c r="X112" s="389">
        <f t="shared" si="42"/>
        <v>210</v>
      </c>
      <c r="Y112" s="144"/>
      <c r="Z112" s="423">
        <f t="shared" si="43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34"/>
        <v>1</v>
      </c>
      <c r="B113" s="150" t="s">
        <v>153</v>
      </c>
      <c r="C113" s="148" t="s">
        <v>29</v>
      </c>
      <c r="D113" s="200">
        <v>7</v>
      </c>
      <c r="E113" s="383">
        <f t="shared" si="35"/>
        <v>49</v>
      </c>
      <c r="F113" s="319">
        <v>46297</v>
      </c>
      <c r="G113" s="384">
        <f t="shared" ca="1" si="44"/>
        <v>11</v>
      </c>
      <c r="H113" s="385">
        <v>3</v>
      </c>
      <c r="I113" s="490">
        <v>-4.2322949999999997</v>
      </c>
      <c r="J113" s="490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6"/>
        <v>0</v>
      </c>
      <c r="S113" s="387">
        <f t="shared" si="37"/>
        <v>49</v>
      </c>
      <c r="T113" s="387">
        <f t="shared" si="38"/>
        <v>0</v>
      </c>
      <c r="U113" s="387">
        <f t="shared" si="39"/>
        <v>0</v>
      </c>
      <c r="V113" s="387">
        <f t="shared" si="40"/>
        <v>0</v>
      </c>
      <c r="W113" s="388">
        <f t="shared" si="41"/>
        <v>0</v>
      </c>
      <c r="X113" s="389">
        <f t="shared" si="42"/>
        <v>49</v>
      </c>
      <c r="Y113" s="144"/>
      <c r="Z113" s="423">
        <f t="shared" si="43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34"/>
        <v>1</v>
      </c>
      <c r="B114" s="150" t="s">
        <v>154</v>
      </c>
      <c r="C114" s="150"/>
      <c r="D114" s="200">
        <v>16</v>
      </c>
      <c r="E114" s="383">
        <f t="shared" si="35"/>
        <v>112</v>
      </c>
      <c r="F114" s="319">
        <v>46294</v>
      </c>
      <c r="G114" s="384">
        <f t="shared" ca="1" si="44"/>
        <v>14</v>
      </c>
      <c r="H114" s="385">
        <v>3</v>
      </c>
      <c r="I114" s="490">
        <v>-4.2060531000000001</v>
      </c>
      <c r="J114" s="490">
        <v>15.262865700000001</v>
      </c>
      <c r="K114" s="385" t="str">
        <f>VLOOKUP(H114,Secteurs!$A$4:$C$6,3)</f>
        <v>Arnaud ITOUA</v>
      </c>
      <c r="L114" s="195">
        <v>0.5</v>
      </c>
      <c r="M114" s="196"/>
      <c r="N114" s="196"/>
      <c r="O114" s="196"/>
      <c r="P114" s="196"/>
      <c r="Q114" s="197">
        <v>0.5</v>
      </c>
      <c r="R114" s="386">
        <f t="shared" si="36"/>
        <v>56</v>
      </c>
      <c r="S114" s="387">
        <f t="shared" si="37"/>
        <v>0</v>
      </c>
      <c r="T114" s="387">
        <f t="shared" si="38"/>
        <v>0</v>
      </c>
      <c r="U114" s="387">
        <f t="shared" si="39"/>
        <v>0</v>
      </c>
      <c r="V114" s="387">
        <f t="shared" si="40"/>
        <v>0</v>
      </c>
      <c r="W114" s="388">
        <f t="shared" si="41"/>
        <v>56</v>
      </c>
      <c r="X114" s="389">
        <f t="shared" si="42"/>
        <v>112</v>
      </c>
      <c r="Y114" s="144"/>
      <c r="Z114" s="423">
        <f t="shared" si="43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34"/>
        <v>1</v>
      </c>
      <c r="B115" s="348" t="s">
        <v>328</v>
      </c>
      <c r="C115" s="142"/>
      <c r="D115" s="198">
        <v>16</v>
      </c>
      <c r="E115" s="383">
        <f t="shared" si="35"/>
        <v>112</v>
      </c>
      <c r="F115" s="319">
        <v>46295</v>
      </c>
      <c r="G115" s="384">
        <f t="shared" ca="1" si="44"/>
        <v>13</v>
      </c>
      <c r="H115" s="385">
        <v>2</v>
      </c>
      <c r="I115" s="490">
        <v>-4.2315709999999997</v>
      </c>
      <c r="J115" s="490">
        <v>15.296148000000001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36"/>
        <v>0</v>
      </c>
      <c r="S115" s="387">
        <f t="shared" si="37"/>
        <v>0</v>
      </c>
      <c r="T115" s="387">
        <f t="shared" si="38"/>
        <v>0</v>
      </c>
      <c r="U115" s="387">
        <f t="shared" si="39"/>
        <v>56</v>
      </c>
      <c r="V115" s="387">
        <f t="shared" si="40"/>
        <v>56</v>
      </c>
      <c r="W115" s="388">
        <f t="shared" si="41"/>
        <v>0</v>
      </c>
      <c r="X115" s="389">
        <f t="shared" si="42"/>
        <v>112</v>
      </c>
      <c r="Y115" s="144"/>
      <c r="Z115" s="423">
        <f t="shared" si="43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34"/>
        <v>1</v>
      </c>
      <c r="B116" s="150" t="s">
        <v>156</v>
      </c>
      <c r="C116" s="150"/>
      <c r="D116" s="200">
        <v>12</v>
      </c>
      <c r="E116" s="383">
        <f t="shared" si="35"/>
        <v>84</v>
      </c>
      <c r="F116" s="320">
        <v>46296</v>
      </c>
      <c r="G116" s="384">
        <f t="shared" ca="1" si="44"/>
        <v>12</v>
      </c>
      <c r="H116" s="255">
        <v>3</v>
      </c>
      <c r="I116" s="492">
        <v>-4.2692519000000004</v>
      </c>
      <c r="J116" s="492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36"/>
        <v>42</v>
      </c>
      <c r="S116" s="387">
        <f t="shared" si="37"/>
        <v>0</v>
      </c>
      <c r="T116" s="387">
        <f t="shared" si="38"/>
        <v>0</v>
      </c>
      <c r="U116" s="387">
        <f t="shared" si="39"/>
        <v>0</v>
      </c>
      <c r="V116" s="387">
        <f t="shared" si="40"/>
        <v>42</v>
      </c>
      <c r="W116" s="388">
        <f t="shared" si="41"/>
        <v>0</v>
      </c>
      <c r="X116" s="389">
        <f t="shared" si="42"/>
        <v>84</v>
      </c>
      <c r="Y116" s="144"/>
      <c r="Z116" s="423">
        <f t="shared" si="43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34"/>
        <v>1</v>
      </c>
      <c r="B117" s="150" t="s">
        <v>157</v>
      </c>
      <c r="C117" s="148" t="s">
        <v>29</v>
      </c>
      <c r="D117" s="200">
        <v>22</v>
      </c>
      <c r="E117" s="383">
        <f t="shared" si="35"/>
        <v>154</v>
      </c>
      <c r="F117" s="319">
        <v>46295</v>
      </c>
      <c r="G117" s="384">
        <f t="shared" ca="1" si="44"/>
        <v>13</v>
      </c>
      <c r="H117" s="385">
        <v>2</v>
      </c>
      <c r="I117" s="490">
        <v>-4.2391249999999996</v>
      </c>
      <c r="J117" s="490">
        <v>15.290893000000001</v>
      </c>
      <c r="K117" s="385" t="s">
        <v>354</v>
      </c>
      <c r="L117" s="195"/>
      <c r="M117" s="196"/>
      <c r="N117" s="196">
        <v>0.5</v>
      </c>
      <c r="O117" s="196">
        <v>0.5</v>
      </c>
      <c r="P117" s="196"/>
      <c r="Q117" s="197"/>
      <c r="R117" s="386">
        <f t="shared" si="36"/>
        <v>0</v>
      </c>
      <c r="S117" s="387">
        <f t="shared" si="37"/>
        <v>0</v>
      </c>
      <c r="T117" s="387">
        <f t="shared" si="38"/>
        <v>77</v>
      </c>
      <c r="U117" s="387">
        <f t="shared" si="39"/>
        <v>77</v>
      </c>
      <c r="V117" s="387">
        <f t="shared" si="40"/>
        <v>0</v>
      </c>
      <c r="W117" s="388">
        <f t="shared" si="41"/>
        <v>0</v>
      </c>
      <c r="X117" s="389">
        <f t="shared" si="42"/>
        <v>154</v>
      </c>
      <c r="Y117" s="144"/>
      <c r="Z117" s="423">
        <f t="shared" si="43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34"/>
        <v>1</v>
      </c>
      <c r="B118" s="150" t="s">
        <v>158</v>
      </c>
      <c r="C118" s="150"/>
      <c r="D118" s="200">
        <v>40</v>
      </c>
      <c r="E118" s="383">
        <f t="shared" si="35"/>
        <v>280</v>
      </c>
      <c r="F118" s="319">
        <v>46295</v>
      </c>
      <c r="G118" s="384">
        <f t="shared" ca="1" si="44"/>
        <v>13</v>
      </c>
      <c r="H118" s="385">
        <v>2</v>
      </c>
      <c r="I118" s="490">
        <v>-4.2645189999999999</v>
      </c>
      <c r="J118" s="490">
        <v>15.273856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6"/>
        <v>280</v>
      </c>
      <c r="S118" s="387">
        <f t="shared" si="37"/>
        <v>0</v>
      </c>
      <c r="T118" s="387">
        <f t="shared" si="38"/>
        <v>0</v>
      </c>
      <c r="U118" s="387">
        <f t="shared" si="39"/>
        <v>0</v>
      </c>
      <c r="V118" s="387">
        <f t="shared" si="40"/>
        <v>0</v>
      </c>
      <c r="W118" s="388">
        <f t="shared" si="41"/>
        <v>0</v>
      </c>
      <c r="X118" s="389">
        <f t="shared" si="42"/>
        <v>280</v>
      </c>
      <c r="Y118" s="144"/>
      <c r="Z118" s="423">
        <f t="shared" si="43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34"/>
        <v>1</v>
      </c>
      <c r="B119" s="150" t="s">
        <v>159</v>
      </c>
      <c r="C119" s="154" t="s">
        <v>29</v>
      </c>
      <c r="D119" s="200">
        <v>16</v>
      </c>
      <c r="E119" s="383">
        <f t="shared" si="35"/>
        <v>112</v>
      </c>
      <c r="F119" s="319">
        <v>46292</v>
      </c>
      <c r="G119" s="384">
        <f t="shared" ca="1" si="44"/>
        <v>16</v>
      </c>
      <c r="H119" s="385">
        <v>2</v>
      </c>
      <c r="I119" s="490">
        <v>-4.2731909999999997</v>
      </c>
      <c r="J119" s="490">
        <v>15.274316000000001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6"/>
        <v>112</v>
      </c>
      <c r="S119" s="387">
        <f t="shared" si="37"/>
        <v>0</v>
      </c>
      <c r="T119" s="387">
        <f t="shared" si="38"/>
        <v>0</v>
      </c>
      <c r="U119" s="387">
        <f t="shared" si="39"/>
        <v>0</v>
      </c>
      <c r="V119" s="387">
        <f t="shared" si="40"/>
        <v>0</v>
      </c>
      <c r="W119" s="388">
        <f t="shared" si="41"/>
        <v>0</v>
      </c>
      <c r="X119" s="389">
        <f t="shared" si="42"/>
        <v>112</v>
      </c>
      <c r="Y119" s="144"/>
      <c r="Z119" s="423">
        <f t="shared" si="43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34"/>
        <v>1</v>
      </c>
      <c r="B120" s="150" t="s">
        <v>324</v>
      </c>
      <c r="C120" s="150"/>
      <c r="D120" s="200">
        <v>10</v>
      </c>
      <c r="E120" s="383">
        <f t="shared" si="35"/>
        <v>70</v>
      </c>
      <c r="F120" s="319">
        <v>46296</v>
      </c>
      <c r="G120" s="384">
        <f t="shared" ca="1" si="44"/>
        <v>12</v>
      </c>
      <c r="H120" s="385">
        <v>3</v>
      </c>
      <c r="I120" s="490">
        <v>-4.2692519000000004</v>
      </c>
      <c r="J120" s="490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>
        <v>0.5</v>
      </c>
      <c r="Q120" s="197"/>
      <c r="R120" s="386">
        <f t="shared" si="36"/>
        <v>35</v>
      </c>
      <c r="S120" s="387">
        <f t="shared" si="37"/>
        <v>0</v>
      </c>
      <c r="T120" s="387">
        <f t="shared" si="38"/>
        <v>0</v>
      </c>
      <c r="U120" s="387">
        <f t="shared" si="39"/>
        <v>0</v>
      </c>
      <c r="V120" s="387">
        <f t="shared" si="40"/>
        <v>35</v>
      </c>
      <c r="W120" s="388">
        <f t="shared" si="41"/>
        <v>0</v>
      </c>
      <c r="X120" s="389">
        <f t="shared" si="42"/>
        <v>70</v>
      </c>
      <c r="Y120" s="144"/>
      <c r="Z120" s="423">
        <f t="shared" si="43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34"/>
        <v>1</v>
      </c>
      <c r="B121" s="150" t="s">
        <v>292</v>
      </c>
      <c r="C121" s="321"/>
      <c r="D121" s="200">
        <v>16</v>
      </c>
      <c r="E121" s="383">
        <f t="shared" si="35"/>
        <v>112</v>
      </c>
      <c r="F121" s="319">
        <v>46294</v>
      </c>
      <c r="G121" s="384">
        <f t="shared" ca="1" si="44"/>
        <v>14</v>
      </c>
      <c r="H121" s="385">
        <v>2</v>
      </c>
      <c r="I121" s="490">
        <v>-4.234572</v>
      </c>
      <c r="J121" s="490">
        <v>15.279876</v>
      </c>
      <c r="K121" s="385" t="s">
        <v>354</v>
      </c>
      <c r="L121" s="195">
        <v>0.75</v>
      </c>
      <c r="M121" s="196"/>
      <c r="N121" s="196"/>
      <c r="O121" s="196">
        <v>0.25</v>
      </c>
      <c r="P121" s="196"/>
      <c r="Q121" s="197"/>
      <c r="R121" s="386">
        <f t="shared" si="36"/>
        <v>84</v>
      </c>
      <c r="S121" s="387">
        <f t="shared" si="37"/>
        <v>0</v>
      </c>
      <c r="T121" s="387">
        <f t="shared" si="38"/>
        <v>0</v>
      </c>
      <c r="U121" s="387">
        <f t="shared" si="39"/>
        <v>28</v>
      </c>
      <c r="V121" s="387">
        <f t="shared" si="40"/>
        <v>0</v>
      </c>
      <c r="W121" s="388">
        <f t="shared" si="41"/>
        <v>0</v>
      </c>
      <c r="X121" s="389">
        <f t="shared" si="42"/>
        <v>112</v>
      </c>
      <c r="Y121" s="144"/>
      <c r="Z121" s="423">
        <f t="shared" si="43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34"/>
        <v>1</v>
      </c>
      <c r="B122" s="150" t="s">
        <v>161</v>
      </c>
      <c r="C122" s="150"/>
      <c r="D122" s="200">
        <v>20</v>
      </c>
      <c r="E122" s="383">
        <f t="shared" si="35"/>
        <v>140</v>
      </c>
      <c r="F122" s="319">
        <v>46293</v>
      </c>
      <c r="G122" s="384">
        <f t="shared" ca="1" si="44"/>
        <v>15</v>
      </c>
      <c r="H122" s="385">
        <v>2</v>
      </c>
      <c r="I122" s="490">
        <v>-4.2345889999999997</v>
      </c>
      <c r="J122" s="490">
        <v>15.274893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6"/>
        <v>70</v>
      </c>
      <c r="S122" s="387">
        <f t="shared" si="37"/>
        <v>0</v>
      </c>
      <c r="T122" s="387">
        <f t="shared" si="38"/>
        <v>0</v>
      </c>
      <c r="U122" s="387">
        <f t="shared" si="39"/>
        <v>70</v>
      </c>
      <c r="V122" s="387">
        <f t="shared" si="40"/>
        <v>0</v>
      </c>
      <c r="W122" s="388">
        <f t="shared" si="41"/>
        <v>0</v>
      </c>
      <c r="X122" s="389">
        <f t="shared" si="42"/>
        <v>140</v>
      </c>
      <c r="Y122" s="144"/>
      <c r="Z122" s="423">
        <f t="shared" si="43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34"/>
        <v>1</v>
      </c>
      <c r="B123" s="150" t="s">
        <v>162</v>
      </c>
      <c r="C123" s="150"/>
      <c r="D123" s="200">
        <v>42</v>
      </c>
      <c r="E123" s="383">
        <f t="shared" si="35"/>
        <v>294</v>
      </c>
      <c r="F123" s="319">
        <v>46295</v>
      </c>
      <c r="G123" s="384">
        <f t="shared" ca="1" si="44"/>
        <v>13</v>
      </c>
      <c r="H123" s="254">
        <v>2</v>
      </c>
      <c r="I123" s="491">
        <v>-4.2335988999999996</v>
      </c>
      <c r="J123" s="490">
        <v>15.274893</v>
      </c>
      <c r="K123" s="385" t="s">
        <v>354</v>
      </c>
      <c r="L123" s="195">
        <v>0.75</v>
      </c>
      <c r="M123" s="196"/>
      <c r="N123" s="196"/>
      <c r="O123" s="196">
        <v>0.25</v>
      </c>
      <c r="P123" s="196"/>
      <c r="Q123" s="197"/>
      <c r="R123" s="386">
        <f t="shared" si="36"/>
        <v>220.5</v>
      </c>
      <c r="S123" s="387">
        <f t="shared" si="37"/>
        <v>0</v>
      </c>
      <c r="T123" s="387">
        <f t="shared" si="38"/>
        <v>0</v>
      </c>
      <c r="U123" s="387">
        <f t="shared" si="39"/>
        <v>73.5</v>
      </c>
      <c r="V123" s="387">
        <f t="shared" si="40"/>
        <v>0</v>
      </c>
      <c r="W123" s="388">
        <f t="shared" si="41"/>
        <v>0</v>
      </c>
      <c r="X123" s="389">
        <f t="shared" si="42"/>
        <v>294</v>
      </c>
      <c r="Y123" s="144"/>
      <c r="Z123" s="423">
        <f t="shared" si="43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34"/>
        <v>1</v>
      </c>
      <c r="B124" s="150" t="s">
        <v>387</v>
      </c>
      <c r="C124" s="154"/>
      <c r="D124" s="200">
        <v>2</v>
      </c>
      <c r="E124" s="383">
        <f t="shared" si="35"/>
        <v>14</v>
      </c>
      <c r="F124" s="319">
        <v>46294</v>
      </c>
      <c r="G124" s="384">
        <f t="shared" ca="1" si="44"/>
        <v>14</v>
      </c>
      <c r="H124" s="254">
        <v>1</v>
      </c>
      <c r="I124" s="491">
        <v>-4.2928160000000002</v>
      </c>
      <c r="J124" s="491">
        <v>15.250064</v>
      </c>
      <c r="K124" s="385" t="s">
        <v>353</v>
      </c>
      <c r="L124" s="195">
        <v>1</v>
      </c>
      <c r="M124" s="196"/>
      <c r="N124" s="196"/>
      <c r="O124" s="196"/>
      <c r="P124" s="196"/>
      <c r="Q124" s="197"/>
      <c r="R124" s="386">
        <f t="shared" si="36"/>
        <v>14</v>
      </c>
      <c r="S124" s="387">
        <f t="shared" si="37"/>
        <v>0</v>
      </c>
      <c r="T124" s="387">
        <f t="shared" si="38"/>
        <v>0</v>
      </c>
      <c r="U124" s="387">
        <f t="shared" si="39"/>
        <v>0</v>
      </c>
      <c r="V124" s="387">
        <f t="shared" si="40"/>
        <v>0</v>
      </c>
      <c r="W124" s="388">
        <f t="shared" si="41"/>
        <v>0</v>
      </c>
      <c r="X124" s="389">
        <f t="shared" si="42"/>
        <v>14</v>
      </c>
      <c r="Y124" s="144"/>
      <c r="Z124" s="423">
        <f t="shared" si="43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34"/>
        <v>1</v>
      </c>
      <c r="B125" s="150" t="s">
        <v>164</v>
      </c>
      <c r="C125" s="154" t="s">
        <v>34</v>
      </c>
      <c r="D125" s="201">
        <v>16</v>
      </c>
      <c r="E125" s="383">
        <f t="shared" si="35"/>
        <v>112</v>
      </c>
      <c r="F125" s="319">
        <v>46295</v>
      </c>
      <c r="G125" s="384">
        <f t="shared" ca="1" si="44"/>
        <v>13</v>
      </c>
      <c r="H125" s="254">
        <v>1</v>
      </c>
      <c r="I125" s="491">
        <v>-4.257199</v>
      </c>
      <c r="J125" s="491">
        <v>15.269669</v>
      </c>
      <c r="K125" s="385" t="s">
        <v>354</v>
      </c>
      <c r="L125" s="195"/>
      <c r="M125" s="196"/>
      <c r="N125" s="196"/>
      <c r="O125" s="196">
        <v>1</v>
      </c>
      <c r="P125" s="196"/>
      <c r="Q125" s="197"/>
      <c r="R125" s="386">
        <f t="shared" si="36"/>
        <v>0</v>
      </c>
      <c r="S125" s="387">
        <f t="shared" si="37"/>
        <v>0</v>
      </c>
      <c r="T125" s="387">
        <f t="shared" si="38"/>
        <v>0</v>
      </c>
      <c r="U125" s="387">
        <f t="shared" si="39"/>
        <v>112</v>
      </c>
      <c r="V125" s="387">
        <f t="shared" si="40"/>
        <v>0</v>
      </c>
      <c r="W125" s="388">
        <f t="shared" si="41"/>
        <v>0</v>
      </c>
      <c r="X125" s="389">
        <f t="shared" si="42"/>
        <v>112</v>
      </c>
      <c r="Y125" s="144"/>
      <c r="Z125" s="423">
        <f t="shared" si="43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34"/>
        <v>1</v>
      </c>
      <c r="B126" s="150" t="s">
        <v>390</v>
      </c>
      <c r="C126" s="154" t="s">
        <v>34</v>
      </c>
      <c r="D126" s="200">
        <v>1</v>
      </c>
      <c r="E126" s="383">
        <f t="shared" si="35"/>
        <v>7</v>
      </c>
      <c r="F126" s="319">
        <v>46295</v>
      </c>
      <c r="G126" s="384">
        <f t="shared" ca="1" si="44"/>
        <v>13</v>
      </c>
      <c r="H126" s="254">
        <v>2</v>
      </c>
      <c r="I126" s="491"/>
      <c r="J126" s="491"/>
      <c r="K126" s="385" t="s">
        <v>354</v>
      </c>
      <c r="L126" s="195"/>
      <c r="M126" s="196"/>
      <c r="N126" s="196"/>
      <c r="O126" s="196">
        <v>1</v>
      </c>
      <c r="P126" s="196"/>
      <c r="Q126" s="197"/>
      <c r="R126" s="386">
        <f t="shared" si="36"/>
        <v>0</v>
      </c>
      <c r="S126" s="387">
        <f t="shared" si="37"/>
        <v>0</v>
      </c>
      <c r="T126" s="387">
        <f t="shared" si="38"/>
        <v>0</v>
      </c>
      <c r="U126" s="387">
        <f t="shared" si="39"/>
        <v>7</v>
      </c>
      <c r="V126" s="387">
        <f t="shared" si="40"/>
        <v>0</v>
      </c>
      <c r="W126" s="388">
        <f t="shared" si="41"/>
        <v>0</v>
      </c>
      <c r="X126" s="389">
        <f t="shared" si="42"/>
        <v>7</v>
      </c>
      <c r="Y126" s="144"/>
      <c r="Z126" s="423">
        <f t="shared" si="43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34"/>
        <v>1</v>
      </c>
      <c r="B127" s="150" t="s">
        <v>167</v>
      </c>
      <c r="C127" s="148" t="s">
        <v>29</v>
      </c>
      <c r="D127" s="200">
        <v>16</v>
      </c>
      <c r="E127" s="383">
        <f t="shared" si="35"/>
        <v>112</v>
      </c>
      <c r="F127" s="319">
        <v>46295</v>
      </c>
      <c r="G127" s="384">
        <f t="shared" ca="1" si="44"/>
        <v>13</v>
      </c>
      <c r="H127" s="254">
        <v>2</v>
      </c>
      <c r="I127" s="491">
        <v>-4.2467379999999997</v>
      </c>
      <c r="J127" s="491">
        <v>15.282268999999999</v>
      </c>
      <c r="K127" s="385" t="s">
        <v>354</v>
      </c>
      <c r="L127" s="195">
        <v>0.75</v>
      </c>
      <c r="M127" s="196"/>
      <c r="N127" s="196"/>
      <c r="O127" s="196"/>
      <c r="P127" s="196">
        <v>0.25</v>
      </c>
      <c r="Q127" s="197"/>
      <c r="R127" s="386">
        <f t="shared" si="36"/>
        <v>84</v>
      </c>
      <c r="S127" s="387">
        <f t="shared" si="37"/>
        <v>0</v>
      </c>
      <c r="T127" s="387">
        <f t="shared" si="38"/>
        <v>0</v>
      </c>
      <c r="U127" s="387">
        <f t="shared" si="39"/>
        <v>0</v>
      </c>
      <c r="V127" s="387">
        <f t="shared" si="40"/>
        <v>28</v>
      </c>
      <c r="W127" s="388">
        <f t="shared" si="41"/>
        <v>0</v>
      </c>
      <c r="X127" s="389">
        <f t="shared" si="42"/>
        <v>112</v>
      </c>
      <c r="Y127" s="144"/>
      <c r="Z127" s="423">
        <f t="shared" si="43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34"/>
        <v>1</v>
      </c>
      <c r="B128" s="142" t="s">
        <v>350</v>
      </c>
      <c r="C128" s="209"/>
      <c r="D128" s="201">
        <v>12</v>
      </c>
      <c r="E128" s="383">
        <f t="shared" si="35"/>
        <v>84</v>
      </c>
      <c r="F128" s="319">
        <v>46296</v>
      </c>
      <c r="G128" s="384">
        <f t="shared" ca="1" si="44"/>
        <v>12</v>
      </c>
      <c r="H128" s="254">
        <v>1</v>
      </c>
      <c r="I128" s="491">
        <v>-4.2819675000000004</v>
      </c>
      <c r="J128" s="491">
        <v>15.2233386</v>
      </c>
      <c r="K128" s="385" t="s">
        <v>353</v>
      </c>
      <c r="L128" s="195">
        <v>1</v>
      </c>
      <c r="M128" s="196"/>
      <c r="N128" s="196"/>
      <c r="O128" s="196"/>
      <c r="P128" s="196"/>
      <c r="Q128" s="197"/>
      <c r="R128" s="386">
        <f t="shared" si="36"/>
        <v>84</v>
      </c>
      <c r="S128" s="387">
        <f t="shared" si="37"/>
        <v>0</v>
      </c>
      <c r="T128" s="387">
        <f t="shared" si="38"/>
        <v>0</v>
      </c>
      <c r="U128" s="387">
        <f t="shared" si="39"/>
        <v>0</v>
      </c>
      <c r="V128" s="387">
        <f t="shared" si="40"/>
        <v>0</v>
      </c>
      <c r="W128" s="388">
        <f t="shared" si="41"/>
        <v>0</v>
      </c>
      <c r="X128" s="389">
        <f t="shared" si="42"/>
        <v>84</v>
      </c>
      <c r="Y128" s="144"/>
      <c r="Z128" s="423">
        <f t="shared" si="43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34"/>
        <v>1</v>
      </c>
      <c r="B129" s="355" t="s">
        <v>307</v>
      </c>
      <c r="C129" s="154"/>
      <c r="D129" s="201">
        <v>9</v>
      </c>
      <c r="E129" s="383">
        <f t="shared" si="35"/>
        <v>63</v>
      </c>
      <c r="F129" s="319">
        <v>46294</v>
      </c>
      <c r="G129" s="384">
        <f t="shared" ca="1" si="44"/>
        <v>14</v>
      </c>
      <c r="H129" s="254">
        <v>2</v>
      </c>
      <c r="I129" s="491">
        <v>-4.2492109999999998</v>
      </c>
      <c r="J129" s="491">
        <v>15.269738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6"/>
        <v>0</v>
      </c>
      <c r="S129" s="387">
        <f t="shared" si="37"/>
        <v>0</v>
      </c>
      <c r="T129" s="387">
        <f t="shared" si="38"/>
        <v>0</v>
      </c>
      <c r="U129" s="387">
        <f t="shared" si="39"/>
        <v>0</v>
      </c>
      <c r="V129" s="387">
        <f t="shared" si="40"/>
        <v>0</v>
      </c>
      <c r="W129" s="388">
        <f t="shared" si="41"/>
        <v>63</v>
      </c>
      <c r="X129" s="389">
        <f t="shared" si="42"/>
        <v>63</v>
      </c>
      <c r="Y129" s="144"/>
      <c r="Z129" s="423">
        <f t="shared" si="43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5" si="45">+IF(D130&gt;0,1,0)</f>
        <v>1</v>
      </c>
      <c r="B130" s="153" t="s">
        <v>170</v>
      </c>
      <c r="C130" s="149"/>
      <c r="D130" s="198">
        <v>10</v>
      </c>
      <c r="E130" s="383">
        <f t="shared" ref="E130:E154" si="46">D130*7</f>
        <v>70</v>
      </c>
      <c r="F130" s="319">
        <v>46294</v>
      </c>
      <c r="G130" s="384">
        <f t="shared" ca="1" si="44"/>
        <v>14</v>
      </c>
      <c r="H130" s="254">
        <v>1</v>
      </c>
      <c r="I130" s="491">
        <v>-4.2784845000000002</v>
      </c>
      <c r="J130" s="491">
        <v>15.2572142</v>
      </c>
      <c r="K130" s="385" t="s">
        <v>353</v>
      </c>
      <c r="L130" s="195"/>
      <c r="M130" s="196"/>
      <c r="N130" s="196"/>
      <c r="O130" s="196"/>
      <c r="P130" s="196"/>
      <c r="Q130" s="197">
        <v>1</v>
      </c>
      <c r="R130" s="386">
        <f t="shared" ref="R130:R145" si="47">+$E130*L130</f>
        <v>0</v>
      </c>
      <c r="S130" s="387">
        <f t="shared" ref="S130:S145" si="48">+$E130*M130</f>
        <v>0</v>
      </c>
      <c r="T130" s="387">
        <f t="shared" ref="T130:T145" si="49">+$E130*N130</f>
        <v>0</v>
      </c>
      <c r="U130" s="387">
        <f t="shared" ref="U130:U145" si="50">+$E130*O130</f>
        <v>0</v>
      </c>
      <c r="V130" s="387">
        <f t="shared" ref="V130:V145" si="51">+$E130*P130</f>
        <v>0</v>
      </c>
      <c r="W130" s="388">
        <f t="shared" ref="W130:W145" si="52">+$E130*Q130</f>
        <v>70</v>
      </c>
      <c r="X130" s="389">
        <f t="shared" ref="X130:X145" si="53">SUM(R130:W130)</f>
        <v>70</v>
      </c>
      <c r="Y130" s="144"/>
      <c r="Z130" s="423">
        <f t="shared" ref="Z130:Z145" si="54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45"/>
        <v>1</v>
      </c>
      <c r="B131" s="153" t="s">
        <v>172</v>
      </c>
      <c r="C131" s="149"/>
      <c r="D131" s="198">
        <v>20</v>
      </c>
      <c r="E131" s="383">
        <f t="shared" si="46"/>
        <v>140</v>
      </c>
      <c r="F131" s="319">
        <v>46296</v>
      </c>
      <c r="G131" s="384">
        <f t="shared" ca="1" si="44"/>
        <v>12</v>
      </c>
      <c r="H131" s="254">
        <v>1</v>
      </c>
      <c r="I131" s="491">
        <v>-4.2823054999999997</v>
      </c>
      <c r="J131" s="491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7"/>
        <v>140</v>
      </c>
      <c r="S131" s="387">
        <f t="shared" si="48"/>
        <v>0</v>
      </c>
      <c r="T131" s="387">
        <f t="shared" si="49"/>
        <v>0</v>
      </c>
      <c r="U131" s="387">
        <f t="shared" si="50"/>
        <v>0</v>
      </c>
      <c r="V131" s="387">
        <f t="shared" si="51"/>
        <v>0</v>
      </c>
      <c r="W131" s="388">
        <f t="shared" si="52"/>
        <v>0</v>
      </c>
      <c r="X131" s="389">
        <f t="shared" si="53"/>
        <v>140</v>
      </c>
      <c r="Y131" s="144"/>
      <c r="Z131" s="423">
        <f t="shared" si="54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45"/>
        <v>1</v>
      </c>
      <c r="B132" s="153" t="s">
        <v>173</v>
      </c>
      <c r="C132" s="149" t="s">
        <v>34</v>
      </c>
      <c r="D132" s="198">
        <v>10</v>
      </c>
      <c r="E132" s="383">
        <f t="shared" si="46"/>
        <v>70</v>
      </c>
      <c r="F132" s="319">
        <v>46296</v>
      </c>
      <c r="G132" s="384">
        <v>1</v>
      </c>
      <c r="H132" s="254">
        <v>1</v>
      </c>
      <c r="I132" s="491">
        <v>-4.2655903999999998</v>
      </c>
      <c r="J132" s="491">
        <v>15.2237782</v>
      </c>
      <c r="K132" s="385" t="s">
        <v>353</v>
      </c>
      <c r="L132" s="195">
        <v>1</v>
      </c>
      <c r="M132" s="196"/>
      <c r="N132" s="196"/>
      <c r="O132" s="196"/>
      <c r="P132" s="196"/>
      <c r="Q132" s="197"/>
      <c r="R132" s="386">
        <f t="shared" si="47"/>
        <v>70</v>
      </c>
      <c r="S132" s="387">
        <f t="shared" si="48"/>
        <v>0</v>
      </c>
      <c r="T132" s="387">
        <f t="shared" si="49"/>
        <v>0</v>
      </c>
      <c r="U132" s="387">
        <f t="shared" si="50"/>
        <v>0</v>
      </c>
      <c r="V132" s="387">
        <f t="shared" si="51"/>
        <v>0</v>
      </c>
      <c r="W132" s="388">
        <f t="shared" si="52"/>
        <v>0</v>
      </c>
      <c r="X132" s="389">
        <f t="shared" si="53"/>
        <v>70</v>
      </c>
      <c r="Y132" s="144"/>
      <c r="Z132" s="423">
        <f t="shared" si="54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45"/>
        <v>1</v>
      </c>
      <c r="B133" s="142" t="s">
        <v>174</v>
      </c>
      <c r="C133" s="148" t="s">
        <v>29</v>
      </c>
      <c r="D133" s="198">
        <v>9</v>
      </c>
      <c r="E133" s="383">
        <f t="shared" si="46"/>
        <v>63</v>
      </c>
      <c r="F133" s="319">
        <v>46294</v>
      </c>
      <c r="G133" s="384">
        <f ca="1">+IF(A133=1,(+TODAY())-F133,"Sans objet")</f>
        <v>14</v>
      </c>
      <c r="H133" s="385">
        <v>2</v>
      </c>
      <c r="I133" s="490">
        <v>-4.2634542</v>
      </c>
      <c r="J133" s="490">
        <v>15.2887436</v>
      </c>
      <c r="K133" s="385" t="s">
        <v>354</v>
      </c>
      <c r="L133" s="195">
        <v>1</v>
      </c>
      <c r="M133" s="196"/>
      <c r="N133" s="196"/>
      <c r="O133" s="196"/>
      <c r="P133" s="196"/>
      <c r="Q133" s="197"/>
      <c r="R133" s="386">
        <f t="shared" si="47"/>
        <v>63</v>
      </c>
      <c r="S133" s="387">
        <f t="shared" si="48"/>
        <v>0</v>
      </c>
      <c r="T133" s="387">
        <f t="shared" si="49"/>
        <v>0</v>
      </c>
      <c r="U133" s="387">
        <f t="shared" si="50"/>
        <v>0</v>
      </c>
      <c r="V133" s="387">
        <f t="shared" si="51"/>
        <v>0</v>
      </c>
      <c r="W133" s="388">
        <f t="shared" si="52"/>
        <v>0</v>
      </c>
      <c r="X133" s="389">
        <f t="shared" si="53"/>
        <v>63</v>
      </c>
      <c r="Y133" s="144"/>
      <c r="Z133" s="423">
        <f t="shared" si="54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45"/>
        <v>1</v>
      </c>
      <c r="B134" s="142" t="s">
        <v>175</v>
      </c>
      <c r="C134" s="142"/>
      <c r="D134" s="198">
        <v>22</v>
      </c>
      <c r="E134" s="383">
        <f t="shared" si="46"/>
        <v>154</v>
      </c>
      <c r="F134" s="319">
        <v>46293</v>
      </c>
      <c r="G134" s="384">
        <f ca="1">+IF(A134=1,(+TODAY())-F134,"Sans objet")</f>
        <v>15</v>
      </c>
      <c r="H134" s="385">
        <v>2</v>
      </c>
      <c r="I134" s="490">
        <v>-4.271204</v>
      </c>
      <c r="J134" s="490">
        <v>15.283834000000001</v>
      </c>
      <c r="K134" s="385" t="s">
        <v>354</v>
      </c>
      <c r="L134" s="195">
        <v>1</v>
      </c>
      <c r="M134" s="196"/>
      <c r="N134" s="196"/>
      <c r="O134" s="196"/>
      <c r="P134" s="196"/>
      <c r="Q134" s="197"/>
      <c r="R134" s="386">
        <f t="shared" si="47"/>
        <v>154</v>
      </c>
      <c r="S134" s="387">
        <f t="shared" si="48"/>
        <v>0</v>
      </c>
      <c r="T134" s="387">
        <f t="shared" si="49"/>
        <v>0</v>
      </c>
      <c r="U134" s="387">
        <f t="shared" si="50"/>
        <v>0</v>
      </c>
      <c r="V134" s="387">
        <f t="shared" si="51"/>
        <v>0</v>
      </c>
      <c r="W134" s="388">
        <f t="shared" si="52"/>
        <v>0</v>
      </c>
      <c r="X134" s="389">
        <f t="shared" si="53"/>
        <v>154</v>
      </c>
      <c r="Y134" s="144"/>
      <c r="Z134" s="423">
        <f t="shared" si="54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45"/>
        <v>1</v>
      </c>
      <c r="B135" s="350" t="s">
        <v>176</v>
      </c>
      <c r="C135" s="210"/>
      <c r="D135" s="198">
        <v>8</v>
      </c>
      <c r="E135" s="383">
        <f t="shared" si="46"/>
        <v>56</v>
      </c>
      <c r="F135" s="319">
        <v>46295</v>
      </c>
      <c r="G135" s="384">
        <f ca="1">+IF(A135=1,(+TODAY())-F135,"Sans objet")</f>
        <v>13</v>
      </c>
      <c r="H135" s="398">
        <v>2</v>
      </c>
      <c r="I135" s="493"/>
      <c r="J135" s="493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7"/>
        <v>0</v>
      </c>
      <c r="S135" s="387">
        <f t="shared" si="48"/>
        <v>0</v>
      </c>
      <c r="T135" s="387">
        <f t="shared" si="49"/>
        <v>0</v>
      </c>
      <c r="U135" s="387">
        <f t="shared" si="50"/>
        <v>0</v>
      </c>
      <c r="V135" s="387">
        <f t="shared" si="51"/>
        <v>28</v>
      </c>
      <c r="W135" s="388">
        <f t="shared" si="52"/>
        <v>28</v>
      </c>
      <c r="X135" s="389">
        <f t="shared" si="53"/>
        <v>56</v>
      </c>
      <c r="Y135" s="144"/>
      <c r="Z135" s="423">
        <f t="shared" si="54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57">
        <f t="shared" si="45"/>
        <v>1</v>
      </c>
      <c r="B136" s="161" t="s">
        <v>177</v>
      </c>
      <c r="C136" s="161"/>
      <c r="D136" s="198">
        <v>12</v>
      </c>
      <c r="E136" s="383">
        <f t="shared" si="46"/>
        <v>84</v>
      </c>
      <c r="F136" s="319">
        <v>46295</v>
      </c>
      <c r="G136" s="384">
        <f ca="1">+IF(A136=1,(+TODAY())-F136,"Sans objet")</f>
        <v>13</v>
      </c>
      <c r="H136" s="385">
        <v>3</v>
      </c>
      <c r="I136" s="490">
        <v>-3.979123</v>
      </c>
      <c r="J136" s="490">
        <v>15.382116</v>
      </c>
      <c r="K136" s="385" t="str">
        <f>VLOOKUP(H136,Secteurs!$A$4:$C$6,3)</f>
        <v>Arnaud ITOUA</v>
      </c>
      <c r="L136" s="195"/>
      <c r="M136" s="196"/>
      <c r="N136" s="196"/>
      <c r="O136" s="196"/>
      <c r="P136" s="196">
        <v>0.5</v>
      </c>
      <c r="Q136" s="197">
        <v>0.5</v>
      </c>
      <c r="R136" s="386">
        <f t="shared" si="47"/>
        <v>0</v>
      </c>
      <c r="S136" s="387">
        <f t="shared" si="48"/>
        <v>0</v>
      </c>
      <c r="T136" s="387">
        <f t="shared" si="49"/>
        <v>0</v>
      </c>
      <c r="U136" s="387">
        <f t="shared" si="50"/>
        <v>0</v>
      </c>
      <c r="V136" s="387">
        <f t="shared" si="51"/>
        <v>42</v>
      </c>
      <c r="W136" s="388">
        <f t="shared" si="52"/>
        <v>42</v>
      </c>
      <c r="X136" s="389">
        <f t="shared" si="53"/>
        <v>84</v>
      </c>
      <c r="Y136" s="144"/>
      <c r="Z136" s="423">
        <f t="shared" si="54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>
      <c r="A137" s="157">
        <f t="shared" si="45"/>
        <v>1</v>
      </c>
      <c r="B137" s="142" t="s">
        <v>178</v>
      </c>
      <c r="C137" s="162"/>
      <c r="D137" s="199">
        <v>2</v>
      </c>
      <c r="E137" s="383">
        <f t="shared" si="46"/>
        <v>14</v>
      </c>
      <c r="F137" s="319">
        <v>46297</v>
      </c>
      <c r="G137" s="384">
        <f ca="1">+IF(A137=1,(+TODAY())-F137,"Sans objet")</f>
        <v>11</v>
      </c>
      <c r="H137" s="385">
        <v>1</v>
      </c>
      <c r="I137" s="490">
        <v>-4.2392235999999999</v>
      </c>
      <c r="J137" s="490">
        <v>15.2561144</v>
      </c>
      <c r="K137" s="385" t="s">
        <v>353</v>
      </c>
      <c r="L137" s="195"/>
      <c r="M137" s="196"/>
      <c r="N137" s="196">
        <v>1</v>
      </c>
      <c r="O137" s="196"/>
      <c r="P137" s="196"/>
      <c r="Q137" s="197"/>
      <c r="R137" s="386">
        <f t="shared" si="47"/>
        <v>0</v>
      </c>
      <c r="S137" s="387">
        <f t="shared" si="48"/>
        <v>0</v>
      </c>
      <c r="T137" s="387">
        <f t="shared" si="49"/>
        <v>14</v>
      </c>
      <c r="U137" s="387">
        <f t="shared" si="50"/>
        <v>0</v>
      </c>
      <c r="V137" s="387">
        <f t="shared" si="51"/>
        <v>0</v>
      </c>
      <c r="W137" s="388">
        <f t="shared" si="52"/>
        <v>0</v>
      </c>
      <c r="X137" s="389">
        <f t="shared" si="53"/>
        <v>14</v>
      </c>
      <c r="Y137" s="144"/>
      <c r="Z137" s="423">
        <f t="shared" si="54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45"/>
        <v>1</v>
      </c>
      <c r="B138" s="142" t="s">
        <v>267</v>
      </c>
      <c r="C138" s="162" t="s">
        <v>29</v>
      </c>
      <c r="D138" s="199">
        <v>8</v>
      </c>
      <c r="E138" s="383">
        <f t="shared" si="46"/>
        <v>56</v>
      </c>
      <c r="F138" s="319">
        <v>46295</v>
      </c>
      <c r="G138" s="384" t="s">
        <v>404</v>
      </c>
      <c r="H138" s="385">
        <v>1</v>
      </c>
      <c r="I138" s="490">
        <v>-4.2992222</v>
      </c>
      <c r="J138" s="490">
        <v>15.2500637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7"/>
        <v>42</v>
      </c>
      <c r="S138" s="387">
        <f t="shared" si="48"/>
        <v>0</v>
      </c>
      <c r="T138" s="387">
        <f t="shared" si="49"/>
        <v>0</v>
      </c>
      <c r="U138" s="387">
        <f t="shared" si="50"/>
        <v>0</v>
      </c>
      <c r="V138" s="387">
        <f t="shared" si="51"/>
        <v>14</v>
      </c>
      <c r="W138" s="388">
        <f t="shared" si="52"/>
        <v>0</v>
      </c>
      <c r="X138" s="389">
        <f t="shared" si="53"/>
        <v>56</v>
      </c>
      <c r="Y138" s="144"/>
      <c r="Z138" s="423">
        <f t="shared" si="54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45"/>
        <v>1</v>
      </c>
      <c r="B139" s="142" t="s">
        <v>296</v>
      </c>
      <c r="C139" s="155"/>
      <c r="D139" s="198">
        <v>60</v>
      </c>
      <c r="E139" s="383">
        <f t="shared" si="46"/>
        <v>420</v>
      </c>
      <c r="F139" s="319">
        <v>46295</v>
      </c>
      <c r="G139" s="384">
        <f t="shared" ref="G139:G145" ca="1" si="55">+IF(A139=1,(+TODAY())-F139,"Sans objet")</f>
        <v>13</v>
      </c>
      <c r="H139" s="385">
        <v>2</v>
      </c>
      <c r="I139" s="490"/>
      <c r="J139" s="490"/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7"/>
        <v>210</v>
      </c>
      <c r="S139" s="387">
        <f t="shared" si="48"/>
        <v>0</v>
      </c>
      <c r="T139" s="387">
        <f t="shared" si="49"/>
        <v>0</v>
      </c>
      <c r="U139" s="387">
        <f t="shared" si="50"/>
        <v>105</v>
      </c>
      <c r="V139" s="387">
        <f t="shared" si="51"/>
        <v>105</v>
      </c>
      <c r="W139" s="388">
        <f t="shared" si="52"/>
        <v>0</v>
      </c>
      <c r="X139" s="389">
        <f t="shared" si="53"/>
        <v>420</v>
      </c>
      <c r="Y139" s="144"/>
      <c r="Z139" s="423">
        <f t="shared" si="54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45"/>
        <v>1</v>
      </c>
      <c r="B140" s="142" t="s">
        <v>180</v>
      </c>
      <c r="C140" s="163"/>
      <c r="D140" s="198">
        <v>24</v>
      </c>
      <c r="E140" s="383">
        <f t="shared" si="46"/>
        <v>168</v>
      </c>
      <c r="F140" s="319">
        <v>46294</v>
      </c>
      <c r="G140" s="384">
        <f t="shared" ca="1" si="55"/>
        <v>14</v>
      </c>
      <c r="H140" s="385">
        <v>1</v>
      </c>
      <c r="I140" s="490">
        <v>-4.2908040999999999</v>
      </c>
      <c r="J140" s="490">
        <v>15.2411189</v>
      </c>
      <c r="K140" s="385" t="s">
        <v>353</v>
      </c>
      <c r="L140" s="195"/>
      <c r="M140" s="196"/>
      <c r="N140" s="196">
        <v>0.25</v>
      </c>
      <c r="O140" s="196"/>
      <c r="P140" s="196">
        <v>0.75</v>
      </c>
      <c r="Q140" s="197"/>
      <c r="R140" s="386">
        <f t="shared" si="47"/>
        <v>0</v>
      </c>
      <c r="S140" s="387">
        <f t="shared" si="48"/>
        <v>0</v>
      </c>
      <c r="T140" s="387">
        <f t="shared" si="49"/>
        <v>42</v>
      </c>
      <c r="U140" s="387">
        <f t="shared" si="50"/>
        <v>0</v>
      </c>
      <c r="V140" s="387">
        <f t="shared" si="51"/>
        <v>126</v>
      </c>
      <c r="W140" s="388">
        <f t="shared" si="52"/>
        <v>0</v>
      </c>
      <c r="X140" s="389">
        <f t="shared" si="53"/>
        <v>168</v>
      </c>
      <c r="Y140" s="144"/>
      <c r="Z140" s="423">
        <f t="shared" si="54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57">
        <f t="shared" si="45"/>
        <v>1</v>
      </c>
      <c r="B141" s="142" t="s">
        <v>181</v>
      </c>
      <c r="C141" s="148"/>
      <c r="D141" s="198">
        <v>32</v>
      </c>
      <c r="E141" s="383">
        <f t="shared" si="46"/>
        <v>224</v>
      </c>
      <c r="F141" s="319">
        <v>46295</v>
      </c>
      <c r="G141" s="384">
        <f t="shared" ca="1" si="55"/>
        <v>13</v>
      </c>
      <c r="H141" s="385">
        <v>2</v>
      </c>
      <c r="I141" s="490">
        <v>-4.1312477000000003</v>
      </c>
      <c r="J141" s="490">
        <v>15.3083755</v>
      </c>
      <c r="K141" s="385" t="s">
        <v>280</v>
      </c>
      <c r="L141" s="195">
        <v>0.5</v>
      </c>
      <c r="M141" s="196"/>
      <c r="N141" s="196"/>
      <c r="O141" s="196">
        <v>0.25</v>
      </c>
      <c r="P141" s="196">
        <v>0.25</v>
      </c>
      <c r="Q141" s="197"/>
      <c r="R141" s="386">
        <f t="shared" si="47"/>
        <v>112</v>
      </c>
      <c r="S141" s="387">
        <f t="shared" si="48"/>
        <v>0</v>
      </c>
      <c r="T141" s="387">
        <f t="shared" si="49"/>
        <v>0</v>
      </c>
      <c r="U141" s="387">
        <f t="shared" si="50"/>
        <v>56</v>
      </c>
      <c r="V141" s="387">
        <f t="shared" si="51"/>
        <v>56</v>
      </c>
      <c r="W141" s="388">
        <f t="shared" si="52"/>
        <v>0</v>
      </c>
      <c r="X141" s="389">
        <f t="shared" si="53"/>
        <v>224</v>
      </c>
      <c r="Y141" s="144"/>
      <c r="Z141" s="423">
        <f t="shared" si="54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45"/>
        <v>1</v>
      </c>
      <c r="B142" s="142" t="s">
        <v>182</v>
      </c>
      <c r="C142" s="142"/>
      <c r="D142" s="198">
        <v>16</v>
      </c>
      <c r="E142" s="383">
        <f t="shared" si="46"/>
        <v>112</v>
      </c>
      <c r="F142" s="319">
        <v>46295</v>
      </c>
      <c r="G142" s="384">
        <f t="shared" ca="1" si="55"/>
        <v>13</v>
      </c>
      <c r="H142" s="385">
        <v>2</v>
      </c>
      <c r="I142" s="490">
        <v>-4.1591972000000004</v>
      </c>
      <c r="J142" s="490">
        <v>15.3231723</v>
      </c>
      <c r="K142" s="385" t="s">
        <v>280</v>
      </c>
      <c r="L142" s="195"/>
      <c r="M142" s="196"/>
      <c r="N142" s="196"/>
      <c r="O142" s="196">
        <v>0.5</v>
      </c>
      <c r="P142" s="196">
        <v>0.5</v>
      </c>
      <c r="Q142" s="197"/>
      <c r="R142" s="386">
        <f t="shared" si="47"/>
        <v>0</v>
      </c>
      <c r="S142" s="387">
        <f t="shared" si="48"/>
        <v>0</v>
      </c>
      <c r="T142" s="387">
        <f t="shared" si="49"/>
        <v>0</v>
      </c>
      <c r="U142" s="387">
        <f t="shared" si="50"/>
        <v>56</v>
      </c>
      <c r="V142" s="387">
        <f t="shared" si="51"/>
        <v>56</v>
      </c>
      <c r="W142" s="388">
        <f t="shared" si="52"/>
        <v>0</v>
      </c>
      <c r="X142" s="389">
        <f t="shared" si="53"/>
        <v>112</v>
      </c>
      <c r="Y142" s="144"/>
      <c r="Z142" s="423">
        <f t="shared" si="54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45"/>
        <v>1</v>
      </c>
      <c r="B143" s="142" t="s">
        <v>351</v>
      </c>
      <c r="C143" s="142"/>
      <c r="D143" s="198">
        <v>22</v>
      </c>
      <c r="E143" s="383">
        <f t="shared" si="46"/>
        <v>154</v>
      </c>
      <c r="F143" s="319">
        <v>46295</v>
      </c>
      <c r="G143" s="384">
        <f t="shared" ca="1" si="55"/>
        <v>13</v>
      </c>
      <c r="H143" s="254">
        <v>1</v>
      </c>
      <c r="I143" s="491">
        <v>-4.3102470000000004</v>
      </c>
      <c r="J143" s="491">
        <v>15.185744</v>
      </c>
      <c r="K143" s="385" t="s">
        <v>353</v>
      </c>
      <c r="L143" s="195"/>
      <c r="M143" s="196">
        <v>0.5</v>
      </c>
      <c r="N143" s="196"/>
      <c r="O143" s="196">
        <v>0.25</v>
      </c>
      <c r="P143" s="196"/>
      <c r="Q143" s="197">
        <v>0.25</v>
      </c>
      <c r="R143" s="386">
        <f t="shared" si="47"/>
        <v>0</v>
      </c>
      <c r="S143" s="387">
        <f t="shared" si="48"/>
        <v>77</v>
      </c>
      <c r="T143" s="387">
        <f t="shared" si="49"/>
        <v>0</v>
      </c>
      <c r="U143" s="387">
        <f t="shared" si="50"/>
        <v>38.5</v>
      </c>
      <c r="V143" s="387">
        <f t="shared" si="51"/>
        <v>0</v>
      </c>
      <c r="W143" s="388">
        <f t="shared" si="52"/>
        <v>38.5</v>
      </c>
      <c r="X143" s="389">
        <f t="shared" si="53"/>
        <v>154</v>
      </c>
      <c r="Y143" s="144"/>
      <c r="Z143" s="423">
        <f t="shared" si="54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45"/>
        <v>1</v>
      </c>
      <c r="B144" s="142" t="s">
        <v>335</v>
      </c>
      <c r="C144" s="163"/>
      <c r="D144" s="198">
        <v>12</v>
      </c>
      <c r="E144" s="383">
        <f t="shared" si="46"/>
        <v>84</v>
      </c>
      <c r="F144" s="319">
        <v>46295</v>
      </c>
      <c r="G144" s="384">
        <f t="shared" ca="1" si="55"/>
        <v>13</v>
      </c>
      <c r="H144" s="385">
        <v>3</v>
      </c>
      <c r="I144" s="490">
        <v>-4.1678280000000001</v>
      </c>
      <c r="J144" s="490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>
        <v>0.5</v>
      </c>
      <c r="P144" s="196"/>
      <c r="Q144" s="197"/>
      <c r="R144" s="386">
        <f t="shared" si="47"/>
        <v>42</v>
      </c>
      <c r="S144" s="387">
        <f t="shared" si="48"/>
        <v>0</v>
      </c>
      <c r="T144" s="387">
        <f t="shared" si="49"/>
        <v>0</v>
      </c>
      <c r="U144" s="387">
        <f t="shared" si="50"/>
        <v>42</v>
      </c>
      <c r="V144" s="387">
        <f t="shared" si="51"/>
        <v>0</v>
      </c>
      <c r="W144" s="388">
        <f t="shared" si="52"/>
        <v>0</v>
      </c>
      <c r="X144" s="389">
        <f t="shared" si="53"/>
        <v>84</v>
      </c>
      <c r="Y144" s="144"/>
      <c r="Z144" s="423">
        <f t="shared" si="54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5" ht="18.75">
      <c r="A145" s="157">
        <f t="shared" si="45"/>
        <v>1</v>
      </c>
      <c r="B145" s="142" t="s">
        <v>304</v>
      </c>
      <c r="C145" s="148"/>
      <c r="D145" s="198">
        <v>8</v>
      </c>
      <c r="E145" s="383">
        <f t="shared" si="46"/>
        <v>56</v>
      </c>
      <c r="F145" s="319">
        <v>46295</v>
      </c>
      <c r="G145" s="384">
        <f t="shared" ca="1" si="55"/>
        <v>13</v>
      </c>
      <c r="H145" s="385">
        <v>2</v>
      </c>
      <c r="I145" s="490">
        <v>-4.1312462999999999</v>
      </c>
      <c r="J145" s="490">
        <v>15.3083791</v>
      </c>
      <c r="K145" s="385" t="s">
        <v>280</v>
      </c>
      <c r="L145" s="195">
        <v>0.5</v>
      </c>
      <c r="M145" s="196"/>
      <c r="N145" s="196"/>
      <c r="O145" s="196"/>
      <c r="P145" s="196">
        <v>0.25</v>
      </c>
      <c r="Q145" s="197">
        <v>0.25</v>
      </c>
      <c r="R145" s="386">
        <f t="shared" si="47"/>
        <v>28</v>
      </c>
      <c r="S145" s="387">
        <f t="shared" si="48"/>
        <v>0</v>
      </c>
      <c r="T145" s="387">
        <f t="shared" si="49"/>
        <v>0</v>
      </c>
      <c r="U145" s="387">
        <f t="shared" si="50"/>
        <v>0</v>
      </c>
      <c r="V145" s="387">
        <f t="shared" si="51"/>
        <v>14</v>
      </c>
      <c r="W145" s="388">
        <f t="shared" si="52"/>
        <v>14</v>
      </c>
      <c r="X145" s="389">
        <f t="shared" si="53"/>
        <v>56</v>
      </c>
      <c r="Y145" s="144"/>
      <c r="Z145" s="423">
        <f t="shared" si="54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57">
        <v>1</v>
      </c>
      <c r="B146" s="142" t="s">
        <v>593</v>
      </c>
      <c r="C146" s="148"/>
      <c r="D146" s="198">
        <v>10</v>
      </c>
      <c r="E146" s="383">
        <f t="shared" si="46"/>
        <v>70</v>
      </c>
      <c r="F146" s="319">
        <v>46294</v>
      </c>
      <c r="G146" s="384"/>
      <c r="H146" s="385">
        <v>1</v>
      </c>
      <c r="I146" s="490"/>
      <c r="J146" s="490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ref="R146:R154" si="56">+$E146*L146</f>
        <v>70</v>
      </c>
      <c r="S146" s="387">
        <f t="shared" ref="S146:S154" si="57">+$E146*M146</f>
        <v>0</v>
      </c>
      <c r="T146" s="387"/>
      <c r="U146" s="387">
        <f t="shared" ref="U146:W148" si="58">+$E146*O146</f>
        <v>0</v>
      </c>
      <c r="V146" s="387">
        <f t="shared" si="58"/>
        <v>0</v>
      </c>
      <c r="W146" s="388">
        <f t="shared" si="58"/>
        <v>0</v>
      </c>
      <c r="X146" s="389">
        <v>70</v>
      </c>
      <c r="Y146" s="144"/>
      <c r="Z146" s="423"/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57">
        <f>+IF(D147&gt;0,1,0)</f>
        <v>0</v>
      </c>
      <c r="B147" s="142" t="s">
        <v>604</v>
      </c>
      <c r="C147" s="148"/>
      <c r="D147" s="198"/>
      <c r="E147" s="383">
        <f t="shared" si="46"/>
        <v>0</v>
      </c>
      <c r="F147" s="319">
        <v>46283</v>
      </c>
      <c r="G147" s="384" t="str">
        <f ca="1">+IF(A147=1,(+TODAY())-F147,"Sans objet")</f>
        <v>Sans objet</v>
      </c>
      <c r="H147" s="385">
        <v>1</v>
      </c>
      <c r="I147" s="490">
        <v>-4.2620620000000002</v>
      </c>
      <c r="J147" s="490">
        <v>15.2343633</v>
      </c>
      <c r="K147" s="385" t="s">
        <v>353</v>
      </c>
      <c r="L147" s="195"/>
      <c r="M147" s="196"/>
      <c r="N147" s="196"/>
      <c r="O147" s="196"/>
      <c r="P147" s="196"/>
      <c r="Q147" s="197"/>
      <c r="R147" s="386">
        <f t="shared" si="56"/>
        <v>0</v>
      </c>
      <c r="S147" s="387">
        <f t="shared" si="57"/>
        <v>0</v>
      </c>
      <c r="T147" s="387">
        <f t="shared" ref="T147:T154" si="59">+$E147*N147</f>
        <v>0</v>
      </c>
      <c r="U147" s="387">
        <f t="shared" si="58"/>
        <v>0</v>
      </c>
      <c r="V147" s="387">
        <f t="shared" si="58"/>
        <v>0</v>
      </c>
      <c r="W147" s="388">
        <f t="shared" si="58"/>
        <v>0</v>
      </c>
      <c r="X147" s="389">
        <f>SUM(R147:W147)</f>
        <v>0</v>
      </c>
      <c r="Y147" s="144"/>
      <c r="Z147" s="423">
        <f>+X147-E147</f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57">
        <f>+IF(D148&gt;0,1,0)</f>
        <v>1</v>
      </c>
      <c r="B148" s="142" t="s">
        <v>336</v>
      </c>
      <c r="C148" s="148"/>
      <c r="D148" s="198">
        <v>14</v>
      </c>
      <c r="E148" s="383">
        <f t="shared" si="46"/>
        <v>98</v>
      </c>
      <c r="F148" s="319">
        <v>46295</v>
      </c>
      <c r="G148" s="384">
        <f ca="1">+IF(A148=1,(+TODAY())-F148,"Sans objet")</f>
        <v>13</v>
      </c>
      <c r="H148" s="385">
        <v>2</v>
      </c>
      <c r="I148" s="490">
        <v>-4.2379007</v>
      </c>
      <c r="J148" s="490">
        <v>15.293491299999999</v>
      </c>
      <c r="K148" s="385" t="s">
        <v>354</v>
      </c>
      <c r="L148" s="195"/>
      <c r="M148" s="196"/>
      <c r="N148" s="196"/>
      <c r="O148" s="196">
        <v>1</v>
      </c>
      <c r="P148" s="196"/>
      <c r="Q148" s="197"/>
      <c r="R148" s="386">
        <f t="shared" si="56"/>
        <v>0</v>
      </c>
      <c r="S148" s="387">
        <f t="shared" si="57"/>
        <v>0</v>
      </c>
      <c r="T148" s="387">
        <f t="shared" si="59"/>
        <v>0</v>
      </c>
      <c r="U148" s="387">
        <f t="shared" si="58"/>
        <v>98</v>
      </c>
      <c r="V148" s="387">
        <f t="shared" si="58"/>
        <v>0</v>
      </c>
      <c r="W148" s="388">
        <f t="shared" si="58"/>
        <v>0</v>
      </c>
      <c r="X148" s="389">
        <f>SUM(R148:W148)</f>
        <v>98</v>
      </c>
      <c r="Y148" s="144"/>
      <c r="Z148" s="423">
        <f>+X148-E148</f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57">
        <v>1</v>
      </c>
      <c r="B149" s="142" t="s">
        <v>594</v>
      </c>
      <c r="C149" s="148"/>
      <c r="D149" s="198">
        <v>12</v>
      </c>
      <c r="E149" s="383">
        <f t="shared" si="46"/>
        <v>84</v>
      </c>
      <c r="F149" s="319">
        <v>46297</v>
      </c>
      <c r="G149" s="384"/>
      <c r="H149" s="385">
        <v>1</v>
      </c>
      <c r="I149" s="490">
        <v>-4.2574990000000001</v>
      </c>
      <c r="J149" s="490">
        <v>15.232296099999999</v>
      </c>
      <c r="K149" s="385" t="s">
        <v>353</v>
      </c>
      <c r="L149" s="195">
        <v>0.5</v>
      </c>
      <c r="M149" s="196"/>
      <c r="N149" s="196"/>
      <c r="O149" s="196">
        <v>0.25</v>
      </c>
      <c r="P149" s="196"/>
      <c r="Q149" s="197">
        <v>0.25</v>
      </c>
      <c r="R149" s="386">
        <f t="shared" si="56"/>
        <v>42</v>
      </c>
      <c r="S149" s="387">
        <f t="shared" si="57"/>
        <v>0</v>
      </c>
      <c r="T149" s="387">
        <f t="shared" si="59"/>
        <v>0</v>
      </c>
      <c r="U149" s="387">
        <v>21</v>
      </c>
      <c r="V149" s="387">
        <f t="shared" ref="V149:W152" si="60">+$E149*P149</f>
        <v>0</v>
      </c>
      <c r="W149" s="388">
        <f t="shared" si="60"/>
        <v>21</v>
      </c>
      <c r="X149" s="389">
        <v>84</v>
      </c>
      <c r="Y149" s="144"/>
      <c r="Z149" s="423"/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57">
        <v>1</v>
      </c>
      <c r="B150" s="142" t="s">
        <v>125</v>
      </c>
      <c r="C150" s="148"/>
      <c r="D150" s="198">
        <v>4</v>
      </c>
      <c r="E150" s="383">
        <f t="shared" si="46"/>
        <v>28</v>
      </c>
      <c r="F150" s="319">
        <v>46297</v>
      </c>
      <c r="G150" s="384" t="s">
        <v>404</v>
      </c>
      <c r="H150" s="385">
        <v>1</v>
      </c>
      <c r="I150" s="490" t="s">
        <v>605</v>
      </c>
      <c r="J150" s="490" t="s">
        <v>606</v>
      </c>
      <c r="K150" s="385" t="s">
        <v>353</v>
      </c>
      <c r="L150" s="195">
        <v>0.5</v>
      </c>
      <c r="M150" s="196"/>
      <c r="N150" s="196"/>
      <c r="O150" s="196"/>
      <c r="P150" s="196">
        <v>0.5</v>
      </c>
      <c r="Q150" s="197"/>
      <c r="R150" s="386">
        <f t="shared" si="56"/>
        <v>14</v>
      </c>
      <c r="S150" s="387">
        <f t="shared" si="57"/>
        <v>0</v>
      </c>
      <c r="T150" s="387">
        <f t="shared" si="59"/>
        <v>0</v>
      </c>
      <c r="U150" s="387"/>
      <c r="V150" s="387">
        <f t="shared" si="60"/>
        <v>14</v>
      </c>
      <c r="W150" s="388">
        <f t="shared" si="60"/>
        <v>0</v>
      </c>
      <c r="X150" s="389">
        <v>28</v>
      </c>
      <c r="Y150" s="144"/>
      <c r="Z150" s="423"/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57">
        <f>+IF(D151&gt;0,1,0)</f>
        <v>1</v>
      </c>
      <c r="B151" s="142" t="s">
        <v>340</v>
      </c>
      <c r="C151" s="142"/>
      <c r="D151" s="198">
        <v>18</v>
      </c>
      <c r="E151" s="383">
        <f t="shared" si="46"/>
        <v>126</v>
      </c>
      <c r="F151" s="319">
        <v>46297</v>
      </c>
      <c r="G151" s="384">
        <f ca="1">+IF(A151=1,(+TODAY())-F151,"Sans objet")</f>
        <v>11</v>
      </c>
      <c r="H151" s="385"/>
      <c r="I151" s="490">
        <v>-4.2375356999999996</v>
      </c>
      <c r="J151" s="490">
        <v>15.2873094</v>
      </c>
      <c r="K151" s="385" t="s">
        <v>354</v>
      </c>
      <c r="L151" s="195"/>
      <c r="M151" s="196"/>
      <c r="N151" s="196"/>
      <c r="O151" s="196">
        <v>1</v>
      </c>
      <c r="P151" s="196"/>
      <c r="Q151" s="197"/>
      <c r="R151" s="386">
        <f t="shared" si="56"/>
        <v>0</v>
      </c>
      <c r="S151" s="387">
        <f t="shared" si="57"/>
        <v>0</v>
      </c>
      <c r="T151" s="387">
        <f t="shared" si="59"/>
        <v>0</v>
      </c>
      <c r="U151" s="387">
        <f>+$E151*O151</f>
        <v>126</v>
      </c>
      <c r="V151" s="387">
        <f t="shared" si="60"/>
        <v>0</v>
      </c>
      <c r="W151" s="388">
        <f t="shared" si="60"/>
        <v>0</v>
      </c>
      <c r="X151" s="389">
        <f>SUM(R151:W151)</f>
        <v>126</v>
      </c>
      <c r="Y151" s="144"/>
      <c r="Z151" s="423">
        <f>+X151-E151</f>
        <v>0</v>
      </c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5" ht="18.75">
      <c r="A152" s="157">
        <f>+IF(D152&gt;0,1,0)</f>
        <v>1</v>
      </c>
      <c r="B152" s="348" t="s">
        <v>352</v>
      </c>
      <c r="C152" s="163"/>
      <c r="D152" s="198">
        <v>14</v>
      </c>
      <c r="E152" s="383">
        <f t="shared" si="46"/>
        <v>98</v>
      </c>
      <c r="F152" s="319">
        <v>46296</v>
      </c>
      <c r="G152" s="384">
        <f ca="1">+IF(A152=1,(+TODAY())-F152,"Sans objet")</f>
        <v>12</v>
      </c>
      <c r="H152" s="385">
        <v>1</v>
      </c>
      <c r="I152" s="490">
        <v>-4.2692519000000004</v>
      </c>
      <c r="J152" s="490">
        <v>15.2894527</v>
      </c>
      <c r="K152" s="385" t="s">
        <v>280</v>
      </c>
      <c r="L152" s="195">
        <v>0.5</v>
      </c>
      <c r="M152" s="196"/>
      <c r="N152" s="196"/>
      <c r="O152" s="196"/>
      <c r="P152" s="196">
        <v>0.5</v>
      </c>
      <c r="Q152" s="197"/>
      <c r="R152" s="386">
        <f t="shared" si="56"/>
        <v>49</v>
      </c>
      <c r="S152" s="387">
        <f t="shared" si="57"/>
        <v>0</v>
      </c>
      <c r="T152" s="387">
        <f t="shared" si="59"/>
        <v>0</v>
      </c>
      <c r="U152" s="387">
        <f>+$E152*O152</f>
        <v>0</v>
      </c>
      <c r="V152" s="387">
        <f t="shared" si="60"/>
        <v>49</v>
      </c>
      <c r="W152" s="388">
        <f t="shared" si="60"/>
        <v>0</v>
      </c>
      <c r="X152" s="389">
        <f>SUM(R152:W152)</f>
        <v>98</v>
      </c>
      <c r="Y152" s="144"/>
      <c r="Z152" s="423">
        <f>+X152-E152</f>
        <v>0</v>
      </c>
      <c r="AA152" s="423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57">
        <v>1</v>
      </c>
      <c r="B153" s="348" t="s">
        <v>597</v>
      </c>
      <c r="C153" s="163"/>
      <c r="D153" s="198">
        <v>5</v>
      </c>
      <c r="E153" s="383">
        <f t="shared" si="46"/>
        <v>35</v>
      </c>
      <c r="F153" s="319">
        <v>46297</v>
      </c>
      <c r="G153" s="384"/>
      <c r="H153" s="385">
        <v>1</v>
      </c>
      <c r="I153" s="490">
        <v>-4.2476330000000004</v>
      </c>
      <c r="J153" s="490">
        <v>15.236138</v>
      </c>
      <c r="K153" s="385" t="s">
        <v>353</v>
      </c>
      <c r="L153" s="195">
        <v>1</v>
      </c>
      <c r="M153" s="196"/>
      <c r="N153" s="196"/>
      <c r="O153" s="196"/>
      <c r="P153" s="196"/>
      <c r="Q153" s="197"/>
      <c r="R153" s="386">
        <f t="shared" si="56"/>
        <v>35</v>
      </c>
      <c r="S153" s="387">
        <f t="shared" si="57"/>
        <v>0</v>
      </c>
      <c r="T153" s="387">
        <f t="shared" si="59"/>
        <v>0</v>
      </c>
      <c r="U153" s="387">
        <f>+$E153*O153</f>
        <v>0</v>
      </c>
      <c r="V153" s="387"/>
      <c r="W153" s="388">
        <f>+$E153*Q153</f>
        <v>0</v>
      </c>
      <c r="X153" s="389">
        <v>35</v>
      </c>
      <c r="Y153" s="144"/>
      <c r="Z153" s="423"/>
      <c r="AA153" s="423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57">
        <v>1</v>
      </c>
      <c r="B154" s="348" t="s">
        <v>600</v>
      </c>
      <c r="C154" s="163"/>
      <c r="D154" s="198"/>
      <c r="E154" s="383">
        <f t="shared" si="46"/>
        <v>0</v>
      </c>
      <c r="F154" s="319">
        <v>46248</v>
      </c>
      <c r="G154" s="384">
        <f ca="1">+IF(A154=1,(+TODAY())-F154,"Sans objet")</f>
        <v>60</v>
      </c>
      <c r="H154" s="385">
        <v>1</v>
      </c>
      <c r="I154" s="490">
        <v>-4.2771866999999997</v>
      </c>
      <c r="J154" s="490">
        <v>15.222096799999999</v>
      </c>
      <c r="K154" s="385" t="s">
        <v>353</v>
      </c>
      <c r="L154" s="195"/>
      <c r="M154" s="196"/>
      <c r="N154" s="196"/>
      <c r="O154" s="196"/>
      <c r="P154" s="196"/>
      <c r="Q154" s="197"/>
      <c r="R154" s="386">
        <f t="shared" si="56"/>
        <v>0</v>
      </c>
      <c r="S154" s="387">
        <f t="shared" si="57"/>
        <v>0</v>
      </c>
      <c r="T154" s="387">
        <f t="shared" si="59"/>
        <v>0</v>
      </c>
      <c r="U154" s="387">
        <f>+$E154*O154</f>
        <v>0</v>
      </c>
      <c r="V154" s="387">
        <f>+$E154*P154</f>
        <v>0</v>
      </c>
      <c r="W154" s="388">
        <f>+$E154*Q154</f>
        <v>0</v>
      </c>
      <c r="X154" s="389">
        <f>SUM(R154:W154)</f>
        <v>0</v>
      </c>
      <c r="Y154" s="144"/>
      <c r="Z154" s="423">
        <f>+X154-E154</f>
        <v>0</v>
      </c>
      <c r="AA154" s="423"/>
      <c r="AB154" s="10"/>
      <c r="AC154" s="2"/>
      <c r="AD154" s="2"/>
      <c r="AE154" s="2"/>
      <c r="AF154" s="2"/>
      <c r="AG154" s="2"/>
      <c r="AH154" s="2"/>
      <c r="AI154" s="2"/>
    </row>
    <row r="155" spans="1:35" ht="18.75">
      <c r="A155" s="258"/>
      <c r="B155" s="259"/>
      <c r="C155" s="260"/>
      <c r="D155" s="261"/>
      <c r="E155" s="262"/>
      <c r="F155" s="263"/>
      <c r="G155" s="263"/>
      <c r="H155" s="264"/>
      <c r="I155" s="495"/>
      <c r="J155" s="495"/>
      <c r="K155" s="264"/>
      <c r="L155" s="265"/>
      <c r="M155" s="266"/>
      <c r="N155" s="266"/>
      <c r="O155" s="266"/>
      <c r="P155" s="266"/>
      <c r="Q155" s="267"/>
      <c r="R155" s="268"/>
      <c r="S155" s="269"/>
      <c r="T155" s="269"/>
      <c r="U155" s="269"/>
      <c r="V155" s="269"/>
      <c r="W155" s="270"/>
      <c r="X155" s="271">
        <f>SUM(R155:W155)</f>
        <v>0</v>
      </c>
      <c r="Y155" s="272"/>
      <c r="Z155" s="423"/>
      <c r="AA155" s="423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181">
        <f>SUBTOTAL(9,A2:A155)</f>
        <v>151</v>
      </c>
      <c r="B156" s="181"/>
      <c r="C156" s="326">
        <f>+D156/A156</f>
        <v>26.933774834437084</v>
      </c>
      <c r="D156" s="182">
        <f>SUBTOTAL(9,D2:D155)</f>
        <v>4067</v>
      </c>
      <c r="E156" s="182">
        <f>SUBTOTAL(9,E2:E155)</f>
        <v>28469</v>
      </c>
      <c r="F156" s="319"/>
      <c r="G156" s="384">
        <f ca="1">(SUBTOTAL(9,G2:G155))/A156</f>
        <v>12.284768211920531</v>
      </c>
      <c r="H156" s="256"/>
      <c r="I156" s="496"/>
      <c r="J156" s="496"/>
      <c r="K156" s="256"/>
      <c r="L156" s="273">
        <f>(SUBTOTAL(9,L2:L155))/Q$165</f>
        <v>0.59090909090909094</v>
      </c>
      <c r="M156" s="274">
        <f>(SUBTOTAL(9,M2:M155))/R$165</f>
        <v>0.55769230769230771</v>
      </c>
      <c r="N156" s="274">
        <f>(SUBTOTAL(9,N2:N155))/T$165</f>
        <v>0.42857142857142855</v>
      </c>
      <c r="O156" s="274">
        <f>(SUBTOTAL(9,O2:O155))/U$165</f>
        <v>0.42727272727272725</v>
      </c>
      <c r="P156" s="274">
        <f>(SUBTOTAL(9,P2:P155))/V$165</f>
        <v>0.42</v>
      </c>
      <c r="Q156" s="275">
        <f>(SUBTOTAL(9,Q2:Q155))/W$165</f>
        <v>0.48499999999999999</v>
      </c>
      <c r="R156" s="184">
        <f t="shared" ref="R156:W156" si="61">SUBTOTAL(9,R2:R155)</f>
        <v>12078.5</v>
      </c>
      <c r="S156" s="184">
        <f t="shared" si="61"/>
        <v>1596</v>
      </c>
      <c r="T156" s="184">
        <f t="shared" si="61"/>
        <v>1792</v>
      </c>
      <c r="U156" s="184">
        <f t="shared" si="61"/>
        <v>4662</v>
      </c>
      <c r="V156" s="184">
        <f t="shared" si="61"/>
        <v>3671.5</v>
      </c>
      <c r="W156" s="184">
        <f t="shared" si="61"/>
        <v>4669</v>
      </c>
      <c r="X156" s="184">
        <v>28469</v>
      </c>
      <c r="Y156" s="182"/>
      <c r="Z156" s="371"/>
      <c r="AA156" s="371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497"/>
      <c r="J157" s="497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185</v>
      </c>
      <c r="B158" s="173" t="s">
        <v>186</v>
      </c>
      <c r="C158" s="173"/>
      <c r="D158" s="173" t="s">
        <v>383</v>
      </c>
      <c r="E158" s="24"/>
      <c r="F158" s="24"/>
      <c r="G158" s="24"/>
      <c r="H158" s="24"/>
      <c r="I158" s="498"/>
      <c r="J158" s="498"/>
      <c r="K158" s="24"/>
      <c r="N158" s="41"/>
      <c r="P158" s="453" t="s">
        <v>188</v>
      </c>
      <c r="Q158" s="454" t="s">
        <v>289</v>
      </c>
      <c r="R158" s="455" t="s">
        <v>192</v>
      </c>
      <c r="S158" s="87" t="s">
        <v>2</v>
      </c>
      <c r="T158" s="87" t="s">
        <v>3</v>
      </c>
      <c r="U158" s="87" t="s">
        <v>4</v>
      </c>
      <c r="V158" s="456" t="s">
        <v>6</v>
      </c>
      <c r="W158" s="456" t="s">
        <v>5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1" t="s">
        <v>287</v>
      </c>
      <c r="B159" s="311">
        <v>12079</v>
      </c>
      <c r="C159" s="213"/>
      <c r="D159" s="425">
        <v>0.42</v>
      </c>
      <c r="E159" s="2"/>
      <c r="F159" s="2"/>
      <c r="G159" s="2"/>
      <c r="H159" s="2"/>
      <c r="I159" s="497"/>
      <c r="J159" s="497"/>
      <c r="K159" s="2"/>
      <c r="P159" s="457">
        <v>0.25</v>
      </c>
      <c r="Q159" s="458">
        <f t="shared" ref="Q159:R162" si="62">+SUMIF(L$2:L$155,$P159,$A$2:$A$155)</f>
        <v>4</v>
      </c>
      <c r="R159" s="459">
        <f t="shared" si="62"/>
        <v>3</v>
      </c>
      <c r="S159" s="460">
        <f>+Q159+R159</f>
        <v>7</v>
      </c>
      <c r="T159" s="460">
        <f t="shared" ref="T159:W162" si="63">+SUMIF(N$2:N$155,$P159,$A$2:$A$155)</f>
        <v>8</v>
      </c>
      <c r="U159" s="460">
        <f t="shared" si="63"/>
        <v>24</v>
      </c>
      <c r="V159" s="460">
        <f t="shared" si="63"/>
        <v>17</v>
      </c>
      <c r="W159" s="460">
        <f t="shared" si="63"/>
        <v>15</v>
      </c>
      <c r="X159" s="461"/>
      <c r="Z159" s="402"/>
      <c r="AA159" s="402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215" t="s">
        <v>192</v>
      </c>
      <c r="B160" s="312">
        <v>1596</v>
      </c>
      <c r="C160" s="217"/>
      <c r="D160" s="426">
        <v>0.06</v>
      </c>
      <c r="E160" s="2"/>
      <c r="F160" s="2"/>
      <c r="G160" s="2"/>
      <c r="H160" s="2"/>
      <c r="I160" s="497"/>
      <c r="J160" s="497"/>
      <c r="K160" s="2"/>
      <c r="P160" s="457">
        <v>0.5</v>
      </c>
      <c r="Q160" s="458">
        <f t="shared" si="62"/>
        <v>79</v>
      </c>
      <c r="R160" s="459">
        <f t="shared" si="62"/>
        <v>7</v>
      </c>
      <c r="S160" s="460">
        <f>+Q160+R160</f>
        <v>86</v>
      </c>
      <c r="T160" s="460">
        <f t="shared" si="63"/>
        <v>12</v>
      </c>
      <c r="U160" s="460">
        <f t="shared" si="63"/>
        <v>27</v>
      </c>
      <c r="V160" s="460">
        <f t="shared" si="63"/>
        <v>32</v>
      </c>
      <c r="W160" s="460">
        <f t="shared" si="63"/>
        <v>29</v>
      </c>
      <c r="X160" s="461"/>
      <c r="Z160" s="404"/>
      <c r="AA160" s="404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363" t="s">
        <v>2</v>
      </c>
      <c r="B161" s="420">
        <f>B159+B160</f>
        <v>13675</v>
      </c>
      <c r="C161" s="421"/>
      <c r="D161" s="366">
        <v>0.48</v>
      </c>
      <c r="E161" s="316">
        <f>+D161-S166</f>
        <v>1.523178807947001E-3</v>
      </c>
      <c r="F161" s="225"/>
      <c r="G161" s="225"/>
      <c r="H161" s="257"/>
      <c r="I161" s="499"/>
      <c r="J161" s="499"/>
      <c r="K161" s="257"/>
      <c r="P161" s="457">
        <v>0.75</v>
      </c>
      <c r="Q161" s="458">
        <f t="shared" si="62"/>
        <v>10</v>
      </c>
      <c r="R161" s="459">
        <f t="shared" si="62"/>
        <v>0</v>
      </c>
      <c r="S161" s="460">
        <f>+Q161+R161</f>
        <v>10</v>
      </c>
      <c r="T161" s="460">
        <f t="shared" si="63"/>
        <v>0</v>
      </c>
      <c r="U161" s="460">
        <f t="shared" si="63"/>
        <v>0</v>
      </c>
      <c r="V161" s="460">
        <f t="shared" si="63"/>
        <v>1</v>
      </c>
      <c r="W161" s="460">
        <f t="shared" si="63"/>
        <v>0</v>
      </c>
      <c r="X161" s="461"/>
      <c r="Z161" s="405"/>
      <c r="AA161" s="405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3</v>
      </c>
      <c r="B162" s="422">
        <f>+T156</f>
        <v>1792</v>
      </c>
      <c r="C162" s="48"/>
      <c r="D162" s="286">
        <v>0.06</v>
      </c>
      <c r="E162" s="316">
        <f>+D162-T166</f>
        <v>3.9735099337748214E-4</v>
      </c>
      <c r="F162" s="225"/>
      <c r="G162" s="225"/>
      <c r="H162" s="257"/>
      <c r="I162" s="499"/>
      <c r="J162" s="499"/>
      <c r="K162" s="257"/>
      <c r="P162" s="457">
        <v>1</v>
      </c>
      <c r="Q162" s="458">
        <f t="shared" si="62"/>
        <v>17</v>
      </c>
      <c r="R162" s="459">
        <f t="shared" si="62"/>
        <v>3</v>
      </c>
      <c r="S162" s="460">
        <f>+Q162+R162</f>
        <v>20</v>
      </c>
      <c r="T162" s="460">
        <f t="shared" si="63"/>
        <v>1</v>
      </c>
      <c r="U162" s="460">
        <f t="shared" si="63"/>
        <v>4</v>
      </c>
      <c r="V162" s="460">
        <f t="shared" si="63"/>
        <v>0</v>
      </c>
      <c r="W162" s="460">
        <f t="shared" si="63"/>
        <v>6</v>
      </c>
      <c r="X162" s="461"/>
      <c r="Z162" s="404"/>
      <c r="AA162" s="404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4</v>
      </c>
      <c r="B163" s="422">
        <f>+U156</f>
        <v>4662</v>
      </c>
      <c r="C163" s="48" t="s">
        <v>397</v>
      </c>
      <c r="D163" s="286">
        <v>0.16</v>
      </c>
      <c r="E163" s="316">
        <f>+D163-U166</f>
        <v>4.3708609271523313E-3</v>
      </c>
      <c r="F163" s="225"/>
      <c r="G163" s="225"/>
      <c r="H163" s="257"/>
      <c r="I163" s="499"/>
      <c r="J163" s="499"/>
      <c r="K163" s="257"/>
      <c r="P163" s="462" t="s">
        <v>294</v>
      </c>
      <c r="Q163" s="463">
        <f t="shared" ref="Q163:W163" si="64">+SUMPRODUCT($P$159:$P$162,Q159:Q162)/Q165</f>
        <v>0.59090909090909094</v>
      </c>
      <c r="R163" s="464">
        <f t="shared" si="64"/>
        <v>0.55769230769230771</v>
      </c>
      <c r="S163" s="465">
        <f t="shared" si="64"/>
        <v>0.58739837398373984</v>
      </c>
      <c r="T163" s="465">
        <f t="shared" si="64"/>
        <v>0.42857142857142855</v>
      </c>
      <c r="U163" s="465">
        <f t="shared" si="64"/>
        <v>0.42727272727272725</v>
      </c>
      <c r="V163" s="465">
        <f t="shared" si="64"/>
        <v>0.42</v>
      </c>
      <c r="W163" s="465">
        <f t="shared" si="64"/>
        <v>0.48499999999999999</v>
      </c>
      <c r="X163" s="186"/>
      <c r="Z163" s="516"/>
      <c r="AA163" s="516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6</v>
      </c>
      <c r="B164" s="422">
        <f>+V156</f>
        <v>3671.5</v>
      </c>
      <c r="C164" s="48"/>
      <c r="D164" s="286">
        <v>0.13</v>
      </c>
      <c r="E164" s="316">
        <f>+D164-V166</f>
        <v>-9.0728476821191895E-3</v>
      </c>
      <c r="F164" s="225"/>
      <c r="G164" s="225"/>
      <c r="H164" s="257"/>
      <c r="I164" s="499"/>
      <c r="J164" s="499"/>
      <c r="K164" s="257"/>
      <c r="P164" s="462"/>
      <c r="Q164" s="466">
        <f>+L156</f>
        <v>0.59090909090909094</v>
      </c>
      <c r="R164" s="467">
        <f>+M156</f>
        <v>0.55769230769230771</v>
      </c>
      <c r="S164" s="468">
        <f>+(Q164*Q165+R164*R165)/S165</f>
        <v>0.58739837398373984</v>
      </c>
      <c r="T164" s="468">
        <f>+N156</f>
        <v>0.42857142857142855</v>
      </c>
      <c r="U164" s="468">
        <f>+O156</f>
        <v>0.42727272727272725</v>
      </c>
      <c r="V164" s="468">
        <f>+P156</f>
        <v>0.42</v>
      </c>
      <c r="W164" s="468">
        <f>+Q156</f>
        <v>0.48499999999999999</v>
      </c>
      <c r="Z164" s="516"/>
      <c r="AA164" s="516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5</v>
      </c>
      <c r="B165" s="422">
        <f>+W156</f>
        <v>4669</v>
      </c>
      <c r="C165" s="48"/>
      <c r="D165" s="286">
        <v>0.17</v>
      </c>
      <c r="E165" s="316">
        <f>+D165-W166</f>
        <v>9.4039735099337995E-3</v>
      </c>
      <c r="F165" s="225"/>
      <c r="G165" s="225"/>
      <c r="H165" s="257"/>
      <c r="I165" s="499"/>
      <c r="J165" s="499"/>
      <c r="K165" s="257"/>
      <c r="O165" s="469">
        <f>+A156</f>
        <v>151</v>
      </c>
      <c r="P165" s="470" t="s">
        <v>191</v>
      </c>
      <c r="Q165" s="471">
        <f t="shared" ref="Q165:W165" si="65">SUM(Q159:Q162)</f>
        <v>110</v>
      </c>
      <c r="R165" s="471">
        <f t="shared" si="65"/>
        <v>13</v>
      </c>
      <c r="S165" s="472">
        <f t="shared" si="65"/>
        <v>123</v>
      </c>
      <c r="T165" s="471">
        <f t="shared" si="65"/>
        <v>21</v>
      </c>
      <c r="U165" s="471">
        <f t="shared" si="65"/>
        <v>55</v>
      </c>
      <c r="V165" s="471">
        <f t="shared" si="65"/>
        <v>50</v>
      </c>
      <c r="W165" s="471">
        <f t="shared" si="65"/>
        <v>50</v>
      </c>
      <c r="X165" s="473"/>
      <c r="Z165" s="516"/>
      <c r="AA165" s="516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16</v>
      </c>
      <c r="B166" s="314">
        <f>B161+B162+B163+B164+B165</f>
        <v>28469.5</v>
      </c>
      <c r="C166" s="192"/>
      <c r="D166" s="315">
        <f>SUM(D161:D165)</f>
        <v>1</v>
      </c>
      <c r="E166" s="2"/>
      <c r="F166" s="2"/>
      <c r="G166" s="2"/>
      <c r="H166" s="2"/>
      <c r="I166" s="497"/>
      <c r="J166" s="497"/>
      <c r="K166" s="2"/>
      <c r="O166" s="282"/>
      <c r="P166" s="474" t="s">
        <v>272</v>
      </c>
      <c r="Q166" s="284">
        <f>+(Q164*Q165)/$O$165</f>
        <v>0.43046357615894038</v>
      </c>
      <c r="R166" s="285">
        <f>+(R164*R165)/$O$165</f>
        <v>4.8013245033112585E-2</v>
      </c>
      <c r="S166" s="475">
        <f>+R166+Q166</f>
        <v>0.47847682119205298</v>
      </c>
      <c r="T166" s="475">
        <f>+(T164*T165)/$O$165</f>
        <v>5.9602649006622516E-2</v>
      </c>
      <c r="U166" s="475">
        <f>+(U164*U165)/$O$165</f>
        <v>0.15562913907284767</v>
      </c>
      <c r="V166" s="475">
        <f>+(V164*V165)/$O$165</f>
        <v>0.13907284768211919</v>
      </c>
      <c r="W166" s="475">
        <f>+(W164*W165)/$O$165</f>
        <v>0.16059602649006621</v>
      </c>
      <c r="X166" s="476">
        <f>SUBTOTAL(9,S166:W166)</f>
        <v>0.99337748344370869</v>
      </c>
      <c r="Z166" s="516"/>
      <c r="AA166" s="516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489"/>
      <c r="D167" s="2"/>
      <c r="E167" s="2"/>
      <c r="F167" s="2"/>
      <c r="G167" s="2"/>
      <c r="H167" s="2"/>
      <c r="I167" s="497"/>
      <c r="J167" s="497"/>
      <c r="K167" s="2"/>
      <c r="P167" s="419" t="s">
        <v>384</v>
      </c>
      <c r="S167" s="418">
        <f>+S165/$O$165</f>
        <v>0.81456953642384111</v>
      </c>
      <c r="T167" s="418">
        <f>+T165/$O$165</f>
        <v>0.13907284768211919</v>
      </c>
      <c r="U167" s="418">
        <f>+U165/$O$165</f>
        <v>0.36423841059602646</v>
      </c>
      <c r="V167" s="418">
        <f>+V165/$O$165</f>
        <v>0.33112582781456956</v>
      </c>
      <c r="W167" s="418">
        <f>+W165/$O$165</f>
        <v>0.33112582781456956</v>
      </c>
      <c r="Z167" s="516"/>
      <c r="AA167" s="516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489"/>
      <c r="D168" s="2"/>
      <c r="E168" s="2"/>
      <c r="F168" s="2"/>
      <c r="G168" s="2"/>
      <c r="H168" s="2"/>
      <c r="I168" s="497"/>
      <c r="J168" s="497"/>
      <c r="K168" s="2"/>
      <c r="P168" s="419"/>
      <c r="S168" s="418"/>
      <c r="T168" s="418"/>
      <c r="U168" s="418"/>
      <c r="V168" s="418"/>
      <c r="W168" s="418"/>
      <c r="Z168" s="516"/>
      <c r="AA168" s="516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497"/>
      <c r="J169" s="497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516"/>
      <c r="AA169" s="516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227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15" priority="6" operator="lessThan">
      <formula>7</formula>
    </cfRule>
    <cfRule type="cellIs" dxfId="14" priority="7" operator="between">
      <formula>14</formula>
      <formula>7</formula>
    </cfRule>
    <cfRule type="cellIs" dxfId="13" priority="8" operator="greaterThan">
      <formula>14</formula>
    </cfRule>
  </conditionalFormatting>
  <conditionalFormatting sqref="G156">
    <cfRule type="cellIs" dxfId="12" priority="3" operator="lessThan">
      <formula>7</formula>
    </cfRule>
    <cfRule type="cellIs" dxfId="11" priority="4" operator="between">
      <formula>14</formula>
      <formula>7</formula>
    </cfRule>
    <cfRule type="cellIs" dxfId="10" priority="5" operator="greaterThan">
      <formula>14</formula>
    </cfRule>
  </conditionalFormatting>
  <conditionalFormatting sqref="AE6:AI6">
    <cfRule type="cellIs" dxfId="9" priority="1" operator="greaterThan">
      <formula>0</formula>
    </cfRule>
    <cfRule type="cellIs" dxfId="8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03DB8-C8F2-4976-90C1-C47030437B1C}">
  <dimension ref="A1:AT182"/>
  <sheetViews>
    <sheetView zoomScale="96" zoomScaleNormal="96" workbookViewId="0">
      <pane xSplit="8" ySplit="1" topLeftCell="I155" activePane="bottomRight" state="frozen"/>
      <selection pane="topRight" activeCell="G1" sqref="G1"/>
      <selection pane="bottomLeft" activeCell="A3" sqref="A3"/>
      <selection pane="bottomRight" activeCell="B2" sqref="B2:L159"/>
    </sheetView>
  </sheetViews>
  <sheetFormatPr defaultColWidth="11.42578125" defaultRowHeight="15"/>
  <cols>
    <col min="1" max="1" width="10.28515625" customWidth="1"/>
    <col min="2" max="2" width="32.140625" customWidth="1"/>
    <col min="3" max="4" width="15.5703125" customWidth="1"/>
    <col min="5" max="5" width="11" customWidth="1"/>
    <col min="6" max="6" width="11.42578125" customWidth="1"/>
    <col min="7" max="7" width="8.28515625" customWidth="1"/>
    <col min="8" max="9" width="13.85546875" customWidth="1"/>
    <col min="10" max="10" width="8.140625" customWidth="1"/>
    <col min="11" max="12" width="12.7109375" style="500" customWidth="1"/>
    <col min="13" max="13" width="21.7109375" bestFit="1" customWidth="1"/>
    <col min="14" max="14" width="13" bestFit="1" customWidth="1"/>
    <col min="15" max="26" width="11.7109375" customWidth="1"/>
    <col min="27" max="27" width="49.5703125" customWidth="1"/>
    <col min="28" max="29" width="9.140625" bestFit="1" customWidth="1"/>
    <col min="30" max="30" width="12.85546875" customWidth="1"/>
    <col min="31" max="37" width="10.7109375" customWidth="1"/>
    <col min="38" max="38" width="13.42578125" customWidth="1"/>
  </cols>
  <sheetData>
    <row r="1" spans="1:38" s="241" customFormat="1" ht="39" customHeight="1" thickBot="1">
      <c r="A1" s="228" t="s">
        <v>9</v>
      </c>
      <c r="B1" s="228" t="s">
        <v>10</v>
      </c>
      <c r="C1" s="228" t="s">
        <v>607</v>
      </c>
      <c r="D1" s="228" t="s">
        <v>608</v>
      </c>
      <c r="E1" s="228" t="s">
        <v>11</v>
      </c>
      <c r="F1" s="228" t="s">
        <v>12</v>
      </c>
      <c r="G1" s="228" t="s">
        <v>13</v>
      </c>
      <c r="H1" s="229" t="s">
        <v>282</v>
      </c>
      <c r="I1" s="229" t="s">
        <v>283</v>
      </c>
      <c r="J1" s="229" t="s">
        <v>284</v>
      </c>
      <c r="K1" s="494" t="s">
        <v>395</v>
      </c>
      <c r="L1" s="494" t="s">
        <v>396</v>
      </c>
      <c r="M1" s="229" t="s">
        <v>285</v>
      </c>
      <c r="N1" s="230" t="s">
        <v>286</v>
      </c>
      <c r="O1" s="231" t="s">
        <v>193</v>
      </c>
      <c r="P1" s="231" t="s">
        <v>194</v>
      </c>
      <c r="Q1" s="231" t="s">
        <v>195</v>
      </c>
      <c r="R1" s="231" t="s">
        <v>196</v>
      </c>
      <c r="S1" s="232" t="s">
        <v>197</v>
      </c>
      <c r="T1" s="375" t="s">
        <v>287</v>
      </c>
      <c r="U1" s="376" t="s">
        <v>198</v>
      </c>
      <c r="V1" s="376" t="s">
        <v>3</v>
      </c>
      <c r="W1" s="376" t="s">
        <v>4</v>
      </c>
      <c r="X1" s="376" t="s">
        <v>6</v>
      </c>
      <c r="Y1" s="377" t="s">
        <v>5</v>
      </c>
      <c r="Z1" s="378" t="s">
        <v>16</v>
      </c>
      <c r="AA1" s="378" t="s">
        <v>199</v>
      </c>
      <c r="AB1" s="379"/>
      <c r="AC1" s="379"/>
      <c r="AD1" s="380" t="s">
        <v>288</v>
      </c>
      <c r="AE1" s="381" t="s">
        <v>289</v>
      </c>
      <c r="AF1" s="382" t="s">
        <v>192</v>
      </c>
      <c r="AG1" s="380" t="s">
        <v>2</v>
      </c>
      <c r="AH1" s="380" t="s">
        <v>3</v>
      </c>
      <c r="AI1" s="380" t="s">
        <v>4</v>
      </c>
      <c r="AJ1" s="380" t="s">
        <v>6</v>
      </c>
      <c r="AK1" s="380" t="s">
        <v>5</v>
      </c>
      <c r="AL1"/>
    </row>
    <row r="2" spans="1:38" ht="18.75" customHeight="1" thickTop="1">
      <c r="A2" s="517">
        <f t="shared" ref="A2:A11" si="0">+IF(F2&gt;0,1,0)</f>
        <v>1</v>
      </c>
      <c r="B2" s="156" t="s">
        <v>19</v>
      </c>
      <c r="C2" s="156"/>
      <c r="D2" s="156"/>
      <c r="E2" s="156"/>
      <c r="F2" s="202">
        <v>40</v>
      </c>
      <c r="G2" s="383">
        <f t="shared" ref="G2:G11" si="1">F2*7</f>
        <v>280</v>
      </c>
      <c r="H2" s="319">
        <v>46303</v>
      </c>
      <c r="I2" s="384">
        <f t="shared" ref="I2:I11" ca="1" si="2">+IF(A2=1,(+TODAY())-H2,"Sans objet")</f>
        <v>5</v>
      </c>
      <c r="J2" s="385">
        <v>1</v>
      </c>
      <c r="K2" s="490">
        <v>-4.2362754000000002</v>
      </c>
      <c r="L2" s="490">
        <v>15.2346384</v>
      </c>
      <c r="M2" s="385" t="s">
        <v>353</v>
      </c>
      <c r="N2" s="203">
        <v>1</v>
      </c>
      <c r="O2" s="204"/>
      <c r="P2" s="204"/>
      <c r="Q2" s="204"/>
      <c r="R2" s="204"/>
      <c r="S2" s="205"/>
      <c r="T2" s="386">
        <f t="shared" ref="T2:T11" si="3">+$G2*N2</f>
        <v>280</v>
      </c>
      <c r="U2" s="387">
        <f t="shared" ref="U2:U11" si="4">+$G2*O2</f>
        <v>0</v>
      </c>
      <c r="V2" s="387">
        <f t="shared" ref="V2:V11" si="5">+$G2*P2</f>
        <v>0</v>
      </c>
      <c r="W2" s="387">
        <f t="shared" ref="W2:W11" si="6">+$G2*Q2</f>
        <v>0</v>
      </c>
      <c r="X2" s="387">
        <f t="shared" ref="X2:X11" si="7">+$G2*R2</f>
        <v>0</v>
      </c>
      <c r="Y2" s="388">
        <f t="shared" ref="Y2:Y11" si="8">+$G2*S2</f>
        <v>0</v>
      </c>
      <c r="Z2" s="389">
        <f t="shared" ref="Z2:Z11" si="9">SUM(T2:Y2)</f>
        <v>280</v>
      </c>
      <c r="AA2" s="383"/>
      <c r="AB2" s="423">
        <f t="shared" ref="AB2:AB11" si="10">+Z2-G2</f>
        <v>0</v>
      </c>
      <c r="AC2" s="423"/>
      <c r="AD2" s="445">
        <v>35</v>
      </c>
      <c r="AE2" s="448">
        <v>0.41</v>
      </c>
      <c r="AF2" s="448">
        <v>0.06</v>
      </c>
      <c r="AG2" s="323">
        <v>0.47</v>
      </c>
      <c r="AH2" s="323">
        <v>0.09</v>
      </c>
      <c r="AI2" s="323">
        <v>0.21</v>
      </c>
      <c r="AJ2" s="323">
        <v>0.16</v>
      </c>
      <c r="AK2" s="323">
        <v>7.0000000000000007E-2</v>
      </c>
      <c r="AL2" s="447">
        <v>1</v>
      </c>
    </row>
    <row r="3" spans="1:38" ht="18.75">
      <c r="A3" s="517">
        <f t="shared" si="0"/>
        <v>1</v>
      </c>
      <c r="B3" s="142" t="s">
        <v>26</v>
      </c>
      <c r="C3" s="142"/>
      <c r="D3" s="142"/>
      <c r="E3" s="148" t="s">
        <v>34</v>
      </c>
      <c r="F3" s="198">
        <v>48</v>
      </c>
      <c r="G3" s="383">
        <f t="shared" si="1"/>
        <v>336</v>
      </c>
      <c r="H3" s="319">
        <v>46302</v>
      </c>
      <c r="I3" s="384">
        <f t="shared" ca="1" si="2"/>
        <v>6</v>
      </c>
      <c r="J3" s="385">
        <v>2</v>
      </c>
      <c r="K3" s="490">
        <v>-4.2307079999999999</v>
      </c>
      <c r="L3" s="490">
        <v>15.268475</v>
      </c>
      <c r="M3" s="385" t="s">
        <v>354</v>
      </c>
      <c r="N3" s="195">
        <v>0.25</v>
      </c>
      <c r="O3" s="196"/>
      <c r="P3" s="196">
        <v>0.5</v>
      </c>
      <c r="Q3" s="196">
        <v>0.25</v>
      </c>
      <c r="R3" s="196"/>
      <c r="S3" s="197"/>
      <c r="T3" s="386">
        <f t="shared" si="3"/>
        <v>84</v>
      </c>
      <c r="U3" s="387">
        <f t="shared" si="4"/>
        <v>0</v>
      </c>
      <c r="V3" s="387">
        <f t="shared" si="5"/>
        <v>168</v>
      </c>
      <c r="W3" s="387">
        <f t="shared" si="6"/>
        <v>84</v>
      </c>
      <c r="X3" s="387">
        <f t="shared" si="7"/>
        <v>0</v>
      </c>
      <c r="Y3" s="388">
        <f t="shared" si="8"/>
        <v>0</v>
      </c>
      <c r="Z3" s="389">
        <f t="shared" si="9"/>
        <v>336</v>
      </c>
      <c r="AA3" s="144"/>
      <c r="AB3" s="423">
        <f t="shared" si="10"/>
        <v>0</v>
      </c>
      <c r="AC3" s="423"/>
      <c r="AD3" s="445">
        <v>36</v>
      </c>
      <c r="AE3" s="448">
        <v>0.41</v>
      </c>
      <c r="AF3" s="448">
        <v>0.03</v>
      </c>
      <c r="AG3" s="323">
        <v>0.44</v>
      </c>
      <c r="AH3" s="323">
        <v>0.1</v>
      </c>
      <c r="AI3" s="323">
        <v>0.22</v>
      </c>
      <c r="AJ3" s="323">
        <v>0.21</v>
      </c>
      <c r="AK3" s="323">
        <v>7.0000000000000007E-2</v>
      </c>
      <c r="AL3" s="447">
        <v>1</v>
      </c>
    </row>
    <row r="4" spans="1:38" ht="18.75">
      <c r="A4" s="517">
        <f t="shared" si="0"/>
        <v>1</v>
      </c>
      <c r="B4" s="142" t="s">
        <v>28</v>
      </c>
      <c r="C4" s="142"/>
      <c r="D4" s="142"/>
      <c r="E4" s="148" t="s">
        <v>29</v>
      </c>
      <c r="F4" s="198">
        <v>45</v>
      </c>
      <c r="G4" s="383">
        <f t="shared" si="1"/>
        <v>315</v>
      </c>
      <c r="H4" s="319">
        <v>46304</v>
      </c>
      <c r="I4" s="384">
        <f t="shared" ca="1" si="2"/>
        <v>4</v>
      </c>
      <c r="J4" s="385">
        <v>3</v>
      </c>
      <c r="K4" s="490">
        <v>-4.1570159999999996</v>
      </c>
      <c r="L4" s="490">
        <v>15.263607</v>
      </c>
      <c r="M4" s="385" t="str">
        <f>VLOOKUP(J4,Secteurs!$A$4:$C$6,3)</f>
        <v>Arnaud ITOUA</v>
      </c>
      <c r="N4" s="195">
        <v>1</v>
      </c>
      <c r="O4" s="196"/>
      <c r="P4" s="196"/>
      <c r="Q4" s="196"/>
      <c r="R4" s="196"/>
      <c r="S4" s="197"/>
      <c r="T4" s="386">
        <f t="shared" si="3"/>
        <v>315</v>
      </c>
      <c r="U4" s="387">
        <f t="shared" si="4"/>
        <v>0</v>
      </c>
      <c r="V4" s="387">
        <f t="shared" si="5"/>
        <v>0</v>
      </c>
      <c r="W4" s="387">
        <f t="shared" si="6"/>
        <v>0</v>
      </c>
      <c r="X4" s="387">
        <f t="shared" si="7"/>
        <v>0</v>
      </c>
      <c r="Y4" s="388">
        <f t="shared" si="8"/>
        <v>0</v>
      </c>
      <c r="Z4" s="389">
        <f t="shared" si="9"/>
        <v>315</v>
      </c>
      <c r="AA4" s="144"/>
      <c r="AB4" s="423">
        <f t="shared" si="10"/>
        <v>0</v>
      </c>
      <c r="AC4" s="423"/>
      <c r="AD4" s="445">
        <v>37</v>
      </c>
      <c r="AE4" s="448">
        <v>0.4</v>
      </c>
      <c r="AF4" s="448">
        <v>0.06</v>
      </c>
      <c r="AG4" s="323">
        <v>0.46</v>
      </c>
      <c r="AH4" s="323">
        <v>0.08</v>
      </c>
      <c r="AI4" s="323">
        <v>0.2</v>
      </c>
      <c r="AJ4" s="323">
        <v>0.18</v>
      </c>
      <c r="AK4" s="323">
        <v>0.08</v>
      </c>
      <c r="AL4" s="447">
        <v>1</v>
      </c>
    </row>
    <row r="5" spans="1:38" ht="18.75">
      <c r="A5" s="517">
        <f t="shared" si="0"/>
        <v>1</v>
      </c>
      <c r="B5" s="142" t="s">
        <v>32</v>
      </c>
      <c r="C5" s="142"/>
      <c r="D5" s="142"/>
      <c r="E5" s="148" t="s">
        <v>34</v>
      </c>
      <c r="F5" s="198">
        <v>38</v>
      </c>
      <c r="G5" s="383">
        <f t="shared" si="1"/>
        <v>266</v>
      </c>
      <c r="H5" s="319">
        <v>46304</v>
      </c>
      <c r="I5" s="384">
        <f t="shared" ca="1" si="2"/>
        <v>4</v>
      </c>
      <c r="J5" s="385">
        <v>3</v>
      </c>
      <c r="K5" s="490"/>
      <c r="L5" s="490"/>
      <c r="M5" s="385" t="str">
        <f>VLOOKUP(J5,Secteurs!$A$4:$C$6,3)</f>
        <v>Arnaud ITOUA</v>
      </c>
      <c r="N5" s="195"/>
      <c r="O5" s="196"/>
      <c r="P5" s="196"/>
      <c r="Q5" s="196">
        <v>0.5</v>
      </c>
      <c r="R5" s="196">
        <v>0.5</v>
      </c>
      <c r="S5" s="197"/>
      <c r="T5" s="386">
        <f t="shared" si="3"/>
        <v>0</v>
      </c>
      <c r="U5" s="387">
        <f t="shared" si="4"/>
        <v>0</v>
      </c>
      <c r="V5" s="387">
        <f t="shared" si="5"/>
        <v>0</v>
      </c>
      <c r="W5" s="387">
        <f t="shared" si="6"/>
        <v>133</v>
      </c>
      <c r="X5" s="387">
        <f t="shared" si="7"/>
        <v>133</v>
      </c>
      <c r="Y5" s="388">
        <f t="shared" si="8"/>
        <v>0</v>
      </c>
      <c r="Z5" s="389">
        <f t="shared" si="9"/>
        <v>266</v>
      </c>
      <c r="AA5" s="144"/>
      <c r="AB5" s="423">
        <f t="shared" si="10"/>
        <v>0</v>
      </c>
      <c r="AC5" s="423"/>
      <c r="AD5" s="445">
        <v>40</v>
      </c>
      <c r="AE5" s="448">
        <v>0.42</v>
      </c>
      <c r="AF5" s="448">
        <v>0.06</v>
      </c>
      <c r="AG5" s="323">
        <v>0.48</v>
      </c>
      <c r="AH5" s="323">
        <v>0.06</v>
      </c>
      <c r="AI5" s="323">
        <v>0.16</v>
      </c>
      <c r="AJ5" s="323">
        <v>0.13</v>
      </c>
      <c r="AK5" s="323">
        <v>0.17</v>
      </c>
      <c r="AL5" s="447">
        <v>1</v>
      </c>
    </row>
    <row r="6" spans="1:38" ht="18.75">
      <c r="A6" s="517">
        <f t="shared" si="0"/>
        <v>1</v>
      </c>
      <c r="B6" s="142" t="s">
        <v>33</v>
      </c>
      <c r="C6" s="142"/>
      <c r="D6" s="142"/>
      <c r="E6" s="148" t="s">
        <v>34</v>
      </c>
      <c r="F6" s="199">
        <v>48</v>
      </c>
      <c r="G6" s="383">
        <f t="shared" si="1"/>
        <v>336</v>
      </c>
      <c r="H6" s="319">
        <v>46302</v>
      </c>
      <c r="I6" s="384">
        <f t="shared" ca="1" si="2"/>
        <v>6</v>
      </c>
      <c r="J6" s="385">
        <v>2</v>
      </c>
      <c r="K6" s="490">
        <v>-4.2609320000000004</v>
      </c>
      <c r="L6" s="490">
        <v>15.284230000000001</v>
      </c>
      <c r="M6" s="385" t="s">
        <v>354</v>
      </c>
      <c r="N6" s="195"/>
      <c r="O6" s="196">
        <v>0.5</v>
      </c>
      <c r="P6" s="196"/>
      <c r="Q6" s="196"/>
      <c r="R6" s="196"/>
      <c r="S6" s="197">
        <v>0.5</v>
      </c>
      <c r="T6" s="386">
        <f t="shared" si="3"/>
        <v>0</v>
      </c>
      <c r="U6" s="387">
        <f t="shared" si="4"/>
        <v>168</v>
      </c>
      <c r="V6" s="387">
        <f t="shared" si="5"/>
        <v>0</v>
      </c>
      <c r="W6" s="387">
        <f t="shared" si="6"/>
        <v>0</v>
      </c>
      <c r="X6" s="387">
        <f t="shared" si="7"/>
        <v>0</v>
      </c>
      <c r="Y6" s="388">
        <f t="shared" si="8"/>
        <v>168</v>
      </c>
      <c r="Z6" s="389">
        <f t="shared" si="9"/>
        <v>336</v>
      </c>
      <c r="AA6" s="144"/>
      <c r="AB6" s="423">
        <f t="shared" si="10"/>
        <v>0</v>
      </c>
      <c r="AC6" s="423"/>
      <c r="AD6" s="449" t="s">
        <v>298</v>
      </c>
      <c r="AE6" s="450"/>
      <c r="AF6" s="451"/>
      <c r="AG6" s="452">
        <f>+AG5-AG4</f>
        <v>1.9999999999999962E-2</v>
      </c>
      <c r="AH6" s="452">
        <f>+AH5-AH4</f>
        <v>-2.0000000000000004E-2</v>
      </c>
      <c r="AI6" s="452">
        <f>+AI5-AI4</f>
        <v>-4.0000000000000008E-2</v>
      </c>
      <c r="AJ6" s="452">
        <f>+AJ5-AJ4</f>
        <v>-4.9999999999999989E-2</v>
      </c>
      <c r="AK6" s="452">
        <f>+AK5-AK4</f>
        <v>9.0000000000000011E-2</v>
      </c>
      <c r="AL6" s="211"/>
    </row>
    <row r="7" spans="1:38">
      <c r="A7" s="517">
        <f t="shared" si="0"/>
        <v>1</v>
      </c>
      <c r="B7" s="153" t="s">
        <v>36</v>
      </c>
      <c r="C7" s="153"/>
      <c r="D7" s="153"/>
      <c r="E7" s="149" t="s">
        <v>34</v>
      </c>
      <c r="F7" s="198">
        <v>56</v>
      </c>
      <c r="G7" s="383">
        <f t="shared" si="1"/>
        <v>392</v>
      </c>
      <c r="H7" s="319">
        <v>46301</v>
      </c>
      <c r="I7" s="384">
        <f t="shared" ca="1" si="2"/>
        <v>7</v>
      </c>
      <c r="J7" s="385">
        <v>1</v>
      </c>
      <c r="K7" s="490"/>
      <c r="L7" s="490"/>
      <c r="M7" s="385" t="s">
        <v>353</v>
      </c>
      <c r="N7" s="195">
        <v>0.5</v>
      </c>
      <c r="O7" s="196"/>
      <c r="P7" s="196">
        <v>0.25</v>
      </c>
      <c r="Q7" s="196"/>
      <c r="R7" s="196">
        <v>0.25</v>
      </c>
      <c r="S7" s="197"/>
      <c r="T7" s="386">
        <f t="shared" si="3"/>
        <v>196</v>
      </c>
      <c r="U7" s="387">
        <f t="shared" si="4"/>
        <v>0</v>
      </c>
      <c r="V7" s="387">
        <f t="shared" si="5"/>
        <v>98</v>
      </c>
      <c r="W7" s="387">
        <f t="shared" si="6"/>
        <v>0</v>
      </c>
      <c r="X7" s="387">
        <f t="shared" si="7"/>
        <v>98</v>
      </c>
      <c r="Y7" s="388">
        <f t="shared" si="8"/>
        <v>0</v>
      </c>
      <c r="Z7" s="389">
        <f t="shared" si="9"/>
        <v>392</v>
      </c>
      <c r="AA7" s="144"/>
      <c r="AB7" s="423">
        <f t="shared" si="10"/>
        <v>0</v>
      </c>
      <c r="AC7" s="423"/>
    </row>
    <row r="8" spans="1:38" ht="18.75">
      <c r="A8" s="517">
        <f t="shared" si="0"/>
        <v>1</v>
      </c>
      <c r="B8" s="142" t="s">
        <v>37</v>
      </c>
      <c r="C8" s="142"/>
      <c r="D8" s="142"/>
      <c r="E8" s="148" t="s">
        <v>34</v>
      </c>
      <c r="F8" s="198">
        <v>30</v>
      </c>
      <c r="G8" s="383">
        <f t="shared" si="1"/>
        <v>210</v>
      </c>
      <c r="H8" s="319">
        <v>46302</v>
      </c>
      <c r="I8" s="384">
        <f t="shared" ca="1" si="2"/>
        <v>6</v>
      </c>
      <c r="J8" s="385">
        <v>2</v>
      </c>
      <c r="K8" s="490">
        <v>-4.2394119999999997</v>
      </c>
      <c r="L8" s="490">
        <v>15.291491000000001</v>
      </c>
      <c r="M8" s="385" t="s">
        <v>355</v>
      </c>
      <c r="N8" s="195"/>
      <c r="O8" s="196">
        <v>0.5</v>
      </c>
      <c r="P8" s="196"/>
      <c r="Q8" s="196"/>
      <c r="R8" s="196"/>
      <c r="S8" s="197">
        <v>0.5</v>
      </c>
      <c r="T8" s="386">
        <f t="shared" si="3"/>
        <v>0</v>
      </c>
      <c r="U8" s="387">
        <f t="shared" si="4"/>
        <v>105</v>
      </c>
      <c r="V8" s="387">
        <f t="shared" si="5"/>
        <v>0</v>
      </c>
      <c r="W8" s="387">
        <f t="shared" si="6"/>
        <v>0</v>
      </c>
      <c r="X8" s="387">
        <f t="shared" si="7"/>
        <v>0</v>
      </c>
      <c r="Y8" s="388">
        <f t="shared" si="8"/>
        <v>105</v>
      </c>
      <c r="Z8" s="389">
        <f t="shared" si="9"/>
        <v>210</v>
      </c>
      <c r="AA8" s="144"/>
      <c r="AB8" s="423">
        <f t="shared" si="10"/>
        <v>0</v>
      </c>
      <c r="AC8" s="423"/>
      <c r="AD8" s="7"/>
      <c r="AE8" s="2"/>
      <c r="AF8" s="2"/>
      <c r="AG8" s="2"/>
      <c r="AH8" s="2"/>
      <c r="AI8" s="2"/>
      <c r="AJ8" s="2"/>
      <c r="AK8" s="2"/>
    </row>
    <row r="9" spans="1:38" ht="18.75">
      <c r="A9" s="517">
        <f t="shared" si="0"/>
        <v>1</v>
      </c>
      <c r="B9" s="150" t="s">
        <v>39</v>
      </c>
      <c r="C9" s="150"/>
      <c r="D9" s="150"/>
      <c r="E9" s="150"/>
      <c r="F9" s="200">
        <v>20</v>
      </c>
      <c r="G9" s="383">
        <f t="shared" si="1"/>
        <v>140</v>
      </c>
      <c r="H9" s="319">
        <v>46301</v>
      </c>
      <c r="I9" s="384">
        <f t="shared" ca="1" si="2"/>
        <v>7</v>
      </c>
      <c r="J9" s="385">
        <v>2</v>
      </c>
      <c r="K9" s="490">
        <v>-4.2488970000000004</v>
      </c>
      <c r="L9" s="490">
        <v>15.284522000000001</v>
      </c>
      <c r="M9" s="385" t="s">
        <v>354</v>
      </c>
      <c r="N9" s="195">
        <v>0.5</v>
      </c>
      <c r="O9" s="196"/>
      <c r="P9" s="196"/>
      <c r="Q9" s="196">
        <v>0.25</v>
      </c>
      <c r="R9" s="196">
        <v>0.25</v>
      </c>
      <c r="S9" s="197"/>
      <c r="T9" s="386">
        <f t="shared" si="3"/>
        <v>70</v>
      </c>
      <c r="U9" s="387">
        <f t="shared" si="4"/>
        <v>0</v>
      </c>
      <c r="V9" s="387">
        <f t="shared" si="5"/>
        <v>0</v>
      </c>
      <c r="W9" s="387">
        <f t="shared" si="6"/>
        <v>35</v>
      </c>
      <c r="X9" s="387">
        <f t="shared" si="7"/>
        <v>35</v>
      </c>
      <c r="Y9" s="388">
        <f t="shared" si="8"/>
        <v>0</v>
      </c>
      <c r="Z9" s="389">
        <f t="shared" si="9"/>
        <v>140</v>
      </c>
      <c r="AA9" s="144"/>
      <c r="AB9" s="423">
        <f t="shared" si="10"/>
        <v>0</v>
      </c>
      <c r="AC9" s="423"/>
      <c r="AD9" s="2"/>
      <c r="AE9" s="2"/>
      <c r="AF9" s="2"/>
      <c r="AG9" s="2"/>
      <c r="AH9" s="2"/>
      <c r="AI9" s="2"/>
      <c r="AJ9" s="2"/>
      <c r="AK9" s="2"/>
    </row>
    <row r="10" spans="1:38" ht="18.75">
      <c r="A10" s="517">
        <f t="shared" si="0"/>
        <v>1</v>
      </c>
      <c r="B10" s="150" t="s">
        <v>40</v>
      </c>
      <c r="C10" s="150"/>
      <c r="D10" s="150"/>
      <c r="E10" s="148" t="s">
        <v>34</v>
      </c>
      <c r="F10" s="201">
        <v>34</v>
      </c>
      <c r="G10" s="383">
        <f t="shared" si="1"/>
        <v>238</v>
      </c>
      <c r="H10" s="319">
        <v>46302</v>
      </c>
      <c r="I10" s="384">
        <f t="shared" ca="1" si="2"/>
        <v>6</v>
      </c>
      <c r="J10" s="385">
        <v>3</v>
      </c>
      <c r="K10" s="490">
        <v>-4.1936434</v>
      </c>
      <c r="L10" s="490">
        <v>15.256546500000001</v>
      </c>
      <c r="M10" s="385" t="str">
        <f>VLOOKUP(J10,Secteurs!$A$4:$C$6,3)</f>
        <v>Arnaud ITOUA</v>
      </c>
      <c r="N10" s="195">
        <v>0.5</v>
      </c>
      <c r="O10" s="196"/>
      <c r="P10" s="196"/>
      <c r="Q10" s="196"/>
      <c r="R10" s="196"/>
      <c r="S10" s="197">
        <v>0.5</v>
      </c>
      <c r="T10" s="386">
        <f t="shared" si="3"/>
        <v>119</v>
      </c>
      <c r="U10" s="387">
        <f t="shared" si="4"/>
        <v>0</v>
      </c>
      <c r="V10" s="387">
        <f t="shared" si="5"/>
        <v>0</v>
      </c>
      <c r="W10" s="387">
        <f t="shared" si="6"/>
        <v>0</v>
      </c>
      <c r="X10" s="387">
        <f t="shared" si="7"/>
        <v>0</v>
      </c>
      <c r="Y10" s="388">
        <f t="shared" si="8"/>
        <v>119</v>
      </c>
      <c r="Z10" s="389">
        <f t="shared" si="9"/>
        <v>238</v>
      </c>
      <c r="AA10" s="144"/>
      <c r="AB10" s="423">
        <f t="shared" si="10"/>
        <v>0</v>
      </c>
      <c r="AC10" s="423"/>
      <c r="AD10" s="2"/>
      <c r="AE10" s="2"/>
      <c r="AF10" s="2"/>
      <c r="AG10" s="2"/>
      <c r="AH10" s="2"/>
      <c r="AI10" s="2"/>
      <c r="AJ10" s="2"/>
      <c r="AK10" s="2"/>
    </row>
    <row r="11" spans="1:38" ht="18.75">
      <c r="A11" s="517">
        <f t="shared" si="0"/>
        <v>1</v>
      </c>
      <c r="B11" s="142" t="s">
        <v>41</v>
      </c>
      <c r="C11" s="142"/>
      <c r="D11" s="142"/>
      <c r="E11" s="142"/>
      <c r="F11" s="198">
        <v>30</v>
      </c>
      <c r="G11" s="383">
        <f t="shared" si="1"/>
        <v>210</v>
      </c>
      <c r="H11" s="319">
        <v>46303</v>
      </c>
      <c r="I11" s="384">
        <f t="shared" ca="1" si="2"/>
        <v>5</v>
      </c>
      <c r="J11" s="385">
        <v>1</v>
      </c>
      <c r="K11" s="490">
        <v>-4.2321166999999997</v>
      </c>
      <c r="L11" s="490">
        <v>15.256903700000001</v>
      </c>
      <c r="M11" s="385" t="s">
        <v>344</v>
      </c>
      <c r="N11" s="195">
        <v>1</v>
      </c>
      <c r="O11" s="196"/>
      <c r="P11" s="196"/>
      <c r="Q11" s="196"/>
      <c r="R11" s="196"/>
      <c r="S11" s="197"/>
      <c r="T11" s="386">
        <f t="shared" si="3"/>
        <v>210</v>
      </c>
      <c r="U11" s="387">
        <f t="shared" si="4"/>
        <v>0</v>
      </c>
      <c r="V11" s="387">
        <f t="shared" si="5"/>
        <v>0</v>
      </c>
      <c r="W11" s="387">
        <f t="shared" si="6"/>
        <v>0</v>
      </c>
      <c r="X11" s="387">
        <f t="shared" si="7"/>
        <v>0</v>
      </c>
      <c r="Y11" s="388">
        <f t="shared" si="8"/>
        <v>0</v>
      </c>
      <c r="Z11" s="389">
        <f t="shared" si="9"/>
        <v>210</v>
      </c>
      <c r="AA11" s="144"/>
      <c r="AB11" s="423">
        <f t="shared" si="10"/>
        <v>0</v>
      </c>
      <c r="AC11" s="423"/>
      <c r="AD11" s="2"/>
      <c r="AE11" s="2"/>
      <c r="AF11" s="2"/>
      <c r="AG11" s="2"/>
      <c r="AH11" s="2"/>
      <c r="AI11" s="2"/>
      <c r="AJ11" s="2"/>
      <c r="AK11" s="2"/>
    </row>
    <row r="12" spans="1:38" ht="18.75">
      <c r="A12" s="517"/>
      <c r="B12" s="142"/>
      <c r="C12" s="142"/>
      <c r="D12" s="142"/>
      <c r="E12" s="142"/>
      <c r="F12" s="198"/>
      <c r="G12" s="383"/>
      <c r="H12" s="319"/>
      <c r="I12" s="384"/>
      <c r="J12" s="385"/>
      <c r="K12" s="490"/>
      <c r="L12" s="490"/>
      <c r="M12" s="385"/>
      <c r="N12" s="195"/>
      <c r="O12" s="196"/>
      <c r="P12" s="196"/>
      <c r="Q12" s="196"/>
      <c r="R12" s="196"/>
      <c r="S12" s="197"/>
      <c r="T12" s="386"/>
      <c r="U12" s="387"/>
      <c r="V12" s="387"/>
      <c r="W12" s="387"/>
      <c r="X12" s="387"/>
      <c r="Y12" s="388"/>
      <c r="Z12" s="389"/>
      <c r="AA12" s="144"/>
      <c r="AB12" s="423"/>
      <c r="AC12" s="423"/>
      <c r="AD12" s="2"/>
      <c r="AE12" s="2"/>
      <c r="AF12" s="2"/>
      <c r="AG12" s="2"/>
      <c r="AH12" s="2"/>
      <c r="AI12" s="2"/>
      <c r="AJ12" s="2"/>
      <c r="AK12" s="2"/>
    </row>
    <row r="13" spans="1:38" ht="18.75">
      <c r="A13" s="517">
        <f t="shared" ref="A13:A46" si="11">+IF(F13&gt;0,1,0)</f>
        <v>1</v>
      </c>
      <c r="B13" s="142" t="s">
        <v>42</v>
      </c>
      <c r="C13" s="142"/>
      <c r="D13" s="142"/>
      <c r="E13" s="142"/>
      <c r="F13" s="198">
        <v>42</v>
      </c>
      <c r="G13" s="383">
        <f t="shared" ref="G13:G46" si="12">F13*7</f>
        <v>294</v>
      </c>
      <c r="H13" s="319">
        <v>46302</v>
      </c>
      <c r="I13" s="384">
        <f t="shared" ref="I13:I21" ca="1" si="13">+IF(A13=1,(+TODAY())-H13,"Sans objet")</f>
        <v>6</v>
      </c>
      <c r="J13" s="385">
        <v>1</v>
      </c>
      <c r="K13" s="490">
        <v>-4.2517339999999999</v>
      </c>
      <c r="L13" s="490">
        <v>15.272220000000001</v>
      </c>
      <c r="M13" s="385" t="s">
        <v>354</v>
      </c>
      <c r="N13" s="195">
        <v>0.5</v>
      </c>
      <c r="O13" s="196"/>
      <c r="P13" s="196"/>
      <c r="Q13" s="196">
        <v>0.5</v>
      </c>
      <c r="R13" s="196"/>
      <c r="S13" s="197"/>
      <c r="T13" s="386">
        <f t="shared" ref="T13:T46" si="14">+$G13*N13</f>
        <v>147</v>
      </c>
      <c r="U13" s="387">
        <f t="shared" ref="U13:U46" si="15">+$G13*O13</f>
        <v>0</v>
      </c>
      <c r="V13" s="387">
        <f t="shared" ref="V13:V46" si="16">+$G13*P13</f>
        <v>0</v>
      </c>
      <c r="W13" s="387">
        <f t="shared" ref="W13:W46" si="17">+$G13*Q13</f>
        <v>147</v>
      </c>
      <c r="X13" s="387">
        <f t="shared" ref="X13:X46" si="18">+$G13*R13</f>
        <v>0</v>
      </c>
      <c r="Y13" s="388">
        <f t="shared" ref="Y13:Y46" si="19">+$G13*S13</f>
        <v>0</v>
      </c>
      <c r="Z13" s="389">
        <f t="shared" ref="Z13:Z46" si="20">SUM(T13:Y13)</f>
        <v>294</v>
      </c>
      <c r="AA13" s="144"/>
      <c r="AB13" s="423">
        <f t="shared" ref="AB13:AB46" si="21">+Z13-G13</f>
        <v>0</v>
      </c>
      <c r="AC13" s="423"/>
      <c r="AD13" s="2"/>
      <c r="AE13" s="2"/>
      <c r="AF13" s="2"/>
      <c r="AG13" s="2"/>
      <c r="AH13" s="2"/>
      <c r="AI13" s="2"/>
      <c r="AJ13" s="2"/>
      <c r="AK13" s="2"/>
    </row>
    <row r="14" spans="1:38" ht="18.75">
      <c r="A14" s="517">
        <f t="shared" si="11"/>
        <v>1</v>
      </c>
      <c r="B14" s="150" t="s">
        <v>43</v>
      </c>
      <c r="C14" s="150"/>
      <c r="D14" s="150"/>
      <c r="E14" s="148" t="s">
        <v>34</v>
      </c>
      <c r="F14" s="200">
        <v>40</v>
      </c>
      <c r="G14" s="383">
        <f t="shared" si="12"/>
        <v>280</v>
      </c>
      <c r="H14" s="319">
        <v>46304</v>
      </c>
      <c r="I14" s="384">
        <f t="shared" ca="1" si="13"/>
        <v>4</v>
      </c>
      <c r="J14" s="385">
        <v>3</v>
      </c>
      <c r="K14" s="490">
        <v>-4.1933639999999999</v>
      </c>
      <c r="L14" s="490">
        <v>15.2499781</v>
      </c>
      <c r="M14" s="385" t="str">
        <f>VLOOKUP(J14,Secteurs!$A$4:$C$6,3)</f>
        <v>Arnaud ITOUA</v>
      </c>
      <c r="N14" s="195">
        <v>0.25</v>
      </c>
      <c r="O14" s="196"/>
      <c r="P14" s="196"/>
      <c r="Q14" s="196">
        <v>0.25</v>
      </c>
      <c r="R14" s="196">
        <v>0.5</v>
      </c>
      <c r="S14" s="197"/>
      <c r="T14" s="386">
        <f t="shared" si="14"/>
        <v>70</v>
      </c>
      <c r="U14" s="387">
        <f t="shared" si="15"/>
        <v>0</v>
      </c>
      <c r="V14" s="387">
        <f t="shared" si="16"/>
        <v>0</v>
      </c>
      <c r="W14" s="387">
        <f t="shared" si="17"/>
        <v>70</v>
      </c>
      <c r="X14" s="387">
        <f t="shared" si="18"/>
        <v>140</v>
      </c>
      <c r="Y14" s="388">
        <f t="shared" si="19"/>
        <v>0</v>
      </c>
      <c r="Z14" s="389">
        <f t="shared" si="20"/>
        <v>280</v>
      </c>
      <c r="AA14" s="144"/>
      <c r="AB14" s="423">
        <f t="shared" si="21"/>
        <v>0</v>
      </c>
      <c r="AC14" s="423"/>
      <c r="AD14" s="2"/>
      <c r="AE14" s="2"/>
      <c r="AF14" s="2"/>
      <c r="AG14" s="2"/>
      <c r="AH14" s="2"/>
      <c r="AI14" s="2"/>
      <c r="AJ14" s="2"/>
      <c r="AK14" s="2"/>
    </row>
    <row r="15" spans="1:38" ht="18.75">
      <c r="A15" s="517">
        <f t="shared" si="11"/>
        <v>1</v>
      </c>
      <c r="B15" s="142" t="s">
        <v>45</v>
      </c>
      <c r="C15" s="142"/>
      <c r="D15" s="142"/>
      <c r="E15" s="148" t="s">
        <v>34</v>
      </c>
      <c r="F15" s="198">
        <v>60</v>
      </c>
      <c r="G15" s="383">
        <f t="shared" si="12"/>
        <v>420</v>
      </c>
      <c r="H15" s="319">
        <v>46300</v>
      </c>
      <c r="I15" s="384">
        <f t="shared" ca="1" si="13"/>
        <v>8</v>
      </c>
      <c r="J15" s="385">
        <v>2</v>
      </c>
      <c r="K15" s="490">
        <v>-4.2527049999999997</v>
      </c>
      <c r="L15" s="490">
        <v>15.273123999999999</v>
      </c>
      <c r="M15" s="385" t="s">
        <v>354</v>
      </c>
      <c r="N15" s="195">
        <v>0.5</v>
      </c>
      <c r="O15" s="196"/>
      <c r="P15" s="196"/>
      <c r="Q15" s="196">
        <v>0.5</v>
      </c>
      <c r="R15" s="196"/>
      <c r="S15" s="197"/>
      <c r="T15" s="386">
        <f t="shared" si="14"/>
        <v>210</v>
      </c>
      <c r="U15" s="387">
        <f t="shared" si="15"/>
        <v>0</v>
      </c>
      <c r="V15" s="387">
        <f t="shared" si="16"/>
        <v>0</v>
      </c>
      <c r="W15" s="387">
        <f t="shared" si="17"/>
        <v>210</v>
      </c>
      <c r="X15" s="387">
        <f t="shared" si="18"/>
        <v>0</v>
      </c>
      <c r="Y15" s="388">
        <f t="shared" si="19"/>
        <v>0</v>
      </c>
      <c r="Z15" s="389">
        <f t="shared" si="20"/>
        <v>420</v>
      </c>
      <c r="AA15" s="144"/>
      <c r="AB15" s="423">
        <f t="shared" si="21"/>
        <v>0</v>
      </c>
      <c r="AC15" s="423"/>
      <c r="AD15" s="2"/>
      <c r="AE15" s="2"/>
      <c r="AF15" s="2"/>
      <c r="AG15" s="2"/>
      <c r="AH15" s="2"/>
      <c r="AI15" s="2"/>
      <c r="AJ15" s="2"/>
      <c r="AK15" s="2"/>
    </row>
    <row r="16" spans="1:38" ht="18.75">
      <c r="A16" s="517">
        <f t="shared" si="11"/>
        <v>1</v>
      </c>
      <c r="B16" s="150" t="s">
        <v>46</v>
      </c>
      <c r="C16" s="150"/>
      <c r="D16" s="150"/>
      <c r="E16" s="148" t="s">
        <v>34</v>
      </c>
      <c r="F16" s="201">
        <v>36</v>
      </c>
      <c r="G16" s="383">
        <f t="shared" si="12"/>
        <v>252</v>
      </c>
      <c r="H16" s="319">
        <v>46301</v>
      </c>
      <c r="I16" s="384">
        <f t="shared" ca="1" si="13"/>
        <v>7</v>
      </c>
      <c r="J16" s="385">
        <v>3</v>
      </c>
      <c r="K16" s="490">
        <v>-4.2341199999999999</v>
      </c>
      <c r="L16" s="490">
        <v>15.2829608</v>
      </c>
      <c r="M16" s="385" t="str">
        <f>VLOOKUP(J16,Secteurs!$A$4:$C$6,3)</f>
        <v>Arnaud ITOUA</v>
      </c>
      <c r="N16" s="195">
        <v>0.5</v>
      </c>
      <c r="O16" s="196"/>
      <c r="P16" s="196"/>
      <c r="Q16" s="196"/>
      <c r="R16" s="196"/>
      <c r="S16" s="197">
        <v>0.5</v>
      </c>
      <c r="T16" s="386">
        <f t="shared" si="14"/>
        <v>126</v>
      </c>
      <c r="U16" s="387">
        <f t="shared" si="15"/>
        <v>0</v>
      </c>
      <c r="V16" s="387">
        <f t="shared" si="16"/>
        <v>0</v>
      </c>
      <c r="W16" s="387">
        <f t="shared" si="17"/>
        <v>0</v>
      </c>
      <c r="X16" s="387">
        <f t="shared" si="18"/>
        <v>0</v>
      </c>
      <c r="Y16" s="388">
        <f t="shared" si="19"/>
        <v>126</v>
      </c>
      <c r="Z16" s="389">
        <f t="shared" si="20"/>
        <v>252</v>
      </c>
      <c r="AA16" s="144"/>
      <c r="AB16" s="423">
        <f t="shared" si="21"/>
        <v>0</v>
      </c>
      <c r="AC16" s="423"/>
      <c r="AD16" s="2"/>
      <c r="AE16" s="2"/>
      <c r="AF16" s="2"/>
      <c r="AG16" s="2"/>
      <c r="AH16" s="2"/>
      <c r="AI16" s="2"/>
      <c r="AJ16" s="2"/>
      <c r="AK16" s="2"/>
    </row>
    <row r="17" spans="1:46" ht="18.75">
      <c r="A17" s="517">
        <f t="shared" si="11"/>
        <v>1</v>
      </c>
      <c r="B17" s="153" t="s">
        <v>47</v>
      </c>
      <c r="C17" s="153"/>
      <c r="D17" s="153"/>
      <c r="E17" s="149" t="s">
        <v>34</v>
      </c>
      <c r="F17" s="198">
        <v>50</v>
      </c>
      <c r="G17" s="383">
        <f t="shared" si="12"/>
        <v>350</v>
      </c>
      <c r="H17" s="319">
        <v>46301</v>
      </c>
      <c r="I17" s="384">
        <f t="shared" ca="1" si="13"/>
        <v>7</v>
      </c>
      <c r="J17" s="385">
        <v>1</v>
      </c>
      <c r="K17" s="490">
        <v>-4.2978109</v>
      </c>
      <c r="L17" s="490">
        <v>15.2485617</v>
      </c>
      <c r="M17" s="385" t="s">
        <v>353</v>
      </c>
      <c r="N17" s="195">
        <v>1</v>
      </c>
      <c r="O17" s="196"/>
      <c r="P17" s="196"/>
      <c r="Q17" s="196"/>
      <c r="R17" s="196"/>
      <c r="S17" s="197"/>
      <c r="T17" s="386">
        <f t="shared" si="14"/>
        <v>350</v>
      </c>
      <c r="U17" s="387">
        <f t="shared" si="15"/>
        <v>0</v>
      </c>
      <c r="V17" s="387">
        <f t="shared" si="16"/>
        <v>0</v>
      </c>
      <c r="W17" s="387">
        <f t="shared" si="17"/>
        <v>0</v>
      </c>
      <c r="X17" s="387">
        <f t="shared" si="18"/>
        <v>0</v>
      </c>
      <c r="Y17" s="388">
        <f t="shared" si="19"/>
        <v>0</v>
      </c>
      <c r="Z17" s="389">
        <f t="shared" si="20"/>
        <v>350</v>
      </c>
      <c r="AA17" s="144"/>
      <c r="AB17" s="423">
        <f t="shared" si="21"/>
        <v>0</v>
      </c>
      <c r="AC17" s="423"/>
      <c r="AD17" s="2"/>
      <c r="AE17" s="2"/>
      <c r="AF17" s="2"/>
      <c r="AG17" s="2"/>
      <c r="AH17" s="2"/>
      <c r="AI17" s="2"/>
      <c r="AJ17" s="2"/>
      <c r="AK17" s="2"/>
    </row>
    <row r="18" spans="1:46" ht="18.75">
      <c r="A18" s="517">
        <f t="shared" si="11"/>
        <v>1</v>
      </c>
      <c r="B18" s="142" t="s">
        <v>48</v>
      </c>
      <c r="C18" s="142"/>
      <c r="D18" s="142"/>
      <c r="E18" s="148" t="s">
        <v>34</v>
      </c>
      <c r="F18" s="199">
        <v>38</v>
      </c>
      <c r="G18" s="383">
        <f t="shared" si="12"/>
        <v>266</v>
      </c>
      <c r="H18" s="319">
        <v>46302</v>
      </c>
      <c r="I18" s="384">
        <f t="shared" ca="1" si="13"/>
        <v>6</v>
      </c>
      <c r="J18" s="385">
        <v>3</v>
      </c>
      <c r="K18" s="490">
        <v>-4.1917429999999998</v>
      </c>
      <c r="L18" s="490">
        <v>15.255687999999999</v>
      </c>
      <c r="M18" s="385" t="str">
        <f>VLOOKUP(J18,Secteurs!$A$4:$C$6,3)</f>
        <v>Arnaud ITOUA</v>
      </c>
      <c r="N18" s="195">
        <v>0.5</v>
      </c>
      <c r="O18" s="196"/>
      <c r="P18" s="196"/>
      <c r="Q18" s="196"/>
      <c r="R18" s="196">
        <v>0.5</v>
      </c>
      <c r="S18" s="197"/>
      <c r="T18" s="386">
        <f t="shared" si="14"/>
        <v>133</v>
      </c>
      <c r="U18" s="387">
        <f t="shared" si="15"/>
        <v>0</v>
      </c>
      <c r="V18" s="387">
        <f t="shared" si="16"/>
        <v>0</v>
      </c>
      <c r="W18" s="387">
        <f t="shared" si="17"/>
        <v>0</v>
      </c>
      <c r="X18" s="387">
        <f t="shared" si="18"/>
        <v>133</v>
      </c>
      <c r="Y18" s="388">
        <f t="shared" si="19"/>
        <v>0</v>
      </c>
      <c r="Z18" s="389">
        <f t="shared" si="20"/>
        <v>266</v>
      </c>
      <c r="AA18" s="144"/>
      <c r="AB18" s="423">
        <f t="shared" si="21"/>
        <v>0</v>
      </c>
      <c r="AC18" s="423"/>
      <c r="AD18" s="2"/>
      <c r="AE18" s="2"/>
      <c r="AF18" s="2"/>
      <c r="AG18" s="2"/>
      <c r="AH18" s="2"/>
      <c r="AI18" s="2"/>
      <c r="AJ18" s="2"/>
      <c r="AK18" s="2"/>
    </row>
    <row r="19" spans="1:46" ht="18.75">
      <c r="A19" s="517">
        <f t="shared" si="11"/>
        <v>1</v>
      </c>
      <c r="B19" s="142" t="s">
        <v>49</v>
      </c>
      <c r="C19" s="142"/>
      <c r="D19" s="142"/>
      <c r="E19" s="148" t="s">
        <v>34</v>
      </c>
      <c r="F19" s="198">
        <v>26</v>
      </c>
      <c r="G19" s="383">
        <f t="shared" si="12"/>
        <v>182</v>
      </c>
      <c r="H19" s="319">
        <v>46303</v>
      </c>
      <c r="I19" s="384">
        <f t="shared" ca="1" si="13"/>
        <v>5</v>
      </c>
      <c r="J19" s="385">
        <v>1</v>
      </c>
      <c r="K19" s="490">
        <v>-4.2458650000000002</v>
      </c>
      <c r="L19" s="490">
        <v>15.298003</v>
      </c>
      <c r="M19" s="385" t="s">
        <v>354</v>
      </c>
      <c r="N19" s="195">
        <v>1</v>
      </c>
      <c r="O19" s="196"/>
      <c r="P19" s="196"/>
      <c r="Q19" s="196"/>
      <c r="R19" s="196"/>
      <c r="S19" s="197"/>
      <c r="T19" s="386">
        <f t="shared" si="14"/>
        <v>182</v>
      </c>
      <c r="U19" s="387">
        <f t="shared" si="15"/>
        <v>0</v>
      </c>
      <c r="V19" s="387">
        <f t="shared" si="16"/>
        <v>0</v>
      </c>
      <c r="W19" s="387">
        <f t="shared" si="17"/>
        <v>0</v>
      </c>
      <c r="X19" s="387">
        <f t="shared" si="18"/>
        <v>0</v>
      </c>
      <c r="Y19" s="388">
        <f t="shared" si="19"/>
        <v>0</v>
      </c>
      <c r="Z19" s="389">
        <f t="shared" si="20"/>
        <v>182</v>
      </c>
      <c r="AA19" s="144"/>
      <c r="AB19" s="423">
        <f t="shared" si="21"/>
        <v>0</v>
      </c>
      <c r="AC19" s="423"/>
      <c r="AD19" s="2"/>
      <c r="AE19" s="2"/>
      <c r="AF19" s="2"/>
      <c r="AG19" s="2"/>
      <c r="AH19" s="2"/>
      <c r="AI19" s="2"/>
      <c r="AJ19" s="2"/>
      <c r="AK19" s="2"/>
    </row>
    <row r="20" spans="1:46" ht="18.75">
      <c r="A20" s="517">
        <f t="shared" si="11"/>
        <v>1</v>
      </c>
      <c r="B20" s="153" t="s">
        <v>375</v>
      </c>
      <c r="C20" s="153"/>
      <c r="D20" s="153"/>
      <c r="E20" s="149" t="s">
        <v>52</v>
      </c>
      <c r="F20" s="198">
        <v>40</v>
      </c>
      <c r="G20" s="383">
        <f t="shared" si="12"/>
        <v>280</v>
      </c>
      <c r="H20" s="319">
        <v>46302</v>
      </c>
      <c r="I20" s="384">
        <f t="shared" ca="1" si="13"/>
        <v>6</v>
      </c>
      <c r="J20" s="385">
        <v>3</v>
      </c>
      <c r="K20" s="490"/>
      <c r="L20" s="490"/>
      <c r="M20" s="385" t="str">
        <f>VLOOKUP(J20,Secteurs!$A$4:$C$6,3)</f>
        <v>Arnaud ITOUA</v>
      </c>
      <c r="N20" s="195">
        <v>0.5</v>
      </c>
      <c r="O20" s="196"/>
      <c r="P20" s="196"/>
      <c r="Q20" s="196"/>
      <c r="R20" s="196">
        <v>0.5</v>
      </c>
      <c r="S20" s="197"/>
      <c r="T20" s="386">
        <f t="shared" si="14"/>
        <v>140</v>
      </c>
      <c r="U20" s="387">
        <f t="shared" si="15"/>
        <v>0</v>
      </c>
      <c r="V20" s="387">
        <f t="shared" si="16"/>
        <v>0</v>
      </c>
      <c r="W20" s="387">
        <f t="shared" si="17"/>
        <v>0</v>
      </c>
      <c r="X20" s="387">
        <f t="shared" si="18"/>
        <v>140</v>
      </c>
      <c r="Y20" s="388">
        <f t="shared" si="19"/>
        <v>0</v>
      </c>
      <c r="Z20" s="389">
        <f t="shared" si="20"/>
        <v>280</v>
      </c>
      <c r="AA20" s="144"/>
      <c r="AB20" s="423">
        <f t="shared" si="21"/>
        <v>0</v>
      </c>
      <c r="AC20" s="423"/>
      <c r="AD20" s="2"/>
      <c r="AE20" s="2"/>
      <c r="AF20" s="2"/>
      <c r="AG20" s="2"/>
      <c r="AH20" s="2"/>
      <c r="AI20" s="2"/>
      <c r="AJ20" s="2"/>
      <c r="AK20" s="2"/>
    </row>
    <row r="21" spans="1:46" ht="18.75">
      <c r="A21" s="517">
        <f t="shared" si="11"/>
        <v>1</v>
      </c>
      <c r="B21" s="142" t="s">
        <v>53</v>
      </c>
      <c r="C21" s="142"/>
      <c r="D21" s="142"/>
      <c r="E21" s="148" t="s">
        <v>34</v>
      </c>
      <c r="F21" s="199">
        <v>38</v>
      </c>
      <c r="G21" s="383">
        <f t="shared" si="12"/>
        <v>266</v>
      </c>
      <c r="H21" s="319">
        <v>46301</v>
      </c>
      <c r="I21" s="384">
        <f t="shared" ca="1" si="13"/>
        <v>7</v>
      </c>
      <c r="J21" s="385">
        <v>3</v>
      </c>
      <c r="K21" s="490">
        <v>-4.2323580999999999</v>
      </c>
      <c r="L21" s="490">
        <v>15.280448399999999</v>
      </c>
      <c r="M21" s="385" t="str">
        <f>VLOOKUP(J21,Secteurs!$A$4:$C$6,3)</f>
        <v>Arnaud ITOUA</v>
      </c>
      <c r="N21" s="195">
        <v>0.5</v>
      </c>
      <c r="O21" s="196"/>
      <c r="P21" s="196"/>
      <c r="Q21" s="196"/>
      <c r="R21" s="196">
        <v>0.5</v>
      </c>
      <c r="S21" s="197"/>
      <c r="T21" s="386">
        <f t="shared" si="14"/>
        <v>133</v>
      </c>
      <c r="U21" s="387">
        <f t="shared" si="15"/>
        <v>0</v>
      </c>
      <c r="V21" s="387">
        <f t="shared" si="16"/>
        <v>0</v>
      </c>
      <c r="W21" s="387">
        <f t="shared" si="17"/>
        <v>0</v>
      </c>
      <c r="X21" s="387">
        <f t="shared" si="18"/>
        <v>133</v>
      </c>
      <c r="Y21" s="388">
        <f t="shared" si="19"/>
        <v>0</v>
      </c>
      <c r="Z21" s="389">
        <f t="shared" si="20"/>
        <v>266</v>
      </c>
      <c r="AA21" s="144"/>
      <c r="AB21" s="423">
        <f t="shared" si="21"/>
        <v>0</v>
      </c>
      <c r="AC21" s="423"/>
      <c r="AD21" s="2"/>
      <c r="AE21" s="2"/>
      <c r="AF21" s="2"/>
      <c r="AG21" s="2"/>
      <c r="AH21" s="2"/>
      <c r="AI21" s="2"/>
      <c r="AJ21" s="2"/>
      <c r="AK21" s="2"/>
    </row>
    <row r="22" spans="1:46" ht="18.75">
      <c r="A22" s="517">
        <f t="shared" si="11"/>
        <v>1</v>
      </c>
      <c r="B22" s="153" t="s">
        <v>54</v>
      </c>
      <c r="C22" s="153"/>
      <c r="D22" s="153"/>
      <c r="E22" s="148" t="s">
        <v>34</v>
      </c>
      <c r="F22" s="198">
        <v>55</v>
      </c>
      <c r="G22" s="383">
        <f t="shared" si="12"/>
        <v>385</v>
      </c>
      <c r="H22" s="319">
        <v>46303</v>
      </c>
      <c r="I22" s="384">
        <v>1</v>
      </c>
      <c r="J22" s="385">
        <v>1</v>
      </c>
      <c r="K22" s="490">
        <v>-4.2935506999999999</v>
      </c>
      <c r="L22" s="490">
        <v>15.2411224</v>
      </c>
      <c r="M22" s="385" t="s">
        <v>353</v>
      </c>
      <c r="N22" s="195">
        <v>0.5</v>
      </c>
      <c r="O22" s="196"/>
      <c r="P22" s="196"/>
      <c r="Q22" s="196"/>
      <c r="R22" s="196"/>
      <c r="S22" s="197">
        <v>0.5</v>
      </c>
      <c r="T22" s="386">
        <f t="shared" si="14"/>
        <v>192.5</v>
      </c>
      <c r="U22" s="387">
        <f t="shared" si="15"/>
        <v>0</v>
      </c>
      <c r="V22" s="387">
        <f t="shared" si="16"/>
        <v>0</v>
      </c>
      <c r="W22" s="387">
        <f t="shared" si="17"/>
        <v>0</v>
      </c>
      <c r="X22" s="387">
        <f t="shared" si="18"/>
        <v>0</v>
      </c>
      <c r="Y22" s="388">
        <f t="shared" si="19"/>
        <v>192.5</v>
      </c>
      <c r="Z22" s="389">
        <f t="shared" si="20"/>
        <v>385</v>
      </c>
      <c r="AA22" s="144"/>
      <c r="AB22" s="423">
        <f t="shared" si="21"/>
        <v>0</v>
      </c>
      <c r="AC22" s="423"/>
      <c r="AD22" s="2"/>
      <c r="AE22" s="2"/>
      <c r="AF22" s="2"/>
      <c r="AG22" s="2"/>
      <c r="AH22" s="2"/>
      <c r="AI22" s="2"/>
      <c r="AJ22" s="2"/>
      <c r="AK22" s="2"/>
    </row>
    <row r="23" spans="1:46" ht="18.75">
      <c r="A23" s="517">
        <f t="shared" si="11"/>
        <v>1</v>
      </c>
      <c r="B23" s="142" t="s">
        <v>55</v>
      </c>
      <c r="C23" s="142"/>
      <c r="D23" s="142"/>
      <c r="E23" s="142"/>
      <c r="F23" s="198">
        <v>48</v>
      </c>
      <c r="G23" s="383">
        <f t="shared" si="12"/>
        <v>336</v>
      </c>
      <c r="H23" s="319">
        <v>46301</v>
      </c>
      <c r="I23" s="384">
        <f t="shared" ref="I23:I44" ca="1" si="22">+IF(A23=1,(+TODAY())-H23,"Sans objet")</f>
        <v>7</v>
      </c>
      <c r="J23" s="385">
        <v>2</v>
      </c>
      <c r="K23" s="490">
        <v>-4.2288110000000003</v>
      </c>
      <c r="L23" s="490"/>
      <c r="M23" s="385" t="s">
        <v>354</v>
      </c>
      <c r="N23" s="195">
        <v>0.25</v>
      </c>
      <c r="O23" s="196"/>
      <c r="P23" s="196">
        <v>0.5</v>
      </c>
      <c r="Q23" s="196">
        <v>0.25</v>
      </c>
      <c r="R23" s="196"/>
      <c r="S23" s="197"/>
      <c r="T23" s="386">
        <f t="shared" si="14"/>
        <v>84</v>
      </c>
      <c r="U23" s="387">
        <f t="shared" si="15"/>
        <v>0</v>
      </c>
      <c r="V23" s="387">
        <f t="shared" si="16"/>
        <v>168</v>
      </c>
      <c r="W23" s="387">
        <f t="shared" si="17"/>
        <v>84</v>
      </c>
      <c r="X23" s="387">
        <f t="shared" si="18"/>
        <v>0</v>
      </c>
      <c r="Y23" s="388">
        <f t="shared" si="19"/>
        <v>0</v>
      </c>
      <c r="Z23" s="389">
        <f t="shared" si="20"/>
        <v>336</v>
      </c>
      <c r="AA23" s="144"/>
      <c r="AB23" s="423">
        <f t="shared" si="21"/>
        <v>0</v>
      </c>
      <c r="AC23" s="423"/>
      <c r="AD23" s="107"/>
      <c r="AE23" s="107"/>
      <c r="AF23" s="107"/>
      <c r="AG23" s="107"/>
      <c r="AH23" s="107"/>
      <c r="AI23" s="107"/>
      <c r="AJ23" s="107"/>
      <c r="AK23" s="107"/>
    </row>
    <row r="24" spans="1:46" ht="18.75">
      <c r="A24" s="517">
        <f t="shared" si="11"/>
        <v>1</v>
      </c>
      <c r="B24" s="142" t="s">
        <v>56</v>
      </c>
      <c r="C24" s="142"/>
      <c r="D24" s="142"/>
      <c r="E24" s="148" t="s">
        <v>29</v>
      </c>
      <c r="F24" s="198">
        <v>42</v>
      </c>
      <c r="G24" s="383">
        <f t="shared" si="12"/>
        <v>294</v>
      </c>
      <c r="H24" s="319">
        <v>46302</v>
      </c>
      <c r="I24" s="384">
        <f t="shared" ca="1" si="22"/>
        <v>6</v>
      </c>
      <c r="J24" s="385">
        <v>2</v>
      </c>
      <c r="K24" s="490">
        <v>-4.2256650000000002</v>
      </c>
      <c r="L24" s="490"/>
      <c r="M24" s="385" t="s">
        <v>354</v>
      </c>
      <c r="N24" s="195"/>
      <c r="O24" s="196"/>
      <c r="P24" s="196">
        <v>0.5</v>
      </c>
      <c r="Q24" s="196"/>
      <c r="R24" s="196">
        <v>0.5</v>
      </c>
      <c r="S24" s="197"/>
      <c r="T24" s="386">
        <f t="shared" si="14"/>
        <v>0</v>
      </c>
      <c r="U24" s="387">
        <f t="shared" si="15"/>
        <v>0</v>
      </c>
      <c r="V24" s="387">
        <f t="shared" si="16"/>
        <v>147</v>
      </c>
      <c r="W24" s="387">
        <f t="shared" si="17"/>
        <v>0</v>
      </c>
      <c r="X24" s="387">
        <f t="shared" si="18"/>
        <v>147</v>
      </c>
      <c r="Y24" s="388">
        <f t="shared" si="19"/>
        <v>0</v>
      </c>
      <c r="Z24" s="389">
        <f t="shared" si="20"/>
        <v>294</v>
      </c>
      <c r="AA24" s="144"/>
      <c r="AB24" s="423">
        <f t="shared" si="21"/>
        <v>0</v>
      </c>
      <c r="AC24" s="423"/>
      <c r="AD24" s="444" t="s">
        <v>310</v>
      </c>
      <c r="AE24" s="107"/>
      <c r="AF24" s="107"/>
      <c r="AG24" s="107"/>
      <c r="AH24" s="107"/>
      <c r="AI24" s="107"/>
      <c r="AJ24" s="107"/>
      <c r="AK24" s="107"/>
    </row>
    <row r="25" spans="1:46" ht="18.75">
      <c r="A25" s="517">
        <f t="shared" si="11"/>
        <v>1</v>
      </c>
      <c r="B25" s="142" t="s">
        <v>57</v>
      </c>
      <c r="C25" s="142"/>
      <c r="D25" s="142"/>
      <c r="E25" s="148" t="s">
        <v>34</v>
      </c>
      <c r="F25" s="198">
        <v>40</v>
      </c>
      <c r="G25" s="383">
        <f t="shared" si="12"/>
        <v>280</v>
      </c>
      <c r="H25" s="319">
        <v>46301</v>
      </c>
      <c r="I25" s="384">
        <f t="shared" ca="1" si="22"/>
        <v>7</v>
      </c>
      <c r="J25" s="385">
        <v>1</v>
      </c>
      <c r="K25" s="490">
        <v>-4.2987881000000003</v>
      </c>
      <c r="L25" s="490">
        <v>15.251261299999999</v>
      </c>
      <c r="M25" s="385" t="s">
        <v>353</v>
      </c>
      <c r="N25" s="195">
        <v>0.5</v>
      </c>
      <c r="O25" s="196"/>
      <c r="P25" s="196"/>
      <c r="Q25" s="196">
        <v>0.25</v>
      </c>
      <c r="R25" s="196">
        <v>0.25</v>
      </c>
      <c r="S25" s="197"/>
      <c r="T25" s="386">
        <f t="shared" si="14"/>
        <v>140</v>
      </c>
      <c r="U25" s="387">
        <f t="shared" si="15"/>
        <v>0</v>
      </c>
      <c r="V25" s="387">
        <f t="shared" si="16"/>
        <v>0</v>
      </c>
      <c r="W25" s="387">
        <f t="shared" si="17"/>
        <v>70</v>
      </c>
      <c r="X25" s="387">
        <f t="shared" si="18"/>
        <v>70</v>
      </c>
      <c r="Y25" s="388">
        <f t="shared" si="19"/>
        <v>0</v>
      </c>
      <c r="Z25" s="389">
        <f t="shared" si="20"/>
        <v>280</v>
      </c>
      <c r="AA25" s="144"/>
      <c r="AB25" s="423">
        <f t="shared" si="21"/>
        <v>0</v>
      </c>
      <c r="AC25" s="423"/>
      <c r="AD25" s="107"/>
      <c r="AE25" s="107"/>
    </row>
    <row r="26" spans="1:46" ht="18.75">
      <c r="A26" s="517">
        <f t="shared" si="11"/>
        <v>1</v>
      </c>
      <c r="B26" s="142" t="s">
        <v>58</v>
      </c>
      <c r="C26" s="142"/>
      <c r="D26" s="142"/>
      <c r="E26" s="142"/>
      <c r="F26" s="198">
        <v>40</v>
      </c>
      <c r="G26" s="383">
        <f t="shared" si="12"/>
        <v>280</v>
      </c>
      <c r="H26" s="319">
        <v>46303</v>
      </c>
      <c r="I26" s="384">
        <f t="shared" ca="1" si="22"/>
        <v>5</v>
      </c>
      <c r="J26" s="254">
        <v>2</v>
      </c>
      <c r="K26" s="491">
        <v>-4.222308</v>
      </c>
      <c r="L26" s="490"/>
      <c r="M26" s="385" t="s">
        <v>354</v>
      </c>
      <c r="N26" s="195">
        <v>0.5</v>
      </c>
      <c r="O26" s="196"/>
      <c r="P26" s="196"/>
      <c r="Q26" s="196">
        <v>0.25</v>
      </c>
      <c r="R26" s="196">
        <v>0.25</v>
      </c>
      <c r="S26" s="197"/>
      <c r="T26" s="386">
        <f t="shared" si="14"/>
        <v>140</v>
      </c>
      <c r="U26" s="387">
        <f t="shared" si="15"/>
        <v>0</v>
      </c>
      <c r="V26" s="387">
        <f t="shared" si="16"/>
        <v>0</v>
      </c>
      <c r="W26" s="387">
        <f t="shared" si="17"/>
        <v>70</v>
      </c>
      <c r="X26" s="387">
        <f t="shared" si="18"/>
        <v>70</v>
      </c>
      <c r="Y26" s="388">
        <f t="shared" si="19"/>
        <v>0</v>
      </c>
      <c r="Z26" s="389">
        <f t="shared" si="20"/>
        <v>280</v>
      </c>
      <c r="AA26" s="144"/>
      <c r="AB26" s="423">
        <f t="shared" si="21"/>
        <v>0</v>
      </c>
      <c r="AC26" s="423"/>
      <c r="AD26" s="107"/>
      <c r="AE26" s="107"/>
      <c r="AF26" s="107"/>
      <c r="AG26" s="436" t="s">
        <v>2</v>
      </c>
      <c r="AH26" s="437" t="s">
        <v>3</v>
      </c>
      <c r="AI26" s="437" t="s">
        <v>4</v>
      </c>
      <c r="AJ26" s="437" t="s">
        <v>6</v>
      </c>
      <c r="AK26" s="437" t="s">
        <v>5</v>
      </c>
      <c r="AL26" s="438" t="s">
        <v>7</v>
      </c>
    </row>
    <row r="27" spans="1:46" ht="18.75">
      <c r="A27" s="517">
        <f t="shared" si="11"/>
        <v>1</v>
      </c>
      <c r="B27" s="142" t="s">
        <v>59</v>
      </c>
      <c r="C27" s="142"/>
      <c r="D27" s="142"/>
      <c r="E27" s="148" t="s">
        <v>29</v>
      </c>
      <c r="F27" s="198">
        <v>30</v>
      </c>
      <c r="G27" s="383">
        <f t="shared" si="12"/>
        <v>210</v>
      </c>
      <c r="H27" s="319">
        <v>46303</v>
      </c>
      <c r="I27" s="384">
        <f t="shared" ca="1" si="22"/>
        <v>5</v>
      </c>
      <c r="J27" s="385">
        <v>1</v>
      </c>
      <c r="K27" s="490">
        <v>-4.2490239000000001</v>
      </c>
      <c r="L27" s="490">
        <v>15.2338538</v>
      </c>
      <c r="M27" s="385" t="s">
        <v>353</v>
      </c>
      <c r="N27" s="195"/>
      <c r="O27" s="196"/>
      <c r="P27" s="196"/>
      <c r="Q27" s="196"/>
      <c r="R27" s="196">
        <v>0.5</v>
      </c>
      <c r="S27" s="197">
        <v>0.5</v>
      </c>
      <c r="T27" s="386">
        <f t="shared" si="14"/>
        <v>0</v>
      </c>
      <c r="U27" s="387">
        <f t="shared" si="15"/>
        <v>0</v>
      </c>
      <c r="V27" s="387">
        <f t="shared" si="16"/>
        <v>0</v>
      </c>
      <c r="W27" s="387">
        <f t="shared" si="17"/>
        <v>0</v>
      </c>
      <c r="X27" s="387">
        <f t="shared" si="18"/>
        <v>105</v>
      </c>
      <c r="Y27" s="388">
        <f t="shared" si="19"/>
        <v>105</v>
      </c>
      <c r="Z27" s="389">
        <f t="shared" si="20"/>
        <v>210</v>
      </c>
      <c r="AA27" s="144"/>
      <c r="AB27" s="423">
        <f t="shared" si="21"/>
        <v>0</v>
      </c>
      <c r="AC27" s="423"/>
      <c r="AD27" s="107"/>
      <c r="AE27" s="107"/>
      <c r="AF27" s="439" t="s">
        <v>311</v>
      </c>
      <c r="AG27" s="440">
        <v>20300</v>
      </c>
      <c r="AH27" s="441">
        <v>19750</v>
      </c>
      <c r="AI27" s="441"/>
      <c r="AJ27" s="441">
        <v>20000</v>
      </c>
      <c r="AK27" s="441">
        <v>20000</v>
      </c>
      <c r="AL27" s="442">
        <v>19750</v>
      </c>
    </row>
    <row r="28" spans="1:46" ht="18.75">
      <c r="A28" s="517">
        <f t="shared" si="11"/>
        <v>1</v>
      </c>
      <c r="B28" s="142" t="s">
        <v>61</v>
      </c>
      <c r="C28" s="142"/>
      <c r="D28" s="142"/>
      <c r="E28" s="148" t="s">
        <v>34</v>
      </c>
      <c r="F28" s="198">
        <v>38</v>
      </c>
      <c r="G28" s="383">
        <f t="shared" si="12"/>
        <v>266</v>
      </c>
      <c r="H28" s="319">
        <v>46302</v>
      </c>
      <c r="I28" s="384">
        <f t="shared" ca="1" si="22"/>
        <v>6</v>
      </c>
      <c r="J28" s="385">
        <v>3</v>
      </c>
      <c r="K28" s="490">
        <v>-4.2190289999999999</v>
      </c>
      <c r="L28" s="490">
        <v>15.290808</v>
      </c>
      <c r="M28" s="385" t="str">
        <f>VLOOKUP(J28,Secteurs!$A$4:$C$6,3)</f>
        <v>Arnaud ITOUA</v>
      </c>
      <c r="N28" s="195">
        <v>0.25</v>
      </c>
      <c r="O28" s="196"/>
      <c r="P28" s="196"/>
      <c r="Q28" s="196"/>
      <c r="R28" s="196">
        <v>0.5</v>
      </c>
      <c r="S28" s="197">
        <v>0.25</v>
      </c>
      <c r="T28" s="386">
        <f t="shared" si="14"/>
        <v>66.5</v>
      </c>
      <c r="U28" s="387">
        <f t="shared" si="15"/>
        <v>0</v>
      </c>
      <c r="V28" s="387">
        <f t="shared" si="16"/>
        <v>0</v>
      </c>
      <c r="W28" s="387">
        <f t="shared" si="17"/>
        <v>0</v>
      </c>
      <c r="X28" s="387">
        <f t="shared" si="18"/>
        <v>133</v>
      </c>
      <c r="Y28" s="388">
        <f t="shared" si="19"/>
        <v>66.5</v>
      </c>
      <c r="Z28" s="389">
        <f t="shared" si="20"/>
        <v>266</v>
      </c>
      <c r="AA28" s="144"/>
      <c r="AB28" s="423">
        <f t="shared" si="21"/>
        <v>0</v>
      </c>
      <c r="AC28" s="423"/>
      <c r="AD28" s="107"/>
      <c r="AE28" s="107"/>
      <c r="AF28" s="439" t="s">
        <v>312</v>
      </c>
      <c r="AG28" s="440">
        <v>20300</v>
      </c>
      <c r="AH28" s="441">
        <v>19600</v>
      </c>
      <c r="AI28" s="441"/>
      <c r="AJ28" s="441">
        <v>18000</v>
      </c>
      <c r="AK28" s="441">
        <v>19400</v>
      </c>
      <c r="AL28" s="442">
        <v>17750</v>
      </c>
    </row>
    <row r="29" spans="1:46" ht="18.75" customHeight="1">
      <c r="A29" s="517">
        <f t="shared" si="11"/>
        <v>0</v>
      </c>
      <c r="B29" s="163" t="s">
        <v>321</v>
      </c>
      <c r="C29" s="163"/>
      <c r="D29" s="163"/>
      <c r="E29" s="142"/>
      <c r="F29" s="199"/>
      <c r="G29" s="383">
        <f t="shared" si="12"/>
        <v>0</v>
      </c>
      <c r="H29" s="319"/>
      <c r="I29" s="384" t="str">
        <f t="shared" ca="1" si="22"/>
        <v>Sans objet</v>
      </c>
      <c r="J29" s="385">
        <v>2</v>
      </c>
      <c r="K29" s="490"/>
      <c r="L29" s="490"/>
      <c r="M29" s="385"/>
      <c r="N29" s="195"/>
      <c r="O29" s="196"/>
      <c r="P29" s="196"/>
      <c r="Q29" s="196"/>
      <c r="R29" s="196"/>
      <c r="S29" s="197"/>
      <c r="T29" s="386">
        <f t="shared" si="14"/>
        <v>0</v>
      </c>
      <c r="U29" s="387">
        <f t="shared" si="15"/>
        <v>0</v>
      </c>
      <c r="V29" s="387">
        <f t="shared" si="16"/>
        <v>0</v>
      </c>
      <c r="W29" s="387">
        <f t="shared" si="17"/>
        <v>0</v>
      </c>
      <c r="X29" s="387">
        <f t="shared" si="18"/>
        <v>0</v>
      </c>
      <c r="Y29" s="388">
        <f t="shared" si="19"/>
        <v>0</v>
      </c>
      <c r="Z29" s="389">
        <f t="shared" si="20"/>
        <v>0</v>
      </c>
      <c r="AA29" s="144"/>
      <c r="AB29" s="423">
        <f t="shared" si="21"/>
        <v>0</v>
      </c>
      <c r="AC29" s="423"/>
      <c r="AD29" s="107"/>
      <c r="AE29" s="107"/>
      <c r="AF29" s="439" t="s">
        <v>313</v>
      </c>
      <c r="AG29" s="440">
        <v>19600</v>
      </c>
      <c r="AH29" s="443"/>
      <c r="AI29" s="443"/>
      <c r="AJ29" s="443"/>
      <c r="AK29" s="443"/>
      <c r="AL29" s="288"/>
    </row>
    <row r="30" spans="1:46" s="295" customFormat="1" ht="18.75" customHeight="1">
      <c r="A30" s="517">
        <f t="shared" si="11"/>
        <v>1</v>
      </c>
      <c r="B30" s="151" t="s">
        <v>63</v>
      </c>
      <c r="C30" s="151"/>
      <c r="D30" s="151"/>
      <c r="E30" s="151"/>
      <c r="F30" s="198">
        <v>38</v>
      </c>
      <c r="G30" s="383">
        <f t="shared" si="12"/>
        <v>266</v>
      </c>
      <c r="H30" s="319">
        <v>46304</v>
      </c>
      <c r="I30" s="291">
        <f t="shared" ca="1" si="22"/>
        <v>4</v>
      </c>
      <c r="J30" s="254">
        <v>3</v>
      </c>
      <c r="K30" s="491">
        <v>-4.2692519000000004</v>
      </c>
      <c r="L30" s="491">
        <v>15.2894527</v>
      </c>
      <c r="M30" s="254" t="str">
        <f>VLOOKUP(J30,Secteurs!$A$4:$C$6,3)</f>
        <v>Arnaud ITOUA</v>
      </c>
      <c r="N30" s="195">
        <v>0.5</v>
      </c>
      <c r="O30" s="196"/>
      <c r="P30" s="196"/>
      <c r="Q30" s="196">
        <v>0.25</v>
      </c>
      <c r="R30" s="196"/>
      <c r="S30" s="197">
        <v>0.25</v>
      </c>
      <c r="T30" s="386">
        <f t="shared" si="14"/>
        <v>133</v>
      </c>
      <c r="U30" s="387">
        <f t="shared" si="15"/>
        <v>0</v>
      </c>
      <c r="V30" s="387">
        <f t="shared" si="16"/>
        <v>0</v>
      </c>
      <c r="W30" s="387">
        <f t="shared" si="17"/>
        <v>66.5</v>
      </c>
      <c r="X30" s="387">
        <f t="shared" si="18"/>
        <v>0</v>
      </c>
      <c r="Y30" s="388">
        <f t="shared" si="19"/>
        <v>66.5</v>
      </c>
      <c r="Z30" s="389">
        <f t="shared" si="20"/>
        <v>266</v>
      </c>
      <c r="AA30" s="146"/>
      <c r="AB30" s="423">
        <f t="shared" si="21"/>
        <v>0</v>
      </c>
      <c r="AC30" s="423"/>
      <c r="AD30" s="107"/>
      <c r="AE30" s="107"/>
      <c r="AF30" s="107"/>
      <c r="AG30" s="107"/>
      <c r="AH30" s="107"/>
      <c r="AI30" s="107"/>
      <c r="AJ30" s="107"/>
      <c r="AK30" s="107"/>
      <c r="AL30"/>
      <c r="AM30"/>
      <c r="AN30"/>
      <c r="AO30"/>
      <c r="AP30"/>
      <c r="AQ30"/>
      <c r="AR30"/>
      <c r="AS30"/>
      <c r="AT30"/>
    </row>
    <row r="31" spans="1:46" ht="21" customHeight="1">
      <c r="A31" s="517">
        <f t="shared" si="11"/>
        <v>1</v>
      </c>
      <c r="B31" s="142" t="s">
        <v>64</v>
      </c>
      <c r="C31" s="142"/>
      <c r="D31" s="142"/>
      <c r="E31" s="142"/>
      <c r="F31" s="198">
        <v>26</v>
      </c>
      <c r="G31" s="383">
        <f t="shared" si="12"/>
        <v>182</v>
      </c>
      <c r="H31" s="319">
        <v>46303</v>
      </c>
      <c r="I31" s="384">
        <f t="shared" ca="1" si="22"/>
        <v>5</v>
      </c>
      <c r="J31" s="385">
        <v>3</v>
      </c>
      <c r="K31" s="490"/>
      <c r="L31" s="490"/>
      <c r="M31" s="385" t="str">
        <f>VLOOKUP(J31,Secteurs!$A$4:$C$6,3)</f>
        <v>Arnaud ITOUA</v>
      </c>
      <c r="N31" s="195">
        <v>0.5</v>
      </c>
      <c r="O31" s="196"/>
      <c r="P31" s="196"/>
      <c r="Q31" s="196"/>
      <c r="R31" s="196"/>
      <c r="S31" s="197">
        <v>0.5</v>
      </c>
      <c r="T31" s="386">
        <f t="shared" si="14"/>
        <v>91</v>
      </c>
      <c r="U31" s="387">
        <f t="shared" si="15"/>
        <v>0</v>
      </c>
      <c r="V31" s="387">
        <f t="shared" si="16"/>
        <v>0</v>
      </c>
      <c r="W31" s="387">
        <f t="shared" si="17"/>
        <v>0</v>
      </c>
      <c r="X31" s="387">
        <f t="shared" si="18"/>
        <v>0</v>
      </c>
      <c r="Y31" s="388">
        <f t="shared" si="19"/>
        <v>91</v>
      </c>
      <c r="Z31" s="389">
        <f t="shared" si="20"/>
        <v>182</v>
      </c>
      <c r="AA31" s="144"/>
      <c r="AB31" s="423">
        <f t="shared" si="21"/>
        <v>0</v>
      </c>
      <c r="AC31" s="423"/>
      <c r="AD31" s="107"/>
      <c r="AE31" s="521" t="s">
        <v>356</v>
      </c>
      <c r="AF31" s="521"/>
      <c r="AG31" s="521"/>
      <c r="AH31" s="521"/>
      <c r="AI31" s="521"/>
      <c r="AJ31" s="521"/>
      <c r="AK31" s="521"/>
      <c r="AL31" s="521"/>
    </row>
    <row r="32" spans="1:46" ht="18.75">
      <c r="A32" s="517">
        <f t="shared" si="11"/>
        <v>1</v>
      </c>
      <c r="B32" s="150" t="s">
        <v>65</v>
      </c>
      <c r="C32" s="150"/>
      <c r="D32" s="150"/>
      <c r="E32" s="148" t="s">
        <v>34</v>
      </c>
      <c r="F32" s="201">
        <v>26</v>
      </c>
      <c r="G32" s="383">
        <f t="shared" si="12"/>
        <v>182</v>
      </c>
      <c r="H32" s="319">
        <v>46301</v>
      </c>
      <c r="I32" s="384">
        <f t="shared" ca="1" si="22"/>
        <v>7</v>
      </c>
      <c r="J32" s="385">
        <v>3</v>
      </c>
      <c r="K32" s="490">
        <v>-4.1916270000000004</v>
      </c>
      <c r="L32" s="490">
        <v>15.253387200000001</v>
      </c>
      <c r="M32" s="385" t="str">
        <f>VLOOKUP(J32,Secteurs!$A$4:$C$6,3)</f>
        <v>Arnaud ITOUA</v>
      </c>
      <c r="N32" s="195">
        <v>0.75</v>
      </c>
      <c r="O32" s="196"/>
      <c r="P32" s="196"/>
      <c r="Q32" s="196"/>
      <c r="R32" s="196"/>
      <c r="S32" s="197">
        <v>0.25</v>
      </c>
      <c r="T32" s="386">
        <f t="shared" si="14"/>
        <v>136.5</v>
      </c>
      <c r="U32" s="387">
        <f t="shared" si="15"/>
        <v>0</v>
      </c>
      <c r="V32" s="387">
        <f t="shared" si="16"/>
        <v>0</v>
      </c>
      <c r="W32" s="387">
        <f t="shared" si="17"/>
        <v>0</v>
      </c>
      <c r="X32" s="387">
        <f t="shared" si="18"/>
        <v>0</v>
      </c>
      <c r="Y32" s="388">
        <f t="shared" si="19"/>
        <v>45.5</v>
      </c>
      <c r="Z32" s="389">
        <f t="shared" si="20"/>
        <v>182</v>
      </c>
      <c r="AA32" s="144"/>
      <c r="AB32" s="423">
        <f t="shared" si="21"/>
        <v>0</v>
      </c>
      <c r="AC32" s="423"/>
      <c r="AD32" s="107"/>
      <c r="AE32" s="372" t="s">
        <v>357</v>
      </c>
      <c r="AF32" s="372" t="s">
        <v>358</v>
      </c>
      <c r="AG32" s="372" t="s">
        <v>359</v>
      </c>
      <c r="AH32" s="373" t="s">
        <v>372</v>
      </c>
      <c r="AI32" s="373" t="s">
        <v>373</v>
      </c>
      <c r="AJ32" s="373" t="s">
        <v>362</v>
      </c>
      <c r="AK32" s="515" t="s">
        <v>374</v>
      </c>
      <c r="AL32" s="373" t="s">
        <v>364</v>
      </c>
    </row>
    <row r="33" spans="1:42">
      <c r="A33" s="517">
        <f t="shared" si="11"/>
        <v>1</v>
      </c>
      <c r="B33" s="150" t="s">
        <v>66</v>
      </c>
      <c r="C33" s="150"/>
      <c r="D33" s="150"/>
      <c r="E33" s="154" t="s">
        <v>29</v>
      </c>
      <c r="F33" s="200">
        <v>42</v>
      </c>
      <c r="G33" s="383">
        <f t="shared" si="12"/>
        <v>294</v>
      </c>
      <c r="H33" s="319">
        <v>46302</v>
      </c>
      <c r="I33" s="384">
        <f t="shared" ca="1" si="22"/>
        <v>6</v>
      </c>
      <c r="J33" s="385">
        <v>3</v>
      </c>
      <c r="K33" s="490"/>
      <c r="L33" s="490"/>
      <c r="M33" s="385" t="str">
        <f>VLOOKUP(J33,Secteurs!$A$4:$C$6,3)</f>
        <v>Arnaud ITOUA</v>
      </c>
      <c r="N33" s="195">
        <v>0.5</v>
      </c>
      <c r="O33" s="196"/>
      <c r="P33" s="196"/>
      <c r="Q33" s="196"/>
      <c r="R33" s="196">
        <v>0.25</v>
      </c>
      <c r="S33" s="197">
        <v>0.25</v>
      </c>
      <c r="T33" s="386">
        <f t="shared" si="14"/>
        <v>147</v>
      </c>
      <c r="U33" s="387">
        <f t="shared" si="15"/>
        <v>0</v>
      </c>
      <c r="V33" s="387">
        <f t="shared" si="16"/>
        <v>0</v>
      </c>
      <c r="W33" s="387">
        <f t="shared" si="17"/>
        <v>0</v>
      </c>
      <c r="X33" s="387">
        <f t="shared" si="18"/>
        <v>73.5</v>
      </c>
      <c r="Y33" s="388">
        <f t="shared" si="19"/>
        <v>73.5</v>
      </c>
      <c r="Z33" s="389">
        <f t="shared" si="20"/>
        <v>294</v>
      </c>
      <c r="AA33" s="144"/>
      <c r="AB33" s="423">
        <f t="shared" si="21"/>
        <v>0</v>
      </c>
      <c r="AC33" s="423"/>
      <c r="AD33" s="368" t="s">
        <v>366</v>
      </c>
      <c r="AE33" s="367">
        <v>28900</v>
      </c>
      <c r="AF33" s="367">
        <v>31000</v>
      </c>
      <c r="AG33" s="367">
        <v>28000</v>
      </c>
      <c r="AH33" s="367">
        <v>28000</v>
      </c>
      <c r="AI33" s="367">
        <v>28500</v>
      </c>
      <c r="AJ33" s="367">
        <v>28750</v>
      </c>
      <c r="AK33" s="255">
        <v>28500</v>
      </c>
      <c r="AL33" s="367">
        <v>28000</v>
      </c>
    </row>
    <row r="34" spans="1:42">
      <c r="A34" s="517">
        <f t="shared" si="11"/>
        <v>1</v>
      </c>
      <c r="B34" s="142" t="s">
        <v>388</v>
      </c>
      <c r="C34" s="142"/>
      <c r="D34" s="142"/>
      <c r="E34" s="142"/>
      <c r="F34" s="198">
        <v>54</v>
      </c>
      <c r="G34" s="383">
        <f t="shared" si="12"/>
        <v>378</v>
      </c>
      <c r="H34" s="319">
        <v>46303</v>
      </c>
      <c r="I34" s="384">
        <f t="shared" ca="1" si="22"/>
        <v>5</v>
      </c>
      <c r="J34" s="385">
        <v>1</v>
      </c>
      <c r="K34" s="490">
        <v>-4.2525674000000002</v>
      </c>
      <c r="L34" s="490">
        <v>15.2322305</v>
      </c>
      <c r="M34" s="385" t="s">
        <v>353</v>
      </c>
      <c r="N34" s="195">
        <v>1</v>
      </c>
      <c r="O34" s="196"/>
      <c r="P34" s="196"/>
      <c r="Q34" s="196"/>
      <c r="R34" s="196"/>
      <c r="S34" s="197"/>
      <c r="T34" s="386">
        <f t="shared" si="14"/>
        <v>378</v>
      </c>
      <c r="U34" s="387">
        <f t="shared" si="15"/>
        <v>0</v>
      </c>
      <c r="V34" s="387">
        <f t="shared" si="16"/>
        <v>0</v>
      </c>
      <c r="W34" s="387">
        <f t="shared" si="17"/>
        <v>0</v>
      </c>
      <c r="X34" s="387">
        <f t="shared" si="18"/>
        <v>0</v>
      </c>
      <c r="Y34" s="388">
        <f t="shared" si="19"/>
        <v>0</v>
      </c>
      <c r="Z34" s="389">
        <f t="shared" si="20"/>
        <v>378</v>
      </c>
      <c r="AA34" s="144"/>
      <c r="AB34" s="423">
        <f t="shared" si="21"/>
        <v>0</v>
      </c>
      <c r="AC34" s="423"/>
      <c r="AD34" s="396" t="s">
        <v>367</v>
      </c>
      <c r="AE34" s="477" t="s">
        <v>2</v>
      </c>
      <c r="AF34" s="478" t="s">
        <v>376</v>
      </c>
      <c r="AG34" s="477"/>
      <c r="AH34" s="477"/>
      <c r="AI34" s="477"/>
      <c r="AJ34" s="370" t="s">
        <v>369</v>
      </c>
      <c r="AK34" s="477"/>
      <c r="AL34" s="477"/>
    </row>
    <row r="35" spans="1:42" ht="18.75">
      <c r="A35" s="517">
        <f t="shared" si="11"/>
        <v>1</v>
      </c>
      <c r="B35" s="142" t="s">
        <v>68</v>
      </c>
      <c r="C35" s="142"/>
      <c r="D35" s="142"/>
      <c r="E35" s="148" t="s">
        <v>29</v>
      </c>
      <c r="F35" s="198">
        <v>42</v>
      </c>
      <c r="G35" s="383">
        <f t="shared" si="12"/>
        <v>294</v>
      </c>
      <c r="H35" s="319">
        <v>46302</v>
      </c>
      <c r="I35" s="384">
        <f t="shared" ca="1" si="22"/>
        <v>6</v>
      </c>
      <c r="J35" s="385">
        <v>2</v>
      </c>
      <c r="K35" s="490">
        <v>-4.2274599999999998</v>
      </c>
      <c r="L35" s="490"/>
      <c r="M35" s="385" t="s">
        <v>354</v>
      </c>
      <c r="N35" s="195">
        <v>0.5</v>
      </c>
      <c r="O35" s="196">
        <v>0.25</v>
      </c>
      <c r="P35" s="196"/>
      <c r="Q35" s="196">
        <v>0.25</v>
      </c>
      <c r="R35" s="196"/>
      <c r="S35" s="197"/>
      <c r="T35" s="386">
        <f t="shared" si="14"/>
        <v>147</v>
      </c>
      <c r="U35" s="387">
        <f t="shared" si="15"/>
        <v>73.5</v>
      </c>
      <c r="V35" s="387">
        <f t="shared" si="16"/>
        <v>0</v>
      </c>
      <c r="W35" s="387">
        <f t="shared" si="17"/>
        <v>73.5</v>
      </c>
      <c r="X35" s="387">
        <f t="shared" si="18"/>
        <v>0</v>
      </c>
      <c r="Y35" s="388">
        <f t="shared" si="19"/>
        <v>0</v>
      </c>
      <c r="Z35" s="389">
        <f t="shared" si="20"/>
        <v>294</v>
      </c>
      <c r="AA35" s="144"/>
      <c r="AB35" s="423">
        <f t="shared" si="21"/>
        <v>0</v>
      </c>
      <c r="AC35" s="423"/>
      <c r="AD35" s="107"/>
      <c r="AE35" s="107"/>
      <c r="AF35" s="107"/>
      <c r="AG35" s="107"/>
      <c r="AH35" s="107"/>
      <c r="AI35" s="107"/>
      <c r="AJ35" s="107"/>
      <c r="AK35" s="107"/>
    </row>
    <row r="36" spans="1:42" ht="18.75">
      <c r="A36" s="517">
        <f t="shared" si="11"/>
        <v>1</v>
      </c>
      <c r="B36" s="142" t="s">
        <v>69</v>
      </c>
      <c r="C36" s="142"/>
      <c r="D36" s="142"/>
      <c r="E36" s="142"/>
      <c r="F36" s="198">
        <v>28</v>
      </c>
      <c r="G36" s="383">
        <f t="shared" si="12"/>
        <v>196</v>
      </c>
      <c r="H36" s="319">
        <v>46302</v>
      </c>
      <c r="I36" s="384">
        <f t="shared" ca="1" si="22"/>
        <v>6</v>
      </c>
      <c r="J36" s="385">
        <v>3</v>
      </c>
      <c r="K36" s="490"/>
      <c r="L36" s="490"/>
      <c r="M36" s="385" t="str">
        <f>VLOOKUP(J36,Secteurs!$A$4:$C$6,3)</f>
        <v>Arnaud ITOUA</v>
      </c>
      <c r="N36" s="195">
        <v>0.5</v>
      </c>
      <c r="O36" s="196"/>
      <c r="P36" s="196"/>
      <c r="Q36" s="196"/>
      <c r="R36" s="196"/>
      <c r="S36" s="197">
        <v>0.5</v>
      </c>
      <c r="T36" s="386">
        <f t="shared" si="14"/>
        <v>98</v>
      </c>
      <c r="U36" s="387">
        <f t="shared" si="15"/>
        <v>0</v>
      </c>
      <c r="V36" s="387">
        <f t="shared" si="16"/>
        <v>0</v>
      </c>
      <c r="W36" s="387">
        <f t="shared" si="17"/>
        <v>0</v>
      </c>
      <c r="X36" s="387">
        <f t="shared" si="18"/>
        <v>0</v>
      </c>
      <c r="Y36" s="388">
        <f t="shared" si="19"/>
        <v>98</v>
      </c>
      <c r="Z36" s="389">
        <f t="shared" si="20"/>
        <v>196</v>
      </c>
      <c r="AA36" s="144"/>
      <c r="AB36" s="423">
        <f t="shared" si="21"/>
        <v>0</v>
      </c>
      <c r="AC36" s="423"/>
      <c r="AD36" s="444" t="s">
        <v>385</v>
      </c>
      <c r="AE36" s="107"/>
      <c r="AF36" s="107"/>
      <c r="AG36" s="107"/>
      <c r="AH36" s="107"/>
      <c r="AI36" s="107"/>
      <c r="AJ36" s="107"/>
      <c r="AK36" s="107"/>
    </row>
    <row r="37" spans="1:42" ht="18.75">
      <c r="A37" s="517">
        <f t="shared" si="11"/>
        <v>1</v>
      </c>
      <c r="B37" s="142" t="s">
        <v>299</v>
      </c>
      <c r="C37" s="142"/>
      <c r="D37" s="142"/>
      <c r="E37" s="142"/>
      <c r="F37" s="198">
        <v>30</v>
      </c>
      <c r="G37" s="383">
        <f t="shared" si="12"/>
        <v>210</v>
      </c>
      <c r="H37" s="319">
        <v>46303</v>
      </c>
      <c r="I37" s="384">
        <f t="shared" ca="1" si="22"/>
        <v>5</v>
      </c>
      <c r="J37" s="385">
        <v>3</v>
      </c>
      <c r="K37" s="490">
        <v>-4.1155827</v>
      </c>
      <c r="L37" s="490">
        <v>15.3594078</v>
      </c>
      <c r="M37" s="385" t="str">
        <f>VLOOKUP(J37,Secteurs!$A$4:$C$6,3)</f>
        <v>Arnaud ITOUA</v>
      </c>
      <c r="N37" s="195">
        <v>0.5</v>
      </c>
      <c r="O37" s="196"/>
      <c r="P37" s="196"/>
      <c r="Q37" s="196"/>
      <c r="R37" s="196"/>
      <c r="S37" s="197">
        <v>0.5</v>
      </c>
      <c r="T37" s="386">
        <f t="shared" si="14"/>
        <v>105</v>
      </c>
      <c r="U37" s="387">
        <f t="shared" si="15"/>
        <v>0</v>
      </c>
      <c r="V37" s="387">
        <f t="shared" si="16"/>
        <v>0</v>
      </c>
      <c r="W37" s="387">
        <f t="shared" si="17"/>
        <v>0</v>
      </c>
      <c r="X37" s="387">
        <f t="shared" si="18"/>
        <v>0</v>
      </c>
      <c r="Y37" s="388">
        <f t="shared" si="19"/>
        <v>105</v>
      </c>
      <c r="Z37" s="389">
        <f t="shared" si="20"/>
        <v>210</v>
      </c>
      <c r="AA37" s="144"/>
      <c r="AB37" s="423">
        <f t="shared" si="21"/>
        <v>0</v>
      </c>
      <c r="AC37" s="423"/>
      <c r="AD37" s="107"/>
      <c r="AE37" s="107"/>
      <c r="AF37" s="107"/>
      <c r="AG37" s="436" t="s">
        <v>2</v>
      </c>
      <c r="AH37" s="437" t="s">
        <v>3</v>
      </c>
      <c r="AI37" s="437" t="s">
        <v>4</v>
      </c>
      <c r="AJ37" s="437" t="s">
        <v>6</v>
      </c>
      <c r="AK37" s="437" t="s">
        <v>5</v>
      </c>
      <c r="AL37" s="438" t="s">
        <v>7</v>
      </c>
      <c r="AN37" s="107"/>
      <c r="AO37" s="107"/>
      <c r="AP37" s="439"/>
    </row>
    <row r="38" spans="1:42" ht="18.75">
      <c r="A38" s="517">
        <f t="shared" si="11"/>
        <v>1</v>
      </c>
      <c r="B38" s="150" t="s">
        <v>72</v>
      </c>
      <c r="C38" s="150"/>
      <c r="D38" s="150"/>
      <c r="E38" s="150"/>
      <c r="F38" s="201">
        <v>26</v>
      </c>
      <c r="G38" s="383">
        <f t="shared" si="12"/>
        <v>182</v>
      </c>
      <c r="H38" s="319">
        <v>46302</v>
      </c>
      <c r="I38" s="384">
        <f t="shared" ca="1" si="22"/>
        <v>6</v>
      </c>
      <c r="J38" s="385">
        <v>2</v>
      </c>
      <c r="K38" s="490">
        <v>-4.2341179999999996</v>
      </c>
      <c r="L38" s="490"/>
      <c r="M38" s="385" t="s">
        <v>354</v>
      </c>
      <c r="N38" s="195">
        <v>0.5</v>
      </c>
      <c r="O38" s="196"/>
      <c r="P38" s="196"/>
      <c r="Q38" s="196"/>
      <c r="R38" s="196">
        <v>0.5</v>
      </c>
      <c r="S38" s="197"/>
      <c r="T38" s="386">
        <f t="shared" si="14"/>
        <v>91</v>
      </c>
      <c r="U38" s="387">
        <f t="shared" si="15"/>
        <v>0</v>
      </c>
      <c r="V38" s="387">
        <f t="shared" si="16"/>
        <v>0</v>
      </c>
      <c r="W38" s="387">
        <f t="shared" si="17"/>
        <v>0</v>
      </c>
      <c r="X38" s="387">
        <f t="shared" si="18"/>
        <v>91</v>
      </c>
      <c r="Y38" s="388">
        <f t="shared" si="19"/>
        <v>0</v>
      </c>
      <c r="Z38" s="389">
        <f t="shared" si="20"/>
        <v>182</v>
      </c>
      <c r="AA38" s="144"/>
      <c r="AB38" s="423">
        <f t="shared" si="21"/>
        <v>0</v>
      </c>
      <c r="AC38" s="423"/>
      <c r="AD38" s="107"/>
      <c r="AE38" s="107"/>
      <c r="AF38" s="439" t="s">
        <v>590</v>
      </c>
      <c r="AG38" s="440">
        <v>10075</v>
      </c>
      <c r="AH38" s="441"/>
      <c r="AI38" s="441"/>
      <c r="AJ38" s="441"/>
      <c r="AK38" s="441"/>
      <c r="AL38" s="442">
        <v>9875</v>
      </c>
      <c r="AN38" s="107"/>
      <c r="AO38" s="107"/>
      <c r="AP38" s="439"/>
    </row>
    <row r="39" spans="1:42" ht="18.75">
      <c r="A39" s="517">
        <f t="shared" si="11"/>
        <v>1</v>
      </c>
      <c r="B39" s="150" t="s">
        <v>73</v>
      </c>
      <c r="C39" s="150"/>
      <c r="D39" s="150"/>
      <c r="E39" s="150"/>
      <c r="F39" s="200">
        <v>40</v>
      </c>
      <c r="G39" s="383">
        <f t="shared" si="12"/>
        <v>280</v>
      </c>
      <c r="H39" s="319">
        <v>46303</v>
      </c>
      <c r="I39" s="384">
        <f t="shared" ca="1" si="22"/>
        <v>5</v>
      </c>
      <c r="J39" s="385">
        <v>1</v>
      </c>
      <c r="K39" s="490">
        <v>-4.2617120999999996</v>
      </c>
      <c r="L39" s="490"/>
      <c r="M39" s="385" t="s">
        <v>354</v>
      </c>
      <c r="N39" s="195">
        <v>0.5</v>
      </c>
      <c r="O39" s="196"/>
      <c r="P39" s="196"/>
      <c r="Q39" s="196">
        <v>0.5</v>
      </c>
      <c r="R39" s="196"/>
      <c r="S39" s="197"/>
      <c r="T39" s="386">
        <f t="shared" si="14"/>
        <v>140</v>
      </c>
      <c r="U39" s="387">
        <f t="shared" si="15"/>
        <v>0</v>
      </c>
      <c r="V39" s="387">
        <f t="shared" si="16"/>
        <v>0</v>
      </c>
      <c r="W39" s="387">
        <f t="shared" si="17"/>
        <v>140</v>
      </c>
      <c r="X39" s="387">
        <f t="shared" si="18"/>
        <v>0</v>
      </c>
      <c r="Y39" s="388">
        <f t="shared" si="19"/>
        <v>0</v>
      </c>
      <c r="Z39" s="389">
        <f t="shared" si="20"/>
        <v>280</v>
      </c>
      <c r="AA39" s="144"/>
      <c r="AB39" s="423">
        <f t="shared" si="21"/>
        <v>0</v>
      </c>
      <c r="AC39" s="423"/>
      <c r="AD39" s="107"/>
      <c r="AE39" s="107"/>
      <c r="AF39" s="439" t="s">
        <v>591</v>
      </c>
      <c r="AG39" s="440">
        <v>9975</v>
      </c>
      <c r="AH39" s="443"/>
      <c r="AI39" s="443"/>
      <c r="AJ39" s="443"/>
      <c r="AK39" s="443"/>
      <c r="AL39" s="441"/>
      <c r="AN39" s="107"/>
      <c r="AO39" s="107"/>
      <c r="AP39" s="439"/>
    </row>
    <row r="40" spans="1:42" ht="18.75">
      <c r="A40" s="517">
        <f t="shared" si="11"/>
        <v>1</v>
      </c>
      <c r="B40" s="142" t="s">
        <v>71</v>
      </c>
      <c r="C40" s="142"/>
      <c r="D40" s="142"/>
      <c r="E40" s="142"/>
      <c r="F40" s="198">
        <v>26</v>
      </c>
      <c r="G40" s="383">
        <f t="shared" si="12"/>
        <v>182</v>
      </c>
      <c r="H40" s="319">
        <v>46303</v>
      </c>
      <c r="I40" s="384">
        <f t="shared" ca="1" si="22"/>
        <v>5</v>
      </c>
      <c r="J40" s="385">
        <v>3</v>
      </c>
      <c r="K40" s="490">
        <v>-4.1209197</v>
      </c>
      <c r="L40" s="490">
        <v>15.360647200000001</v>
      </c>
      <c r="M40" s="385" t="str">
        <f>VLOOKUP(J40,Secteurs!$A$4:$C$6,3)</f>
        <v>Arnaud ITOUA</v>
      </c>
      <c r="N40" s="195"/>
      <c r="O40" s="196"/>
      <c r="P40" s="196"/>
      <c r="Q40" s="196"/>
      <c r="R40" s="196">
        <v>0.5</v>
      </c>
      <c r="S40" s="197">
        <v>0.5</v>
      </c>
      <c r="T40" s="386">
        <f t="shared" si="14"/>
        <v>0</v>
      </c>
      <c r="U40" s="387">
        <f t="shared" si="15"/>
        <v>0</v>
      </c>
      <c r="V40" s="387">
        <f t="shared" si="16"/>
        <v>0</v>
      </c>
      <c r="W40" s="387">
        <f t="shared" si="17"/>
        <v>0</v>
      </c>
      <c r="X40" s="387">
        <f t="shared" si="18"/>
        <v>91</v>
      </c>
      <c r="Y40" s="388">
        <f t="shared" si="19"/>
        <v>91</v>
      </c>
      <c r="Z40" s="389">
        <f t="shared" si="20"/>
        <v>182</v>
      </c>
      <c r="AA40" s="144"/>
      <c r="AB40" s="423">
        <f t="shared" si="21"/>
        <v>0</v>
      </c>
      <c r="AC40" s="423"/>
      <c r="AD40" s="107"/>
      <c r="AE40" s="107"/>
      <c r="AF40" s="439" t="s">
        <v>592</v>
      </c>
      <c r="AG40" s="440">
        <v>9525</v>
      </c>
      <c r="AH40" s="441"/>
      <c r="AI40" s="441"/>
      <c r="AJ40" s="441"/>
      <c r="AK40" s="441"/>
      <c r="AL40" s="442"/>
    </row>
    <row r="41" spans="1:42" ht="18.75">
      <c r="A41" s="517">
        <f t="shared" si="11"/>
        <v>1</v>
      </c>
      <c r="B41" s="142" t="s">
        <v>74</v>
      </c>
      <c r="C41" s="142"/>
      <c r="D41" s="142"/>
      <c r="E41" s="148" t="s">
        <v>29</v>
      </c>
      <c r="F41" s="198">
        <v>24</v>
      </c>
      <c r="G41" s="383">
        <f t="shared" si="12"/>
        <v>168</v>
      </c>
      <c r="H41" s="319">
        <v>46302</v>
      </c>
      <c r="I41" s="384">
        <f t="shared" ca="1" si="22"/>
        <v>6</v>
      </c>
      <c r="J41" s="385">
        <v>3</v>
      </c>
      <c r="K41" s="490">
        <v>-4.2118339999999996</v>
      </c>
      <c r="L41" s="490">
        <v>15.267199099999999</v>
      </c>
      <c r="M41" s="385" t="str">
        <f>VLOOKUP(J41,Secteurs!$A$4:$C$6,3)</f>
        <v>Arnaud ITOUA</v>
      </c>
      <c r="N41" s="195">
        <v>0.5</v>
      </c>
      <c r="O41" s="196"/>
      <c r="P41" s="196"/>
      <c r="Q41" s="196"/>
      <c r="R41" s="196">
        <v>0.5</v>
      </c>
      <c r="S41" s="197"/>
      <c r="T41" s="386">
        <f t="shared" si="14"/>
        <v>84</v>
      </c>
      <c r="U41" s="387">
        <f t="shared" si="15"/>
        <v>0</v>
      </c>
      <c r="V41" s="387">
        <f t="shared" si="16"/>
        <v>0</v>
      </c>
      <c r="W41" s="387">
        <f t="shared" si="17"/>
        <v>0</v>
      </c>
      <c r="X41" s="387">
        <f t="shared" si="18"/>
        <v>84</v>
      </c>
      <c r="Y41" s="388">
        <f t="shared" si="19"/>
        <v>0</v>
      </c>
      <c r="Z41" s="389">
        <f t="shared" si="20"/>
        <v>168</v>
      </c>
      <c r="AA41" s="144"/>
      <c r="AB41" s="423">
        <f t="shared" si="21"/>
        <v>0</v>
      </c>
      <c r="AC41" s="423"/>
      <c r="AD41" s="107"/>
      <c r="AE41" s="107"/>
      <c r="AF41" s="107"/>
      <c r="AG41" s="107"/>
      <c r="AH41" s="107"/>
      <c r="AI41" s="107"/>
      <c r="AJ41" s="107"/>
      <c r="AK41" s="107"/>
    </row>
    <row r="42" spans="1:42" ht="18.75">
      <c r="A42" s="517">
        <f t="shared" si="11"/>
        <v>1</v>
      </c>
      <c r="B42" s="142" t="s">
        <v>75</v>
      </c>
      <c r="C42" s="142"/>
      <c r="D42" s="142"/>
      <c r="E42" s="148" t="s">
        <v>29</v>
      </c>
      <c r="F42" s="198">
        <v>32</v>
      </c>
      <c r="G42" s="383">
        <f t="shared" si="12"/>
        <v>224</v>
      </c>
      <c r="H42" s="319">
        <v>46301</v>
      </c>
      <c r="I42" s="384">
        <f t="shared" ca="1" si="22"/>
        <v>7</v>
      </c>
      <c r="J42" s="385">
        <v>1</v>
      </c>
      <c r="K42" s="490">
        <v>-4.2914669999999999</v>
      </c>
      <c r="L42" s="490">
        <v>15.24741</v>
      </c>
      <c r="M42" s="385" t="s">
        <v>353</v>
      </c>
      <c r="N42" s="195">
        <v>0.5</v>
      </c>
      <c r="O42" s="196"/>
      <c r="P42" s="196"/>
      <c r="Q42" s="196">
        <v>0.5</v>
      </c>
      <c r="R42" s="196"/>
      <c r="S42" s="197"/>
      <c r="T42" s="386">
        <f t="shared" si="14"/>
        <v>112</v>
      </c>
      <c r="U42" s="387">
        <f t="shared" si="15"/>
        <v>0</v>
      </c>
      <c r="V42" s="387">
        <f t="shared" si="16"/>
        <v>0</v>
      </c>
      <c r="W42" s="387">
        <f t="shared" si="17"/>
        <v>112</v>
      </c>
      <c r="X42" s="387">
        <f t="shared" si="18"/>
        <v>0</v>
      </c>
      <c r="Y42" s="388">
        <f t="shared" si="19"/>
        <v>0</v>
      </c>
      <c r="Z42" s="389">
        <f t="shared" si="20"/>
        <v>224</v>
      </c>
      <c r="AA42" s="144"/>
      <c r="AB42" s="423">
        <f t="shared" si="21"/>
        <v>0</v>
      </c>
      <c r="AC42" s="423"/>
      <c r="AD42" s="2"/>
      <c r="AE42" s="2"/>
      <c r="AF42" s="2"/>
      <c r="AG42" s="2"/>
      <c r="AH42" s="2"/>
      <c r="AI42" s="2"/>
      <c r="AJ42" s="2"/>
      <c r="AK42" s="2"/>
    </row>
    <row r="43" spans="1:42" ht="18.75">
      <c r="A43" s="517">
        <f t="shared" si="11"/>
        <v>1</v>
      </c>
      <c r="B43" s="142" t="s">
        <v>216</v>
      </c>
      <c r="C43" s="142"/>
      <c r="D43" s="142"/>
      <c r="E43" s="148" t="s">
        <v>29</v>
      </c>
      <c r="F43" s="198">
        <v>38</v>
      </c>
      <c r="G43" s="383">
        <f t="shared" si="12"/>
        <v>266</v>
      </c>
      <c r="H43" s="319">
        <v>46302</v>
      </c>
      <c r="I43" s="384">
        <f t="shared" ca="1" si="22"/>
        <v>6</v>
      </c>
      <c r="J43" s="385">
        <v>3</v>
      </c>
      <c r="K43" s="490">
        <v>-4.1955397999999997</v>
      </c>
      <c r="L43" s="490">
        <v>15.257655099999999</v>
      </c>
      <c r="M43" s="385" t="str">
        <f>VLOOKUP(J43,Secteurs!$A$4:$C$6,3)</f>
        <v>Arnaud ITOUA</v>
      </c>
      <c r="N43" s="195">
        <v>0.5</v>
      </c>
      <c r="O43" s="196"/>
      <c r="P43" s="196"/>
      <c r="Q43" s="196">
        <v>0.5</v>
      </c>
      <c r="R43" s="196"/>
      <c r="S43" s="197"/>
      <c r="T43" s="386">
        <f t="shared" si="14"/>
        <v>133</v>
      </c>
      <c r="U43" s="387">
        <f t="shared" si="15"/>
        <v>0</v>
      </c>
      <c r="V43" s="387">
        <f t="shared" si="16"/>
        <v>0</v>
      </c>
      <c r="W43" s="387">
        <f t="shared" si="17"/>
        <v>133</v>
      </c>
      <c r="X43" s="387">
        <f t="shared" si="18"/>
        <v>0</v>
      </c>
      <c r="Y43" s="388">
        <f t="shared" si="19"/>
        <v>0</v>
      </c>
      <c r="Z43" s="389">
        <f t="shared" si="20"/>
        <v>266</v>
      </c>
      <c r="AA43" s="144"/>
      <c r="AB43" s="423">
        <f t="shared" si="21"/>
        <v>0</v>
      </c>
      <c r="AC43" s="423"/>
      <c r="AD43" s="2"/>
      <c r="AE43" s="2"/>
      <c r="AF43" s="2"/>
      <c r="AG43" s="2"/>
      <c r="AH43" s="2"/>
      <c r="AI43" s="2"/>
      <c r="AJ43" s="2"/>
      <c r="AK43" s="2"/>
    </row>
    <row r="44" spans="1:42" ht="18.75">
      <c r="A44" s="517">
        <f t="shared" si="11"/>
        <v>1</v>
      </c>
      <c r="B44" s="150" t="s">
        <v>77</v>
      </c>
      <c r="C44" s="150"/>
      <c r="D44" s="150"/>
      <c r="E44" s="148" t="s">
        <v>29</v>
      </c>
      <c r="F44" s="200">
        <v>46</v>
      </c>
      <c r="G44" s="383">
        <f t="shared" si="12"/>
        <v>322</v>
      </c>
      <c r="H44" s="319">
        <v>46302</v>
      </c>
      <c r="I44" s="384">
        <f t="shared" ca="1" si="22"/>
        <v>6</v>
      </c>
      <c r="J44" s="385">
        <v>2</v>
      </c>
      <c r="K44" s="490"/>
      <c r="L44" s="490"/>
      <c r="M44" s="385" t="s">
        <v>354</v>
      </c>
      <c r="N44" s="195">
        <v>0.5</v>
      </c>
      <c r="O44" s="196"/>
      <c r="P44" s="196"/>
      <c r="Q44" s="196">
        <v>0.5</v>
      </c>
      <c r="R44" s="196"/>
      <c r="S44" s="197"/>
      <c r="T44" s="386">
        <f t="shared" si="14"/>
        <v>161</v>
      </c>
      <c r="U44" s="387">
        <f t="shared" si="15"/>
        <v>0</v>
      </c>
      <c r="V44" s="387">
        <f t="shared" si="16"/>
        <v>0</v>
      </c>
      <c r="W44" s="387">
        <f t="shared" si="17"/>
        <v>161</v>
      </c>
      <c r="X44" s="387">
        <f t="shared" si="18"/>
        <v>0</v>
      </c>
      <c r="Y44" s="388">
        <f t="shared" si="19"/>
        <v>0</v>
      </c>
      <c r="Z44" s="389">
        <f t="shared" si="20"/>
        <v>322</v>
      </c>
      <c r="AA44" s="144"/>
      <c r="AB44" s="423">
        <f t="shared" si="21"/>
        <v>0</v>
      </c>
      <c r="AC44" s="423"/>
      <c r="AD44" s="2"/>
      <c r="AE44" s="2"/>
      <c r="AF44" s="2"/>
      <c r="AG44" s="2"/>
      <c r="AH44" s="2"/>
      <c r="AI44" s="2"/>
      <c r="AJ44" s="2"/>
      <c r="AK44" s="2"/>
    </row>
    <row r="45" spans="1:42" ht="18.75">
      <c r="A45" s="517">
        <f t="shared" si="11"/>
        <v>1</v>
      </c>
      <c r="B45" s="142" t="s">
        <v>78</v>
      </c>
      <c r="C45" s="142"/>
      <c r="D45" s="142"/>
      <c r="E45" s="142"/>
      <c r="F45" s="198">
        <v>42</v>
      </c>
      <c r="G45" s="383">
        <f t="shared" si="12"/>
        <v>294</v>
      </c>
      <c r="H45" s="319">
        <v>46303</v>
      </c>
      <c r="I45" s="384">
        <v>1</v>
      </c>
      <c r="J45" s="385">
        <v>1</v>
      </c>
      <c r="K45" s="490">
        <v>-4.2632631999999999</v>
      </c>
      <c r="L45" s="490">
        <v>15.2346574</v>
      </c>
      <c r="M45" s="385" t="s">
        <v>353</v>
      </c>
      <c r="N45" s="195">
        <v>0.5</v>
      </c>
      <c r="O45" s="196"/>
      <c r="P45" s="196"/>
      <c r="Q45" s="196"/>
      <c r="R45" s="196">
        <v>0.25</v>
      </c>
      <c r="S45" s="197">
        <v>0.25</v>
      </c>
      <c r="T45" s="386">
        <f t="shared" si="14"/>
        <v>147</v>
      </c>
      <c r="U45" s="387">
        <f t="shared" si="15"/>
        <v>0</v>
      </c>
      <c r="V45" s="387">
        <f t="shared" si="16"/>
        <v>0</v>
      </c>
      <c r="W45" s="387">
        <f t="shared" si="17"/>
        <v>0</v>
      </c>
      <c r="X45" s="387">
        <f t="shared" si="18"/>
        <v>73.5</v>
      </c>
      <c r="Y45" s="388">
        <f t="shared" si="19"/>
        <v>73.5</v>
      </c>
      <c r="Z45" s="389">
        <f t="shared" si="20"/>
        <v>294</v>
      </c>
      <c r="AA45" s="144"/>
      <c r="AB45" s="423">
        <f t="shared" si="21"/>
        <v>0</v>
      </c>
      <c r="AC45" s="423"/>
      <c r="AD45" s="94"/>
      <c r="AE45" s="94"/>
      <c r="AF45" s="94"/>
      <c r="AG45" s="94"/>
      <c r="AH45" s="94"/>
      <c r="AI45" s="2"/>
      <c r="AJ45" s="2"/>
      <c r="AK45" s="2"/>
    </row>
    <row r="46" spans="1:42" ht="18.75">
      <c r="A46" s="517">
        <f t="shared" si="11"/>
        <v>1</v>
      </c>
      <c r="B46" s="142" t="s">
        <v>79</v>
      </c>
      <c r="C46" s="142"/>
      <c r="D46" s="142"/>
      <c r="E46" s="142"/>
      <c r="F46" s="198">
        <v>30</v>
      </c>
      <c r="G46" s="383">
        <f t="shared" si="12"/>
        <v>210</v>
      </c>
      <c r="H46" s="319">
        <v>46303</v>
      </c>
      <c r="I46" s="384">
        <v>1</v>
      </c>
      <c r="J46" s="385">
        <v>1</v>
      </c>
      <c r="K46" s="490">
        <v>-4.2365136999999997</v>
      </c>
      <c r="L46" s="490">
        <v>15.2513513</v>
      </c>
      <c r="M46" s="385" t="s">
        <v>353</v>
      </c>
      <c r="N46" s="195">
        <v>1</v>
      </c>
      <c r="O46" s="196"/>
      <c r="P46" s="196"/>
      <c r="Q46" s="196"/>
      <c r="R46" s="196"/>
      <c r="S46" s="197"/>
      <c r="T46" s="386">
        <f t="shared" si="14"/>
        <v>210</v>
      </c>
      <c r="U46" s="387">
        <f t="shared" si="15"/>
        <v>0</v>
      </c>
      <c r="V46" s="387">
        <f t="shared" si="16"/>
        <v>0</v>
      </c>
      <c r="W46" s="387">
        <f t="shared" si="17"/>
        <v>0</v>
      </c>
      <c r="X46" s="387">
        <f t="shared" si="18"/>
        <v>0</v>
      </c>
      <c r="Y46" s="388">
        <f t="shared" si="19"/>
        <v>0</v>
      </c>
      <c r="Z46" s="389">
        <f t="shared" si="20"/>
        <v>210</v>
      </c>
      <c r="AA46" s="144"/>
      <c r="AB46" s="423">
        <f t="shared" si="21"/>
        <v>0</v>
      </c>
      <c r="AC46" s="423"/>
      <c r="AD46" s="86"/>
      <c r="AE46" s="107"/>
      <c r="AF46" s="2"/>
      <c r="AG46" s="2"/>
      <c r="AH46" s="2"/>
      <c r="AI46" s="2"/>
      <c r="AJ46" s="2"/>
      <c r="AK46" s="2"/>
    </row>
    <row r="47" spans="1:42" ht="18.75">
      <c r="A47" s="517"/>
      <c r="B47" s="142"/>
      <c r="C47" s="142"/>
      <c r="D47" s="142"/>
      <c r="E47" s="142"/>
      <c r="F47" s="198"/>
      <c r="G47" s="383"/>
      <c r="H47" s="319"/>
      <c r="I47" s="384"/>
      <c r="J47" s="385"/>
      <c r="K47" s="490"/>
      <c r="L47" s="490"/>
      <c r="M47" s="385"/>
      <c r="N47" s="195"/>
      <c r="O47" s="196"/>
      <c r="P47" s="196"/>
      <c r="Q47" s="196"/>
      <c r="R47" s="196"/>
      <c r="S47" s="197"/>
      <c r="T47" s="386"/>
      <c r="U47" s="387"/>
      <c r="V47" s="387"/>
      <c r="W47" s="387"/>
      <c r="X47" s="387"/>
      <c r="Y47" s="388"/>
      <c r="Z47" s="389"/>
      <c r="AA47" s="144"/>
      <c r="AB47" s="423"/>
      <c r="AC47" s="423"/>
      <c r="AD47" s="86"/>
      <c r="AE47" s="107"/>
      <c r="AF47" s="2"/>
      <c r="AG47" s="2"/>
      <c r="AH47" s="2"/>
      <c r="AI47" s="2"/>
      <c r="AJ47" s="2"/>
      <c r="AK47" s="2"/>
    </row>
    <row r="48" spans="1:42" ht="18.75">
      <c r="A48" s="517">
        <f t="shared" ref="A48:A79" si="23">+IF(F48&gt;0,1,0)</f>
        <v>1</v>
      </c>
      <c r="B48" s="153" t="s">
        <v>80</v>
      </c>
      <c r="C48" s="153"/>
      <c r="D48" s="153"/>
      <c r="E48" s="148" t="s">
        <v>29</v>
      </c>
      <c r="F48" s="198">
        <v>34</v>
      </c>
      <c r="G48" s="383">
        <f t="shared" ref="G48:G79" si="24">F48*7</f>
        <v>238</v>
      </c>
      <c r="H48" s="319">
        <v>46304</v>
      </c>
      <c r="I48" s="384">
        <v>1</v>
      </c>
      <c r="J48" s="254">
        <v>1</v>
      </c>
      <c r="K48" s="491">
        <v>-4.3315099999999997</v>
      </c>
      <c r="L48" s="491">
        <v>15.143625</v>
      </c>
      <c r="M48" s="385" t="s">
        <v>353</v>
      </c>
      <c r="N48" s="195">
        <v>0.5</v>
      </c>
      <c r="O48" s="196"/>
      <c r="P48" s="196"/>
      <c r="Q48" s="196">
        <v>0.5</v>
      </c>
      <c r="R48" s="196"/>
      <c r="S48" s="197"/>
      <c r="T48" s="386">
        <f t="shared" ref="T48:T79" si="25">+$G48*N48</f>
        <v>119</v>
      </c>
      <c r="U48" s="387">
        <f t="shared" ref="U48:U79" si="26">+$G48*O48</f>
        <v>0</v>
      </c>
      <c r="V48" s="387">
        <f t="shared" ref="V48:V79" si="27">+$G48*P48</f>
        <v>0</v>
      </c>
      <c r="W48" s="387">
        <f t="shared" ref="W48:W79" si="28">+$G48*Q48</f>
        <v>119</v>
      </c>
      <c r="X48" s="387">
        <f t="shared" ref="X48:X79" si="29">+$G48*R48</f>
        <v>0</v>
      </c>
      <c r="Y48" s="388">
        <f t="shared" ref="Y48:Y79" si="30">+$G48*S48</f>
        <v>0</v>
      </c>
      <c r="Z48" s="389">
        <f t="shared" ref="Z48:Z79" si="31">SUM(T48:Y48)</f>
        <v>238</v>
      </c>
      <c r="AA48" s="144"/>
      <c r="AB48" s="423">
        <f t="shared" ref="AB48:AB79" si="32">+Z48-G48</f>
        <v>0</v>
      </c>
      <c r="AC48" s="423"/>
      <c r="AD48" s="86"/>
      <c r="AE48" s="107"/>
      <c r="AF48" s="2"/>
      <c r="AG48" s="2"/>
      <c r="AH48" s="2"/>
      <c r="AI48" s="2"/>
      <c r="AJ48" s="2"/>
      <c r="AK48" s="2"/>
    </row>
    <row r="49" spans="1:37" ht="18.75">
      <c r="A49" s="517">
        <f t="shared" si="23"/>
        <v>1</v>
      </c>
      <c r="B49" s="142" t="s">
        <v>391</v>
      </c>
      <c r="C49" s="142"/>
      <c r="D49" s="142"/>
      <c r="E49" s="148" t="s">
        <v>29</v>
      </c>
      <c r="F49" s="198">
        <v>24</v>
      </c>
      <c r="G49" s="383">
        <f t="shared" si="24"/>
        <v>168</v>
      </c>
      <c r="H49" s="319">
        <v>46295</v>
      </c>
      <c r="I49" s="384">
        <v>1</v>
      </c>
      <c r="J49" s="385">
        <v>3</v>
      </c>
      <c r="K49" s="490">
        <v>-4.1118284000000003</v>
      </c>
      <c r="L49" s="490">
        <v>15.3616036</v>
      </c>
      <c r="M49" s="385" t="str">
        <f>VLOOKUP(J49,Secteurs!$A$4:$C$6,3)</f>
        <v>Arnaud ITOUA</v>
      </c>
      <c r="N49" s="195"/>
      <c r="O49" s="196"/>
      <c r="P49" s="196">
        <v>0.5</v>
      </c>
      <c r="Q49" s="196"/>
      <c r="R49" s="196">
        <v>0.5</v>
      </c>
      <c r="S49" s="197"/>
      <c r="T49" s="386">
        <f t="shared" si="25"/>
        <v>0</v>
      </c>
      <c r="U49" s="387">
        <f t="shared" si="26"/>
        <v>0</v>
      </c>
      <c r="V49" s="387">
        <f t="shared" si="27"/>
        <v>84</v>
      </c>
      <c r="W49" s="387">
        <f t="shared" si="28"/>
        <v>0</v>
      </c>
      <c r="X49" s="387">
        <f t="shared" si="29"/>
        <v>84</v>
      </c>
      <c r="Y49" s="388">
        <f t="shared" si="30"/>
        <v>0</v>
      </c>
      <c r="Z49" s="389">
        <f t="shared" si="31"/>
        <v>168</v>
      </c>
      <c r="AA49" s="144"/>
      <c r="AB49" s="423">
        <f t="shared" si="32"/>
        <v>0</v>
      </c>
      <c r="AC49" s="423"/>
      <c r="AD49" s="86"/>
      <c r="AE49" s="107"/>
      <c r="AF49" s="2"/>
      <c r="AG49" s="2"/>
      <c r="AH49" s="2"/>
      <c r="AI49" s="2"/>
      <c r="AJ49" s="2"/>
      <c r="AK49" s="2"/>
    </row>
    <row r="50" spans="1:37" ht="18.75">
      <c r="A50" s="517">
        <f t="shared" si="23"/>
        <v>1</v>
      </c>
      <c r="B50" s="142" t="s">
        <v>82</v>
      </c>
      <c r="C50" s="142"/>
      <c r="D50" s="142"/>
      <c r="E50" s="148" t="s">
        <v>29</v>
      </c>
      <c r="F50" s="198">
        <v>50</v>
      </c>
      <c r="G50" s="383">
        <f t="shared" si="24"/>
        <v>350</v>
      </c>
      <c r="H50" s="319">
        <v>46303</v>
      </c>
      <c r="I50" s="384">
        <f t="shared" ref="I50:I68" ca="1" si="33">+IF(A50=1,(+TODAY())-H50,"Sans objet")</f>
        <v>5</v>
      </c>
      <c r="J50" s="385">
        <v>2</v>
      </c>
      <c r="K50" s="490">
        <v>-4.2270250000000003</v>
      </c>
      <c r="L50" s="490">
        <v>15.262993</v>
      </c>
      <c r="M50" s="385" t="s">
        <v>354</v>
      </c>
      <c r="N50" s="195">
        <v>0.5</v>
      </c>
      <c r="O50" s="196"/>
      <c r="P50" s="196"/>
      <c r="Q50" s="196">
        <v>0.5</v>
      </c>
      <c r="R50" s="196"/>
      <c r="S50" s="197"/>
      <c r="T50" s="386">
        <f t="shared" si="25"/>
        <v>175</v>
      </c>
      <c r="U50" s="387">
        <f t="shared" si="26"/>
        <v>0</v>
      </c>
      <c r="V50" s="387">
        <f t="shared" si="27"/>
        <v>0</v>
      </c>
      <c r="W50" s="387">
        <f t="shared" si="28"/>
        <v>175</v>
      </c>
      <c r="X50" s="387">
        <f t="shared" si="29"/>
        <v>0</v>
      </c>
      <c r="Y50" s="388">
        <f t="shared" si="30"/>
        <v>0</v>
      </c>
      <c r="Z50" s="389">
        <f t="shared" si="31"/>
        <v>350</v>
      </c>
      <c r="AA50" s="144" t="s">
        <v>601</v>
      </c>
      <c r="AB50" s="423">
        <f t="shared" si="32"/>
        <v>0</v>
      </c>
      <c r="AC50" s="423"/>
      <c r="AD50" s="86"/>
      <c r="AE50" s="107"/>
      <c r="AF50" s="2"/>
      <c r="AG50" s="2"/>
      <c r="AH50" s="2"/>
      <c r="AI50" s="2"/>
      <c r="AJ50" s="2"/>
      <c r="AK50" s="2"/>
    </row>
    <row r="51" spans="1:37" ht="18.75">
      <c r="A51" s="517">
        <f t="shared" si="23"/>
        <v>1</v>
      </c>
      <c r="B51" s="156" t="s">
        <v>83</v>
      </c>
      <c r="C51" s="156"/>
      <c r="D51" s="156"/>
      <c r="E51" s="148" t="s">
        <v>29</v>
      </c>
      <c r="F51" s="202">
        <v>26</v>
      </c>
      <c r="G51" s="383">
        <f t="shared" si="24"/>
        <v>182</v>
      </c>
      <c r="H51" s="319">
        <v>46303</v>
      </c>
      <c r="I51" s="384">
        <f t="shared" ca="1" si="33"/>
        <v>5</v>
      </c>
      <c r="J51" s="385">
        <v>3</v>
      </c>
      <c r="K51" s="490">
        <v>-4.1425764000000003</v>
      </c>
      <c r="L51" s="490">
        <v>15.290800900000001</v>
      </c>
      <c r="M51" s="385" t="str">
        <f>VLOOKUP(J51,Secteurs!$A$4:$C$6,3)</f>
        <v>Arnaud ITOUA</v>
      </c>
      <c r="N51" s="195"/>
      <c r="O51" s="196"/>
      <c r="P51" s="196"/>
      <c r="Q51" s="196">
        <v>0.5</v>
      </c>
      <c r="R51" s="196"/>
      <c r="S51" s="197">
        <v>0.5</v>
      </c>
      <c r="T51" s="386">
        <f t="shared" si="25"/>
        <v>0</v>
      </c>
      <c r="U51" s="387">
        <f t="shared" si="26"/>
        <v>0</v>
      </c>
      <c r="V51" s="387">
        <f t="shared" si="27"/>
        <v>0</v>
      </c>
      <c r="W51" s="387">
        <f t="shared" si="28"/>
        <v>91</v>
      </c>
      <c r="X51" s="387">
        <f t="shared" si="29"/>
        <v>0</v>
      </c>
      <c r="Y51" s="388">
        <f t="shared" si="30"/>
        <v>91</v>
      </c>
      <c r="Z51" s="389">
        <f t="shared" si="31"/>
        <v>182</v>
      </c>
      <c r="AA51" s="144"/>
      <c r="AB51" s="423">
        <f t="shared" si="32"/>
        <v>0</v>
      </c>
      <c r="AC51" s="423"/>
      <c r="AD51" s="86"/>
      <c r="AE51" s="107"/>
      <c r="AF51" s="2"/>
      <c r="AG51" s="2"/>
      <c r="AH51" s="2"/>
      <c r="AI51" s="2"/>
      <c r="AJ51" s="2"/>
      <c r="AK51" s="2"/>
    </row>
    <row r="52" spans="1:37" ht="18.75">
      <c r="A52" s="517">
        <f t="shared" si="23"/>
        <v>1</v>
      </c>
      <c r="B52" s="142" t="s">
        <v>297</v>
      </c>
      <c r="C52" s="142"/>
      <c r="D52" s="142"/>
      <c r="E52" s="142"/>
      <c r="F52" s="198">
        <v>40</v>
      </c>
      <c r="G52" s="383">
        <f t="shared" si="24"/>
        <v>280</v>
      </c>
      <c r="H52" s="319">
        <v>46302</v>
      </c>
      <c r="I52" s="384">
        <f t="shared" ca="1" si="33"/>
        <v>6</v>
      </c>
      <c r="J52" s="385">
        <v>2</v>
      </c>
      <c r="K52" s="490">
        <v>-4.2286400000000004</v>
      </c>
      <c r="L52" s="490">
        <v>15.267226000000001</v>
      </c>
      <c r="M52" s="385" t="s">
        <v>354</v>
      </c>
      <c r="N52" s="195">
        <v>0.5</v>
      </c>
      <c r="O52" s="196"/>
      <c r="P52" s="196"/>
      <c r="Q52" s="196">
        <v>0.5</v>
      </c>
      <c r="R52" s="196"/>
      <c r="S52" s="197"/>
      <c r="T52" s="386">
        <f t="shared" si="25"/>
        <v>140</v>
      </c>
      <c r="U52" s="387">
        <f t="shared" si="26"/>
        <v>0</v>
      </c>
      <c r="V52" s="387">
        <f t="shared" si="27"/>
        <v>0</v>
      </c>
      <c r="W52" s="387">
        <f t="shared" si="28"/>
        <v>140</v>
      </c>
      <c r="X52" s="387">
        <f t="shared" si="29"/>
        <v>0</v>
      </c>
      <c r="Y52" s="388">
        <f t="shared" si="30"/>
        <v>0</v>
      </c>
      <c r="Z52" s="389">
        <f t="shared" si="31"/>
        <v>280</v>
      </c>
      <c r="AA52" s="144"/>
      <c r="AB52" s="423">
        <f t="shared" si="32"/>
        <v>0</v>
      </c>
      <c r="AC52" s="423"/>
      <c r="AD52" s="87"/>
      <c r="AE52" s="107"/>
      <c r="AF52" s="7"/>
      <c r="AG52" s="7"/>
      <c r="AH52" s="2"/>
      <c r="AI52" s="2"/>
      <c r="AJ52" s="2"/>
      <c r="AK52" s="2"/>
    </row>
    <row r="53" spans="1:37" ht="21">
      <c r="A53" s="517">
        <f t="shared" si="23"/>
        <v>1</v>
      </c>
      <c r="B53" s="142" t="s">
        <v>85</v>
      </c>
      <c r="C53" s="150"/>
      <c r="D53" s="150"/>
      <c r="E53" s="154" t="s">
        <v>29</v>
      </c>
      <c r="F53" s="200">
        <v>24</v>
      </c>
      <c r="G53" s="383">
        <f t="shared" si="24"/>
        <v>168</v>
      </c>
      <c r="H53" s="319">
        <v>46301</v>
      </c>
      <c r="I53" s="384">
        <f t="shared" ca="1" si="33"/>
        <v>7</v>
      </c>
      <c r="J53" s="385">
        <v>3</v>
      </c>
      <c r="K53" s="490">
        <v>-4.2692519000000004</v>
      </c>
      <c r="L53" s="490">
        <v>15.2894527</v>
      </c>
      <c r="M53" s="385" t="str">
        <f>VLOOKUP(J53,Secteurs!$A$4:$C$6,3)</f>
        <v>Arnaud ITOUA</v>
      </c>
      <c r="N53" s="195">
        <v>0.5</v>
      </c>
      <c r="O53" s="196"/>
      <c r="P53" s="196"/>
      <c r="Q53" s="196">
        <v>0.25</v>
      </c>
      <c r="R53" s="196">
        <v>0.25</v>
      </c>
      <c r="S53" s="197"/>
      <c r="T53" s="386">
        <f t="shared" si="25"/>
        <v>84</v>
      </c>
      <c r="U53" s="387">
        <f t="shared" si="26"/>
        <v>0</v>
      </c>
      <c r="V53" s="387">
        <f t="shared" si="27"/>
        <v>0</v>
      </c>
      <c r="W53" s="387">
        <f t="shared" si="28"/>
        <v>42</v>
      </c>
      <c r="X53" s="387">
        <f t="shared" si="29"/>
        <v>42</v>
      </c>
      <c r="Y53" s="388">
        <f t="shared" si="30"/>
        <v>0</v>
      </c>
      <c r="Z53" s="389">
        <f t="shared" si="31"/>
        <v>168</v>
      </c>
      <c r="AA53" s="144"/>
      <c r="AB53" s="423">
        <f t="shared" si="32"/>
        <v>0</v>
      </c>
      <c r="AC53" s="423"/>
      <c r="AD53" s="86"/>
      <c r="AE53" s="107"/>
      <c r="AF53" s="2"/>
      <c r="AG53" s="2"/>
      <c r="AH53" s="7"/>
      <c r="AI53" s="36"/>
      <c r="AJ53" s="36"/>
      <c r="AK53" s="36"/>
    </row>
    <row r="54" spans="1:37" ht="21">
      <c r="A54" s="517">
        <f t="shared" si="23"/>
        <v>1</v>
      </c>
      <c r="B54" s="150" t="s">
        <v>86</v>
      </c>
      <c r="C54" s="150"/>
      <c r="D54" s="150"/>
      <c r="E54" s="148" t="s">
        <v>29</v>
      </c>
      <c r="F54" s="200">
        <v>22</v>
      </c>
      <c r="G54" s="383">
        <f t="shared" si="24"/>
        <v>154</v>
      </c>
      <c r="H54" s="319">
        <v>46301</v>
      </c>
      <c r="I54" s="384">
        <f t="shared" ca="1" si="33"/>
        <v>7</v>
      </c>
      <c r="J54" s="385">
        <v>3</v>
      </c>
      <c r="K54" s="490">
        <v>-4.1917201000000004</v>
      </c>
      <c r="L54" s="490">
        <v>15.2475126</v>
      </c>
      <c r="M54" s="385" t="str">
        <f>VLOOKUP(J54,Secteurs!$A$4:$C$6,3)</f>
        <v>Arnaud ITOUA</v>
      </c>
      <c r="N54" s="195">
        <v>1</v>
      </c>
      <c r="O54" s="196"/>
      <c r="P54" s="196"/>
      <c r="Q54" s="196"/>
      <c r="R54" s="196"/>
      <c r="S54" s="197"/>
      <c r="T54" s="386">
        <f t="shared" si="25"/>
        <v>154</v>
      </c>
      <c r="U54" s="387">
        <f t="shared" si="26"/>
        <v>0</v>
      </c>
      <c r="V54" s="387">
        <f t="shared" si="27"/>
        <v>0</v>
      </c>
      <c r="W54" s="387">
        <f t="shared" si="28"/>
        <v>0</v>
      </c>
      <c r="X54" s="387">
        <f t="shared" si="29"/>
        <v>0</v>
      </c>
      <c r="Y54" s="388">
        <f t="shared" si="30"/>
        <v>0</v>
      </c>
      <c r="Z54" s="389">
        <f t="shared" si="31"/>
        <v>154</v>
      </c>
      <c r="AA54" s="144"/>
      <c r="AB54" s="423">
        <f t="shared" si="32"/>
        <v>0</v>
      </c>
      <c r="AC54" s="423"/>
      <c r="AD54" s="86"/>
      <c r="AE54" s="107"/>
      <c r="AF54" s="2"/>
      <c r="AG54" s="2"/>
      <c r="AH54" s="2"/>
      <c r="AI54" s="36"/>
      <c r="AJ54" s="36"/>
      <c r="AK54" s="2"/>
    </row>
    <row r="55" spans="1:37" ht="18.75">
      <c r="A55" s="517">
        <f t="shared" si="23"/>
        <v>1</v>
      </c>
      <c r="B55" s="142" t="s">
        <v>337</v>
      </c>
      <c r="C55" s="518"/>
      <c r="D55" s="518"/>
      <c r="F55" s="198">
        <v>28</v>
      </c>
      <c r="G55" s="383">
        <f t="shared" si="24"/>
        <v>196</v>
      </c>
      <c r="H55" s="319">
        <v>46303</v>
      </c>
      <c r="I55" s="384">
        <f t="shared" ca="1" si="33"/>
        <v>5</v>
      </c>
      <c r="J55" s="385">
        <v>3</v>
      </c>
      <c r="K55" s="490">
        <v>-4.1304055000000002</v>
      </c>
      <c r="L55" s="490">
        <v>15.312575499999999</v>
      </c>
      <c r="M55" s="385" t="str">
        <f>VLOOKUP(J55,Secteurs!$A$4:$C$6,3)</f>
        <v>Arnaud ITOUA</v>
      </c>
      <c r="N55" s="195">
        <v>0.5</v>
      </c>
      <c r="O55" s="196"/>
      <c r="P55" s="196"/>
      <c r="Q55" s="196">
        <v>0.5</v>
      </c>
      <c r="R55" s="196"/>
      <c r="S55" s="197"/>
      <c r="T55" s="386">
        <f t="shared" si="25"/>
        <v>98</v>
      </c>
      <c r="U55" s="387">
        <f t="shared" si="26"/>
        <v>0</v>
      </c>
      <c r="V55" s="387">
        <f t="shared" si="27"/>
        <v>0</v>
      </c>
      <c r="W55" s="387">
        <f t="shared" si="28"/>
        <v>98</v>
      </c>
      <c r="X55" s="387">
        <f t="shared" si="29"/>
        <v>0</v>
      </c>
      <c r="Y55" s="388">
        <f t="shared" si="30"/>
        <v>0</v>
      </c>
      <c r="Z55" s="389">
        <f t="shared" si="31"/>
        <v>196</v>
      </c>
      <c r="AA55" s="144"/>
      <c r="AB55" s="423">
        <f t="shared" si="32"/>
        <v>0</v>
      </c>
      <c r="AC55" s="423"/>
      <c r="AD55" s="86"/>
      <c r="AE55" s="107"/>
      <c r="AF55" s="10"/>
      <c r="AG55" s="10"/>
      <c r="AH55" s="2"/>
      <c r="AI55" s="2"/>
      <c r="AJ55" s="2"/>
      <c r="AK55" s="2"/>
    </row>
    <row r="56" spans="1:37" ht="18.75">
      <c r="A56" s="517">
        <f t="shared" si="23"/>
        <v>1</v>
      </c>
      <c r="B56" s="142" t="s">
        <v>88</v>
      </c>
      <c r="C56" s="142"/>
      <c r="D56" s="142"/>
      <c r="E56" s="148" t="s">
        <v>29</v>
      </c>
      <c r="F56" s="198">
        <v>32</v>
      </c>
      <c r="G56" s="383">
        <f t="shared" si="24"/>
        <v>224</v>
      </c>
      <c r="H56" s="319">
        <v>46302</v>
      </c>
      <c r="I56" s="384">
        <f t="shared" ca="1" si="33"/>
        <v>6</v>
      </c>
      <c r="J56" s="385">
        <v>2</v>
      </c>
      <c r="K56" s="490">
        <v>-4.2692642000000003</v>
      </c>
      <c r="L56" s="490">
        <v>15.289446399999999</v>
      </c>
      <c r="M56" s="385" t="s">
        <v>354</v>
      </c>
      <c r="N56" s="195">
        <v>0.75</v>
      </c>
      <c r="O56" s="196"/>
      <c r="P56" s="196"/>
      <c r="Q56" s="196">
        <v>0.25</v>
      </c>
      <c r="R56" s="196"/>
      <c r="S56" s="197"/>
      <c r="T56" s="386">
        <f t="shared" si="25"/>
        <v>168</v>
      </c>
      <c r="U56" s="387">
        <f t="shared" si="26"/>
        <v>0</v>
      </c>
      <c r="V56" s="387">
        <f t="shared" si="27"/>
        <v>0</v>
      </c>
      <c r="W56" s="387">
        <f t="shared" si="28"/>
        <v>56</v>
      </c>
      <c r="X56" s="387">
        <f t="shared" si="29"/>
        <v>0</v>
      </c>
      <c r="Y56" s="388">
        <f t="shared" si="30"/>
        <v>0</v>
      </c>
      <c r="Z56" s="389">
        <f t="shared" si="31"/>
        <v>224</v>
      </c>
      <c r="AA56" s="144"/>
      <c r="AB56" s="423">
        <f t="shared" si="32"/>
        <v>0</v>
      </c>
      <c r="AC56" s="423"/>
      <c r="AD56" s="86"/>
      <c r="AE56" s="107"/>
      <c r="AF56" s="2"/>
      <c r="AG56" s="2"/>
      <c r="AH56" s="10"/>
      <c r="AI56" s="2"/>
      <c r="AJ56" s="2"/>
      <c r="AK56" s="2"/>
    </row>
    <row r="57" spans="1:37" ht="18.75">
      <c r="A57" s="517">
        <f t="shared" si="23"/>
        <v>1</v>
      </c>
      <c r="B57" s="156" t="s">
        <v>89</v>
      </c>
      <c r="C57" s="156"/>
      <c r="D57" s="156"/>
      <c r="E57" s="148" t="s">
        <v>34</v>
      </c>
      <c r="F57" s="198">
        <v>22</v>
      </c>
      <c r="G57" s="383">
        <f t="shared" si="24"/>
        <v>154</v>
      </c>
      <c r="H57" s="319">
        <v>46301</v>
      </c>
      <c r="I57" s="384">
        <f t="shared" ca="1" si="33"/>
        <v>7</v>
      </c>
      <c r="J57" s="385">
        <v>3</v>
      </c>
      <c r="K57" s="490"/>
      <c r="L57" s="490"/>
      <c r="M57" s="385" t="str">
        <f>VLOOKUP(J57,Secteurs!$A$4:$C$6,3)</f>
        <v>Arnaud ITOUA</v>
      </c>
      <c r="N57" s="195">
        <v>0.5</v>
      </c>
      <c r="O57" s="196"/>
      <c r="P57" s="196"/>
      <c r="Q57" s="196"/>
      <c r="R57" s="196"/>
      <c r="S57" s="197">
        <v>0.5</v>
      </c>
      <c r="T57" s="386">
        <f t="shared" si="25"/>
        <v>77</v>
      </c>
      <c r="U57" s="387">
        <f t="shared" si="26"/>
        <v>0</v>
      </c>
      <c r="V57" s="387">
        <f t="shared" si="27"/>
        <v>0</v>
      </c>
      <c r="W57" s="387">
        <f t="shared" si="28"/>
        <v>0</v>
      </c>
      <c r="X57" s="387">
        <f t="shared" si="29"/>
        <v>0</v>
      </c>
      <c r="Y57" s="388">
        <f t="shared" si="30"/>
        <v>77</v>
      </c>
      <c r="Z57" s="389">
        <f t="shared" si="31"/>
        <v>154</v>
      </c>
      <c r="AA57" s="144"/>
      <c r="AB57" s="423">
        <f t="shared" si="32"/>
        <v>0</v>
      </c>
      <c r="AC57" s="423"/>
      <c r="AD57" s="86"/>
      <c r="AE57" s="107"/>
      <c r="AF57" s="2"/>
      <c r="AG57" s="2"/>
      <c r="AH57" s="10"/>
      <c r="AI57" s="2"/>
      <c r="AJ57" s="2"/>
      <c r="AK57" s="2"/>
    </row>
    <row r="58" spans="1:37" ht="18.75">
      <c r="A58" s="517">
        <f t="shared" si="23"/>
        <v>1</v>
      </c>
      <c r="B58" s="348" t="s">
        <v>322</v>
      </c>
      <c r="C58" s="519"/>
      <c r="D58" s="519"/>
      <c r="E58" s="168" t="s">
        <v>29</v>
      </c>
      <c r="F58" s="198">
        <v>36</v>
      </c>
      <c r="G58" s="383">
        <f t="shared" si="24"/>
        <v>252</v>
      </c>
      <c r="H58" s="319">
        <v>46302</v>
      </c>
      <c r="I58" s="384">
        <f t="shared" ca="1" si="33"/>
        <v>6</v>
      </c>
      <c r="J58" s="385">
        <v>2</v>
      </c>
      <c r="K58" s="490"/>
      <c r="L58" s="490"/>
      <c r="M58" s="385" t="s">
        <v>354</v>
      </c>
      <c r="N58" s="195">
        <v>0.25</v>
      </c>
      <c r="O58" s="196"/>
      <c r="P58" s="196"/>
      <c r="Q58" s="196">
        <v>0.5</v>
      </c>
      <c r="R58" s="196">
        <v>0.25</v>
      </c>
      <c r="S58" s="197"/>
      <c r="T58" s="386">
        <f t="shared" si="25"/>
        <v>63</v>
      </c>
      <c r="U58" s="387">
        <f t="shared" si="26"/>
        <v>0</v>
      </c>
      <c r="V58" s="387">
        <f t="shared" si="27"/>
        <v>0</v>
      </c>
      <c r="W58" s="387">
        <f t="shared" si="28"/>
        <v>126</v>
      </c>
      <c r="X58" s="387">
        <f t="shared" si="29"/>
        <v>63</v>
      </c>
      <c r="Y58" s="388">
        <f t="shared" si="30"/>
        <v>0</v>
      </c>
      <c r="Z58" s="389">
        <f t="shared" si="31"/>
        <v>252</v>
      </c>
      <c r="AA58" s="144" t="s">
        <v>602</v>
      </c>
      <c r="AB58" s="423">
        <f t="shared" si="32"/>
        <v>0</v>
      </c>
      <c r="AC58" s="423"/>
      <c r="AD58" s="86"/>
      <c r="AE58" s="523"/>
      <c r="AF58" s="523"/>
      <c r="AG58" s="2"/>
      <c r="AH58" s="2"/>
      <c r="AI58" s="2"/>
      <c r="AJ58" s="2"/>
      <c r="AK58" s="2"/>
    </row>
    <row r="59" spans="1:37" ht="18.75">
      <c r="A59" s="517">
        <f t="shared" si="23"/>
        <v>1</v>
      </c>
      <c r="B59" s="156" t="s">
        <v>91</v>
      </c>
      <c r="C59" s="156"/>
      <c r="D59" s="156"/>
      <c r="E59" s="156"/>
      <c r="F59" s="198">
        <v>28</v>
      </c>
      <c r="G59" s="383">
        <f t="shared" si="24"/>
        <v>196</v>
      </c>
      <c r="H59" s="319">
        <v>46303</v>
      </c>
      <c r="I59" s="384">
        <f t="shared" ca="1" si="33"/>
        <v>5</v>
      </c>
      <c r="J59" s="385">
        <v>3</v>
      </c>
      <c r="K59" s="490">
        <v>-4.1325567000000003</v>
      </c>
      <c r="L59" s="490">
        <v>15.3468956</v>
      </c>
      <c r="M59" s="385" t="str">
        <f>VLOOKUP(J59,Secteurs!$A$4:$C$6,3)</f>
        <v>Arnaud ITOUA</v>
      </c>
      <c r="N59" s="195">
        <v>0.5</v>
      </c>
      <c r="O59" s="196">
        <v>0.5</v>
      </c>
      <c r="P59" s="196"/>
      <c r="Q59" s="196"/>
      <c r="R59" s="196"/>
      <c r="S59" s="197"/>
      <c r="T59" s="386">
        <f t="shared" si="25"/>
        <v>98</v>
      </c>
      <c r="U59" s="387">
        <f t="shared" si="26"/>
        <v>98</v>
      </c>
      <c r="V59" s="387">
        <f t="shared" si="27"/>
        <v>0</v>
      </c>
      <c r="W59" s="387">
        <f t="shared" si="28"/>
        <v>0</v>
      </c>
      <c r="X59" s="387">
        <f t="shared" si="29"/>
        <v>0</v>
      </c>
      <c r="Y59" s="388">
        <f t="shared" si="30"/>
        <v>0</v>
      </c>
      <c r="Z59" s="389">
        <f t="shared" si="31"/>
        <v>196</v>
      </c>
      <c r="AA59" s="144"/>
      <c r="AB59" s="423">
        <f t="shared" si="32"/>
        <v>0</v>
      </c>
      <c r="AC59" s="423"/>
      <c r="AD59" s="10"/>
      <c r="AE59" s="107"/>
      <c r="AF59" s="2"/>
      <c r="AG59" s="2"/>
      <c r="AH59" s="2"/>
      <c r="AI59" s="2"/>
      <c r="AJ59" s="2"/>
      <c r="AK59" s="2"/>
    </row>
    <row r="60" spans="1:37" ht="18.75">
      <c r="A60" s="517">
        <f t="shared" si="23"/>
        <v>1</v>
      </c>
      <c r="B60" s="158" t="s">
        <v>92</v>
      </c>
      <c r="C60" s="158"/>
      <c r="D60" s="158"/>
      <c r="E60" s="148" t="s">
        <v>34</v>
      </c>
      <c r="F60" s="198">
        <v>24</v>
      </c>
      <c r="G60" s="383">
        <f t="shared" si="24"/>
        <v>168</v>
      </c>
      <c r="H60" s="319">
        <v>46302</v>
      </c>
      <c r="I60" s="384">
        <f t="shared" ca="1" si="33"/>
        <v>6</v>
      </c>
      <c r="J60" s="385">
        <v>1</v>
      </c>
      <c r="K60" s="490">
        <v>-4.2821667000000003</v>
      </c>
      <c r="L60" s="490">
        <v>15.235324</v>
      </c>
      <c r="M60" s="385" t="s">
        <v>353</v>
      </c>
      <c r="N60" s="195">
        <v>0.5</v>
      </c>
      <c r="O60" s="196"/>
      <c r="P60" s="196"/>
      <c r="Q60" s="196"/>
      <c r="R60" s="196"/>
      <c r="S60" s="197">
        <v>0.5</v>
      </c>
      <c r="T60" s="386">
        <f t="shared" si="25"/>
        <v>84</v>
      </c>
      <c r="U60" s="387">
        <f t="shared" si="26"/>
        <v>0</v>
      </c>
      <c r="V60" s="387">
        <f t="shared" si="27"/>
        <v>0</v>
      </c>
      <c r="W60" s="387">
        <f t="shared" si="28"/>
        <v>0</v>
      </c>
      <c r="X60" s="387">
        <f t="shared" si="29"/>
        <v>0</v>
      </c>
      <c r="Y60" s="388">
        <f t="shared" si="30"/>
        <v>84</v>
      </c>
      <c r="Z60" s="389">
        <f t="shared" si="31"/>
        <v>168</v>
      </c>
      <c r="AA60" s="144"/>
      <c r="AB60" s="423">
        <f t="shared" si="32"/>
        <v>0</v>
      </c>
      <c r="AC60" s="423"/>
      <c r="AD60" s="2"/>
      <c r="AE60" s="2"/>
      <c r="AF60" s="2"/>
      <c r="AG60" s="2"/>
      <c r="AH60" s="2"/>
      <c r="AI60" s="2"/>
      <c r="AJ60" s="2"/>
      <c r="AK60" s="2"/>
    </row>
    <row r="61" spans="1:37" ht="18.75">
      <c r="A61" s="517">
        <f t="shared" si="23"/>
        <v>1</v>
      </c>
      <c r="B61" s="156" t="s">
        <v>93</v>
      </c>
      <c r="C61" s="156"/>
      <c r="D61" s="156"/>
      <c r="E61" s="148" t="s">
        <v>29</v>
      </c>
      <c r="F61" s="198">
        <v>40</v>
      </c>
      <c r="G61" s="383">
        <f t="shared" si="24"/>
        <v>280</v>
      </c>
      <c r="H61" s="319">
        <v>46302</v>
      </c>
      <c r="I61" s="384">
        <f t="shared" ca="1" si="33"/>
        <v>6</v>
      </c>
      <c r="J61" s="385">
        <v>2</v>
      </c>
      <c r="K61" s="490">
        <v>-4.2573239999999997</v>
      </c>
      <c r="L61" s="490">
        <v>15.269506</v>
      </c>
      <c r="M61" s="385" t="s">
        <v>354</v>
      </c>
      <c r="N61" s="195">
        <v>0.25</v>
      </c>
      <c r="O61" s="196">
        <v>0.25</v>
      </c>
      <c r="P61" s="196">
        <v>0.25</v>
      </c>
      <c r="Q61" s="196"/>
      <c r="R61" s="196">
        <v>0.25</v>
      </c>
      <c r="S61" s="197"/>
      <c r="T61" s="386">
        <f t="shared" si="25"/>
        <v>70</v>
      </c>
      <c r="U61" s="387">
        <f t="shared" si="26"/>
        <v>70</v>
      </c>
      <c r="V61" s="387">
        <f t="shared" si="27"/>
        <v>70</v>
      </c>
      <c r="W61" s="387">
        <f t="shared" si="28"/>
        <v>0</v>
      </c>
      <c r="X61" s="387">
        <f t="shared" si="29"/>
        <v>70</v>
      </c>
      <c r="Y61" s="388">
        <f t="shared" si="30"/>
        <v>0</v>
      </c>
      <c r="Z61" s="389">
        <f t="shared" si="31"/>
        <v>280</v>
      </c>
      <c r="AA61" s="144"/>
      <c r="AB61" s="423">
        <f t="shared" si="32"/>
        <v>0</v>
      </c>
      <c r="AC61" s="423"/>
      <c r="AD61" s="2"/>
      <c r="AE61" s="2"/>
      <c r="AF61" s="2"/>
      <c r="AG61" s="2"/>
      <c r="AH61" s="2"/>
      <c r="AI61" s="2"/>
      <c r="AJ61" s="2"/>
      <c r="AK61" s="2"/>
    </row>
    <row r="62" spans="1:37" ht="18.75">
      <c r="A62" s="517">
        <f t="shared" si="23"/>
        <v>1</v>
      </c>
      <c r="B62" s="153" t="s">
        <v>94</v>
      </c>
      <c r="C62" s="153"/>
      <c r="D62" s="153"/>
      <c r="E62" s="148" t="s">
        <v>29</v>
      </c>
      <c r="F62" s="198">
        <v>28</v>
      </c>
      <c r="G62" s="383">
        <f t="shared" si="24"/>
        <v>196</v>
      </c>
      <c r="H62" s="319">
        <v>46304</v>
      </c>
      <c r="I62" s="384">
        <f t="shared" ca="1" si="33"/>
        <v>4</v>
      </c>
      <c r="J62" s="254">
        <v>1</v>
      </c>
      <c r="K62" s="491">
        <v>-4.2971031999999996</v>
      </c>
      <c r="L62" s="491">
        <v>15.2304285</v>
      </c>
      <c r="M62" s="385" t="s">
        <v>353</v>
      </c>
      <c r="N62" s="195">
        <v>1</v>
      </c>
      <c r="O62" s="196"/>
      <c r="P62" s="196"/>
      <c r="Q62" s="196"/>
      <c r="R62" s="196"/>
      <c r="S62" s="197"/>
      <c r="T62" s="386">
        <f t="shared" si="25"/>
        <v>196</v>
      </c>
      <c r="U62" s="387">
        <f t="shared" si="26"/>
        <v>0</v>
      </c>
      <c r="V62" s="387">
        <f t="shared" si="27"/>
        <v>0</v>
      </c>
      <c r="W62" s="387">
        <f t="shared" si="28"/>
        <v>0</v>
      </c>
      <c r="X62" s="387">
        <f t="shared" si="29"/>
        <v>0</v>
      </c>
      <c r="Y62" s="388">
        <f t="shared" si="30"/>
        <v>0</v>
      </c>
      <c r="Z62" s="389">
        <f t="shared" si="31"/>
        <v>196</v>
      </c>
      <c r="AA62" s="144"/>
      <c r="AB62" s="423">
        <f t="shared" si="32"/>
        <v>0</v>
      </c>
      <c r="AC62" s="423"/>
      <c r="AD62" s="2"/>
      <c r="AE62" s="2"/>
      <c r="AF62" s="2"/>
      <c r="AG62" s="2"/>
      <c r="AH62" s="2"/>
      <c r="AI62" s="2"/>
      <c r="AJ62" s="2"/>
      <c r="AK62" s="2"/>
    </row>
    <row r="63" spans="1:37" ht="18.75">
      <c r="A63" s="517">
        <f t="shared" si="23"/>
        <v>1</v>
      </c>
      <c r="B63" s="169" t="s">
        <v>95</v>
      </c>
      <c r="C63" s="169"/>
      <c r="D63" s="169"/>
      <c r="E63" s="159" t="s">
        <v>29</v>
      </c>
      <c r="F63" s="200">
        <v>24</v>
      </c>
      <c r="G63" s="383">
        <f t="shared" si="24"/>
        <v>168</v>
      </c>
      <c r="H63" s="319">
        <v>46302</v>
      </c>
      <c r="I63" s="384">
        <f t="shared" ca="1" si="33"/>
        <v>6</v>
      </c>
      <c r="J63" s="254">
        <v>1</v>
      </c>
      <c r="K63" s="491">
        <v>-4.2821742</v>
      </c>
      <c r="L63" s="491">
        <v>15.220715500000001</v>
      </c>
      <c r="M63" s="385" t="s">
        <v>353</v>
      </c>
      <c r="N63" s="195">
        <v>0.5</v>
      </c>
      <c r="O63" s="196"/>
      <c r="P63" s="196">
        <v>0.5</v>
      </c>
      <c r="Q63" s="196"/>
      <c r="R63" s="196"/>
      <c r="S63" s="197"/>
      <c r="T63" s="386">
        <f t="shared" si="25"/>
        <v>84</v>
      </c>
      <c r="U63" s="387">
        <f t="shared" si="26"/>
        <v>0</v>
      </c>
      <c r="V63" s="387">
        <f t="shared" si="27"/>
        <v>84</v>
      </c>
      <c r="W63" s="387">
        <f t="shared" si="28"/>
        <v>0</v>
      </c>
      <c r="X63" s="387">
        <f t="shared" si="29"/>
        <v>0</v>
      </c>
      <c r="Y63" s="388">
        <f t="shared" si="30"/>
        <v>0</v>
      </c>
      <c r="Z63" s="389">
        <f t="shared" si="31"/>
        <v>168</v>
      </c>
      <c r="AA63" s="144"/>
      <c r="AB63" s="423">
        <f t="shared" si="32"/>
        <v>0</v>
      </c>
      <c r="AC63" s="423"/>
      <c r="AD63" s="2"/>
      <c r="AE63" s="2"/>
      <c r="AF63" s="2"/>
      <c r="AG63" s="2"/>
      <c r="AH63" s="2"/>
      <c r="AI63" s="2"/>
      <c r="AJ63" s="2"/>
      <c r="AK63" s="2"/>
    </row>
    <row r="64" spans="1:37" ht="18.75">
      <c r="A64" s="517">
        <f t="shared" si="23"/>
        <v>1</v>
      </c>
      <c r="B64" s="142" t="s">
        <v>96</v>
      </c>
      <c r="C64" s="150"/>
      <c r="D64" s="150"/>
      <c r="E64" s="159" t="s">
        <v>29</v>
      </c>
      <c r="F64" s="198">
        <v>24</v>
      </c>
      <c r="G64" s="383">
        <f t="shared" si="24"/>
        <v>168</v>
      </c>
      <c r="H64" s="319">
        <v>46302</v>
      </c>
      <c r="I64" s="384">
        <f t="shared" ca="1" si="33"/>
        <v>6</v>
      </c>
      <c r="J64" s="254">
        <v>1</v>
      </c>
      <c r="K64" s="491">
        <v>-4.2682741999999996</v>
      </c>
      <c r="L64" s="491">
        <v>15.2245566</v>
      </c>
      <c r="M64" s="385" t="s">
        <v>353</v>
      </c>
      <c r="N64" s="195">
        <v>0.5</v>
      </c>
      <c r="O64" s="196"/>
      <c r="P64" s="196">
        <v>0.25</v>
      </c>
      <c r="Q64" s="196"/>
      <c r="R64" s="196"/>
      <c r="S64" s="197">
        <v>0.25</v>
      </c>
      <c r="T64" s="386">
        <f t="shared" si="25"/>
        <v>84</v>
      </c>
      <c r="U64" s="387">
        <f t="shared" si="26"/>
        <v>0</v>
      </c>
      <c r="V64" s="387">
        <f t="shared" si="27"/>
        <v>42</v>
      </c>
      <c r="W64" s="387">
        <f t="shared" si="28"/>
        <v>0</v>
      </c>
      <c r="X64" s="387">
        <f t="shared" si="29"/>
        <v>0</v>
      </c>
      <c r="Y64" s="388">
        <f t="shared" si="30"/>
        <v>42</v>
      </c>
      <c r="Z64" s="389">
        <f t="shared" si="31"/>
        <v>168</v>
      </c>
      <c r="AA64" s="144"/>
      <c r="AB64" s="423">
        <f t="shared" si="32"/>
        <v>0</v>
      </c>
      <c r="AC64" s="423"/>
      <c r="AD64" s="2"/>
      <c r="AE64" s="2"/>
      <c r="AF64" s="2"/>
      <c r="AG64" s="2"/>
      <c r="AH64" s="2"/>
      <c r="AI64" s="2"/>
      <c r="AJ64" s="2"/>
      <c r="AK64" s="2"/>
    </row>
    <row r="65" spans="1:37" ht="18.75">
      <c r="A65" s="517">
        <f t="shared" si="23"/>
        <v>1</v>
      </c>
      <c r="B65" s="150" t="s">
        <v>97</v>
      </c>
      <c r="C65" s="150"/>
      <c r="D65" s="150"/>
      <c r="E65" s="159" t="s">
        <v>29</v>
      </c>
      <c r="F65" s="200">
        <v>40</v>
      </c>
      <c r="G65" s="383">
        <f t="shared" si="24"/>
        <v>280</v>
      </c>
      <c r="H65" s="319">
        <v>46302</v>
      </c>
      <c r="I65" s="384">
        <f t="shared" ca="1" si="33"/>
        <v>6</v>
      </c>
      <c r="J65" s="385">
        <v>3</v>
      </c>
      <c r="K65" s="490"/>
      <c r="L65" s="490"/>
      <c r="M65" s="385" t="str">
        <f>VLOOKUP(J65,Secteurs!$A$4:$C$6,3)</f>
        <v>Arnaud ITOUA</v>
      </c>
      <c r="N65" s="195">
        <v>0.5</v>
      </c>
      <c r="O65" s="196"/>
      <c r="P65" s="196"/>
      <c r="Q65" s="196"/>
      <c r="R65" s="196">
        <v>0.5</v>
      </c>
      <c r="S65" s="197"/>
      <c r="T65" s="386">
        <f t="shared" si="25"/>
        <v>140</v>
      </c>
      <c r="U65" s="387">
        <f t="shared" si="26"/>
        <v>0</v>
      </c>
      <c r="V65" s="387">
        <f t="shared" si="27"/>
        <v>0</v>
      </c>
      <c r="W65" s="387">
        <f t="shared" si="28"/>
        <v>0</v>
      </c>
      <c r="X65" s="387">
        <f t="shared" si="29"/>
        <v>140</v>
      </c>
      <c r="Y65" s="388">
        <f t="shared" si="30"/>
        <v>0</v>
      </c>
      <c r="Z65" s="389">
        <f t="shared" si="31"/>
        <v>280</v>
      </c>
      <c r="AA65" s="144"/>
      <c r="AB65" s="423">
        <f t="shared" si="32"/>
        <v>0</v>
      </c>
      <c r="AC65" s="423"/>
      <c r="AD65" s="2"/>
      <c r="AE65" s="2"/>
      <c r="AF65" s="2"/>
      <c r="AG65" s="2"/>
      <c r="AH65" s="2"/>
      <c r="AI65" s="2"/>
      <c r="AJ65" s="2"/>
      <c r="AK65" s="2"/>
    </row>
    <row r="66" spans="1:37" ht="18.75">
      <c r="A66" s="517">
        <f t="shared" si="23"/>
        <v>1</v>
      </c>
      <c r="B66" s="169" t="s">
        <v>98</v>
      </c>
      <c r="C66" s="169"/>
      <c r="D66" s="169"/>
      <c r="E66" s="159" t="s">
        <v>29</v>
      </c>
      <c r="F66" s="200">
        <v>18</v>
      </c>
      <c r="G66" s="383">
        <f t="shared" si="24"/>
        <v>126</v>
      </c>
      <c r="H66" s="319">
        <v>46304</v>
      </c>
      <c r="I66" s="384">
        <f t="shared" ca="1" si="33"/>
        <v>4</v>
      </c>
      <c r="J66" s="254">
        <v>1</v>
      </c>
      <c r="K66" s="491">
        <v>-4.2987611000000001</v>
      </c>
      <c r="L66" s="491">
        <v>15.229229999999999</v>
      </c>
      <c r="M66" s="385" t="s">
        <v>353</v>
      </c>
      <c r="N66" s="195">
        <v>0.5</v>
      </c>
      <c r="O66" s="196"/>
      <c r="P66" s="196"/>
      <c r="Q66" s="196">
        <v>0.5</v>
      </c>
      <c r="R66" s="196"/>
      <c r="S66" s="197"/>
      <c r="T66" s="386">
        <f t="shared" si="25"/>
        <v>63</v>
      </c>
      <c r="U66" s="387">
        <f t="shared" si="26"/>
        <v>0</v>
      </c>
      <c r="V66" s="387">
        <f t="shared" si="27"/>
        <v>0</v>
      </c>
      <c r="W66" s="387">
        <f t="shared" si="28"/>
        <v>63</v>
      </c>
      <c r="X66" s="387">
        <f t="shared" si="29"/>
        <v>0</v>
      </c>
      <c r="Y66" s="388">
        <f t="shared" si="30"/>
        <v>0</v>
      </c>
      <c r="Z66" s="389">
        <f t="shared" si="31"/>
        <v>126</v>
      </c>
      <c r="AA66" s="144"/>
      <c r="AB66" s="423">
        <f t="shared" si="32"/>
        <v>0</v>
      </c>
      <c r="AC66" s="423"/>
      <c r="AD66" s="2"/>
      <c r="AE66" s="2"/>
      <c r="AF66" s="2"/>
      <c r="AG66" s="2"/>
      <c r="AH66" s="2"/>
      <c r="AI66" s="2"/>
      <c r="AJ66" s="2"/>
      <c r="AK66" s="2"/>
    </row>
    <row r="67" spans="1:37" ht="18.75">
      <c r="A67" s="517">
        <f t="shared" si="23"/>
        <v>1</v>
      </c>
      <c r="B67" s="169" t="s">
        <v>99</v>
      </c>
      <c r="C67" s="169"/>
      <c r="D67" s="169"/>
      <c r="E67" s="159" t="s">
        <v>29</v>
      </c>
      <c r="F67" s="200">
        <v>28</v>
      </c>
      <c r="G67" s="383">
        <f t="shared" si="24"/>
        <v>196</v>
      </c>
      <c r="H67" s="319">
        <v>46304</v>
      </c>
      <c r="I67" s="384">
        <f t="shared" ca="1" si="33"/>
        <v>4</v>
      </c>
      <c r="J67" s="385">
        <v>1</v>
      </c>
      <c r="K67" s="490">
        <v>-4.2967839999999997</v>
      </c>
      <c r="L67" s="490">
        <v>15.2316182</v>
      </c>
      <c r="M67" s="385" t="s">
        <v>353</v>
      </c>
      <c r="N67" s="195">
        <v>0.5</v>
      </c>
      <c r="O67" s="196"/>
      <c r="P67" s="196"/>
      <c r="Q67" s="196"/>
      <c r="R67" s="196"/>
      <c r="S67" s="197">
        <v>0.5</v>
      </c>
      <c r="T67" s="386">
        <f t="shared" si="25"/>
        <v>98</v>
      </c>
      <c r="U67" s="387">
        <f t="shared" si="26"/>
        <v>0</v>
      </c>
      <c r="V67" s="387">
        <f t="shared" si="27"/>
        <v>0</v>
      </c>
      <c r="W67" s="387">
        <f t="shared" si="28"/>
        <v>0</v>
      </c>
      <c r="X67" s="387">
        <f t="shared" si="29"/>
        <v>0</v>
      </c>
      <c r="Y67" s="388">
        <f t="shared" si="30"/>
        <v>98</v>
      </c>
      <c r="Z67" s="389">
        <f t="shared" si="31"/>
        <v>196</v>
      </c>
      <c r="AA67" s="144"/>
      <c r="AB67" s="423">
        <f t="shared" si="32"/>
        <v>0</v>
      </c>
      <c r="AC67" s="423"/>
      <c r="AD67" s="2"/>
      <c r="AE67" s="2"/>
      <c r="AF67" s="2"/>
      <c r="AG67" s="2"/>
      <c r="AH67" s="2"/>
      <c r="AI67" s="2"/>
      <c r="AJ67" s="2"/>
      <c r="AK67" s="2"/>
    </row>
    <row r="68" spans="1:37" ht="18.75">
      <c r="A68" s="517">
        <f t="shared" si="23"/>
        <v>1</v>
      </c>
      <c r="B68" s="161" t="s">
        <v>100</v>
      </c>
      <c r="C68" s="161"/>
      <c r="D68" s="161"/>
      <c r="E68" s="160" t="s">
        <v>29</v>
      </c>
      <c r="F68" s="198">
        <v>20</v>
      </c>
      <c r="G68" s="383">
        <f t="shared" si="24"/>
        <v>140</v>
      </c>
      <c r="H68" s="319">
        <v>46302</v>
      </c>
      <c r="I68" s="384">
        <f t="shared" ca="1" si="33"/>
        <v>6</v>
      </c>
      <c r="J68" s="254">
        <v>1</v>
      </c>
      <c r="K68" s="491">
        <v>-4.2824644000000003</v>
      </c>
      <c r="L68" s="491">
        <v>15.226678700000001</v>
      </c>
      <c r="M68" s="385" t="s">
        <v>353</v>
      </c>
      <c r="N68" s="195"/>
      <c r="O68" s="196">
        <v>0.5</v>
      </c>
      <c r="P68" s="196"/>
      <c r="Q68" s="196"/>
      <c r="R68" s="196">
        <v>0.5</v>
      </c>
      <c r="S68" s="197"/>
      <c r="T68" s="386">
        <f t="shared" si="25"/>
        <v>0</v>
      </c>
      <c r="U68" s="387">
        <f t="shared" si="26"/>
        <v>70</v>
      </c>
      <c r="V68" s="387">
        <f t="shared" si="27"/>
        <v>0</v>
      </c>
      <c r="W68" s="387">
        <f t="shared" si="28"/>
        <v>0</v>
      </c>
      <c r="X68" s="387">
        <f t="shared" si="29"/>
        <v>70</v>
      </c>
      <c r="Y68" s="388">
        <f t="shared" si="30"/>
        <v>0</v>
      </c>
      <c r="Z68" s="389">
        <f t="shared" si="31"/>
        <v>140</v>
      </c>
      <c r="AA68" s="144"/>
      <c r="AB68" s="423">
        <f t="shared" si="32"/>
        <v>0</v>
      </c>
      <c r="AC68" s="423"/>
      <c r="AD68" s="2"/>
      <c r="AE68" s="2"/>
      <c r="AF68" s="2"/>
      <c r="AG68" s="2"/>
      <c r="AH68" s="2"/>
      <c r="AI68" s="2"/>
      <c r="AJ68" s="2"/>
      <c r="AK68" s="2"/>
    </row>
    <row r="69" spans="1:37" ht="18.75">
      <c r="A69" s="517">
        <f t="shared" si="23"/>
        <v>1</v>
      </c>
      <c r="B69" s="153" t="s">
        <v>101</v>
      </c>
      <c r="C69" s="153"/>
      <c r="D69" s="153"/>
      <c r="E69" s="148" t="s">
        <v>29</v>
      </c>
      <c r="F69" s="198">
        <v>48</v>
      </c>
      <c r="G69" s="383">
        <f t="shared" si="24"/>
        <v>336</v>
      </c>
      <c r="H69" s="319">
        <v>46295</v>
      </c>
      <c r="I69" s="384">
        <v>1</v>
      </c>
      <c r="J69" s="385">
        <v>2</v>
      </c>
      <c r="K69" s="490">
        <v>-4.2595340000000004</v>
      </c>
      <c r="L69" s="490">
        <v>15.281347</v>
      </c>
      <c r="M69" s="385" t="s">
        <v>355</v>
      </c>
      <c r="N69" s="195"/>
      <c r="O69" s="196">
        <v>0.5</v>
      </c>
      <c r="P69" s="196"/>
      <c r="Q69" s="196">
        <v>0.25</v>
      </c>
      <c r="R69" s="196"/>
      <c r="S69" s="197">
        <v>0.25</v>
      </c>
      <c r="T69" s="386">
        <f t="shared" si="25"/>
        <v>0</v>
      </c>
      <c r="U69" s="387">
        <f t="shared" si="26"/>
        <v>168</v>
      </c>
      <c r="V69" s="387">
        <f t="shared" si="27"/>
        <v>0</v>
      </c>
      <c r="W69" s="387">
        <f t="shared" si="28"/>
        <v>84</v>
      </c>
      <c r="X69" s="387">
        <f t="shared" si="29"/>
        <v>0</v>
      </c>
      <c r="Y69" s="388">
        <f t="shared" si="30"/>
        <v>84</v>
      </c>
      <c r="Z69" s="389">
        <f t="shared" si="31"/>
        <v>336</v>
      </c>
      <c r="AA69" s="144"/>
      <c r="AB69" s="423">
        <f t="shared" si="32"/>
        <v>0</v>
      </c>
      <c r="AC69" s="423"/>
      <c r="AD69" s="2"/>
      <c r="AE69" s="2"/>
      <c r="AF69" s="2"/>
      <c r="AG69" s="2"/>
      <c r="AH69" s="2"/>
      <c r="AI69" s="2"/>
      <c r="AJ69" s="2"/>
      <c r="AK69" s="2"/>
    </row>
    <row r="70" spans="1:37" ht="18.75">
      <c r="A70" s="517">
        <f t="shared" si="23"/>
        <v>1</v>
      </c>
      <c r="B70" s="150" t="s">
        <v>103</v>
      </c>
      <c r="C70" s="150"/>
      <c r="D70" s="150"/>
      <c r="E70" s="288"/>
      <c r="F70" s="200">
        <v>20</v>
      </c>
      <c r="G70" s="383">
        <f t="shared" si="24"/>
        <v>140</v>
      </c>
      <c r="H70" s="319">
        <v>46302</v>
      </c>
      <c r="I70" s="384">
        <f t="shared" ref="I70:I101" ca="1" si="34">+IF(A70=1,(+TODAY())-H70,"Sans objet")</f>
        <v>6</v>
      </c>
      <c r="J70" s="254">
        <v>2</v>
      </c>
      <c r="K70" s="491">
        <v>-4.2455360000000004</v>
      </c>
      <c r="L70" s="491">
        <v>15.277835</v>
      </c>
      <c r="M70" s="385" t="s">
        <v>354</v>
      </c>
      <c r="N70" s="195"/>
      <c r="O70" s="196"/>
      <c r="P70" s="196"/>
      <c r="Q70" s="196"/>
      <c r="R70" s="196"/>
      <c r="S70" s="197">
        <v>1</v>
      </c>
      <c r="T70" s="386">
        <f t="shared" si="25"/>
        <v>0</v>
      </c>
      <c r="U70" s="387">
        <f t="shared" si="26"/>
        <v>0</v>
      </c>
      <c r="V70" s="387">
        <f t="shared" si="27"/>
        <v>0</v>
      </c>
      <c r="W70" s="387">
        <f t="shared" si="28"/>
        <v>0</v>
      </c>
      <c r="X70" s="387">
        <f t="shared" si="29"/>
        <v>0</v>
      </c>
      <c r="Y70" s="388">
        <f t="shared" si="30"/>
        <v>140</v>
      </c>
      <c r="Z70" s="389">
        <f t="shared" si="31"/>
        <v>140</v>
      </c>
      <c r="AA70" s="144"/>
      <c r="AB70" s="423">
        <f t="shared" si="32"/>
        <v>0</v>
      </c>
      <c r="AC70" s="423"/>
      <c r="AD70" s="2"/>
      <c r="AE70" s="2"/>
      <c r="AF70" s="2"/>
      <c r="AG70" s="2"/>
      <c r="AH70" s="2"/>
      <c r="AI70" s="2"/>
      <c r="AJ70" s="2"/>
      <c r="AK70" s="2"/>
    </row>
    <row r="71" spans="1:37" ht="18.75">
      <c r="A71" s="517">
        <f t="shared" si="23"/>
        <v>1</v>
      </c>
      <c r="B71" s="153" t="s">
        <v>105</v>
      </c>
      <c r="C71" s="141"/>
      <c r="D71" s="141"/>
      <c r="F71" s="198">
        <v>35</v>
      </c>
      <c r="G71" s="383">
        <f t="shared" si="24"/>
        <v>245</v>
      </c>
      <c r="H71" s="319">
        <v>46303</v>
      </c>
      <c r="I71" s="384">
        <f t="shared" ca="1" si="34"/>
        <v>5</v>
      </c>
      <c r="J71" s="254">
        <v>1</v>
      </c>
      <c r="K71" s="491">
        <v>-4.2809239999999997</v>
      </c>
      <c r="L71" s="491">
        <v>15.191523</v>
      </c>
      <c r="M71" s="385" t="s">
        <v>353</v>
      </c>
      <c r="N71" s="195">
        <v>0.5</v>
      </c>
      <c r="O71" s="196"/>
      <c r="P71" s="196"/>
      <c r="Q71" s="196">
        <v>0.5</v>
      </c>
      <c r="R71" s="196"/>
      <c r="S71" s="197"/>
      <c r="T71" s="386">
        <f t="shared" si="25"/>
        <v>122.5</v>
      </c>
      <c r="U71" s="387">
        <f t="shared" si="26"/>
        <v>0</v>
      </c>
      <c r="V71" s="387">
        <f t="shared" si="27"/>
        <v>0</v>
      </c>
      <c r="W71" s="387">
        <f t="shared" si="28"/>
        <v>122.5</v>
      </c>
      <c r="X71" s="387">
        <f t="shared" si="29"/>
        <v>0</v>
      </c>
      <c r="Y71" s="388">
        <f t="shared" si="30"/>
        <v>0</v>
      </c>
      <c r="Z71" s="389">
        <f t="shared" si="31"/>
        <v>245</v>
      </c>
      <c r="AA71" s="144"/>
      <c r="AB71" s="423">
        <f t="shared" si="32"/>
        <v>0</v>
      </c>
      <c r="AC71" s="423"/>
      <c r="AD71" s="2"/>
      <c r="AE71" s="2"/>
      <c r="AF71" s="2"/>
      <c r="AG71" s="2"/>
      <c r="AH71" s="2"/>
      <c r="AI71" s="2"/>
      <c r="AJ71" s="2"/>
      <c r="AK71" s="2"/>
    </row>
    <row r="72" spans="1:37" ht="19.5" customHeight="1">
      <c r="A72" s="517">
        <f t="shared" si="23"/>
        <v>1</v>
      </c>
      <c r="B72" s="142" t="s">
        <v>106</v>
      </c>
      <c r="C72" s="142"/>
      <c r="D72" s="142"/>
      <c r="E72" s="142"/>
      <c r="F72" s="199">
        <v>22</v>
      </c>
      <c r="G72" s="383">
        <f t="shared" si="24"/>
        <v>154</v>
      </c>
      <c r="H72" s="319">
        <v>46301</v>
      </c>
      <c r="I72" s="384">
        <f t="shared" ca="1" si="34"/>
        <v>7</v>
      </c>
      <c r="J72" s="254">
        <v>1</v>
      </c>
      <c r="K72" s="491">
        <v>-4.3030698000000003</v>
      </c>
      <c r="L72" s="491">
        <v>15.229532499999999</v>
      </c>
      <c r="M72" s="385" t="s">
        <v>353</v>
      </c>
      <c r="N72" s="195">
        <v>0.5</v>
      </c>
      <c r="O72" s="196"/>
      <c r="P72" s="196"/>
      <c r="Q72" s="196">
        <v>0.25</v>
      </c>
      <c r="R72" s="196"/>
      <c r="S72" s="197">
        <v>0.25</v>
      </c>
      <c r="T72" s="386">
        <f t="shared" si="25"/>
        <v>77</v>
      </c>
      <c r="U72" s="387">
        <f t="shared" si="26"/>
        <v>0</v>
      </c>
      <c r="V72" s="387">
        <f t="shared" si="27"/>
        <v>0</v>
      </c>
      <c r="W72" s="387">
        <f t="shared" si="28"/>
        <v>38.5</v>
      </c>
      <c r="X72" s="387">
        <f t="shared" si="29"/>
        <v>0</v>
      </c>
      <c r="Y72" s="388">
        <f t="shared" si="30"/>
        <v>38.5</v>
      </c>
      <c r="Z72" s="389">
        <f t="shared" si="31"/>
        <v>154</v>
      </c>
      <c r="AA72" s="144"/>
      <c r="AB72" s="423">
        <f t="shared" si="32"/>
        <v>0</v>
      </c>
      <c r="AC72" s="423"/>
      <c r="AD72" s="36"/>
      <c r="AE72" s="36"/>
      <c r="AF72" s="36"/>
      <c r="AG72" s="36"/>
      <c r="AH72" s="36"/>
      <c r="AI72" s="36"/>
      <c r="AJ72" s="2"/>
      <c r="AK72" s="2"/>
    </row>
    <row r="73" spans="1:37" ht="21">
      <c r="A73" s="517">
        <f t="shared" si="23"/>
        <v>1</v>
      </c>
      <c r="B73" s="142" t="s">
        <v>107</v>
      </c>
      <c r="C73" s="142"/>
      <c r="D73" s="142"/>
      <c r="E73" s="142"/>
      <c r="F73" s="198">
        <v>28</v>
      </c>
      <c r="G73" s="383">
        <f t="shared" si="24"/>
        <v>196</v>
      </c>
      <c r="H73" s="319">
        <v>46302</v>
      </c>
      <c r="I73" s="384">
        <f t="shared" ca="1" si="34"/>
        <v>6</v>
      </c>
      <c r="J73" s="385">
        <v>2</v>
      </c>
      <c r="K73" s="490">
        <v>-4.2298609999999996</v>
      </c>
      <c r="L73" s="490">
        <v>15.268148999999999</v>
      </c>
      <c r="M73" s="385" t="s">
        <v>354</v>
      </c>
      <c r="N73" s="195">
        <v>0.75</v>
      </c>
      <c r="O73" s="196"/>
      <c r="P73" s="196"/>
      <c r="Q73" s="196">
        <v>0.25</v>
      </c>
      <c r="R73" s="196"/>
      <c r="S73" s="197"/>
      <c r="T73" s="386">
        <f t="shared" si="25"/>
        <v>147</v>
      </c>
      <c r="U73" s="387">
        <f t="shared" si="26"/>
        <v>0</v>
      </c>
      <c r="V73" s="387">
        <f t="shared" si="27"/>
        <v>0</v>
      </c>
      <c r="W73" s="387">
        <f t="shared" si="28"/>
        <v>49</v>
      </c>
      <c r="X73" s="387">
        <f t="shared" si="29"/>
        <v>0</v>
      </c>
      <c r="Y73" s="388">
        <f t="shared" si="30"/>
        <v>0</v>
      </c>
      <c r="Z73" s="389">
        <f t="shared" si="31"/>
        <v>196</v>
      </c>
      <c r="AA73" s="144"/>
      <c r="AB73" s="423">
        <f t="shared" si="32"/>
        <v>0</v>
      </c>
      <c r="AC73" s="423"/>
      <c r="AD73" s="36"/>
      <c r="AE73" s="36"/>
      <c r="AF73" s="36"/>
      <c r="AG73" s="36"/>
      <c r="AH73" s="36"/>
      <c r="AI73" s="36"/>
      <c r="AJ73" s="2"/>
      <c r="AK73" s="2"/>
    </row>
    <row r="74" spans="1:37" ht="18.75" customHeight="1">
      <c r="A74" s="517">
        <f t="shared" si="23"/>
        <v>1</v>
      </c>
      <c r="B74" s="153" t="s">
        <v>392</v>
      </c>
      <c r="C74" s="153"/>
      <c r="D74" s="153"/>
      <c r="E74" s="149" t="s">
        <v>34</v>
      </c>
      <c r="F74" s="198">
        <v>30</v>
      </c>
      <c r="G74" s="383">
        <f t="shared" si="24"/>
        <v>210</v>
      </c>
      <c r="H74" s="352">
        <v>46303</v>
      </c>
      <c r="I74" s="384">
        <f t="shared" ca="1" si="34"/>
        <v>5</v>
      </c>
      <c r="J74" s="255">
        <v>1</v>
      </c>
      <c r="K74" s="492">
        <v>-4.2982246000000002</v>
      </c>
      <c r="L74" s="492">
        <v>15.2397025</v>
      </c>
      <c r="M74" s="255" t="s">
        <v>353</v>
      </c>
      <c r="N74" s="195">
        <v>0.5</v>
      </c>
      <c r="O74" s="196"/>
      <c r="P74" s="196"/>
      <c r="Q74" s="196">
        <v>0.5</v>
      </c>
      <c r="R74" s="196"/>
      <c r="S74" s="197"/>
      <c r="T74" s="386">
        <f t="shared" si="25"/>
        <v>105</v>
      </c>
      <c r="U74" s="387">
        <f t="shared" si="26"/>
        <v>0</v>
      </c>
      <c r="V74" s="387">
        <f t="shared" si="27"/>
        <v>0</v>
      </c>
      <c r="W74" s="387">
        <f t="shared" si="28"/>
        <v>105</v>
      </c>
      <c r="X74" s="387">
        <f t="shared" si="29"/>
        <v>0</v>
      </c>
      <c r="Y74" s="388">
        <f t="shared" si="30"/>
        <v>0</v>
      </c>
      <c r="Z74" s="389">
        <f t="shared" si="31"/>
        <v>210</v>
      </c>
      <c r="AA74" s="144"/>
      <c r="AB74" s="423">
        <f t="shared" si="32"/>
        <v>0</v>
      </c>
      <c r="AC74" s="423"/>
      <c r="AD74" s="36"/>
      <c r="AE74" s="36"/>
      <c r="AF74" s="36"/>
      <c r="AG74" s="36"/>
      <c r="AH74" s="36"/>
      <c r="AI74" s="36"/>
      <c r="AJ74" s="2"/>
      <c r="AK74" s="2"/>
    </row>
    <row r="75" spans="1:37" ht="21">
      <c r="A75" s="517">
        <f t="shared" si="23"/>
        <v>1</v>
      </c>
      <c r="B75" s="153" t="s">
        <v>393</v>
      </c>
      <c r="C75" s="153"/>
      <c r="D75" s="153"/>
      <c r="E75" s="153"/>
      <c r="F75" s="198">
        <v>26</v>
      </c>
      <c r="G75" s="383">
        <f t="shared" si="24"/>
        <v>182</v>
      </c>
      <c r="H75" s="319">
        <v>46303</v>
      </c>
      <c r="I75" s="384">
        <f t="shared" ca="1" si="34"/>
        <v>5</v>
      </c>
      <c r="J75" s="385">
        <v>1</v>
      </c>
      <c r="K75" s="490">
        <v>-4.3055595000000002</v>
      </c>
      <c r="L75" s="490">
        <v>15.2354831</v>
      </c>
      <c r="M75" s="385" t="s">
        <v>353</v>
      </c>
      <c r="N75" s="195">
        <v>0.5</v>
      </c>
      <c r="O75" s="196"/>
      <c r="P75" s="196"/>
      <c r="Q75" s="196"/>
      <c r="R75" s="196">
        <v>0.5</v>
      </c>
      <c r="S75" s="197"/>
      <c r="T75" s="386">
        <f t="shared" si="25"/>
        <v>91</v>
      </c>
      <c r="U75" s="387">
        <f t="shared" si="26"/>
        <v>0</v>
      </c>
      <c r="V75" s="387">
        <f t="shared" si="27"/>
        <v>0</v>
      </c>
      <c r="W75" s="387">
        <f t="shared" si="28"/>
        <v>0</v>
      </c>
      <c r="X75" s="387">
        <f t="shared" si="29"/>
        <v>91</v>
      </c>
      <c r="Y75" s="388">
        <f t="shared" si="30"/>
        <v>0</v>
      </c>
      <c r="Z75" s="389">
        <f t="shared" si="31"/>
        <v>182</v>
      </c>
      <c r="AA75" s="144"/>
      <c r="AB75" s="423">
        <f t="shared" si="32"/>
        <v>0</v>
      </c>
      <c r="AC75" s="423"/>
      <c r="AD75" s="36"/>
      <c r="AE75" s="36"/>
      <c r="AF75" s="36"/>
      <c r="AG75" s="36"/>
      <c r="AH75" s="36"/>
      <c r="AI75" s="36"/>
      <c r="AJ75" s="2"/>
      <c r="AK75" s="2"/>
    </row>
    <row r="76" spans="1:37" ht="18.75">
      <c r="A76" s="517">
        <f t="shared" si="23"/>
        <v>1</v>
      </c>
      <c r="B76" s="142" t="s">
        <v>110</v>
      </c>
      <c r="C76" s="142"/>
      <c r="D76" s="142"/>
      <c r="E76" s="148" t="s">
        <v>29</v>
      </c>
      <c r="F76" s="198">
        <v>24</v>
      </c>
      <c r="G76" s="383">
        <f t="shared" si="24"/>
        <v>168</v>
      </c>
      <c r="H76" s="319">
        <v>46303</v>
      </c>
      <c r="I76" s="384">
        <f t="shared" ca="1" si="34"/>
        <v>5</v>
      </c>
      <c r="J76" s="385">
        <v>3</v>
      </c>
      <c r="K76" s="490">
        <v>-4.1654558000000002</v>
      </c>
      <c r="L76" s="490">
        <v>15.255113700000001</v>
      </c>
      <c r="M76" s="385" t="str">
        <f>VLOOKUP(J76,Secteurs!$A$4:$C$6,3)</f>
        <v>Arnaud ITOUA</v>
      </c>
      <c r="N76" s="195">
        <v>0.5</v>
      </c>
      <c r="O76" s="196"/>
      <c r="P76" s="196">
        <v>0.25</v>
      </c>
      <c r="Q76" s="196"/>
      <c r="R76" s="196">
        <v>0.25</v>
      </c>
      <c r="S76" s="197"/>
      <c r="T76" s="386">
        <f t="shared" si="25"/>
        <v>84</v>
      </c>
      <c r="U76" s="387">
        <f t="shared" si="26"/>
        <v>0</v>
      </c>
      <c r="V76" s="387">
        <f t="shared" si="27"/>
        <v>42</v>
      </c>
      <c r="W76" s="387">
        <f t="shared" si="28"/>
        <v>0</v>
      </c>
      <c r="X76" s="387">
        <f t="shared" si="29"/>
        <v>42</v>
      </c>
      <c r="Y76" s="388">
        <f t="shared" si="30"/>
        <v>0</v>
      </c>
      <c r="Z76" s="389">
        <f t="shared" si="31"/>
        <v>168</v>
      </c>
      <c r="AA76" s="144"/>
      <c r="AB76" s="423">
        <f t="shared" si="32"/>
        <v>0</v>
      </c>
      <c r="AC76" s="423"/>
      <c r="AD76" s="2"/>
      <c r="AE76" s="2"/>
      <c r="AF76" s="2"/>
      <c r="AG76" s="2"/>
      <c r="AH76" s="2"/>
      <c r="AI76" s="2"/>
      <c r="AJ76" s="2"/>
      <c r="AK76" s="2"/>
    </row>
    <row r="77" spans="1:37" ht="18.75">
      <c r="A77" s="517">
        <f t="shared" si="23"/>
        <v>1</v>
      </c>
      <c r="B77" s="142" t="s">
        <v>111</v>
      </c>
      <c r="C77" s="142"/>
      <c r="D77" s="142"/>
      <c r="E77" s="142"/>
      <c r="F77" s="198">
        <v>28</v>
      </c>
      <c r="G77" s="383">
        <f t="shared" si="24"/>
        <v>196</v>
      </c>
      <c r="H77" s="319">
        <v>46301</v>
      </c>
      <c r="I77" s="384">
        <f t="shared" ca="1" si="34"/>
        <v>7</v>
      </c>
      <c r="J77" s="385">
        <v>2</v>
      </c>
      <c r="K77" s="490"/>
      <c r="L77" s="490"/>
      <c r="M77" s="385" t="s">
        <v>354</v>
      </c>
      <c r="N77" s="195">
        <v>0.5</v>
      </c>
      <c r="O77" s="196"/>
      <c r="P77" s="196"/>
      <c r="Q77" s="196">
        <v>0.5</v>
      </c>
      <c r="R77" s="196"/>
      <c r="S77" s="197"/>
      <c r="T77" s="386">
        <f t="shared" si="25"/>
        <v>98</v>
      </c>
      <c r="U77" s="387">
        <f t="shared" si="26"/>
        <v>0</v>
      </c>
      <c r="V77" s="387">
        <f t="shared" si="27"/>
        <v>0</v>
      </c>
      <c r="W77" s="387">
        <f t="shared" si="28"/>
        <v>98</v>
      </c>
      <c r="X77" s="387">
        <f t="shared" si="29"/>
        <v>0</v>
      </c>
      <c r="Y77" s="388">
        <f t="shared" si="30"/>
        <v>0</v>
      </c>
      <c r="Z77" s="389">
        <f t="shared" si="31"/>
        <v>196</v>
      </c>
      <c r="AA77" s="144"/>
      <c r="AB77" s="423">
        <f t="shared" si="32"/>
        <v>0</v>
      </c>
      <c r="AC77" s="423"/>
      <c r="AD77" s="2"/>
      <c r="AE77" s="2"/>
      <c r="AF77" s="2"/>
      <c r="AG77" s="2"/>
      <c r="AH77" s="2"/>
      <c r="AI77" s="2"/>
      <c r="AJ77" s="2"/>
      <c r="AK77" s="2"/>
    </row>
    <row r="78" spans="1:37" ht="18.75">
      <c r="A78" s="517">
        <f t="shared" si="23"/>
        <v>1</v>
      </c>
      <c r="B78" s="142" t="s">
        <v>112</v>
      </c>
      <c r="C78" s="142"/>
      <c r="D78" s="142"/>
      <c r="E78" s="148" t="s">
        <v>52</v>
      </c>
      <c r="F78" s="198">
        <v>38</v>
      </c>
      <c r="G78" s="383">
        <f t="shared" si="24"/>
        <v>266</v>
      </c>
      <c r="H78" s="319">
        <v>46301</v>
      </c>
      <c r="I78" s="384">
        <f t="shared" ca="1" si="34"/>
        <v>7</v>
      </c>
      <c r="J78" s="385">
        <v>3</v>
      </c>
      <c r="K78" s="490"/>
      <c r="L78" s="490"/>
      <c r="M78" s="385" t="str">
        <f>VLOOKUP(J78,Secteurs!$A$4:$C$6,3)</f>
        <v>Arnaud ITOUA</v>
      </c>
      <c r="N78" s="195">
        <v>0.25</v>
      </c>
      <c r="O78" s="196"/>
      <c r="P78" s="196">
        <v>0.25</v>
      </c>
      <c r="Q78" s="196"/>
      <c r="R78" s="196">
        <v>0.5</v>
      </c>
      <c r="S78" s="197"/>
      <c r="T78" s="386">
        <f t="shared" si="25"/>
        <v>66.5</v>
      </c>
      <c r="U78" s="387">
        <f t="shared" si="26"/>
        <v>0</v>
      </c>
      <c r="V78" s="387">
        <f t="shared" si="27"/>
        <v>66.5</v>
      </c>
      <c r="W78" s="387">
        <f t="shared" si="28"/>
        <v>0</v>
      </c>
      <c r="X78" s="387">
        <f t="shared" si="29"/>
        <v>133</v>
      </c>
      <c r="Y78" s="388">
        <f t="shared" si="30"/>
        <v>0</v>
      </c>
      <c r="Z78" s="389">
        <f t="shared" si="31"/>
        <v>266</v>
      </c>
      <c r="AA78" s="144"/>
      <c r="AB78" s="423">
        <f t="shared" si="32"/>
        <v>0</v>
      </c>
      <c r="AC78" s="423"/>
      <c r="AD78" s="2"/>
      <c r="AE78" s="2"/>
      <c r="AF78" s="2"/>
      <c r="AG78" s="2"/>
      <c r="AH78" s="2"/>
      <c r="AI78" s="2"/>
      <c r="AJ78" s="2"/>
      <c r="AK78" s="2"/>
    </row>
    <row r="79" spans="1:37" ht="18.75">
      <c r="A79" s="517">
        <f t="shared" si="23"/>
        <v>1</v>
      </c>
      <c r="B79" s="153" t="s">
        <v>327</v>
      </c>
      <c r="C79" s="153"/>
      <c r="D79" s="153"/>
      <c r="E79" s="149"/>
      <c r="F79" s="198">
        <v>25</v>
      </c>
      <c r="G79" s="383">
        <f t="shared" si="24"/>
        <v>175</v>
      </c>
      <c r="H79" s="319">
        <v>46303</v>
      </c>
      <c r="I79" s="384">
        <f t="shared" ca="1" si="34"/>
        <v>5</v>
      </c>
      <c r="J79" s="254">
        <v>1</v>
      </c>
      <c r="K79" s="491">
        <v>-4.2880890000000003</v>
      </c>
      <c r="L79" s="491">
        <v>15.193484</v>
      </c>
      <c r="M79" s="385" t="s">
        <v>353</v>
      </c>
      <c r="N79" s="195">
        <v>0.5</v>
      </c>
      <c r="O79" s="196"/>
      <c r="P79" s="196"/>
      <c r="Q79" s="196">
        <v>0.5</v>
      </c>
      <c r="R79" s="196"/>
      <c r="S79" s="197"/>
      <c r="T79" s="386">
        <f t="shared" si="25"/>
        <v>87.5</v>
      </c>
      <c r="U79" s="387">
        <f t="shared" si="26"/>
        <v>0</v>
      </c>
      <c r="V79" s="387">
        <f t="shared" si="27"/>
        <v>0</v>
      </c>
      <c r="W79" s="387">
        <f t="shared" si="28"/>
        <v>87.5</v>
      </c>
      <c r="X79" s="387">
        <f t="shared" si="29"/>
        <v>0</v>
      </c>
      <c r="Y79" s="388">
        <f t="shared" si="30"/>
        <v>0</v>
      </c>
      <c r="Z79" s="389">
        <f t="shared" si="31"/>
        <v>175</v>
      </c>
      <c r="AA79" s="144"/>
      <c r="AB79" s="423">
        <f t="shared" si="32"/>
        <v>0</v>
      </c>
      <c r="AC79" s="423"/>
      <c r="AD79" s="2"/>
      <c r="AE79" s="2"/>
      <c r="AF79" s="2"/>
      <c r="AG79" s="2"/>
      <c r="AH79" s="2"/>
      <c r="AI79" s="2"/>
      <c r="AJ79" s="2"/>
      <c r="AK79" s="2"/>
    </row>
    <row r="80" spans="1:37" ht="18.75">
      <c r="A80" s="517">
        <f t="shared" ref="A80:A111" si="35">+IF(F80&gt;0,1,0)</f>
        <v>1</v>
      </c>
      <c r="B80" s="142" t="s">
        <v>114</v>
      </c>
      <c r="C80" s="142"/>
      <c r="D80" s="142"/>
      <c r="E80" s="148" t="s">
        <v>29</v>
      </c>
      <c r="F80" s="198">
        <v>32</v>
      </c>
      <c r="G80" s="383">
        <f t="shared" ref="G80:G111" si="36">F80*7</f>
        <v>224</v>
      </c>
      <c r="H80" s="319">
        <v>46301</v>
      </c>
      <c r="I80" s="384">
        <f t="shared" ca="1" si="34"/>
        <v>7</v>
      </c>
      <c r="J80" s="385">
        <v>1</v>
      </c>
      <c r="K80" s="490">
        <v>-4.2734649999999998</v>
      </c>
      <c r="L80" s="490">
        <v>15.283775</v>
      </c>
      <c r="M80" s="385" t="s">
        <v>354</v>
      </c>
      <c r="N80" s="195">
        <v>0.5</v>
      </c>
      <c r="O80" s="196"/>
      <c r="P80" s="196"/>
      <c r="Q80" s="196">
        <v>0.25</v>
      </c>
      <c r="R80" s="196">
        <v>0.25</v>
      </c>
      <c r="S80" s="197"/>
      <c r="T80" s="386">
        <f t="shared" ref="T80:T111" si="37">+$G80*N80</f>
        <v>112</v>
      </c>
      <c r="U80" s="387">
        <f t="shared" ref="U80:U111" si="38">+$G80*O80</f>
        <v>0</v>
      </c>
      <c r="V80" s="387">
        <f t="shared" ref="V80:V111" si="39">+$G80*P80</f>
        <v>0</v>
      </c>
      <c r="W80" s="387">
        <f t="shared" ref="W80:W111" si="40">+$G80*Q80</f>
        <v>56</v>
      </c>
      <c r="X80" s="387">
        <f t="shared" ref="X80:X111" si="41">+$G80*R80</f>
        <v>56</v>
      </c>
      <c r="Y80" s="388">
        <f t="shared" ref="Y80:Y111" si="42">+$G80*S80</f>
        <v>0</v>
      </c>
      <c r="Z80" s="389">
        <f t="shared" ref="Z80:Z111" si="43">SUM(T80:Y80)</f>
        <v>224</v>
      </c>
      <c r="AA80" s="144"/>
      <c r="AB80" s="423">
        <f t="shared" ref="AB80:AB111" si="44">+Z80-G80</f>
        <v>0</v>
      </c>
      <c r="AC80" s="423"/>
      <c r="AD80" s="2"/>
      <c r="AE80" s="2"/>
      <c r="AF80" s="2"/>
      <c r="AG80" s="2"/>
      <c r="AH80" s="2"/>
      <c r="AI80" s="2"/>
      <c r="AJ80" s="2"/>
      <c r="AK80" s="2"/>
    </row>
    <row r="81" spans="1:37" ht="18.75">
      <c r="A81" s="517">
        <f t="shared" si="35"/>
        <v>1</v>
      </c>
      <c r="B81" s="161" t="s">
        <v>237</v>
      </c>
      <c r="C81" s="161"/>
      <c r="D81" s="161"/>
      <c r="E81" s="161"/>
      <c r="F81" s="198">
        <v>52</v>
      </c>
      <c r="G81" s="383">
        <f t="shared" si="36"/>
        <v>364</v>
      </c>
      <c r="H81" s="319">
        <v>46301</v>
      </c>
      <c r="I81" s="384">
        <f t="shared" ca="1" si="34"/>
        <v>7</v>
      </c>
      <c r="J81" s="385">
        <v>1</v>
      </c>
      <c r="K81" s="490">
        <v>-4.2859619999999996</v>
      </c>
      <c r="L81" s="490">
        <v>15.247093</v>
      </c>
      <c r="M81" s="385" t="s">
        <v>353</v>
      </c>
      <c r="N81" s="195"/>
      <c r="O81" s="196"/>
      <c r="P81" s="196">
        <v>0.5</v>
      </c>
      <c r="Q81" s="196"/>
      <c r="R81" s="196"/>
      <c r="S81" s="197">
        <v>0.5</v>
      </c>
      <c r="T81" s="386">
        <f t="shared" si="37"/>
        <v>0</v>
      </c>
      <c r="U81" s="387">
        <f t="shared" si="38"/>
        <v>0</v>
      </c>
      <c r="V81" s="387">
        <f t="shared" si="39"/>
        <v>182</v>
      </c>
      <c r="W81" s="387">
        <f t="shared" si="40"/>
        <v>0</v>
      </c>
      <c r="X81" s="387">
        <f t="shared" si="41"/>
        <v>0</v>
      </c>
      <c r="Y81" s="388">
        <f t="shared" si="42"/>
        <v>182</v>
      </c>
      <c r="Z81" s="389">
        <f t="shared" si="43"/>
        <v>364</v>
      </c>
      <c r="AA81" s="144"/>
      <c r="AB81" s="423">
        <f t="shared" si="44"/>
        <v>0</v>
      </c>
      <c r="AC81" s="423"/>
      <c r="AD81" s="2"/>
      <c r="AE81" s="2"/>
      <c r="AF81" s="2"/>
      <c r="AG81" s="2"/>
      <c r="AH81" s="2"/>
      <c r="AI81" s="2"/>
      <c r="AJ81" s="2"/>
      <c r="AK81" s="2"/>
    </row>
    <row r="82" spans="1:37" ht="18.75">
      <c r="A82" s="517">
        <f t="shared" si="35"/>
        <v>1</v>
      </c>
      <c r="B82" s="153" t="s">
        <v>377</v>
      </c>
      <c r="C82" s="153"/>
      <c r="D82" s="153"/>
      <c r="E82" s="149" t="s">
        <v>52</v>
      </c>
      <c r="F82" s="198">
        <v>32</v>
      </c>
      <c r="G82" s="383">
        <f t="shared" si="36"/>
        <v>224</v>
      </c>
      <c r="H82" s="319">
        <v>46301</v>
      </c>
      <c r="I82" s="384">
        <f t="shared" ca="1" si="34"/>
        <v>7</v>
      </c>
      <c r="J82" s="385">
        <v>1</v>
      </c>
      <c r="K82" s="490">
        <v>-4.2902719999999999</v>
      </c>
      <c r="L82" s="490">
        <v>15.249775</v>
      </c>
      <c r="M82" s="385" t="s">
        <v>353</v>
      </c>
      <c r="N82" s="195">
        <v>0.75</v>
      </c>
      <c r="O82" s="196"/>
      <c r="P82" s="196"/>
      <c r="Q82" s="196"/>
      <c r="R82" s="196">
        <v>0.25</v>
      </c>
      <c r="S82" s="197"/>
      <c r="T82" s="386">
        <f t="shared" si="37"/>
        <v>168</v>
      </c>
      <c r="U82" s="387">
        <f t="shared" si="38"/>
        <v>0</v>
      </c>
      <c r="V82" s="387">
        <f t="shared" si="39"/>
        <v>0</v>
      </c>
      <c r="W82" s="387">
        <f t="shared" si="40"/>
        <v>0</v>
      </c>
      <c r="X82" s="387">
        <f t="shared" si="41"/>
        <v>56</v>
      </c>
      <c r="Y82" s="388">
        <f t="shared" si="42"/>
        <v>0</v>
      </c>
      <c r="Z82" s="389">
        <f t="shared" si="43"/>
        <v>224</v>
      </c>
      <c r="AA82" s="144"/>
      <c r="AB82" s="423">
        <f t="shared" si="44"/>
        <v>0</v>
      </c>
      <c r="AC82" s="423"/>
      <c r="AD82" s="2"/>
      <c r="AE82" s="2"/>
      <c r="AF82" s="2"/>
      <c r="AG82" s="2"/>
      <c r="AH82" s="2"/>
      <c r="AI82" s="2"/>
      <c r="AJ82" s="2"/>
      <c r="AK82" s="2"/>
    </row>
    <row r="83" spans="1:37" ht="18.75">
      <c r="A83" s="517">
        <f t="shared" si="35"/>
        <v>1</v>
      </c>
      <c r="B83" s="142" t="s">
        <v>386</v>
      </c>
      <c r="C83" s="142"/>
      <c r="D83" s="142"/>
      <c r="E83" s="142"/>
      <c r="F83" s="198">
        <v>34</v>
      </c>
      <c r="G83" s="383">
        <f t="shared" si="36"/>
        <v>238</v>
      </c>
      <c r="H83" s="319">
        <v>46303</v>
      </c>
      <c r="I83" s="384">
        <f t="shared" ca="1" si="34"/>
        <v>5</v>
      </c>
      <c r="J83" s="254">
        <v>1</v>
      </c>
      <c r="K83" s="491">
        <v>-4.2563268000000001</v>
      </c>
      <c r="L83" s="491">
        <v>15.2396233</v>
      </c>
      <c r="M83" s="385" t="s">
        <v>353</v>
      </c>
      <c r="N83" s="195">
        <v>1</v>
      </c>
      <c r="O83" s="196"/>
      <c r="P83" s="196"/>
      <c r="Q83" s="196"/>
      <c r="R83" s="196"/>
      <c r="S83" s="197"/>
      <c r="T83" s="386">
        <f t="shared" si="37"/>
        <v>238</v>
      </c>
      <c r="U83" s="387">
        <f t="shared" si="38"/>
        <v>0</v>
      </c>
      <c r="V83" s="387">
        <f t="shared" si="39"/>
        <v>0</v>
      </c>
      <c r="W83" s="387">
        <f t="shared" si="40"/>
        <v>0</v>
      </c>
      <c r="X83" s="387">
        <f t="shared" si="41"/>
        <v>0</v>
      </c>
      <c r="Y83" s="388">
        <f t="shared" si="42"/>
        <v>0</v>
      </c>
      <c r="Z83" s="389">
        <f t="shared" si="43"/>
        <v>238</v>
      </c>
      <c r="AA83" s="144"/>
      <c r="AB83" s="423">
        <f t="shared" si="44"/>
        <v>0</v>
      </c>
      <c r="AC83" s="423"/>
      <c r="AD83" s="2"/>
      <c r="AE83" s="2"/>
      <c r="AF83" s="2"/>
      <c r="AG83" s="2"/>
      <c r="AH83" s="2"/>
      <c r="AI83" s="2"/>
      <c r="AJ83" s="2"/>
      <c r="AK83" s="2"/>
    </row>
    <row r="84" spans="1:37" ht="18.75">
      <c r="A84" s="517">
        <f t="shared" si="35"/>
        <v>1</v>
      </c>
      <c r="B84" s="142" t="s">
        <v>119</v>
      </c>
      <c r="C84" s="142"/>
      <c r="D84" s="142"/>
      <c r="E84" s="142"/>
      <c r="F84" s="198">
        <v>26</v>
      </c>
      <c r="G84" s="383">
        <f t="shared" si="36"/>
        <v>182</v>
      </c>
      <c r="H84" s="319">
        <v>46301</v>
      </c>
      <c r="I84" s="384">
        <f t="shared" ca="1" si="34"/>
        <v>7</v>
      </c>
      <c r="J84" s="385">
        <v>3</v>
      </c>
      <c r="K84" s="490">
        <v>-4.2274099999999999</v>
      </c>
      <c r="L84" s="490">
        <v>15.277821599999999</v>
      </c>
      <c r="M84" s="385" t="str">
        <f>VLOOKUP(J84,Secteurs!$A$4:$C$6,3)</f>
        <v>Arnaud ITOUA</v>
      </c>
      <c r="N84" s="195">
        <v>0.5</v>
      </c>
      <c r="O84" s="196"/>
      <c r="P84" s="196"/>
      <c r="Q84" s="196"/>
      <c r="R84" s="196">
        <v>0.5</v>
      </c>
      <c r="S84" s="197"/>
      <c r="T84" s="386">
        <f t="shared" si="37"/>
        <v>91</v>
      </c>
      <c r="U84" s="387">
        <f t="shared" si="38"/>
        <v>0</v>
      </c>
      <c r="V84" s="387">
        <f t="shared" si="39"/>
        <v>0</v>
      </c>
      <c r="W84" s="387">
        <f t="shared" si="40"/>
        <v>0</v>
      </c>
      <c r="X84" s="387">
        <f t="shared" si="41"/>
        <v>91</v>
      </c>
      <c r="Y84" s="388">
        <f t="shared" si="42"/>
        <v>0</v>
      </c>
      <c r="Z84" s="389">
        <f t="shared" si="43"/>
        <v>182</v>
      </c>
      <c r="AA84" s="144"/>
      <c r="AB84" s="423">
        <f t="shared" si="44"/>
        <v>0</v>
      </c>
      <c r="AC84" s="423"/>
      <c r="AD84" s="2"/>
      <c r="AE84" s="2"/>
      <c r="AF84" s="2"/>
      <c r="AG84" s="2"/>
      <c r="AH84" s="2"/>
      <c r="AI84" s="2"/>
      <c r="AJ84" s="2"/>
      <c r="AK84" s="2"/>
    </row>
    <row r="85" spans="1:37" ht="18.75">
      <c r="A85" s="517">
        <f t="shared" si="35"/>
        <v>1</v>
      </c>
      <c r="B85" s="153" t="s">
        <v>378</v>
      </c>
      <c r="C85" s="153"/>
      <c r="D85" s="153"/>
      <c r="E85" s="153"/>
      <c r="F85" s="198">
        <v>28</v>
      </c>
      <c r="G85" s="383">
        <f t="shared" si="36"/>
        <v>196</v>
      </c>
      <c r="H85" s="319">
        <v>46302</v>
      </c>
      <c r="I85" s="384">
        <f t="shared" ca="1" si="34"/>
        <v>6</v>
      </c>
      <c r="J85" s="254">
        <v>1</v>
      </c>
      <c r="K85" s="491">
        <v>-4.2676074000000002</v>
      </c>
      <c r="L85" s="491">
        <v>15.2239234</v>
      </c>
      <c r="M85" s="385" t="s">
        <v>353</v>
      </c>
      <c r="N85" s="195">
        <v>0.75</v>
      </c>
      <c r="O85" s="196"/>
      <c r="P85" s="196">
        <v>0.25</v>
      </c>
      <c r="Q85" s="196"/>
      <c r="R85" s="196"/>
      <c r="S85" s="197"/>
      <c r="T85" s="386">
        <f t="shared" si="37"/>
        <v>147</v>
      </c>
      <c r="U85" s="387">
        <f t="shared" si="38"/>
        <v>0</v>
      </c>
      <c r="V85" s="387">
        <f t="shared" si="39"/>
        <v>49</v>
      </c>
      <c r="W85" s="387">
        <f t="shared" si="40"/>
        <v>0</v>
      </c>
      <c r="X85" s="387">
        <f t="shared" si="41"/>
        <v>0</v>
      </c>
      <c r="Y85" s="388">
        <f t="shared" si="42"/>
        <v>0</v>
      </c>
      <c r="Z85" s="389">
        <f t="shared" si="43"/>
        <v>196</v>
      </c>
      <c r="AA85" s="144"/>
      <c r="AB85" s="423">
        <f t="shared" si="44"/>
        <v>0</v>
      </c>
      <c r="AC85" s="423"/>
      <c r="AD85" s="2"/>
      <c r="AE85" s="2"/>
      <c r="AF85" s="2"/>
      <c r="AG85" s="2"/>
      <c r="AH85" s="2"/>
      <c r="AI85" s="2"/>
      <c r="AJ85" s="2"/>
      <c r="AK85" s="2"/>
    </row>
    <row r="86" spans="1:37" ht="18.75">
      <c r="A86" s="517">
        <f t="shared" si="35"/>
        <v>1</v>
      </c>
      <c r="B86" s="153" t="s">
        <v>379</v>
      </c>
      <c r="C86" s="153"/>
      <c r="D86" s="153"/>
      <c r="E86" s="153"/>
      <c r="F86" s="198">
        <v>30</v>
      </c>
      <c r="G86" s="383">
        <f t="shared" si="36"/>
        <v>210</v>
      </c>
      <c r="H86" s="319">
        <v>46301</v>
      </c>
      <c r="I86" s="384">
        <f t="shared" ca="1" si="34"/>
        <v>7</v>
      </c>
      <c r="J86" s="385">
        <v>1</v>
      </c>
      <c r="K86" s="490">
        <v>-4.290368</v>
      </c>
      <c r="L86" s="490">
        <v>15.2522</v>
      </c>
      <c r="M86" s="385" t="s">
        <v>353</v>
      </c>
      <c r="N86" s="195">
        <v>1</v>
      </c>
      <c r="O86" s="196"/>
      <c r="P86" s="196"/>
      <c r="Q86" s="196"/>
      <c r="R86" s="196"/>
      <c r="S86" s="197"/>
      <c r="T86" s="386">
        <f t="shared" si="37"/>
        <v>210</v>
      </c>
      <c r="U86" s="387">
        <f t="shared" si="38"/>
        <v>0</v>
      </c>
      <c r="V86" s="387">
        <f t="shared" si="39"/>
        <v>0</v>
      </c>
      <c r="W86" s="387">
        <f t="shared" si="40"/>
        <v>0</v>
      </c>
      <c r="X86" s="387">
        <f t="shared" si="41"/>
        <v>0</v>
      </c>
      <c r="Y86" s="388">
        <f t="shared" si="42"/>
        <v>0</v>
      </c>
      <c r="Z86" s="389">
        <f t="shared" si="43"/>
        <v>210</v>
      </c>
      <c r="AA86" s="144"/>
      <c r="AB86" s="423">
        <f t="shared" si="44"/>
        <v>0</v>
      </c>
      <c r="AC86" s="423"/>
      <c r="AD86" s="2"/>
      <c r="AE86" s="2"/>
      <c r="AF86" s="2"/>
      <c r="AG86" s="2"/>
      <c r="AH86" s="2"/>
      <c r="AI86" s="2"/>
      <c r="AJ86" s="2"/>
      <c r="AK86" s="2"/>
    </row>
    <row r="87" spans="1:37" ht="18.75">
      <c r="A87" s="517">
        <f t="shared" si="35"/>
        <v>1</v>
      </c>
      <c r="B87" s="153" t="s">
        <v>122</v>
      </c>
      <c r="C87" s="153"/>
      <c r="D87" s="153"/>
      <c r="E87" s="149" t="s">
        <v>52</v>
      </c>
      <c r="F87" s="198">
        <v>40</v>
      </c>
      <c r="G87" s="383">
        <f t="shared" si="36"/>
        <v>280</v>
      </c>
      <c r="H87" s="319">
        <v>46301</v>
      </c>
      <c r="I87" s="384">
        <f t="shared" ca="1" si="34"/>
        <v>7</v>
      </c>
      <c r="J87" s="385">
        <v>1</v>
      </c>
      <c r="K87" s="490">
        <v>-4.2897280000000002</v>
      </c>
      <c r="L87" s="490">
        <v>15.247835</v>
      </c>
      <c r="M87" s="385" t="s">
        <v>353</v>
      </c>
      <c r="N87" s="195">
        <v>0.5</v>
      </c>
      <c r="O87" s="196"/>
      <c r="P87" s="196">
        <v>0.25</v>
      </c>
      <c r="Q87" s="196"/>
      <c r="R87" s="196"/>
      <c r="S87" s="197">
        <v>0.25</v>
      </c>
      <c r="T87" s="386">
        <f t="shared" si="37"/>
        <v>140</v>
      </c>
      <c r="U87" s="387">
        <f t="shared" si="38"/>
        <v>0</v>
      </c>
      <c r="V87" s="387">
        <f t="shared" si="39"/>
        <v>70</v>
      </c>
      <c r="W87" s="387">
        <f t="shared" si="40"/>
        <v>0</v>
      </c>
      <c r="X87" s="387">
        <f t="shared" si="41"/>
        <v>0</v>
      </c>
      <c r="Y87" s="388">
        <f t="shared" si="42"/>
        <v>70</v>
      </c>
      <c r="Z87" s="389">
        <f t="shared" si="43"/>
        <v>280</v>
      </c>
      <c r="AA87" s="144"/>
      <c r="AB87" s="423">
        <f t="shared" si="44"/>
        <v>0</v>
      </c>
      <c r="AC87" s="423"/>
      <c r="AD87" s="2"/>
      <c r="AE87" s="2"/>
      <c r="AF87" s="2"/>
      <c r="AG87" s="2"/>
      <c r="AH87" s="2"/>
      <c r="AI87" s="2"/>
      <c r="AJ87" s="2"/>
      <c r="AK87" s="2"/>
    </row>
    <row r="88" spans="1:37" ht="18.75">
      <c r="A88" s="517">
        <f t="shared" si="35"/>
        <v>1</v>
      </c>
      <c r="B88" s="142" t="s">
        <v>123</v>
      </c>
      <c r="C88" s="142"/>
      <c r="D88" s="142"/>
      <c r="E88" s="148"/>
      <c r="F88" s="199">
        <v>34</v>
      </c>
      <c r="G88" s="383">
        <f t="shared" si="36"/>
        <v>238</v>
      </c>
      <c r="H88" s="319">
        <v>46302</v>
      </c>
      <c r="I88" s="384">
        <f t="shared" ca="1" si="34"/>
        <v>6</v>
      </c>
      <c r="J88" s="254">
        <v>1</v>
      </c>
      <c r="K88" s="491">
        <v>-4.2728093999999999</v>
      </c>
      <c r="L88" s="491">
        <v>15.2388636</v>
      </c>
      <c r="M88" s="385" t="s">
        <v>353</v>
      </c>
      <c r="N88" s="195">
        <v>0.75</v>
      </c>
      <c r="O88" s="196"/>
      <c r="P88" s="196"/>
      <c r="Q88" s="196"/>
      <c r="R88" s="196"/>
      <c r="S88" s="197">
        <v>0.25</v>
      </c>
      <c r="T88" s="386">
        <f t="shared" si="37"/>
        <v>178.5</v>
      </c>
      <c r="U88" s="387">
        <f t="shared" si="38"/>
        <v>0</v>
      </c>
      <c r="V88" s="387">
        <f t="shared" si="39"/>
        <v>0</v>
      </c>
      <c r="W88" s="387">
        <f t="shared" si="40"/>
        <v>0</v>
      </c>
      <c r="X88" s="387">
        <f t="shared" si="41"/>
        <v>0</v>
      </c>
      <c r="Y88" s="388">
        <f t="shared" si="42"/>
        <v>59.5</v>
      </c>
      <c r="Z88" s="389">
        <f t="shared" si="43"/>
        <v>238</v>
      </c>
      <c r="AA88" s="144"/>
      <c r="AB88" s="423">
        <f t="shared" si="44"/>
        <v>0</v>
      </c>
      <c r="AC88" s="423"/>
      <c r="AD88" s="2"/>
      <c r="AE88" s="2"/>
      <c r="AF88" s="2"/>
      <c r="AG88" s="2"/>
      <c r="AH88" s="2"/>
      <c r="AI88" s="2"/>
      <c r="AJ88" s="2"/>
      <c r="AK88" s="2"/>
    </row>
    <row r="89" spans="1:37" ht="18.75">
      <c r="A89" s="517">
        <f t="shared" si="35"/>
        <v>1</v>
      </c>
      <c r="B89" s="142" t="s">
        <v>124</v>
      </c>
      <c r="C89" s="142"/>
      <c r="D89" s="142"/>
      <c r="E89" s="142"/>
      <c r="F89" s="198">
        <v>24</v>
      </c>
      <c r="G89" s="383">
        <f t="shared" si="36"/>
        <v>168</v>
      </c>
      <c r="H89" s="319">
        <v>46302</v>
      </c>
      <c r="I89" s="384">
        <f t="shared" ca="1" si="34"/>
        <v>6</v>
      </c>
      <c r="J89" s="385">
        <v>2</v>
      </c>
      <c r="K89" s="490">
        <v>-4.2460750000000003</v>
      </c>
      <c r="L89" s="490">
        <v>15.283338000000001</v>
      </c>
      <c r="M89" s="385" t="s">
        <v>354</v>
      </c>
      <c r="N89" s="195">
        <v>0.5</v>
      </c>
      <c r="O89" s="196"/>
      <c r="P89" s="196"/>
      <c r="Q89" s="196">
        <v>0.5</v>
      </c>
      <c r="R89" s="196"/>
      <c r="S89" s="197"/>
      <c r="T89" s="386">
        <f t="shared" si="37"/>
        <v>84</v>
      </c>
      <c r="U89" s="387">
        <f t="shared" si="38"/>
        <v>0</v>
      </c>
      <c r="V89" s="387">
        <f t="shared" si="39"/>
        <v>0</v>
      </c>
      <c r="W89" s="387">
        <f t="shared" si="40"/>
        <v>84</v>
      </c>
      <c r="X89" s="387">
        <f t="shared" si="41"/>
        <v>0</v>
      </c>
      <c r="Y89" s="388">
        <f t="shared" si="42"/>
        <v>0</v>
      </c>
      <c r="Z89" s="389">
        <f t="shared" si="43"/>
        <v>168</v>
      </c>
      <c r="AA89" s="144"/>
      <c r="AB89" s="423">
        <f t="shared" si="44"/>
        <v>0</v>
      </c>
      <c r="AC89" s="423"/>
      <c r="AD89" s="2"/>
      <c r="AE89" s="2"/>
      <c r="AF89" s="2"/>
      <c r="AG89" s="2"/>
      <c r="AH89" s="2"/>
      <c r="AI89" s="2"/>
      <c r="AJ89" s="2"/>
      <c r="AK89" s="2"/>
    </row>
    <row r="90" spans="1:37" ht="18.75">
      <c r="A90" s="517">
        <f t="shared" si="35"/>
        <v>1</v>
      </c>
      <c r="B90" s="142" t="s">
        <v>380</v>
      </c>
      <c r="C90" s="142"/>
      <c r="D90" s="142"/>
      <c r="E90" s="142"/>
      <c r="F90" s="198">
        <v>30</v>
      </c>
      <c r="G90" s="383">
        <f t="shared" si="36"/>
        <v>210</v>
      </c>
      <c r="H90" s="319">
        <v>46303</v>
      </c>
      <c r="I90" s="384">
        <f t="shared" ca="1" si="34"/>
        <v>5</v>
      </c>
      <c r="J90" s="385">
        <v>1</v>
      </c>
      <c r="K90" s="490">
        <v>-4.2438764000000004</v>
      </c>
      <c r="L90" s="490">
        <v>15.2408055</v>
      </c>
      <c r="M90" s="385" t="s">
        <v>353</v>
      </c>
      <c r="N90" s="195">
        <v>0.5</v>
      </c>
      <c r="O90" s="196"/>
      <c r="P90" s="196"/>
      <c r="Q90" s="196"/>
      <c r="R90" s="196"/>
      <c r="S90" s="197">
        <v>0.5</v>
      </c>
      <c r="T90" s="386">
        <f t="shared" si="37"/>
        <v>105</v>
      </c>
      <c r="U90" s="387">
        <f t="shared" si="38"/>
        <v>0</v>
      </c>
      <c r="V90" s="387">
        <f t="shared" si="39"/>
        <v>0</v>
      </c>
      <c r="W90" s="387">
        <f t="shared" si="40"/>
        <v>0</v>
      </c>
      <c r="X90" s="387">
        <f t="shared" si="41"/>
        <v>0</v>
      </c>
      <c r="Y90" s="388">
        <f t="shared" si="42"/>
        <v>105</v>
      </c>
      <c r="Z90" s="389">
        <f t="shared" si="43"/>
        <v>210</v>
      </c>
      <c r="AA90" s="144"/>
      <c r="AB90" s="423">
        <f t="shared" si="44"/>
        <v>0</v>
      </c>
      <c r="AC90" s="423"/>
      <c r="AD90" s="2"/>
      <c r="AE90" s="2"/>
      <c r="AF90" s="2"/>
      <c r="AG90" s="2"/>
      <c r="AH90" s="2"/>
      <c r="AI90" s="2"/>
      <c r="AJ90" s="2"/>
      <c r="AK90" s="2"/>
    </row>
    <row r="91" spans="1:37" ht="18.75">
      <c r="A91" s="517">
        <f t="shared" si="35"/>
        <v>1</v>
      </c>
      <c r="B91" s="142" t="s">
        <v>126</v>
      </c>
      <c r="C91" s="142"/>
      <c r="D91" s="142"/>
      <c r="E91" s="148" t="s">
        <v>34</v>
      </c>
      <c r="F91" s="198">
        <v>36</v>
      </c>
      <c r="G91" s="383">
        <f t="shared" si="36"/>
        <v>252</v>
      </c>
      <c r="H91" s="319">
        <v>46303</v>
      </c>
      <c r="I91" s="384">
        <f t="shared" ca="1" si="34"/>
        <v>5</v>
      </c>
      <c r="J91" s="385">
        <v>3</v>
      </c>
      <c r="K91" s="490">
        <v>-4.1309367000000004</v>
      </c>
      <c r="L91" s="490">
        <v>15.350109700000001</v>
      </c>
      <c r="M91" s="385" t="str">
        <f>VLOOKUP(J91,Secteurs!$A$4:$C$6,3)</f>
        <v>Arnaud ITOUA</v>
      </c>
      <c r="N91" s="195">
        <v>0.5</v>
      </c>
      <c r="O91" s="196"/>
      <c r="P91" s="196"/>
      <c r="Q91" s="196"/>
      <c r="R91" s="196">
        <v>0.5</v>
      </c>
      <c r="S91" s="197"/>
      <c r="T91" s="386">
        <f t="shared" si="37"/>
        <v>126</v>
      </c>
      <c r="U91" s="387">
        <f t="shared" si="38"/>
        <v>0</v>
      </c>
      <c r="V91" s="387">
        <f t="shared" si="39"/>
        <v>0</v>
      </c>
      <c r="W91" s="387">
        <f t="shared" si="40"/>
        <v>0</v>
      </c>
      <c r="X91" s="387">
        <f t="shared" si="41"/>
        <v>126</v>
      </c>
      <c r="Y91" s="388">
        <f t="shared" si="42"/>
        <v>0</v>
      </c>
      <c r="Z91" s="389">
        <f t="shared" si="43"/>
        <v>252</v>
      </c>
      <c r="AA91" s="144"/>
      <c r="AB91" s="423">
        <f t="shared" si="44"/>
        <v>0</v>
      </c>
      <c r="AC91" s="423"/>
      <c r="AD91" s="2"/>
      <c r="AE91" s="2"/>
      <c r="AF91" s="2"/>
      <c r="AG91" s="2"/>
      <c r="AH91" s="2"/>
      <c r="AI91" s="2"/>
      <c r="AJ91" s="2"/>
      <c r="AK91" s="2"/>
    </row>
    <row r="92" spans="1:37" ht="18.75">
      <c r="A92" s="517">
        <f t="shared" si="35"/>
        <v>1</v>
      </c>
      <c r="B92" s="142" t="s">
        <v>127</v>
      </c>
      <c r="C92" s="142"/>
      <c r="D92" s="142"/>
      <c r="E92" s="142"/>
      <c r="F92" s="198">
        <v>30</v>
      </c>
      <c r="G92" s="383">
        <f t="shared" si="36"/>
        <v>210</v>
      </c>
      <c r="H92" s="319">
        <v>46301</v>
      </c>
      <c r="I92" s="384">
        <f t="shared" ca="1" si="34"/>
        <v>7</v>
      </c>
      <c r="J92" s="254">
        <v>2</v>
      </c>
      <c r="K92" s="491">
        <v>-4.2215020000000001</v>
      </c>
      <c r="L92" s="491">
        <v>15.27914</v>
      </c>
      <c r="M92" s="385" t="s">
        <v>354</v>
      </c>
      <c r="N92" s="195"/>
      <c r="O92" s="196"/>
      <c r="P92" s="196"/>
      <c r="Q92" s="196"/>
      <c r="R92" s="196"/>
      <c r="S92" s="197">
        <v>1</v>
      </c>
      <c r="T92" s="386">
        <f t="shared" si="37"/>
        <v>0</v>
      </c>
      <c r="U92" s="387">
        <f t="shared" si="38"/>
        <v>0</v>
      </c>
      <c r="V92" s="387">
        <f t="shared" si="39"/>
        <v>0</v>
      </c>
      <c r="W92" s="387">
        <f t="shared" si="40"/>
        <v>0</v>
      </c>
      <c r="X92" s="387">
        <f t="shared" si="41"/>
        <v>0</v>
      </c>
      <c r="Y92" s="388">
        <f t="shared" si="42"/>
        <v>210</v>
      </c>
      <c r="Z92" s="389">
        <f t="shared" si="43"/>
        <v>210</v>
      </c>
      <c r="AA92" s="144"/>
      <c r="AB92" s="423">
        <f t="shared" si="44"/>
        <v>0</v>
      </c>
      <c r="AC92" s="423"/>
      <c r="AD92" s="2"/>
      <c r="AE92" s="2"/>
      <c r="AF92" s="2"/>
      <c r="AG92" s="2"/>
      <c r="AH92" s="2"/>
      <c r="AI92" s="2"/>
      <c r="AJ92" s="2"/>
      <c r="AK92" s="2"/>
    </row>
    <row r="93" spans="1:37" ht="18.75">
      <c r="A93" s="517">
        <f t="shared" si="35"/>
        <v>1</v>
      </c>
      <c r="B93" s="150" t="s">
        <v>128</v>
      </c>
      <c r="C93" s="150"/>
      <c r="D93" s="150"/>
      <c r="E93" s="150"/>
      <c r="F93" s="200">
        <v>16</v>
      </c>
      <c r="G93" s="383">
        <f t="shared" si="36"/>
        <v>112</v>
      </c>
      <c r="H93" s="319">
        <v>46301</v>
      </c>
      <c r="I93" s="384">
        <f t="shared" ca="1" si="34"/>
        <v>7</v>
      </c>
      <c r="J93" s="385">
        <v>2</v>
      </c>
      <c r="K93" s="490">
        <v>-4.2362200000000003</v>
      </c>
      <c r="L93" s="490">
        <v>15.271141999999999</v>
      </c>
      <c r="M93" s="385" t="s">
        <v>354</v>
      </c>
      <c r="N93" s="195">
        <v>0.5</v>
      </c>
      <c r="O93" s="196"/>
      <c r="P93" s="196"/>
      <c r="Q93" s="196"/>
      <c r="R93" s="196">
        <v>0.5</v>
      </c>
      <c r="S93" s="197"/>
      <c r="T93" s="386">
        <f t="shared" si="37"/>
        <v>56</v>
      </c>
      <c r="U93" s="387">
        <f t="shared" si="38"/>
        <v>0</v>
      </c>
      <c r="V93" s="387">
        <f t="shared" si="39"/>
        <v>0</v>
      </c>
      <c r="W93" s="387">
        <f t="shared" si="40"/>
        <v>0</v>
      </c>
      <c r="X93" s="387">
        <f t="shared" si="41"/>
        <v>56</v>
      </c>
      <c r="Y93" s="388">
        <f t="shared" si="42"/>
        <v>0</v>
      </c>
      <c r="Z93" s="389">
        <f t="shared" si="43"/>
        <v>112</v>
      </c>
      <c r="AA93" s="144"/>
      <c r="AB93" s="423">
        <f t="shared" si="44"/>
        <v>0</v>
      </c>
      <c r="AC93" s="423"/>
      <c r="AD93" s="2"/>
      <c r="AE93" s="2"/>
      <c r="AF93" s="2"/>
      <c r="AG93" s="2"/>
      <c r="AH93" s="2"/>
      <c r="AI93" s="2"/>
      <c r="AJ93" s="2"/>
      <c r="AK93" s="2"/>
    </row>
    <row r="94" spans="1:37" ht="18.75">
      <c r="A94" s="517">
        <f t="shared" si="35"/>
        <v>1</v>
      </c>
      <c r="B94" s="153" t="s">
        <v>603</v>
      </c>
      <c r="C94" s="153"/>
      <c r="D94" s="153"/>
      <c r="E94" s="149" t="s">
        <v>29</v>
      </c>
      <c r="F94" s="198">
        <v>20</v>
      </c>
      <c r="G94" s="383">
        <f t="shared" si="36"/>
        <v>140</v>
      </c>
      <c r="H94" s="319">
        <v>46301</v>
      </c>
      <c r="I94" s="384">
        <f t="shared" ca="1" si="34"/>
        <v>7</v>
      </c>
      <c r="J94" s="385">
        <v>1</v>
      </c>
      <c r="K94" s="490">
        <v>-4.2861969999999996</v>
      </c>
      <c r="L94" s="490">
        <v>15.248664</v>
      </c>
      <c r="M94" s="385" t="s">
        <v>353</v>
      </c>
      <c r="N94" s="195">
        <v>0.5</v>
      </c>
      <c r="O94" s="196"/>
      <c r="P94" s="196">
        <v>0.5</v>
      </c>
      <c r="Q94" s="196"/>
      <c r="R94" s="196"/>
      <c r="S94" s="197"/>
      <c r="T94" s="386">
        <f t="shared" si="37"/>
        <v>70</v>
      </c>
      <c r="U94" s="387">
        <f t="shared" si="38"/>
        <v>0</v>
      </c>
      <c r="V94" s="387">
        <f t="shared" si="39"/>
        <v>70</v>
      </c>
      <c r="W94" s="387">
        <f t="shared" si="40"/>
        <v>0</v>
      </c>
      <c r="X94" s="387">
        <f t="shared" si="41"/>
        <v>0</v>
      </c>
      <c r="Y94" s="388">
        <f t="shared" si="42"/>
        <v>0</v>
      </c>
      <c r="Z94" s="389">
        <f t="shared" si="43"/>
        <v>140</v>
      </c>
      <c r="AA94" s="144"/>
      <c r="AB94" s="423">
        <f t="shared" si="44"/>
        <v>0</v>
      </c>
      <c r="AC94" s="423"/>
      <c r="AD94" s="2"/>
      <c r="AE94" s="2"/>
      <c r="AF94" s="2"/>
      <c r="AG94" s="2"/>
      <c r="AH94" s="2"/>
      <c r="AI94" s="2"/>
      <c r="AJ94" s="2"/>
      <c r="AK94" s="2"/>
    </row>
    <row r="95" spans="1:37" ht="18.75">
      <c r="A95" s="517">
        <f t="shared" si="35"/>
        <v>1</v>
      </c>
      <c r="B95" s="142" t="s">
        <v>394</v>
      </c>
      <c r="C95" s="142"/>
      <c r="D95" s="142"/>
      <c r="E95" s="142"/>
      <c r="F95" s="198">
        <v>22</v>
      </c>
      <c r="G95" s="383">
        <f t="shared" si="36"/>
        <v>154</v>
      </c>
      <c r="H95" s="319">
        <v>46303</v>
      </c>
      <c r="I95" s="384">
        <f t="shared" ca="1" si="34"/>
        <v>5</v>
      </c>
      <c r="J95" s="385">
        <v>3</v>
      </c>
      <c r="K95" s="490">
        <v>-4.1550288999999996</v>
      </c>
      <c r="L95" s="490">
        <v>15.267965200000001</v>
      </c>
      <c r="M95" s="385" t="str">
        <f>VLOOKUP(J95,Secteurs!$A$4:$C$6,3)</f>
        <v>Arnaud ITOUA</v>
      </c>
      <c r="N95" s="195">
        <v>0.5</v>
      </c>
      <c r="O95" s="196"/>
      <c r="P95" s="196"/>
      <c r="Q95" s="196"/>
      <c r="R95" s="196"/>
      <c r="S95" s="197">
        <v>0.5</v>
      </c>
      <c r="T95" s="386">
        <f t="shared" si="37"/>
        <v>77</v>
      </c>
      <c r="U95" s="387">
        <f t="shared" si="38"/>
        <v>0</v>
      </c>
      <c r="V95" s="387">
        <f t="shared" si="39"/>
        <v>0</v>
      </c>
      <c r="W95" s="387">
        <f t="shared" si="40"/>
        <v>0</v>
      </c>
      <c r="X95" s="387">
        <f t="shared" si="41"/>
        <v>0</v>
      </c>
      <c r="Y95" s="388">
        <f t="shared" si="42"/>
        <v>77</v>
      </c>
      <c r="Z95" s="389">
        <f t="shared" si="43"/>
        <v>154</v>
      </c>
      <c r="AA95" s="144"/>
      <c r="AB95" s="423">
        <f t="shared" si="44"/>
        <v>0</v>
      </c>
      <c r="AC95" s="423"/>
      <c r="AD95" s="2"/>
      <c r="AE95" s="2"/>
      <c r="AF95" s="2"/>
      <c r="AG95" s="2"/>
      <c r="AH95" s="2"/>
      <c r="AI95" s="2"/>
      <c r="AJ95" s="2"/>
      <c r="AK95" s="2"/>
    </row>
    <row r="96" spans="1:37" ht="18.75">
      <c r="A96" s="517">
        <f t="shared" si="35"/>
        <v>1</v>
      </c>
      <c r="B96" s="142" t="s">
        <v>131</v>
      </c>
      <c r="C96" s="142"/>
      <c r="D96" s="142"/>
      <c r="E96" s="148" t="s">
        <v>34</v>
      </c>
      <c r="F96" s="198">
        <v>20</v>
      </c>
      <c r="G96" s="383">
        <f t="shared" si="36"/>
        <v>140</v>
      </c>
      <c r="H96" s="319">
        <v>46302</v>
      </c>
      <c r="I96" s="384">
        <f t="shared" ca="1" si="34"/>
        <v>6</v>
      </c>
      <c r="J96" s="385">
        <v>2</v>
      </c>
      <c r="K96" s="490">
        <v>-4.260605</v>
      </c>
      <c r="L96" s="490">
        <v>15.284243</v>
      </c>
      <c r="M96" s="385" t="s">
        <v>354</v>
      </c>
      <c r="N96" s="195">
        <v>0.5</v>
      </c>
      <c r="O96" s="196"/>
      <c r="P96" s="196"/>
      <c r="Q96" s="196"/>
      <c r="R96" s="196">
        <v>0.5</v>
      </c>
      <c r="S96" s="197"/>
      <c r="T96" s="386">
        <f t="shared" si="37"/>
        <v>70</v>
      </c>
      <c r="U96" s="387">
        <f t="shared" si="38"/>
        <v>0</v>
      </c>
      <c r="V96" s="387">
        <f t="shared" si="39"/>
        <v>0</v>
      </c>
      <c r="W96" s="387">
        <f t="shared" si="40"/>
        <v>0</v>
      </c>
      <c r="X96" s="387">
        <f t="shared" si="41"/>
        <v>70</v>
      </c>
      <c r="Y96" s="388">
        <f t="shared" si="42"/>
        <v>0</v>
      </c>
      <c r="Z96" s="389">
        <f t="shared" si="43"/>
        <v>140</v>
      </c>
      <c r="AA96" s="144"/>
      <c r="AB96" s="423">
        <f t="shared" si="44"/>
        <v>0</v>
      </c>
      <c r="AC96" s="423"/>
      <c r="AD96" s="2"/>
      <c r="AE96" s="2"/>
      <c r="AF96" s="2"/>
      <c r="AG96" s="2"/>
      <c r="AH96" s="2"/>
      <c r="AI96" s="2"/>
      <c r="AJ96" s="2"/>
      <c r="AK96" s="2"/>
    </row>
    <row r="97" spans="1:37" ht="18.75">
      <c r="A97" s="517">
        <f t="shared" si="35"/>
        <v>1</v>
      </c>
      <c r="B97" s="150" t="s">
        <v>133</v>
      </c>
      <c r="C97" s="150"/>
      <c r="D97" s="150"/>
      <c r="E97" s="148" t="s">
        <v>52</v>
      </c>
      <c r="F97" s="198">
        <v>26</v>
      </c>
      <c r="G97" s="383">
        <f t="shared" si="36"/>
        <v>182</v>
      </c>
      <c r="H97" s="319">
        <v>46302</v>
      </c>
      <c r="I97" s="384">
        <f t="shared" ca="1" si="34"/>
        <v>6</v>
      </c>
      <c r="J97" s="385">
        <v>3</v>
      </c>
      <c r="K97" s="490"/>
      <c r="L97" s="490"/>
      <c r="M97" s="385" t="str">
        <f>VLOOKUP(J97,Secteurs!$A$4:$C$6,3)</f>
        <v>Arnaud ITOUA</v>
      </c>
      <c r="N97" s="195">
        <v>0.5</v>
      </c>
      <c r="O97" s="196"/>
      <c r="P97" s="196"/>
      <c r="Q97" s="196"/>
      <c r="R97" s="196">
        <v>0.5</v>
      </c>
      <c r="S97" s="197"/>
      <c r="T97" s="386">
        <f t="shared" si="37"/>
        <v>91</v>
      </c>
      <c r="U97" s="387">
        <f t="shared" si="38"/>
        <v>0</v>
      </c>
      <c r="V97" s="387">
        <f t="shared" si="39"/>
        <v>0</v>
      </c>
      <c r="W97" s="387">
        <f t="shared" si="40"/>
        <v>0</v>
      </c>
      <c r="X97" s="387">
        <f t="shared" si="41"/>
        <v>91</v>
      </c>
      <c r="Y97" s="388">
        <f t="shared" si="42"/>
        <v>0</v>
      </c>
      <c r="Z97" s="389">
        <f t="shared" si="43"/>
        <v>182</v>
      </c>
      <c r="AA97" s="144"/>
      <c r="AB97" s="423">
        <f t="shared" si="44"/>
        <v>0</v>
      </c>
      <c r="AC97" s="423"/>
      <c r="AD97" s="2"/>
      <c r="AE97" s="2"/>
      <c r="AF97" s="2"/>
      <c r="AG97" s="2"/>
      <c r="AH97" s="2"/>
      <c r="AI97" s="2"/>
      <c r="AJ97" s="2"/>
      <c r="AK97" s="2"/>
    </row>
    <row r="98" spans="1:37" ht="18.75">
      <c r="A98" s="517">
        <f t="shared" si="35"/>
        <v>1</v>
      </c>
      <c r="B98" s="142" t="s">
        <v>134</v>
      </c>
      <c r="C98" s="142"/>
      <c r="D98" s="142"/>
      <c r="E98" s="142"/>
      <c r="F98" s="198">
        <v>38</v>
      </c>
      <c r="G98" s="383">
        <f t="shared" si="36"/>
        <v>266</v>
      </c>
      <c r="H98" s="319">
        <v>46301</v>
      </c>
      <c r="I98" s="384">
        <f t="shared" ca="1" si="34"/>
        <v>7</v>
      </c>
      <c r="J98" s="385">
        <v>3</v>
      </c>
      <c r="K98" s="490">
        <v>-4.2289649999999996</v>
      </c>
      <c r="L98" s="490">
        <v>15.289871</v>
      </c>
      <c r="M98" s="385" t="str">
        <f>VLOOKUP(J98,Secteurs!$A$4:$C$6,3)</f>
        <v>Arnaud ITOUA</v>
      </c>
      <c r="N98" s="195">
        <v>0.5</v>
      </c>
      <c r="O98" s="196"/>
      <c r="P98" s="196"/>
      <c r="Q98" s="196"/>
      <c r="R98" s="196">
        <v>0.25</v>
      </c>
      <c r="S98" s="197">
        <v>0.25</v>
      </c>
      <c r="T98" s="386">
        <f t="shared" si="37"/>
        <v>133</v>
      </c>
      <c r="U98" s="387">
        <f t="shared" si="38"/>
        <v>0</v>
      </c>
      <c r="V98" s="387">
        <f t="shared" si="39"/>
        <v>0</v>
      </c>
      <c r="W98" s="387">
        <f t="shared" si="40"/>
        <v>0</v>
      </c>
      <c r="X98" s="387">
        <f t="shared" si="41"/>
        <v>66.5</v>
      </c>
      <c r="Y98" s="388">
        <f t="shared" si="42"/>
        <v>66.5</v>
      </c>
      <c r="Z98" s="389">
        <f t="shared" si="43"/>
        <v>266</v>
      </c>
      <c r="AA98" s="144"/>
      <c r="AB98" s="423">
        <f t="shared" si="44"/>
        <v>0</v>
      </c>
      <c r="AC98" s="423"/>
      <c r="AD98" s="2"/>
      <c r="AE98" s="2"/>
      <c r="AF98" s="2"/>
      <c r="AG98" s="2"/>
      <c r="AH98" s="2"/>
      <c r="AI98" s="2"/>
      <c r="AJ98" s="2"/>
      <c r="AK98" s="2"/>
    </row>
    <row r="99" spans="1:37" ht="18.75">
      <c r="A99" s="517">
        <f t="shared" si="35"/>
        <v>1</v>
      </c>
      <c r="B99" s="153" t="s">
        <v>135</v>
      </c>
      <c r="C99" s="153"/>
      <c r="D99" s="153"/>
      <c r="E99" s="153"/>
      <c r="F99" s="198">
        <v>36</v>
      </c>
      <c r="G99" s="383">
        <f t="shared" si="36"/>
        <v>252</v>
      </c>
      <c r="H99" s="319">
        <v>46302</v>
      </c>
      <c r="I99" s="384">
        <f t="shared" ca="1" si="34"/>
        <v>6</v>
      </c>
      <c r="J99" s="385">
        <v>1</v>
      </c>
      <c r="K99" s="490">
        <v>-4.2705473999999999</v>
      </c>
      <c r="L99" s="490">
        <v>15.222280599999999</v>
      </c>
      <c r="M99" s="385" t="s">
        <v>353</v>
      </c>
      <c r="N99" s="195">
        <v>0.5</v>
      </c>
      <c r="O99" s="196"/>
      <c r="P99" s="196"/>
      <c r="Q99" s="196"/>
      <c r="R99" s="196"/>
      <c r="S99" s="197">
        <v>0.5</v>
      </c>
      <c r="T99" s="386">
        <f t="shared" si="37"/>
        <v>126</v>
      </c>
      <c r="U99" s="387">
        <f t="shared" si="38"/>
        <v>0</v>
      </c>
      <c r="V99" s="387">
        <f t="shared" si="39"/>
        <v>0</v>
      </c>
      <c r="W99" s="387">
        <f t="shared" si="40"/>
        <v>0</v>
      </c>
      <c r="X99" s="387">
        <f t="shared" si="41"/>
        <v>0</v>
      </c>
      <c r="Y99" s="388">
        <f t="shared" si="42"/>
        <v>126</v>
      </c>
      <c r="Z99" s="389">
        <f t="shared" si="43"/>
        <v>252</v>
      </c>
      <c r="AA99" s="144"/>
      <c r="AB99" s="423">
        <f t="shared" si="44"/>
        <v>0</v>
      </c>
      <c r="AC99" s="423"/>
      <c r="AD99" s="2"/>
      <c r="AE99" s="2"/>
      <c r="AF99" s="2"/>
      <c r="AG99" s="2"/>
      <c r="AH99" s="2"/>
      <c r="AI99" s="2"/>
      <c r="AJ99" s="2"/>
      <c r="AK99" s="2"/>
    </row>
    <row r="100" spans="1:37" ht="18.75">
      <c r="A100" s="517">
        <f t="shared" si="35"/>
        <v>1</v>
      </c>
      <c r="B100" s="142" t="s">
        <v>370</v>
      </c>
      <c r="C100" s="142"/>
      <c r="D100" s="142"/>
      <c r="E100" s="148"/>
      <c r="F100" s="199">
        <v>8</v>
      </c>
      <c r="G100" s="383">
        <f t="shared" si="36"/>
        <v>56</v>
      </c>
      <c r="H100" s="319">
        <v>46303</v>
      </c>
      <c r="I100" s="384">
        <f t="shared" ca="1" si="34"/>
        <v>5</v>
      </c>
      <c r="J100" s="385">
        <v>3</v>
      </c>
      <c r="K100" s="490">
        <v>-4.1644255000000001</v>
      </c>
      <c r="L100" s="490">
        <v>15.252621899999999</v>
      </c>
      <c r="M100" s="385" t="str">
        <f>VLOOKUP(J100,Secteurs!$A$4:$C$6,3)</f>
        <v>Arnaud ITOUA</v>
      </c>
      <c r="N100" s="195">
        <v>0.5</v>
      </c>
      <c r="O100" s="196"/>
      <c r="P100" s="196"/>
      <c r="Q100" s="196"/>
      <c r="R100" s="196">
        <v>0.5</v>
      </c>
      <c r="S100" s="197"/>
      <c r="T100" s="386">
        <f t="shared" si="37"/>
        <v>28</v>
      </c>
      <c r="U100" s="387">
        <f t="shared" si="38"/>
        <v>0</v>
      </c>
      <c r="V100" s="387">
        <f t="shared" si="39"/>
        <v>0</v>
      </c>
      <c r="W100" s="387">
        <f t="shared" si="40"/>
        <v>0</v>
      </c>
      <c r="X100" s="387">
        <f t="shared" si="41"/>
        <v>28</v>
      </c>
      <c r="Y100" s="388">
        <f t="shared" si="42"/>
        <v>0</v>
      </c>
      <c r="Z100" s="389">
        <f t="shared" si="43"/>
        <v>56</v>
      </c>
      <c r="AA100" s="144"/>
      <c r="AB100" s="423">
        <f t="shared" si="44"/>
        <v>0</v>
      </c>
      <c r="AC100" s="423"/>
      <c r="AD100" s="2"/>
      <c r="AE100" s="2"/>
      <c r="AF100" s="2"/>
      <c r="AG100" s="2"/>
      <c r="AH100" s="2"/>
      <c r="AI100" s="2"/>
      <c r="AJ100" s="2"/>
      <c r="AK100" s="2"/>
    </row>
    <row r="101" spans="1:37" ht="18.75">
      <c r="A101" s="517">
        <f t="shared" si="35"/>
        <v>1</v>
      </c>
      <c r="B101" s="142" t="s">
        <v>137</v>
      </c>
      <c r="C101" s="142"/>
      <c r="D101" s="142"/>
      <c r="E101" s="142"/>
      <c r="F101" s="198">
        <v>38</v>
      </c>
      <c r="G101" s="383">
        <f t="shared" si="36"/>
        <v>266</v>
      </c>
      <c r="H101" s="319">
        <v>46300</v>
      </c>
      <c r="I101" s="384">
        <f t="shared" ca="1" si="34"/>
        <v>8</v>
      </c>
      <c r="J101" s="385">
        <v>2</v>
      </c>
      <c r="K101" s="490">
        <v>-4.2208560000000004</v>
      </c>
      <c r="L101" s="490">
        <v>15.274846999999999</v>
      </c>
      <c r="M101" s="385" t="s">
        <v>354</v>
      </c>
      <c r="N101" s="195"/>
      <c r="O101" s="196"/>
      <c r="P101" s="196"/>
      <c r="Q101" s="196"/>
      <c r="R101" s="196"/>
      <c r="S101" s="197">
        <v>1</v>
      </c>
      <c r="T101" s="386">
        <f t="shared" si="37"/>
        <v>0</v>
      </c>
      <c r="U101" s="387">
        <f t="shared" si="38"/>
        <v>0</v>
      </c>
      <c r="V101" s="387">
        <f t="shared" si="39"/>
        <v>0</v>
      </c>
      <c r="W101" s="387">
        <f t="shared" si="40"/>
        <v>0</v>
      </c>
      <c r="X101" s="387">
        <f t="shared" si="41"/>
        <v>0</v>
      </c>
      <c r="Y101" s="388">
        <f t="shared" si="42"/>
        <v>266</v>
      </c>
      <c r="Z101" s="389">
        <f t="shared" si="43"/>
        <v>266</v>
      </c>
      <c r="AA101" s="144"/>
      <c r="AB101" s="423">
        <f t="shared" si="44"/>
        <v>0</v>
      </c>
      <c r="AC101" s="423"/>
      <c r="AD101" s="2"/>
      <c r="AE101" s="2"/>
      <c r="AF101" s="2"/>
      <c r="AG101" s="2"/>
      <c r="AH101" s="2"/>
      <c r="AI101" s="2"/>
      <c r="AJ101" s="2"/>
      <c r="AK101" s="2"/>
    </row>
    <row r="102" spans="1:37" ht="18.75">
      <c r="A102" s="517">
        <f t="shared" si="35"/>
        <v>1</v>
      </c>
      <c r="B102" s="142" t="s">
        <v>338</v>
      </c>
      <c r="C102" s="142"/>
      <c r="D102" s="142"/>
      <c r="E102" s="142"/>
      <c r="F102" s="198">
        <v>16</v>
      </c>
      <c r="G102" s="383">
        <f t="shared" si="36"/>
        <v>112</v>
      </c>
      <c r="H102" s="319">
        <v>46302</v>
      </c>
      <c r="I102" s="384">
        <f t="shared" ref="I102:I132" ca="1" si="45">+IF(A102=1,(+TODAY())-H102,"Sans objet")</f>
        <v>6</v>
      </c>
      <c r="J102" s="385">
        <v>2</v>
      </c>
      <c r="K102" s="490">
        <v>-4.2416</v>
      </c>
      <c r="L102" s="490">
        <v>15.284890000000001</v>
      </c>
      <c r="M102" s="385" t="s">
        <v>354</v>
      </c>
      <c r="N102" s="195">
        <v>0.75</v>
      </c>
      <c r="O102" s="196"/>
      <c r="P102" s="196">
        <v>0.25</v>
      </c>
      <c r="Q102" s="196"/>
      <c r="R102" s="196"/>
      <c r="S102" s="197"/>
      <c r="T102" s="386">
        <f t="shared" si="37"/>
        <v>84</v>
      </c>
      <c r="U102" s="387">
        <f t="shared" si="38"/>
        <v>0</v>
      </c>
      <c r="V102" s="387">
        <f t="shared" si="39"/>
        <v>28</v>
      </c>
      <c r="W102" s="387">
        <f t="shared" si="40"/>
        <v>0</v>
      </c>
      <c r="X102" s="387">
        <f t="shared" si="41"/>
        <v>0</v>
      </c>
      <c r="Y102" s="388">
        <f t="shared" si="42"/>
        <v>0</v>
      </c>
      <c r="Z102" s="389">
        <f t="shared" si="43"/>
        <v>112</v>
      </c>
      <c r="AA102" s="144"/>
      <c r="AB102" s="423">
        <f t="shared" si="44"/>
        <v>0</v>
      </c>
      <c r="AC102" s="423"/>
      <c r="AD102" s="2"/>
      <c r="AE102" s="2"/>
      <c r="AF102" s="2"/>
      <c r="AG102" s="2"/>
      <c r="AH102" s="2"/>
      <c r="AI102" s="2"/>
      <c r="AJ102" s="2"/>
      <c r="AK102" s="2"/>
    </row>
    <row r="103" spans="1:37" ht="18.75">
      <c r="A103" s="517">
        <f t="shared" si="35"/>
        <v>1</v>
      </c>
      <c r="B103" s="142" t="s">
        <v>140</v>
      </c>
      <c r="C103" s="142"/>
      <c r="D103" s="142"/>
      <c r="E103" s="142"/>
      <c r="F103" s="198">
        <v>26</v>
      </c>
      <c r="G103" s="383">
        <f t="shared" si="36"/>
        <v>182</v>
      </c>
      <c r="H103" s="319">
        <v>46304</v>
      </c>
      <c r="I103" s="384">
        <f t="shared" ca="1" si="45"/>
        <v>4</v>
      </c>
      <c r="J103" s="385">
        <v>3</v>
      </c>
      <c r="K103" s="490"/>
      <c r="L103" s="490"/>
      <c r="M103" s="385" t="str">
        <f>VLOOKUP(J103,Secteurs!$A$4:$C$6,3)</f>
        <v>Arnaud ITOUA</v>
      </c>
      <c r="N103" s="195">
        <v>0.5</v>
      </c>
      <c r="O103" s="196"/>
      <c r="P103" s="196"/>
      <c r="Q103" s="196"/>
      <c r="R103" s="196"/>
      <c r="S103" s="197">
        <v>0.5</v>
      </c>
      <c r="T103" s="386">
        <f t="shared" si="37"/>
        <v>91</v>
      </c>
      <c r="U103" s="387">
        <f t="shared" si="38"/>
        <v>0</v>
      </c>
      <c r="V103" s="387">
        <f t="shared" si="39"/>
        <v>0</v>
      </c>
      <c r="W103" s="387">
        <f t="shared" si="40"/>
        <v>0</v>
      </c>
      <c r="X103" s="387">
        <f t="shared" si="41"/>
        <v>0</v>
      </c>
      <c r="Y103" s="388">
        <f t="shared" si="42"/>
        <v>91</v>
      </c>
      <c r="Z103" s="389">
        <f t="shared" si="43"/>
        <v>182</v>
      </c>
      <c r="AA103" s="144"/>
      <c r="AB103" s="423">
        <f t="shared" si="44"/>
        <v>0</v>
      </c>
      <c r="AC103" s="423"/>
      <c r="AD103" s="2"/>
      <c r="AE103" s="2"/>
      <c r="AF103" s="2"/>
      <c r="AG103" s="2"/>
      <c r="AH103" s="2"/>
      <c r="AI103" s="2"/>
      <c r="AJ103" s="2"/>
      <c r="AK103" s="2"/>
    </row>
    <row r="104" spans="1:37" ht="18.75">
      <c r="A104" s="517">
        <f t="shared" si="35"/>
        <v>1</v>
      </c>
      <c r="B104" s="142" t="s">
        <v>333</v>
      </c>
      <c r="C104" s="142"/>
      <c r="D104" s="142"/>
      <c r="E104" s="142"/>
      <c r="F104" s="198">
        <v>22</v>
      </c>
      <c r="G104" s="383">
        <f t="shared" si="36"/>
        <v>154</v>
      </c>
      <c r="H104" s="319">
        <v>46304</v>
      </c>
      <c r="I104" s="384">
        <f t="shared" ca="1" si="45"/>
        <v>4</v>
      </c>
      <c r="J104" s="254">
        <v>1</v>
      </c>
      <c r="K104" s="491">
        <v>-4.2693289999999999</v>
      </c>
      <c r="L104" s="491">
        <v>15.196683999999999</v>
      </c>
      <c r="M104" s="385" t="s">
        <v>353</v>
      </c>
      <c r="N104" s="195"/>
      <c r="O104" s="196"/>
      <c r="P104" s="196">
        <v>0.5</v>
      </c>
      <c r="Q104" s="196"/>
      <c r="R104" s="196">
        <v>0.5</v>
      </c>
      <c r="S104" s="197"/>
      <c r="T104" s="386">
        <f t="shared" si="37"/>
        <v>0</v>
      </c>
      <c r="U104" s="387">
        <f t="shared" si="38"/>
        <v>0</v>
      </c>
      <c r="V104" s="387">
        <f t="shared" si="39"/>
        <v>77</v>
      </c>
      <c r="W104" s="387">
        <f t="shared" si="40"/>
        <v>0</v>
      </c>
      <c r="X104" s="387">
        <f t="shared" si="41"/>
        <v>77</v>
      </c>
      <c r="Y104" s="388">
        <f t="shared" si="42"/>
        <v>0</v>
      </c>
      <c r="Z104" s="389">
        <f t="shared" si="43"/>
        <v>154</v>
      </c>
      <c r="AA104" s="144"/>
      <c r="AB104" s="423">
        <f t="shared" si="44"/>
        <v>0</v>
      </c>
      <c r="AC104" s="423"/>
      <c r="AD104" s="2"/>
      <c r="AE104" s="2"/>
      <c r="AF104" s="2"/>
      <c r="AG104" s="2"/>
      <c r="AH104" s="2"/>
      <c r="AI104" s="2"/>
      <c r="AJ104" s="2"/>
      <c r="AK104" s="2"/>
    </row>
    <row r="105" spans="1:37" ht="18.75">
      <c r="A105" s="517">
        <f t="shared" si="35"/>
        <v>1</v>
      </c>
      <c r="B105" s="142" t="s">
        <v>142</v>
      </c>
      <c r="C105" s="142"/>
      <c r="D105" s="142"/>
      <c r="E105" s="142"/>
      <c r="F105" s="198">
        <v>26</v>
      </c>
      <c r="G105" s="383">
        <f t="shared" si="36"/>
        <v>182</v>
      </c>
      <c r="H105" s="319">
        <v>46302</v>
      </c>
      <c r="I105" s="384">
        <f t="shared" ca="1" si="45"/>
        <v>6</v>
      </c>
      <c r="J105" s="385">
        <v>2</v>
      </c>
      <c r="K105" s="490">
        <v>-4.2621593000000004</v>
      </c>
      <c r="L105" s="490">
        <v>15.2895582</v>
      </c>
      <c r="M105" s="385" t="s">
        <v>354</v>
      </c>
      <c r="N105" s="195">
        <v>1</v>
      </c>
      <c r="O105" s="196"/>
      <c r="P105" s="196"/>
      <c r="Q105" s="196"/>
      <c r="R105" s="196"/>
      <c r="S105" s="197"/>
      <c r="T105" s="386">
        <f t="shared" si="37"/>
        <v>182</v>
      </c>
      <c r="U105" s="387">
        <f t="shared" si="38"/>
        <v>0</v>
      </c>
      <c r="V105" s="387">
        <f t="shared" si="39"/>
        <v>0</v>
      </c>
      <c r="W105" s="387">
        <f t="shared" si="40"/>
        <v>0</v>
      </c>
      <c r="X105" s="387">
        <f t="shared" si="41"/>
        <v>0</v>
      </c>
      <c r="Y105" s="388">
        <f t="shared" si="42"/>
        <v>0</v>
      </c>
      <c r="Z105" s="389">
        <f t="shared" si="43"/>
        <v>182</v>
      </c>
      <c r="AA105" s="144"/>
      <c r="AB105" s="423">
        <f t="shared" si="44"/>
        <v>0</v>
      </c>
      <c r="AC105" s="423"/>
      <c r="AD105" s="2"/>
      <c r="AE105" s="2"/>
      <c r="AF105" s="2"/>
      <c r="AG105" s="2"/>
      <c r="AH105" s="2"/>
      <c r="AI105" s="2"/>
      <c r="AJ105" s="2"/>
      <c r="AK105" s="2"/>
    </row>
    <row r="106" spans="1:37" ht="18.75">
      <c r="A106" s="517">
        <f t="shared" si="35"/>
        <v>1</v>
      </c>
      <c r="B106" s="142" t="s">
        <v>143</v>
      </c>
      <c r="C106" s="142"/>
      <c r="D106" s="142"/>
      <c r="E106" s="148" t="s">
        <v>34</v>
      </c>
      <c r="F106" s="198">
        <v>16</v>
      </c>
      <c r="G106" s="383">
        <f t="shared" si="36"/>
        <v>112</v>
      </c>
      <c r="H106" s="319">
        <v>46302</v>
      </c>
      <c r="I106" s="384">
        <f t="shared" ca="1" si="45"/>
        <v>6</v>
      </c>
      <c r="J106" s="385">
        <v>3</v>
      </c>
      <c r="K106" s="490"/>
      <c r="L106" s="490"/>
      <c r="M106" s="385" t="str">
        <f>VLOOKUP(J106,Secteurs!$A$4:$C$6,3)</f>
        <v>Arnaud ITOUA</v>
      </c>
      <c r="N106" s="195"/>
      <c r="O106" s="196">
        <v>0.5</v>
      </c>
      <c r="P106" s="196"/>
      <c r="Q106" s="196">
        <v>0.5</v>
      </c>
      <c r="R106" s="196"/>
      <c r="S106" s="197"/>
      <c r="T106" s="386">
        <f t="shared" si="37"/>
        <v>0</v>
      </c>
      <c r="U106" s="387">
        <f t="shared" si="38"/>
        <v>56</v>
      </c>
      <c r="V106" s="387">
        <f t="shared" si="39"/>
        <v>0</v>
      </c>
      <c r="W106" s="387">
        <f t="shared" si="40"/>
        <v>56</v>
      </c>
      <c r="X106" s="387">
        <f t="shared" si="41"/>
        <v>0</v>
      </c>
      <c r="Y106" s="388">
        <f t="shared" si="42"/>
        <v>0</v>
      </c>
      <c r="Z106" s="389">
        <f t="shared" si="43"/>
        <v>112</v>
      </c>
      <c r="AA106" s="144"/>
      <c r="AB106" s="423">
        <f t="shared" si="44"/>
        <v>0</v>
      </c>
      <c r="AC106" s="423"/>
      <c r="AD106" s="2"/>
      <c r="AE106" s="2"/>
      <c r="AF106" s="2"/>
      <c r="AG106" s="2"/>
      <c r="AH106" s="2"/>
      <c r="AI106" s="2"/>
      <c r="AJ106" s="2"/>
      <c r="AK106" s="2"/>
    </row>
    <row r="107" spans="1:37" ht="18.75">
      <c r="A107" s="517">
        <f t="shared" si="35"/>
        <v>1</v>
      </c>
      <c r="B107" s="142" t="s">
        <v>144</v>
      </c>
      <c r="C107" s="142"/>
      <c r="D107" s="142"/>
      <c r="E107" s="148" t="s">
        <v>29</v>
      </c>
      <c r="F107" s="198">
        <v>20</v>
      </c>
      <c r="G107" s="383">
        <f t="shared" si="36"/>
        <v>140</v>
      </c>
      <c r="H107" s="319">
        <v>46301</v>
      </c>
      <c r="I107" s="384">
        <f t="shared" ca="1" si="45"/>
        <v>7</v>
      </c>
      <c r="J107" s="385">
        <v>2</v>
      </c>
      <c r="K107" s="490">
        <v>-4.2387199999999998</v>
      </c>
      <c r="L107" s="490">
        <v>15.283683</v>
      </c>
      <c r="M107" s="385" t="s">
        <v>354</v>
      </c>
      <c r="N107" s="353"/>
      <c r="O107" s="196"/>
      <c r="P107" s="196">
        <v>0.5</v>
      </c>
      <c r="Q107" s="196">
        <v>0.5</v>
      </c>
      <c r="R107" s="196"/>
      <c r="S107" s="197"/>
      <c r="T107" s="386">
        <f t="shared" si="37"/>
        <v>0</v>
      </c>
      <c r="U107" s="387">
        <f t="shared" si="38"/>
        <v>0</v>
      </c>
      <c r="V107" s="387">
        <f t="shared" si="39"/>
        <v>70</v>
      </c>
      <c r="W107" s="387">
        <f t="shared" si="40"/>
        <v>70</v>
      </c>
      <c r="X107" s="387">
        <f t="shared" si="41"/>
        <v>0</v>
      </c>
      <c r="Y107" s="388">
        <f t="shared" si="42"/>
        <v>0</v>
      </c>
      <c r="Z107" s="389">
        <f t="shared" si="43"/>
        <v>140</v>
      </c>
      <c r="AA107" s="144"/>
      <c r="AB107" s="423">
        <f t="shared" si="44"/>
        <v>0</v>
      </c>
      <c r="AC107" s="423"/>
      <c r="AD107" s="2"/>
      <c r="AE107" s="2"/>
      <c r="AF107" s="2"/>
      <c r="AG107" s="2"/>
      <c r="AH107" s="2"/>
      <c r="AI107" s="2"/>
      <c r="AJ107" s="2"/>
      <c r="AK107" s="2"/>
    </row>
    <row r="108" spans="1:37" ht="18.75">
      <c r="A108" s="517">
        <f t="shared" si="35"/>
        <v>1</v>
      </c>
      <c r="B108" s="142" t="s">
        <v>381</v>
      </c>
      <c r="C108" s="142"/>
      <c r="D108" s="142"/>
      <c r="E108" s="142"/>
      <c r="F108" s="198">
        <v>22</v>
      </c>
      <c r="G108" s="383">
        <f t="shared" si="36"/>
        <v>154</v>
      </c>
      <c r="H108" s="319">
        <v>46303</v>
      </c>
      <c r="I108" s="384">
        <f t="shared" ca="1" si="45"/>
        <v>5</v>
      </c>
      <c r="J108" s="385">
        <v>1</v>
      </c>
      <c r="K108" s="490">
        <v>-4.2589568</v>
      </c>
      <c r="L108" s="490">
        <v>15.229170699999999</v>
      </c>
      <c r="M108" s="385" t="s">
        <v>353</v>
      </c>
      <c r="N108" s="195">
        <v>1</v>
      </c>
      <c r="O108" s="196"/>
      <c r="P108" s="196"/>
      <c r="Q108" s="196"/>
      <c r="R108" s="196"/>
      <c r="S108" s="197"/>
      <c r="T108" s="386">
        <f t="shared" si="37"/>
        <v>154</v>
      </c>
      <c r="U108" s="387">
        <f t="shared" si="38"/>
        <v>0</v>
      </c>
      <c r="V108" s="387">
        <f t="shared" si="39"/>
        <v>0</v>
      </c>
      <c r="W108" s="387">
        <f t="shared" si="40"/>
        <v>0</v>
      </c>
      <c r="X108" s="387">
        <f t="shared" si="41"/>
        <v>0</v>
      </c>
      <c r="Y108" s="388">
        <f t="shared" si="42"/>
        <v>0</v>
      </c>
      <c r="Z108" s="389">
        <f t="shared" si="43"/>
        <v>154</v>
      </c>
      <c r="AA108" s="144"/>
      <c r="AB108" s="423">
        <f t="shared" si="44"/>
        <v>0</v>
      </c>
      <c r="AC108" s="423"/>
      <c r="AD108" s="2"/>
      <c r="AE108" s="2"/>
      <c r="AF108" s="2"/>
      <c r="AG108" s="2"/>
      <c r="AH108" s="2"/>
      <c r="AI108" s="2"/>
      <c r="AJ108" s="2"/>
      <c r="AK108" s="2"/>
    </row>
    <row r="109" spans="1:37" ht="18.75">
      <c r="A109" s="517">
        <f t="shared" si="35"/>
        <v>1</v>
      </c>
      <c r="B109" s="142" t="s">
        <v>339</v>
      </c>
      <c r="C109" s="142"/>
      <c r="D109" s="142"/>
      <c r="E109" s="142"/>
      <c r="F109" s="199">
        <v>14</v>
      </c>
      <c r="G109" s="383">
        <f t="shared" si="36"/>
        <v>98</v>
      </c>
      <c r="H109" s="319">
        <v>46302</v>
      </c>
      <c r="I109" s="384">
        <f t="shared" ca="1" si="45"/>
        <v>6</v>
      </c>
      <c r="J109" s="385">
        <v>3</v>
      </c>
      <c r="K109" s="490">
        <v>-4.2050318999999998</v>
      </c>
      <c r="L109" s="490">
        <v>15.262702000000001</v>
      </c>
      <c r="M109" s="385" t="str">
        <f>VLOOKUP(J109,Secteurs!$A$4:$C$6,3)</f>
        <v>Arnaud ITOUA</v>
      </c>
      <c r="N109" s="195">
        <v>0.5</v>
      </c>
      <c r="O109" s="196"/>
      <c r="P109" s="196"/>
      <c r="Q109" s="196"/>
      <c r="R109" s="196"/>
      <c r="S109" s="197">
        <v>0.5</v>
      </c>
      <c r="T109" s="386">
        <f t="shared" si="37"/>
        <v>49</v>
      </c>
      <c r="U109" s="387">
        <f t="shared" si="38"/>
        <v>0</v>
      </c>
      <c r="V109" s="387">
        <f t="shared" si="39"/>
        <v>0</v>
      </c>
      <c r="W109" s="387">
        <f t="shared" si="40"/>
        <v>0</v>
      </c>
      <c r="X109" s="387">
        <f t="shared" si="41"/>
        <v>0</v>
      </c>
      <c r="Y109" s="388">
        <f t="shared" si="42"/>
        <v>49</v>
      </c>
      <c r="Z109" s="389">
        <f t="shared" si="43"/>
        <v>98</v>
      </c>
      <c r="AA109" s="144"/>
      <c r="AB109" s="423">
        <f t="shared" si="44"/>
        <v>0</v>
      </c>
      <c r="AC109" s="423"/>
      <c r="AD109" s="2"/>
      <c r="AE109" s="2"/>
      <c r="AF109" s="2"/>
      <c r="AG109" s="2"/>
      <c r="AH109" s="2"/>
      <c r="AI109" s="2"/>
      <c r="AJ109" s="2"/>
      <c r="AK109" s="2"/>
    </row>
    <row r="110" spans="1:37" ht="18.75">
      <c r="A110" s="517">
        <f t="shared" si="35"/>
        <v>1</v>
      </c>
      <c r="B110" s="142" t="s">
        <v>147</v>
      </c>
      <c r="C110" s="142"/>
      <c r="D110" s="142"/>
      <c r="E110" s="142"/>
      <c r="F110" s="198">
        <v>16</v>
      </c>
      <c r="G110" s="383">
        <f t="shared" si="36"/>
        <v>112</v>
      </c>
      <c r="H110" s="319">
        <v>46301</v>
      </c>
      <c r="I110" s="384">
        <f t="shared" ca="1" si="45"/>
        <v>7</v>
      </c>
      <c r="J110" s="385">
        <v>1</v>
      </c>
      <c r="K110" s="490">
        <v>-4.2831029999999997</v>
      </c>
      <c r="L110" s="490">
        <v>15.246445</v>
      </c>
      <c r="M110" s="385" t="s">
        <v>353</v>
      </c>
      <c r="N110" s="195"/>
      <c r="O110" s="196"/>
      <c r="P110" s="196">
        <v>0.5</v>
      </c>
      <c r="Q110" s="196"/>
      <c r="R110" s="196"/>
      <c r="S110" s="197">
        <v>0.5</v>
      </c>
      <c r="T110" s="386">
        <f t="shared" si="37"/>
        <v>0</v>
      </c>
      <c r="U110" s="387">
        <f t="shared" si="38"/>
        <v>0</v>
      </c>
      <c r="V110" s="387">
        <f t="shared" si="39"/>
        <v>56</v>
      </c>
      <c r="W110" s="387">
        <f t="shared" si="40"/>
        <v>0</v>
      </c>
      <c r="X110" s="387">
        <f t="shared" si="41"/>
        <v>0</v>
      </c>
      <c r="Y110" s="388">
        <f t="shared" si="42"/>
        <v>56</v>
      </c>
      <c r="Z110" s="389">
        <f t="shared" si="43"/>
        <v>112</v>
      </c>
      <c r="AA110" s="144"/>
      <c r="AB110" s="423">
        <f t="shared" si="44"/>
        <v>0</v>
      </c>
      <c r="AC110" s="423"/>
      <c r="AD110" s="2"/>
      <c r="AE110" s="2"/>
      <c r="AF110" s="2"/>
      <c r="AG110" s="2"/>
      <c r="AH110" s="2"/>
      <c r="AI110" s="2"/>
      <c r="AJ110" s="2"/>
      <c r="AK110" s="2"/>
    </row>
    <row r="111" spans="1:37" ht="18.75">
      <c r="A111" s="517">
        <f t="shared" si="35"/>
        <v>1</v>
      </c>
      <c r="B111" s="142" t="s">
        <v>551</v>
      </c>
      <c r="C111" s="142"/>
      <c r="D111" s="142"/>
      <c r="E111" s="142"/>
      <c r="F111" s="198">
        <v>15</v>
      </c>
      <c r="G111" s="383">
        <f t="shared" si="36"/>
        <v>105</v>
      </c>
      <c r="H111" s="319">
        <v>46302</v>
      </c>
      <c r="I111" s="384">
        <f t="shared" ca="1" si="45"/>
        <v>6</v>
      </c>
      <c r="J111" s="254">
        <v>1</v>
      </c>
      <c r="K111" s="491">
        <v>-4.2952130000000004</v>
      </c>
      <c r="L111" s="491">
        <v>15.211610800000001</v>
      </c>
      <c r="M111" s="385" t="s">
        <v>353</v>
      </c>
      <c r="N111" s="195">
        <v>1</v>
      </c>
      <c r="O111" s="196"/>
      <c r="P111" s="196"/>
      <c r="Q111" s="196"/>
      <c r="R111" s="196"/>
      <c r="S111" s="197"/>
      <c r="T111" s="386">
        <f t="shared" si="37"/>
        <v>105</v>
      </c>
      <c r="U111" s="387">
        <f t="shared" si="38"/>
        <v>0</v>
      </c>
      <c r="V111" s="387">
        <f t="shared" si="39"/>
        <v>0</v>
      </c>
      <c r="W111" s="387">
        <f t="shared" si="40"/>
        <v>0</v>
      </c>
      <c r="X111" s="387">
        <f t="shared" si="41"/>
        <v>0</v>
      </c>
      <c r="Y111" s="388">
        <f t="shared" si="42"/>
        <v>0</v>
      </c>
      <c r="Z111" s="389">
        <f t="shared" si="43"/>
        <v>105</v>
      </c>
      <c r="AA111" s="144"/>
      <c r="AB111" s="423">
        <f t="shared" si="44"/>
        <v>0</v>
      </c>
      <c r="AC111" s="423"/>
      <c r="AD111" s="2"/>
      <c r="AE111" s="2"/>
      <c r="AF111" s="2"/>
      <c r="AG111" s="2"/>
      <c r="AH111" s="2"/>
      <c r="AI111" s="2"/>
      <c r="AJ111" s="2"/>
      <c r="AK111" s="2"/>
    </row>
    <row r="112" spans="1:37" ht="18.75">
      <c r="A112" s="517">
        <f t="shared" ref="A112:A147" si="46">+IF(F112&gt;0,1,0)</f>
        <v>1</v>
      </c>
      <c r="B112" s="142" t="s">
        <v>149</v>
      </c>
      <c r="C112" s="142"/>
      <c r="D112" s="142"/>
      <c r="E112" s="142"/>
      <c r="F112" s="199">
        <v>16</v>
      </c>
      <c r="G112" s="383">
        <f t="shared" ref="G112:G143" si="47">F112*7</f>
        <v>112</v>
      </c>
      <c r="H112" s="319">
        <v>46302</v>
      </c>
      <c r="I112" s="384">
        <f t="shared" ca="1" si="45"/>
        <v>6</v>
      </c>
      <c r="J112" s="385">
        <v>3</v>
      </c>
      <c r="K112" s="490">
        <v>-4.2012657000000004</v>
      </c>
      <c r="L112" s="490">
        <v>15.2598278</v>
      </c>
      <c r="M112" s="385" t="str">
        <f>VLOOKUP(J112,Secteurs!$A$4:$C$6,3)</f>
        <v>Arnaud ITOUA</v>
      </c>
      <c r="N112" s="195">
        <v>0.5</v>
      </c>
      <c r="O112" s="196"/>
      <c r="P112" s="196"/>
      <c r="Q112" s="196"/>
      <c r="R112" s="196">
        <v>0.5</v>
      </c>
      <c r="S112" s="197"/>
      <c r="T112" s="386">
        <f t="shared" ref="T112:T147" si="48">+$G112*N112</f>
        <v>56</v>
      </c>
      <c r="U112" s="387">
        <f t="shared" ref="U112:U147" si="49">+$G112*O112</f>
        <v>0</v>
      </c>
      <c r="V112" s="387">
        <f t="shared" ref="V112:V147" si="50">+$G112*P112</f>
        <v>0</v>
      </c>
      <c r="W112" s="387">
        <f t="shared" ref="W112:W147" si="51">+$G112*Q112</f>
        <v>0</v>
      </c>
      <c r="X112" s="387">
        <f t="shared" ref="X112:X147" si="52">+$G112*R112</f>
        <v>56</v>
      </c>
      <c r="Y112" s="388">
        <f t="shared" ref="Y112:Y147" si="53">+$G112*S112</f>
        <v>0</v>
      </c>
      <c r="Z112" s="389">
        <f t="shared" ref="Z112:Z143" si="54">SUM(T112:Y112)</f>
        <v>112</v>
      </c>
      <c r="AA112" s="144"/>
      <c r="AB112" s="423">
        <f t="shared" ref="AB112:AB147" si="55">+Z112-G112</f>
        <v>0</v>
      </c>
      <c r="AC112" s="423"/>
      <c r="AD112" s="2"/>
      <c r="AE112" s="2"/>
      <c r="AF112" s="2"/>
      <c r="AG112" s="2"/>
      <c r="AH112" s="2"/>
      <c r="AI112" s="2"/>
      <c r="AJ112" s="2"/>
      <c r="AK112" s="2"/>
    </row>
    <row r="113" spans="1:37" ht="18.75">
      <c r="A113" s="517">
        <f t="shared" si="46"/>
        <v>1</v>
      </c>
      <c r="B113" s="142" t="s">
        <v>150</v>
      </c>
      <c r="C113" s="142"/>
      <c r="D113" s="142"/>
      <c r="E113" s="142"/>
      <c r="F113" s="198">
        <v>16</v>
      </c>
      <c r="G113" s="383">
        <f t="shared" si="47"/>
        <v>112</v>
      </c>
      <c r="H113" s="319">
        <v>46302</v>
      </c>
      <c r="I113" s="384">
        <f t="shared" ca="1" si="45"/>
        <v>6</v>
      </c>
      <c r="J113" s="385">
        <v>2</v>
      </c>
      <c r="K113" s="490">
        <v>-4.2632490000000001</v>
      </c>
      <c r="L113" s="490">
        <v>15.279776</v>
      </c>
      <c r="M113" s="385" t="s">
        <v>354</v>
      </c>
      <c r="N113" s="195"/>
      <c r="O113" s="196"/>
      <c r="P113" s="196">
        <v>0.5</v>
      </c>
      <c r="Q113" s="196"/>
      <c r="R113" s="196">
        <v>0.5</v>
      </c>
      <c r="S113" s="197"/>
      <c r="T113" s="386">
        <f t="shared" si="48"/>
        <v>0</v>
      </c>
      <c r="U113" s="387">
        <f t="shared" si="49"/>
        <v>0</v>
      </c>
      <c r="V113" s="387">
        <f t="shared" si="50"/>
        <v>56</v>
      </c>
      <c r="W113" s="387">
        <f t="shared" si="51"/>
        <v>0</v>
      </c>
      <c r="X113" s="387">
        <f t="shared" si="52"/>
        <v>56</v>
      </c>
      <c r="Y113" s="388">
        <f t="shared" si="53"/>
        <v>0</v>
      </c>
      <c r="Z113" s="389">
        <f t="shared" si="54"/>
        <v>112</v>
      </c>
      <c r="AA113" s="144"/>
      <c r="AB113" s="423">
        <f t="shared" si="55"/>
        <v>0</v>
      </c>
      <c r="AC113" s="423"/>
      <c r="AD113" s="2"/>
      <c r="AE113" s="2"/>
      <c r="AF113" s="2"/>
      <c r="AG113" s="2"/>
      <c r="AH113" s="2"/>
      <c r="AI113" s="2"/>
      <c r="AJ113" s="2"/>
      <c r="AK113" s="2"/>
    </row>
    <row r="114" spans="1:37" ht="18.75">
      <c r="A114" s="517">
        <f t="shared" si="46"/>
        <v>1</v>
      </c>
      <c r="B114" s="153" t="s">
        <v>151</v>
      </c>
      <c r="C114" s="153"/>
      <c r="D114" s="153"/>
      <c r="E114" s="153"/>
      <c r="F114" s="198">
        <v>30</v>
      </c>
      <c r="G114" s="383">
        <f t="shared" si="47"/>
        <v>210</v>
      </c>
      <c r="H114" s="319">
        <v>46302</v>
      </c>
      <c r="I114" s="384">
        <f t="shared" ca="1" si="45"/>
        <v>6</v>
      </c>
      <c r="J114" s="385">
        <v>1</v>
      </c>
      <c r="K114" s="490">
        <v>-4.2806160999999996</v>
      </c>
      <c r="L114" s="490">
        <v>15.2473147</v>
      </c>
      <c r="M114" s="385" t="s">
        <v>353</v>
      </c>
      <c r="N114" s="195"/>
      <c r="O114" s="196"/>
      <c r="P114" s="196"/>
      <c r="Q114" s="196">
        <v>0.5</v>
      </c>
      <c r="R114" s="196">
        <v>0.5</v>
      </c>
      <c r="S114" s="197"/>
      <c r="T114" s="386">
        <f t="shared" si="48"/>
        <v>0</v>
      </c>
      <c r="U114" s="387">
        <f t="shared" si="49"/>
        <v>0</v>
      </c>
      <c r="V114" s="387">
        <f t="shared" si="50"/>
        <v>0</v>
      </c>
      <c r="W114" s="387">
        <f t="shared" si="51"/>
        <v>105</v>
      </c>
      <c r="X114" s="387">
        <f t="shared" si="52"/>
        <v>105</v>
      </c>
      <c r="Y114" s="388">
        <f t="shared" si="53"/>
        <v>0</v>
      </c>
      <c r="Z114" s="389">
        <f t="shared" si="54"/>
        <v>210</v>
      </c>
      <c r="AA114" s="144"/>
      <c r="AB114" s="423">
        <f t="shared" si="55"/>
        <v>0</v>
      </c>
      <c r="AC114" s="423"/>
      <c r="AD114" s="2"/>
      <c r="AE114" s="2"/>
      <c r="AF114" s="2"/>
      <c r="AG114" s="2"/>
      <c r="AH114" s="2"/>
      <c r="AI114" s="2"/>
      <c r="AJ114" s="2"/>
      <c r="AK114" s="2"/>
    </row>
    <row r="115" spans="1:37" ht="18.75">
      <c r="A115" s="517">
        <f t="shared" si="46"/>
        <v>1</v>
      </c>
      <c r="B115" s="150" t="s">
        <v>153</v>
      </c>
      <c r="C115" s="150"/>
      <c r="D115" s="150"/>
      <c r="E115" s="148" t="s">
        <v>29</v>
      </c>
      <c r="F115" s="200">
        <v>7</v>
      </c>
      <c r="G115" s="383">
        <f t="shared" si="47"/>
        <v>49</v>
      </c>
      <c r="H115" s="319">
        <v>46301</v>
      </c>
      <c r="I115" s="384">
        <f t="shared" ca="1" si="45"/>
        <v>7</v>
      </c>
      <c r="J115" s="385">
        <v>3</v>
      </c>
      <c r="K115" s="490">
        <v>-4.2322949999999997</v>
      </c>
      <c r="L115" s="490">
        <v>15.280253</v>
      </c>
      <c r="M115" s="385" t="str">
        <f>VLOOKUP(J115,Secteurs!$A$4:$C$6,3)</f>
        <v>Arnaud ITOUA</v>
      </c>
      <c r="N115" s="195"/>
      <c r="O115" s="196">
        <v>1</v>
      </c>
      <c r="P115" s="196"/>
      <c r="Q115" s="196"/>
      <c r="R115" s="196"/>
      <c r="S115" s="197"/>
      <c r="T115" s="386">
        <f t="shared" si="48"/>
        <v>0</v>
      </c>
      <c r="U115" s="387">
        <f t="shared" si="49"/>
        <v>49</v>
      </c>
      <c r="V115" s="387">
        <f t="shared" si="50"/>
        <v>0</v>
      </c>
      <c r="W115" s="387">
        <f t="shared" si="51"/>
        <v>0</v>
      </c>
      <c r="X115" s="387">
        <f t="shared" si="52"/>
        <v>0</v>
      </c>
      <c r="Y115" s="388">
        <f t="shared" si="53"/>
        <v>0</v>
      </c>
      <c r="Z115" s="389">
        <f t="shared" si="54"/>
        <v>49</v>
      </c>
      <c r="AA115" s="144"/>
      <c r="AB115" s="423">
        <f t="shared" si="55"/>
        <v>0</v>
      </c>
      <c r="AC115" s="423"/>
      <c r="AD115" s="2"/>
      <c r="AE115" s="2"/>
      <c r="AF115" s="2"/>
      <c r="AG115" s="2"/>
      <c r="AH115" s="2"/>
      <c r="AI115" s="2"/>
      <c r="AJ115" s="2"/>
      <c r="AK115" s="2"/>
    </row>
    <row r="116" spans="1:37" ht="18.75">
      <c r="A116" s="517">
        <f t="shared" si="46"/>
        <v>1</v>
      </c>
      <c r="B116" s="150" t="s">
        <v>154</v>
      </c>
      <c r="C116" s="150"/>
      <c r="D116" s="150"/>
      <c r="E116" s="150"/>
      <c r="F116" s="200">
        <v>16</v>
      </c>
      <c r="G116" s="383">
        <f t="shared" si="47"/>
        <v>112</v>
      </c>
      <c r="H116" s="319">
        <v>46301</v>
      </c>
      <c r="I116" s="384">
        <f t="shared" ca="1" si="45"/>
        <v>7</v>
      </c>
      <c r="J116" s="385">
        <v>3</v>
      </c>
      <c r="K116" s="490">
        <v>-4.2060531000000001</v>
      </c>
      <c r="L116" s="490">
        <v>15.262865700000001</v>
      </c>
      <c r="M116" s="385" t="str">
        <f>VLOOKUP(J116,Secteurs!$A$4:$C$6,3)</f>
        <v>Arnaud ITOUA</v>
      </c>
      <c r="N116" s="195">
        <v>1</v>
      </c>
      <c r="O116" s="196"/>
      <c r="P116" s="196"/>
      <c r="Q116" s="196"/>
      <c r="R116" s="196"/>
      <c r="S116" s="197"/>
      <c r="T116" s="386">
        <f t="shared" si="48"/>
        <v>112</v>
      </c>
      <c r="U116" s="387">
        <f t="shared" si="49"/>
        <v>0</v>
      </c>
      <c r="V116" s="387">
        <f t="shared" si="50"/>
        <v>0</v>
      </c>
      <c r="W116" s="387">
        <f t="shared" si="51"/>
        <v>0</v>
      </c>
      <c r="X116" s="387">
        <f t="shared" si="52"/>
        <v>0</v>
      </c>
      <c r="Y116" s="388">
        <f t="shared" si="53"/>
        <v>0</v>
      </c>
      <c r="Z116" s="389">
        <f t="shared" si="54"/>
        <v>112</v>
      </c>
      <c r="AA116" s="144"/>
      <c r="AB116" s="423">
        <f t="shared" si="55"/>
        <v>0</v>
      </c>
      <c r="AC116" s="423"/>
      <c r="AD116" s="2"/>
      <c r="AE116" s="2"/>
      <c r="AF116" s="2"/>
      <c r="AG116" s="2"/>
      <c r="AH116" s="2"/>
      <c r="AI116" s="2"/>
      <c r="AJ116" s="2"/>
      <c r="AK116" s="2"/>
    </row>
    <row r="117" spans="1:37" ht="18.75">
      <c r="A117" s="517">
        <f t="shared" si="46"/>
        <v>1</v>
      </c>
      <c r="B117" s="348" t="s">
        <v>328</v>
      </c>
      <c r="C117" s="348"/>
      <c r="D117" s="348"/>
      <c r="E117" s="142"/>
      <c r="F117" s="198">
        <v>16</v>
      </c>
      <c r="G117" s="383">
        <f t="shared" si="47"/>
        <v>112</v>
      </c>
      <c r="H117" s="319">
        <v>46302</v>
      </c>
      <c r="I117" s="384">
        <f t="shared" ca="1" si="45"/>
        <v>6</v>
      </c>
      <c r="J117" s="385">
        <v>2</v>
      </c>
      <c r="K117" s="490">
        <v>-4.2315709999999997</v>
      </c>
      <c r="L117" s="490">
        <v>15.296148000000001</v>
      </c>
      <c r="M117" s="385" t="s">
        <v>354</v>
      </c>
      <c r="N117" s="195"/>
      <c r="O117" s="196"/>
      <c r="P117" s="196"/>
      <c r="Q117" s="196">
        <v>0.5</v>
      </c>
      <c r="R117" s="196">
        <v>0.5</v>
      </c>
      <c r="S117" s="197"/>
      <c r="T117" s="386">
        <f t="shared" si="48"/>
        <v>0</v>
      </c>
      <c r="U117" s="387">
        <f t="shared" si="49"/>
        <v>0</v>
      </c>
      <c r="V117" s="387">
        <f t="shared" si="50"/>
        <v>0</v>
      </c>
      <c r="W117" s="387">
        <f t="shared" si="51"/>
        <v>56</v>
      </c>
      <c r="X117" s="387">
        <f t="shared" si="52"/>
        <v>56</v>
      </c>
      <c r="Y117" s="388">
        <f t="shared" si="53"/>
        <v>0</v>
      </c>
      <c r="Z117" s="389">
        <f t="shared" si="54"/>
        <v>112</v>
      </c>
      <c r="AA117" s="144"/>
      <c r="AB117" s="423">
        <f t="shared" si="55"/>
        <v>0</v>
      </c>
      <c r="AC117" s="423"/>
      <c r="AD117" s="2"/>
      <c r="AE117" s="2"/>
      <c r="AF117" s="2"/>
      <c r="AG117" s="2"/>
      <c r="AH117" s="2"/>
      <c r="AI117" s="2"/>
      <c r="AJ117" s="2"/>
      <c r="AK117" s="2"/>
    </row>
    <row r="118" spans="1:37" ht="18.75">
      <c r="A118" s="517">
        <f t="shared" si="46"/>
        <v>1</v>
      </c>
      <c r="B118" s="150" t="s">
        <v>156</v>
      </c>
      <c r="C118" s="150"/>
      <c r="D118" s="150"/>
      <c r="E118" s="150"/>
      <c r="F118" s="200">
        <v>12</v>
      </c>
      <c r="G118" s="383">
        <f t="shared" si="47"/>
        <v>84</v>
      </c>
      <c r="H118" s="320">
        <v>46304</v>
      </c>
      <c r="I118" s="384">
        <f t="shared" ca="1" si="45"/>
        <v>4</v>
      </c>
      <c r="J118" s="255">
        <v>3</v>
      </c>
      <c r="K118" s="492">
        <v>-4.2692519000000004</v>
      </c>
      <c r="L118" s="492">
        <v>15.2894527</v>
      </c>
      <c r="M118" s="152" t="str">
        <f>VLOOKUP(J118,Secteurs!$A$4:$C$6,3)</f>
        <v>Arnaud ITOUA</v>
      </c>
      <c r="N118" s="195">
        <v>0.5</v>
      </c>
      <c r="O118" s="196"/>
      <c r="P118" s="196"/>
      <c r="Q118" s="196"/>
      <c r="R118" s="196">
        <v>0.5</v>
      </c>
      <c r="S118" s="197"/>
      <c r="T118" s="386">
        <f t="shared" si="48"/>
        <v>42</v>
      </c>
      <c r="U118" s="387">
        <f t="shared" si="49"/>
        <v>0</v>
      </c>
      <c r="V118" s="387">
        <f t="shared" si="50"/>
        <v>0</v>
      </c>
      <c r="W118" s="387">
        <f t="shared" si="51"/>
        <v>0</v>
      </c>
      <c r="X118" s="387">
        <f t="shared" si="52"/>
        <v>42</v>
      </c>
      <c r="Y118" s="388">
        <f t="shared" si="53"/>
        <v>0</v>
      </c>
      <c r="Z118" s="389">
        <f t="shared" si="54"/>
        <v>84</v>
      </c>
      <c r="AA118" s="144"/>
      <c r="AB118" s="423">
        <f t="shared" si="55"/>
        <v>0</v>
      </c>
      <c r="AC118" s="423"/>
      <c r="AD118" s="2"/>
      <c r="AE118" s="2"/>
      <c r="AF118" s="2"/>
      <c r="AG118" s="2"/>
      <c r="AH118" s="2"/>
      <c r="AI118" s="2"/>
      <c r="AJ118" s="2"/>
      <c r="AK118" s="2"/>
    </row>
    <row r="119" spans="1:37" ht="18.75">
      <c r="A119" s="517">
        <f t="shared" si="46"/>
        <v>1</v>
      </c>
      <c r="B119" s="150" t="s">
        <v>157</v>
      </c>
      <c r="C119" s="150"/>
      <c r="D119" s="150"/>
      <c r="E119" s="148" t="s">
        <v>29</v>
      </c>
      <c r="F119" s="200">
        <v>22</v>
      </c>
      <c r="G119" s="383">
        <f t="shared" si="47"/>
        <v>154</v>
      </c>
      <c r="H119" s="319">
        <v>46301</v>
      </c>
      <c r="I119" s="384">
        <f t="shared" ca="1" si="45"/>
        <v>7</v>
      </c>
      <c r="J119" s="385">
        <v>2</v>
      </c>
      <c r="K119" s="490">
        <v>-4.2391249999999996</v>
      </c>
      <c r="L119" s="490">
        <v>15.290893000000001</v>
      </c>
      <c r="M119" s="385" t="s">
        <v>354</v>
      </c>
      <c r="N119" s="195"/>
      <c r="O119" s="196"/>
      <c r="P119" s="196">
        <v>0.5</v>
      </c>
      <c r="Q119" s="196">
        <v>0.5</v>
      </c>
      <c r="R119" s="196"/>
      <c r="S119" s="197"/>
      <c r="T119" s="386">
        <f t="shared" si="48"/>
        <v>0</v>
      </c>
      <c r="U119" s="387">
        <f t="shared" si="49"/>
        <v>0</v>
      </c>
      <c r="V119" s="387">
        <f t="shared" si="50"/>
        <v>77</v>
      </c>
      <c r="W119" s="387">
        <f t="shared" si="51"/>
        <v>77</v>
      </c>
      <c r="X119" s="387">
        <f t="shared" si="52"/>
        <v>0</v>
      </c>
      <c r="Y119" s="388">
        <f t="shared" si="53"/>
        <v>0</v>
      </c>
      <c r="Z119" s="389">
        <f t="shared" si="54"/>
        <v>154</v>
      </c>
      <c r="AA119" s="144"/>
      <c r="AB119" s="423">
        <f t="shared" si="55"/>
        <v>0</v>
      </c>
      <c r="AC119" s="423"/>
      <c r="AD119" s="2"/>
      <c r="AE119" s="2"/>
      <c r="AF119" s="2"/>
      <c r="AG119" s="2"/>
      <c r="AH119" s="2"/>
      <c r="AI119" s="2"/>
      <c r="AJ119" s="2"/>
      <c r="AK119" s="2"/>
    </row>
    <row r="120" spans="1:37" ht="18.75">
      <c r="A120" s="517">
        <f t="shared" si="46"/>
        <v>1</v>
      </c>
      <c r="B120" s="150" t="s">
        <v>158</v>
      </c>
      <c r="C120" s="150"/>
      <c r="D120" s="150"/>
      <c r="E120" s="150"/>
      <c r="F120" s="200">
        <v>40</v>
      </c>
      <c r="G120" s="383">
        <f t="shared" si="47"/>
        <v>280</v>
      </c>
      <c r="H120" s="319">
        <v>46303</v>
      </c>
      <c r="I120" s="384">
        <f t="shared" ca="1" si="45"/>
        <v>5</v>
      </c>
      <c r="J120" s="385">
        <v>2</v>
      </c>
      <c r="K120" s="490">
        <v>-4.2645189999999999</v>
      </c>
      <c r="L120" s="490">
        <v>15.273856</v>
      </c>
      <c r="M120" s="385" t="s">
        <v>354</v>
      </c>
      <c r="N120" s="195">
        <v>1</v>
      </c>
      <c r="O120" s="196"/>
      <c r="P120" s="196"/>
      <c r="Q120" s="196"/>
      <c r="R120" s="196"/>
      <c r="S120" s="197"/>
      <c r="T120" s="386">
        <f t="shared" si="48"/>
        <v>280</v>
      </c>
      <c r="U120" s="387">
        <f t="shared" si="49"/>
        <v>0</v>
      </c>
      <c r="V120" s="387">
        <f t="shared" si="50"/>
        <v>0</v>
      </c>
      <c r="W120" s="387">
        <f t="shared" si="51"/>
        <v>0</v>
      </c>
      <c r="X120" s="387">
        <f t="shared" si="52"/>
        <v>0</v>
      </c>
      <c r="Y120" s="388">
        <f t="shared" si="53"/>
        <v>0</v>
      </c>
      <c r="Z120" s="389">
        <f t="shared" si="54"/>
        <v>280</v>
      </c>
      <c r="AA120" s="144"/>
      <c r="AB120" s="423">
        <f t="shared" si="55"/>
        <v>0</v>
      </c>
      <c r="AC120" s="423"/>
      <c r="AD120" s="2"/>
      <c r="AE120" s="2"/>
      <c r="AF120" s="2"/>
      <c r="AG120" s="2"/>
      <c r="AH120" s="2"/>
      <c r="AI120" s="2"/>
      <c r="AJ120" s="2"/>
      <c r="AK120" s="2"/>
    </row>
    <row r="121" spans="1:37" ht="18.75">
      <c r="A121" s="517">
        <f t="shared" si="46"/>
        <v>1</v>
      </c>
      <c r="B121" s="150" t="s">
        <v>159</v>
      </c>
      <c r="C121" s="150"/>
      <c r="D121" s="150"/>
      <c r="E121" s="154" t="s">
        <v>29</v>
      </c>
      <c r="F121" s="200">
        <v>16</v>
      </c>
      <c r="G121" s="383">
        <f t="shared" si="47"/>
        <v>112</v>
      </c>
      <c r="H121" s="319">
        <v>46302</v>
      </c>
      <c r="I121" s="384">
        <f t="shared" ca="1" si="45"/>
        <v>6</v>
      </c>
      <c r="J121" s="385">
        <v>2</v>
      </c>
      <c r="K121" s="490">
        <v>-4.2731909999999997</v>
      </c>
      <c r="L121" s="490">
        <v>15.274316000000001</v>
      </c>
      <c r="M121" s="385" t="s">
        <v>354</v>
      </c>
      <c r="N121" s="195">
        <v>1</v>
      </c>
      <c r="O121" s="196"/>
      <c r="P121" s="196"/>
      <c r="Q121" s="196"/>
      <c r="R121" s="196"/>
      <c r="S121" s="296"/>
      <c r="T121" s="386">
        <f t="shared" si="48"/>
        <v>112</v>
      </c>
      <c r="U121" s="387">
        <f t="shared" si="49"/>
        <v>0</v>
      </c>
      <c r="V121" s="387">
        <f t="shared" si="50"/>
        <v>0</v>
      </c>
      <c r="W121" s="387">
        <f t="shared" si="51"/>
        <v>0</v>
      </c>
      <c r="X121" s="387">
        <f t="shared" si="52"/>
        <v>0</v>
      </c>
      <c r="Y121" s="388">
        <f t="shared" si="53"/>
        <v>0</v>
      </c>
      <c r="Z121" s="389">
        <f t="shared" si="54"/>
        <v>112</v>
      </c>
      <c r="AA121" s="144"/>
      <c r="AB121" s="423">
        <f t="shared" si="55"/>
        <v>0</v>
      </c>
      <c r="AC121" s="423"/>
      <c r="AD121" s="2"/>
      <c r="AE121" s="2"/>
      <c r="AF121" s="2"/>
      <c r="AG121" s="2"/>
      <c r="AH121" s="2"/>
      <c r="AI121" s="2"/>
      <c r="AJ121" s="2"/>
      <c r="AK121" s="2"/>
    </row>
    <row r="122" spans="1:37" ht="18.75">
      <c r="A122" s="517">
        <f t="shared" si="46"/>
        <v>1</v>
      </c>
      <c r="B122" s="150" t="s">
        <v>324</v>
      </c>
      <c r="C122" s="150"/>
      <c r="D122" s="150"/>
      <c r="E122" s="150"/>
      <c r="F122" s="200">
        <v>8</v>
      </c>
      <c r="G122" s="383">
        <f t="shared" si="47"/>
        <v>56</v>
      </c>
      <c r="H122" s="319">
        <v>46304</v>
      </c>
      <c r="I122" s="384">
        <f t="shared" ca="1" si="45"/>
        <v>4</v>
      </c>
      <c r="J122" s="385">
        <v>3</v>
      </c>
      <c r="K122" s="490">
        <v>-4.2692519000000004</v>
      </c>
      <c r="L122" s="490">
        <v>15.2894527</v>
      </c>
      <c r="M122" s="385" t="str">
        <f>VLOOKUP(J122,Secteurs!$A$4:$C$6,3)</f>
        <v>Arnaud ITOUA</v>
      </c>
      <c r="N122" s="195">
        <v>0.5</v>
      </c>
      <c r="O122" s="196"/>
      <c r="P122" s="196"/>
      <c r="Q122" s="196"/>
      <c r="R122" s="196">
        <v>0.5</v>
      </c>
      <c r="S122" s="197"/>
      <c r="T122" s="386">
        <f t="shared" si="48"/>
        <v>28</v>
      </c>
      <c r="U122" s="387">
        <f t="shared" si="49"/>
        <v>0</v>
      </c>
      <c r="V122" s="387">
        <f t="shared" si="50"/>
        <v>0</v>
      </c>
      <c r="W122" s="387">
        <f t="shared" si="51"/>
        <v>0</v>
      </c>
      <c r="X122" s="387">
        <f t="shared" si="52"/>
        <v>28</v>
      </c>
      <c r="Y122" s="388">
        <f t="shared" si="53"/>
        <v>0</v>
      </c>
      <c r="Z122" s="389">
        <f t="shared" si="54"/>
        <v>56</v>
      </c>
      <c r="AA122" s="144"/>
      <c r="AB122" s="423">
        <f t="shared" si="55"/>
        <v>0</v>
      </c>
      <c r="AC122" s="423"/>
      <c r="AD122" s="2"/>
      <c r="AE122" s="2"/>
      <c r="AF122" s="2"/>
      <c r="AG122" s="2"/>
      <c r="AH122" s="2"/>
      <c r="AI122" s="2"/>
      <c r="AJ122" s="2"/>
      <c r="AK122" s="2"/>
    </row>
    <row r="123" spans="1:37" ht="18.75">
      <c r="A123" s="517">
        <f t="shared" si="46"/>
        <v>1</v>
      </c>
      <c r="B123" s="150" t="s">
        <v>292</v>
      </c>
      <c r="C123" s="150"/>
      <c r="D123" s="150"/>
      <c r="E123" s="321"/>
      <c r="F123" s="200">
        <v>16</v>
      </c>
      <c r="G123" s="383">
        <f t="shared" si="47"/>
        <v>112</v>
      </c>
      <c r="H123" s="319">
        <v>46300</v>
      </c>
      <c r="I123" s="384">
        <f t="shared" ca="1" si="45"/>
        <v>8</v>
      </c>
      <c r="J123" s="385">
        <v>2</v>
      </c>
      <c r="K123" s="490">
        <v>-4.234572</v>
      </c>
      <c r="L123" s="490">
        <v>15.279876</v>
      </c>
      <c r="M123" s="385" t="s">
        <v>354</v>
      </c>
      <c r="N123" s="195">
        <v>0.75</v>
      </c>
      <c r="O123" s="196"/>
      <c r="P123" s="196"/>
      <c r="Q123" s="196">
        <v>0.25</v>
      </c>
      <c r="R123" s="196"/>
      <c r="S123" s="197"/>
      <c r="T123" s="386">
        <f t="shared" si="48"/>
        <v>84</v>
      </c>
      <c r="U123" s="387">
        <f t="shared" si="49"/>
        <v>0</v>
      </c>
      <c r="V123" s="387">
        <f t="shared" si="50"/>
        <v>0</v>
      </c>
      <c r="W123" s="387">
        <f t="shared" si="51"/>
        <v>28</v>
      </c>
      <c r="X123" s="387">
        <f t="shared" si="52"/>
        <v>0</v>
      </c>
      <c r="Y123" s="388">
        <f t="shared" si="53"/>
        <v>0</v>
      </c>
      <c r="Z123" s="389">
        <f t="shared" si="54"/>
        <v>112</v>
      </c>
      <c r="AA123" s="144"/>
      <c r="AB123" s="423">
        <f t="shared" si="55"/>
        <v>0</v>
      </c>
      <c r="AC123" s="423"/>
      <c r="AD123" s="2"/>
      <c r="AE123" s="2"/>
      <c r="AF123" s="2"/>
      <c r="AG123" s="2"/>
      <c r="AH123" s="2"/>
      <c r="AI123" s="2"/>
      <c r="AJ123" s="2"/>
      <c r="AK123" s="2"/>
    </row>
    <row r="124" spans="1:37" ht="18.75">
      <c r="A124" s="517">
        <f t="shared" si="46"/>
        <v>1</v>
      </c>
      <c r="B124" s="150" t="s">
        <v>161</v>
      </c>
      <c r="C124" s="150"/>
      <c r="D124" s="150"/>
      <c r="E124" s="150"/>
      <c r="F124" s="200">
        <v>20</v>
      </c>
      <c r="G124" s="383">
        <f t="shared" si="47"/>
        <v>140</v>
      </c>
      <c r="H124" s="319">
        <v>46302</v>
      </c>
      <c r="I124" s="384">
        <f t="shared" ca="1" si="45"/>
        <v>6</v>
      </c>
      <c r="J124" s="385">
        <v>2</v>
      </c>
      <c r="K124" s="490">
        <v>-4.2345889999999997</v>
      </c>
      <c r="L124" s="490">
        <v>15.274893</v>
      </c>
      <c r="M124" s="385" t="s">
        <v>354</v>
      </c>
      <c r="N124" s="195">
        <v>0.5</v>
      </c>
      <c r="O124" s="196"/>
      <c r="P124" s="196"/>
      <c r="Q124" s="196">
        <v>0.5</v>
      </c>
      <c r="R124" s="196"/>
      <c r="S124" s="197"/>
      <c r="T124" s="386">
        <f t="shared" si="48"/>
        <v>70</v>
      </c>
      <c r="U124" s="387">
        <f t="shared" si="49"/>
        <v>0</v>
      </c>
      <c r="V124" s="387">
        <f t="shared" si="50"/>
        <v>0</v>
      </c>
      <c r="W124" s="387">
        <f t="shared" si="51"/>
        <v>70</v>
      </c>
      <c r="X124" s="387">
        <f t="shared" si="52"/>
        <v>0</v>
      </c>
      <c r="Y124" s="388">
        <f t="shared" si="53"/>
        <v>0</v>
      </c>
      <c r="Z124" s="389">
        <f t="shared" si="54"/>
        <v>140</v>
      </c>
      <c r="AA124" s="144"/>
      <c r="AB124" s="423">
        <f t="shared" si="55"/>
        <v>0</v>
      </c>
      <c r="AC124" s="423"/>
      <c r="AD124" s="2"/>
      <c r="AE124" s="2"/>
      <c r="AF124" s="2"/>
      <c r="AG124" s="2"/>
      <c r="AH124" s="2"/>
      <c r="AI124" s="2"/>
      <c r="AJ124" s="2"/>
      <c r="AK124" s="2"/>
    </row>
    <row r="125" spans="1:37" ht="18.75">
      <c r="A125" s="517">
        <f t="shared" si="46"/>
        <v>1</v>
      </c>
      <c r="B125" s="150" t="s">
        <v>162</v>
      </c>
      <c r="C125" s="150"/>
      <c r="D125" s="150"/>
      <c r="E125" s="150"/>
      <c r="F125" s="200">
        <v>42</v>
      </c>
      <c r="G125" s="383">
        <f t="shared" si="47"/>
        <v>294</v>
      </c>
      <c r="H125" s="319">
        <v>46300</v>
      </c>
      <c r="I125" s="384">
        <f t="shared" ca="1" si="45"/>
        <v>8</v>
      </c>
      <c r="J125" s="254">
        <v>2</v>
      </c>
      <c r="K125" s="491">
        <v>-4.2335988999999996</v>
      </c>
      <c r="L125" s="490">
        <v>15.274893</v>
      </c>
      <c r="M125" s="385" t="s">
        <v>354</v>
      </c>
      <c r="N125" s="195">
        <v>0.75</v>
      </c>
      <c r="O125" s="196"/>
      <c r="P125" s="196"/>
      <c r="Q125" s="196">
        <v>0.25</v>
      </c>
      <c r="R125" s="196"/>
      <c r="S125" s="197"/>
      <c r="T125" s="386">
        <f t="shared" si="48"/>
        <v>220.5</v>
      </c>
      <c r="U125" s="387">
        <f t="shared" si="49"/>
        <v>0</v>
      </c>
      <c r="V125" s="387">
        <f t="shared" si="50"/>
        <v>0</v>
      </c>
      <c r="W125" s="387">
        <f t="shared" si="51"/>
        <v>73.5</v>
      </c>
      <c r="X125" s="387">
        <f t="shared" si="52"/>
        <v>0</v>
      </c>
      <c r="Y125" s="388">
        <f t="shared" si="53"/>
        <v>0</v>
      </c>
      <c r="Z125" s="389">
        <f t="shared" si="54"/>
        <v>294</v>
      </c>
      <c r="AA125" s="144"/>
      <c r="AB125" s="423">
        <f t="shared" si="55"/>
        <v>0</v>
      </c>
      <c r="AC125" s="423"/>
      <c r="AD125" s="2"/>
      <c r="AE125" s="2"/>
      <c r="AF125" s="2"/>
      <c r="AG125" s="2"/>
      <c r="AH125" s="2"/>
      <c r="AI125" s="2"/>
      <c r="AJ125" s="2"/>
      <c r="AK125" s="2"/>
    </row>
    <row r="126" spans="1:37" ht="18.75">
      <c r="A126" s="517">
        <f t="shared" si="46"/>
        <v>1</v>
      </c>
      <c r="B126" s="150" t="s">
        <v>387</v>
      </c>
      <c r="C126" s="150"/>
      <c r="D126" s="150"/>
      <c r="E126" s="154"/>
      <c r="F126" s="200">
        <v>2</v>
      </c>
      <c r="G126" s="383">
        <f t="shared" si="47"/>
        <v>14</v>
      </c>
      <c r="H126" s="319">
        <v>46301</v>
      </c>
      <c r="I126" s="384">
        <f t="shared" ca="1" si="45"/>
        <v>7</v>
      </c>
      <c r="J126" s="254">
        <v>1</v>
      </c>
      <c r="K126" s="491">
        <v>-4.2928160000000002</v>
      </c>
      <c r="L126" s="491">
        <v>15.250064</v>
      </c>
      <c r="M126" s="385" t="s">
        <v>353</v>
      </c>
      <c r="N126" s="195">
        <v>1</v>
      </c>
      <c r="O126" s="196"/>
      <c r="P126" s="196"/>
      <c r="Q126" s="196"/>
      <c r="R126" s="196"/>
      <c r="S126" s="197"/>
      <c r="T126" s="386">
        <f t="shared" si="48"/>
        <v>14</v>
      </c>
      <c r="U126" s="387">
        <f t="shared" si="49"/>
        <v>0</v>
      </c>
      <c r="V126" s="387">
        <f t="shared" si="50"/>
        <v>0</v>
      </c>
      <c r="W126" s="387">
        <f t="shared" si="51"/>
        <v>0</v>
      </c>
      <c r="X126" s="387">
        <f t="shared" si="52"/>
        <v>0</v>
      </c>
      <c r="Y126" s="388">
        <f t="shared" si="53"/>
        <v>0</v>
      </c>
      <c r="Z126" s="389">
        <f t="shared" si="54"/>
        <v>14</v>
      </c>
      <c r="AA126" s="144"/>
      <c r="AB126" s="423">
        <f t="shared" si="55"/>
        <v>0</v>
      </c>
      <c r="AC126" s="423"/>
      <c r="AD126" s="2"/>
      <c r="AE126" s="2"/>
      <c r="AF126" s="2"/>
      <c r="AG126" s="2"/>
      <c r="AH126" s="2"/>
      <c r="AI126" s="2"/>
      <c r="AJ126" s="2"/>
      <c r="AK126" s="2"/>
    </row>
    <row r="127" spans="1:37" ht="18.75">
      <c r="A127" s="517">
        <f t="shared" si="46"/>
        <v>1</v>
      </c>
      <c r="B127" s="150" t="s">
        <v>164</v>
      </c>
      <c r="C127" s="150"/>
      <c r="D127" s="150"/>
      <c r="E127" s="154" t="s">
        <v>34</v>
      </c>
      <c r="F127" s="201">
        <v>16</v>
      </c>
      <c r="G127" s="383">
        <f t="shared" si="47"/>
        <v>112</v>
      </c>
      <c r="H127" s="319">
        <v>46302</v>
      </c>
      <c r="I127" s="384">
        <f t="shared" ca="1" si="45"/>
        <v>6</v>
      </c>
      <c r="J127" s="254">
        <v>1</v>
      </c>
      <c r="K127" s="491">
        <v>-4.257199</v>
      </c>
      <c r="L127" s="491">
        <v>15.269669</v>
      </c>
      <c r="M127" s="385" t="s">
        <v>354</v>
      </c>
      <c r="N127" s="195"/>
      <c r="O127" s="196"/>
      <c r="P127" s="196"/>
      <c r="Q127" s="196">
        <v>1</v>
      </c>
      <c r="R127" s="196"/>
      <c r="S127" s="197"/>
      <c r="T127" s="386">
        <f t="shared" si="48"/>
        <v>0</v>
      </c>
      <c r="U127" s="387">
        <f t="shared" si="49"/>
        <v>0</v>
      </c>
      <c r="V127" s="387">
        <f t="shared" si="50"/>
        <v>0</v>
      </c>
      <c r="W127" s="387">
        <f t="shared" si="51"/>
        <v>112</v>
      </c>
      <c r="X127" s="387">
        <f t="shared" si="52"/>
        <v>0</v>
      </c>
      <c r="Y127" s="388">
        <f t="shared" si="53"/>
        <v>0</v>
      </c>
      <c r="Z127" s="389">
        <f t="shared" si="54"/>
        <v>112</v>
      </c>
      <c r="AA127" s="144"/>
      <c r="AB127" s="423">
        <f t="shared" si="55"/>
        <v>0</v>
      </c>
      <c r="AC127" s="423"/>
      <c r="AD127" s="2"/>
      <c r="AE127" s="2"/>
      <c r="AF127" s="2"/>
      <c r="AG127" s="2"/>
      <c r="AH127" s="2"/>
      <c r="AI127" s="2"/>
      <c r="AJ127" s="2"/>
      <c r="AK127" s="2"/>
    </row>
    <row r="128" spans="1:37" ht="18.75">
      <c r="A128" s="517">
        <f t="shared" si="46"/>
        <v>1</v>
      </c>
      <c r="B128" s="150" t="s">
        <v>390</v>
      </c>
      <c r="C128" s="150"/>
      <c r="D128" s="150"/>
      <c r="E128" s="154" t="s">
        <v>34</v>
      </c>
      <c r="F128" s="200">
        <v>1</v>
      </c>
      <c r="G128" s="383">
        <f t="shared" si="47"/>
        <v>7</v>
      </c>
      <c r="H128" s="319">
        <v>46300</v>
      </c>
      <c r="I128" s="384">
        <f t="shared" ca="1" si="45"/>
        <v>8</v>
      </c>
      <c r="J128" s="254">
        <v>2</v>
      </c>
      <c r="K128" s="491"/>
      <c r="L128" s="491"/>
      <c r="M128" s="385" t="s">
        <v>354</v>
      </c>
      <c r="N128" s="195"/>
      <c r="O128" s="196"/>
      <c r="P128" s="196"/>
      <c r="Q128" s="196">
        <v>1</v>
      </c>
      <c r="R128" s="196"/>
      <c r="S128" s="197"/>
      <c r="T128" s="386">
        <f t="shared" si="48"/>
        <v>0</v>
      </c>
      <c r="U128" s="387">
        <f t="shared" si="49"/>
        <v>0</v>
      </c>
      <c r="V128" s="387">
        <f t="shared" si="50"/>
        <v>0</v>
      </c>
      <c r="W128" s="387">
        <f t="shared" si="51"/>
        <v>7</v>
      </c>
      <c r="X128" s="387">
        <f t="shared" si="52"/>
        <v>0</v>
      </c>
      <c r="Y128" s="388">
        <f t="shared" si="53"/>
        <v>0</v>
      </c>
      <c r="Z128" s="389">
        <f t="shared" si="54"/>
        <v>7</v>
      </c>
      <c r="AA128" s="144"/>
      <c r="AB128" s="423">
        <f t="shared" si="55"/>
        <v>0</v>
      </c>
      <c r="AC128" s="423"/>
      <c r="AD128" s="2"/>
      <c r="AE128" s="2"/>
      <c r="AF128" s="2"/>
      <c r="AG128" s="2"/>
      <c r="AH128" s="2"/>
      <c r="AI128" s="2"/>
      <c r="AJ128" s="2"/>
      <c r="AK128" s="2"/>
    </row>
    <row r="129" spans="1:37" ht="18.75">
      <c r="A129" s="517">
        <f t="shared" si="46"/>
        <v>1</v>
      </c>
      <c r="B129" s="150" t="s">
        <v>167</v>
      </c>
      <c r="C129" s="150"/>
      <c r="D129" s="150"/>
      <c r="E129" s="148" t="s">
        <v>29</v>
      </c>
      <c r="F129" s="200">
        <v>16</v>
      </c>
      <c r="G129" s="383">
        <f t="shared" si="47"/>
        <v>112</v>
      </c>
      <c r="H129" s="319">
        <v>46301</v>
      </c>
      <c r="I129" s="384">
        <f t="shared" ca="1" si="45"/>
        <v>7</v>
      </c>
      <c r="J129" s="254">
        <v>2</v>
      </c>
      <c r="K129" s="491">
        <v>-4.2467379999999997</v>
      </c>
      <c r="L129" s="491">
        <v>15.282268999999999</v>
      </c>
      <c r="M129" s="385" t="s">
        <v>354</v>
      </c>
      <c r="N129" s="195">
        <v>0.75</v>
      </c>
      <c r="O129" s="196"/>
      <c r="P129" s="196"/>
      <c r="Q129" s="196"/>
      <c r="R129" s="196">
        <v>0.25</v>
      </c>
      <c r="S129" s="197"/>
      <c r="T129" s="386">
        <f t="shared" si="48"/>
        <v>84</v>
      </c>
      <c r="U129" s="387">
        <f t="shared" si="49"/>
        <v>0</v>
      </c>
      <c r="V129" s="387">
        <f t="shared" si="50"/>
        <v>0</v>
      </c>
      <c r="W129" s="387">
        <f t="shared" si="51"/>
        <v>0</v>
      </c>
      <c r="X129" s="387">
        <f t="shared" si="52"/>
        <v>28</v>
      </c>
      <c r="Y129" s="388">
        <f t="shared" si="53"/>
        <v>0</v>
      </c>
      <c r="Z129" s="389">
        <f t="shared" si="54"/>
        <v>112</v>
      </c>
      <c r="AA129" s="144"/>
      <c r="AB129" s="423">
        <f t="shared" si="55"/>
        <v>0</v>
      </c>
      <c r="AC129" s="423"/>
      <c r="AD129" s="2"/>
      <c r="AE129" s="2"/>
      <c r="AF129" s="2"/>
      <c r="AG129" s="2"/>
      <c r="AH129" s="2"/>
      <c r="AI129" s="2"/>
      <c r="AJ129" s="2"/>
      <c r="AK129" s="2"/>
    </row>
    <row r="130" spans="1:37" ht="18.75">
      <c r="A130" s="517">
        <f t="shared" si="46"/>
        <v>1</v>
      </c>
      <c r="B130" s="142" t="s">
        <v>350</v>
      </c>
      <c r="C130" s="150"/>
      <c r="D130" s="150"/>
      <c r="E130" s="209"/>
      <c r="F130" s="201">
        <v>12</v>
      </c>
      <c r="G130" s="383">
        <f t="shared" si="47"/>
        <v>84</v>
      </c>
      <c r="H130" s="319">
        <v>46302</v>
      </c>
      <c r="I130" s="384">
        <f t="shared" ca="1" si="45"/>
        <v>6</v>
      </c>
      <c r="J130" s="254">
        <v>1</v>
      </c>
      <c r="K130" s="491">
        <v>-4.2819675000000004</v>
      </c>
      <c r="L130" s="491">
        <v>15.2233386</v>
      </c>
      <c r="M130" s="385" t="s">
        <v>353</v>
      </c>
      <c r="N130" s="195">
        <v>1</v>
      </c>
      <c r="O130" s="196"/>
      <c r="P130" s="196"/>
      <c r="Q130" s="196"/>
      <c r="R130" s="196"/>
      <c r="S130" s="197"/>
      <c r="T130" s="386">
        <f t="shared" si="48"/>
        <v>84</v>
      </c>
      <c r="U130" s="387">
        <f t="shared" si="49"/>
        <v>0</v>
      </c>
      <c r="V130" s="387">
        <f t="shared" si="50"/>
        <v>0</v>
      </c>
      <c r="W130" s="387">
        <f t="shared" si="51"/>
        <v>0</v>
      </c>
      <c r="X130" s="387">
        <f t="shared" si="52"/>
        <v>0</v>
      </c>
      <c r="Y130" s="388">
        <f t="shared" si="53"/>
        <v>0</v>
      </c>
      <c r="Z130" s="389">
        <f t="shared" si="54"/>
        <v>84</v>
      </c>
      <c r="AA130" s="144"/>
      <c r="AB130" s="423">
        <f t="shared" si="55"/>
        <v>0</v>
      </c>
      <c r="AC130" s="423"/>
      <c r="AD130" s="2"/>
      <c r="AE130" s="2"/>
      <c r="AF130" s="2"/>
      <c r="AG130" s="2"/>
      <c r="AH130" s="2"/>
      <c r="AI130" s="2"/>
      <c r="AJ130" s="2"/>
      <c r="AK130" s="2"/>
    </row>
    <row r="131" spans="1:37" ht="18.75">
      <c r="A131" s="517">
        <f t="shared" si="46"/>
        <v>1</v>
      </c>
      <c r="B131" s="355" t="s">
        <v>307</v>
      </c>
      <c r="C131" s="355"/>
      <c r="D131" s="355"/>
      <c r="E131" s="154"/>
      <c r="F131" s="201">
        <v>9</v>
      </c>
      <c r="G131" s="383">
        <f t="shared" si="47"/>
        <v>63</v>
      </c>
      <c r="H131" s="319">
        <v>46302</v>
      </c>
      <c r="I131" s="384">
        <f t="shared" ca="1" si="45"/>
        <v>6</v>
      </c>
      <c r="J131" s="254">
        <v>2</v>
      </c>
      <c r="K131" s="491">
        <v>-4.2492109999999998</v>
      </c>
      <c r="L131" s="491">
        <v>15.269738</v>
      </c>
      <c r="M131" s="385" t="s">
        <v>354</v>
      </c>
      <c r="N131" s="195"/>
      <c r="O131" s="196"/>
      <c r="P131" s="196"/>
      <c r="Q131" s="196"/>
      <c r="R131" s="196"/>
      <c r="S131" s="197">
        <v>1</v>
      </c>
      <c r="T131" s="386">
        <f t="shared" si="48"/>
        <v>0</v>
      </c>
      <c r="U131" s="387">
        <f t="shared" si="49"/>
        <v>0</v>
      </c>
      <c r="V131" s="387">
        <f t="shared" si="50"/>
        <v>0</v>
      </c>
      <c r="W131" s="387">
        <f t="shared" si="51"/>
        <v>0</v>
      </c>
      <c r="X131" s="387">
        <f t="shared" si="52"/>
        <v>0</v>
      </c>
      <c r="Y131" s="388">
        <f t="shared" si="53"/>
        <v>63</v>
      </c>
      <c r="Z131" s="389">
        <f t="shared" si="54"/>
        <v>63</v>
      </c>
      <c r="AA131" s="144"/>
      <c r="AB131" s="423">
        <f t="shared" si="55"/>
        <v>0</v>
      </c>
      <c r="AC131" s="423"/>
      <c r="AD131" s="2"/>
      <c r="AE131" s="2"/>
      <c r="AF131" s="2"/>
      <c r="AG131" s="2"/>
      <c r="AH131" s="2"/>
      <c r="AI131" s="2"/>
      <c r="AJ131" s="2"/>
      <c r="AK131" s="2"/>
    </row>
    <row r="132" spans="1:37" ht="18.75">
      <c r="A132" s="517">
        <f t="shared" si="46"/>
        <v>1</v>
      </c>
      <c r="B132" s="153" t="s">
        <v>170</v>
      </c>
      <c r="C132" s="153"/>
      <c r="D132" s="153"/>
      <c r="E132" s="149"/>
      <c r="F132" s="198">
        <v>10</v>
      </c>
      <c r="G132" s="383">
        <f t="shared" si="47"/>
        <v>70</v>
      </c>
      <c r="H132" s="319">
        <v>46301</v>
      </c>
      <c r="I132" s="384">
        <f t="shared" ca="1" si="45"/>
        <v>7</v>
      </c>
      <c r="J132" s="254">
        <v>1</v>
      </c>
      <c r="K132" s="491">
        <v>-4.2784845000000002</v>
      </c>
      <c r="L132" s="491">
        <v>15.2572142</v>
      </c>
      <c r="M132" s="385" t="s">
        <v>353</v>
      </c>
      <c r="N132" s="195">
        <v>1</v>
      </c>
      <c r="O132" s="196"/>
      <c r="P132" s="196"/>
      <c r="Q132" s="196"/>
      <c r="R132" s="196"/>
      <c r="S132" s="197"/>
      <c r="T132" s="386">
        <f t="shared" si="48"/>
        <v>70</v>
      </c>
      <c r="U132" s="387">
        <f t="shared" si="49"/>
        <v>0</v>
      </c>
      <c r="V132" s="387">
        <f t="shared" si="50"/>
        <v>0</v>
      </c>
      <c r="W132" s="387">
        <f t="shared" si="51"/>
        <v>0</v>
      </c>
      <c r="X132" s="387">
        <f t="shared" si="52"/>
        <v>0</v>
      </c>
      <c r="Y132" s="388">
        <f t="shared" si="53"/>
        <v>0</v>
      </c>
      <c r="Z132" s="389">
        <f t="shared" si="54"/>
        <v>70</v>
      </c>
      <c r="AA132" s="144"/>
      <c r="AB132" s="423">
        <f t="shared" si="55"/>
        <v>0</v>
      </c>
      <c r="AC132" s="423"/>
      <c r="AD132" s="2"/>
      <c r="AE132" s="2"/>
      <c r="AF132" s="2"/>
      <c r="AG132" s="2"/>
      <c r="AH132" s="2"/>
      <c r="AI132" s="2"/>
      <c r="AJ132" s="2"/>
      <c r="AK132" s="2"/>
    </row>
    <row r="133" spans="1:37" ht="18.75">
      <c r="A133" s="517">
        <f t="shared" si="46"/>
        <v>1</v>
      </c>
      <c r="B133" s="153" t="s">
        <v>172</v>
      </c>
      <c r="C133" s="153"/>
      <c r="D133" s="153"/>
      <c r="E133" s="149"/>
      <c r="F133" s="198">
        <v>20</v>
      </c>
      <c r="G133" s="383">
        <f t="shared" si="47"/>
        <v>140</v>
      </c>
      <c r="H133" s="319">
        <v>46302</v>
      </c>
      <c r="I133" s="384">
        <v>1</v>
      </c>
      <c r="J133" s="254">
        <v>1</v>
      </c>
      <c r="K133" s="491">
        <v>-4.2823054999999997</v>
      </c>
      <c r="L133" s="491">
        <v>15.2201345</v>
      </c>
      <c r="M133" s="385" t="s">
        <v>353</v>
      </c>
      <c r="N133" s="195">
        <v>1</v>
      </c>
      <c r="O133" s="196"/>
      <c r="P133" s="196"/>
      <c r="Q133" s="196"/>
      <c r="R133" s="196"/>
      <c r="S133" s="197"/>
      <c r="T133" s="386">
        <f t="shared" si="48"/>
        <v>140</v>
      </c>
      <c r="U133" s="387">
        <f t="shared" si="49"/>
        <v>0</v>
      </c>
      <c r="V133" s="387">
        <f t="shared" si="50"/>
        <v>0</v>
      </c>
      <c r="W133" s="387">
        <f t="shared" si="51"/>
        <v>0</v>
      </c>
      <c r="X133" s="387">
        <f t="shared" si="52"/>
        <v>0</v>
      </c>
      <c r="Y133" s="388">
        <f t="shared" si="53"/>
        <v>0</v>
      </c>
      <c r="Z133" s="389">
        <f t="shared" si="54"/>
        <v>140</v>
      </c>
      <c r="AA133" s="144"/>
      <c r="AB133" s="423">
        <f t="shared" si="55"/>
        <v>0</v>
      </c>
      <c r="AC133" s="423"/>
      <c r="AD133" s="2"/>
      <c r="AE133" s="2"/>
      <c r="AF133" s="2"/>
      <c r="AG133" s="2"/>
      <c r="AH133" s="2"/>
      <c r="AI133" s="2"/>
      <c r="AJ133" s="2"/>
      <c r="AK133" s="2"/>
    </row>
    <row r="134" spans="1:37" ht="18.75">
      <c r="A134" s="517">
        <f t="shared" si="46"/>
        <v>1</v>
      </c>
      <c r="B134" s="153" t="s">
        <v>173</v>
      </c>
      <c r="C134" s="153"/>
      <c r="D134" s="153"/>
      <c r="E134" s="149" t="s">
        <v>34</v>
      </c>
      <c r="F134" s="198">
        <v>10</v>
      </c>
      <c r="G134" s="383">
        <f t="shared" si="47"/>
        <v>70</v>
      </c>
      <c r="H134" s="319">
        <v>46302</v>
      </c>
      <c r="I134" s="384">
        <f ca="1">+IF(A133=1,(+TODAY())-H133,"Sans objet")</f>
        <v>6</v>
      </c>
      <c r="J134" s="254">
        <v>1</v>
      </c>
      <c r="K134" s="491">
        <v>-4.2655903999999998</v>
      </c>
      <c r="L134" s="491">
        <v>15.2237782</v>
      </c>
      <c r="M134" s="385" t="s">
        <v>353</v>
      </c>
      <c r="N134" s="195">
        <v>1</v>
      </c>
      <c r="O134" s="196"/>
      <c r="P134" s="196"/>
      <c r="Q134" s="196"/>
      <c r="R134" s="196"/>
      <c r="S134" s="197"/>
      <c r="T134" s="386">
        <f t="shared" si="48"/>
        <v>70</v>
      </c>
      <c r="U134" s="387">
        <f t="shared" si="49"/>
        <v>0</v>
      </c>
      <c r="V134" s="387">
        <f t="shared" si="50"/>
        <v>0</v>
      </c>
      <c r="W134" s="387">
        <f t="shared" si="51"/>
        <v>0</v>
      </c>
      <c r="X134" s="387">
        <f t="shared" si="52"/>
        <v>0</v>
      </c>
      <c r="Y134" s="388">
        <f t="shared" si="53"/>
        <v>0</v>
      </c>
      <c r="Z134" s="389">
        <f t="shared" si="54"/>
        <v>70</v>
      </c>
      <c r="AA134" s="144"/>
      <c r="AB134" s="423">
        <f t="shared" si="55"/>
        <v>0</v>
      </c>
      <c r="AC134" s="423"/>
      <c r="AD134" s="2"/>
      <c r="AE134" s="2"/>
      <c r="AF134" s="2"/>
      <c r="AG134" s="2"/>
      <c r="AH134" s="2"/>
      <c r="AI134" s="2"/>
      <c r="AJ134" s="2"/>
      <c r="AK134" s="2"/>
    </row>
    <row r="135" spans="1:37" ht="18.75">
      <c r="A135" s="517">
        <f t="shared" si="46"/>
        <v>1</v>
      </c>
      <c r="B135" s="142" t="s">
        <v>174</v>
      </c>
      <c r="C135" s="142"/>
      <c r="D135" s="142"/>
      <c r="E135" s="148" t="s">
        <v>29</v>
      </c>
      <c r="F135" s="198">
        <v>9</v>
      </c>
      <c r="G135" s="383">
        <f t="shared" si="47"/>
        <v>63</v>
      </c>
      <c r="H135" s="319">
        <v>46302</v>
      </c>
      <c r="I135" s="384">
        <f ca="1">+IF(A135=1,(+TODAY())-H135,"Sans objet")</f>
        <v>6</v>
      </c>
      <c r="J135" s="385">
        <v>2</v>
      </c>
      <c r="K135" s="490">
        <v>-4.2634542</v>
      </c>
      <c r="L135" s="490">
        <v>15.2887436</v>
      </c>
      <c r="M135" s="385" t="s">
        <v>354</v>
      </c>
      <c r="N135" s="195">
        <v>1</v>
      </c>
      <c r="O135" s="196"/>
      <c r="P135" s="196"/>
      <c r="Q135" s="196"/>
      <c r="R135" s="196"/>
      <c r="S135" s="197"/>
      <c r="T135" s="386">
        <f t="shared" si="48"/>
        <v>63</v>
      </c>
      <c r="U135" s="387">
        <f t="shared" si="49"/>
        <v>0</v>
      </c>
      <c r="V135" s="387">
        <f t="shared" si="50"/>
        <v>0</v>
      </c>
      <c r="W135" s="387">
        <f t="shared" si="51"/>
        <v>0</v>
      </c>
      <c r="X135" s="387">
        <f t="shared" si="52"/>
        <v>0</v>
      </c>
      <c r="Y135" s="388">
        <f t="shared" si="53"/>
        <v>0</v>
      </c>
      <c r="Z135" s="389">
        <f t="shared" si="54"/>
        <v>63</v>
      </c>
      <c r="AA135" s="144"/>
      <c r="AB135" s="423">
        <f t="shared" si="55"/>
        <v>0</v>
      </c>
      <c r="AC135" s="423"/>
      <c r="AD135" s="2"/>
      <c r="AE135" s="2"/>
      <c r="AF135" s="2"/>
      <c r="AG135" s="2"/>
      <c r="AH135" s="2"/>
      <c r="AI135" s="2"/>
      <c r="AJ135" s="2"/>
      <c r="AK135" s="2"/>
    </row>
    <row r="136" spans="1:37" ht="18.75">
      <c r="A136" s="517">
        <f t="shared" si="46"/>
        <v>1</v>
      </c>
      <c r="B136" s="142" t="s">
        <v>175</v>
      </c>
      <c r="C136" s="142"/>
      <c r="D136" s="142"/>
      <c r="E136" s="142"/>
      <c r="F136" s="198">
        <v>22</v>
      </c>
      <c r="G136" s="383">
        <f t="shared" si="47"/>
        <v>154</v>
      </c>
      <c r="H136" s="319">
        <v>46301</v>
      </c>
      <c r="I136" s="384">
        <f ca="1">+IF(A136=1,(+TODAY())-H136,"Sans objet")</f>
        <v>7</v>
      </c>
      <c r="J136" s="385">
        <v>2</v>
      </c>
      <c r="K136" s="490">
        <v>-4.271204</v>
      </c>
      <c r="L136" s="490">
        <v>15.283834000000001</v>
      </c>
      <c r="M136" s="385" t="s">
        <v>354</v>
      </c>
      <c r="N136" s="195">
        <v>1</v>
      </c>
      <c r="O136" s="196"/>
      <c r="P136" s="196"/>
      <c r="Q136" s="196"/>
      <c r="R136" s="196"/>
      <c r="S136" s="197"/>
      <c r="T136" s="386">
        <f t="shared" si="48"/>
        <v>154</v>
      </c>
      <c r="U136" s="387">
        <f t="shared" si="49"/>
        <v>0</v>
      </c>
      <c r="V136" s="387">
        <f t="shared" si="50"/>
        <v>0</v>
      </c>
      <c r="W136" s="387">
        <f t="shared" si="51"/>
        <v>0</v>
      </c>
      <c r="X136" s="387">
        <f t="shared" si="52"/>
        <v>0</v>
      </c>
      <c r="Y136" s="388">
        <f t="shared" si="53"/>
        <v>0</v>
      </c>
      <c r="Z136" s="389">
        <f t="shared" si="54"/>
        <v>154</v>
      </c>
      <c r="AA136" s="144"/>
      <c r="AB136" s="423">
        <f t="shared" si="55"/>
        <v>0</v>
      </c>
      <c r="AC136" s="423"/>
      <c r="AD136" s="2"/>
      <c r="AE136" s="2"/>
      <c r="AF136" s="2"/>
      <c r="AG136" s="2"/>
      <c r="AH136" s="2"/>
      <c r="AI136" s="2"/>
      <c r="AJ136" s="2"/>
      <c r="AK136" s="2"/>
    </row>
    <row r="137" spans="1:37" ht="18.75">
      <c r="A137" s="517">
        <f t="shared" si="46"/>
        <v>1</v>
      </c>
      <c r="B137" s="350" t="s">
        <v>176</v>
      </c>
      <c r="C137" s="350"/>
      <c r="D137" s="350"/>
      <c r="E137" s="210"/>
      <c r="F137" s="198">
        <v>8</v>
      </c>
      <c r="G137" s="383">
        <f t="shared" si="47"/>
        <v>56</v>
      </c>
      <c r="H137" s="319">
        <v>46303</v>
      </c>
      <c r="I137" s="384">
        <f ca="1">+IF(A137=1,(+TODAY())-H137,"Sans objet")</f>
        <v>5</v>
      </c>
      <c r="J137" s="398">
        <v>2</v>
      </c>
      <c r="K137" s="493"/>
      <c r="L137" s="493"/>
      <c r="M137" s="398" t="s">
        <v>354</v>
      </c>
      <c r="N137" s="195"/>
      <c r="O137" s="196"/>
      <c r="P137" s="196"/>
      <c r="Q137" s="196"/>
      <c r="R137" s="196">
        <v>0.5</v>
      </c>
      <c r="S137" s="197">
        <v>0.5</v>
      </c>
      <c r="T137" s="386">
        <f t="shared" si="48"/>
        <v>0</v>
      </c>
      <c r="U137" s="387">
        <f t="shared" si="49"/>
        <v>0</v>
      </c>
      <c r="V137" s="387">
        <f t="shared" si="50"/>
        <v>0</v>
      </c>
      <c r="W137" s="387">
        <f t="shared" si="51"/>
        <v>0</v>
      </c>
      <c r="X137" s="387">
        <f t="shared" si="52"/>
        <v>28</v>
      </c>
      <c r="Y137" s="388">
        <f t="shared" si="53"/>
        <v>28</v>
      </c>
      <c r="Z137" s="389">
        <f t="shared" si="54"/>
        <v>56</v>
      </c>
      <c r="AA137" s="144"/>
      <c r="AB137" s="423">
        <f t="shared" si="55"/>
        <v>0</v>
      </c>
      <c r="AC137" s="423"/>
      <c r="AD137" s="2"/>
      <c r="AE137" s="2"/>
      <c r="AF137" s="2"/>
      <c r="AG137" s="2"/>
      <c r="AH137" s="2"/>
      <c r="AI137" s="2"/>
      <c r="AJ137" s="2"/>
      <c r="AK137" s="2"/>
    </row>
    <row r="138" spans="1:37" ht="18.75">
      <c r="A138" s="517">
        <f t="shared" si="46"/>
        <v>1</v>
      </c>
      <c r="B138" s="161" t="s">
        <v>177</v>
      </c>
      <c r="C138" s="161"/>
      <c r="D138" s="161"/>
      <c r="E138" s="161"/>
      <c r="F138" s="198">
        <v>13</v>
      </c>
      <c r="G138" s="383">
        <f t="shared" si="47"/>
        <v>91</v>
      </c>
      <c r="H138" s="319">
        <v>46303</v>
      </c>
      <c r="I138" s="384">
        <f ca="1">+IF(A138=1,(+TODAY())-H138,"Sans objet")</f>
        <v>5</v>
      </c>
      <c r="J138" s="385">
        <v>3</v>
      </c>
      <c r="K138" s="490">
        <v>-3.979123</v>
      </c>
      <c r="L138" s="490">
        <v>15.382116</v>
      </c>
      <c r="M138" s="385" t="str">
        <f>VLOOKUP(J138,Secteurs!$A$4:$C$6,3)</f>
        <v>Arnaud ITOUA</v>
      </c>
      <c r="N138" s="195"/>
      <c r="O138" s="196"/>
      <c r="P138" s="196"/>
      <c r="Q138" s="196"/>
      <c r="R138" s="196">
        <v>0.5</v>
      </c>
      <c r="S138" s="197">
        <v>0.5</v>
      </c>
      <c r="T138" s="386">
        <f t="shared" si="48"/>
        <v>0</v>
      </c>
      <c r="U138" s="387">
        <f t="shared" si="49"/>
        <v>0</v>
      </c>
      <c r="V138" s="387">
        <f t="shared" si="50"/>
        <v>0</v>
      </c>
      <c r="W138" s="387">
        <f t="shared" si="51"/>
        <v>0</v>
      </c>
      <c r="X138" s="387">
        <f t="shared" si="52"/>
        <v>45.5</v>
      </c>
      <c r="Y138" s="388">
        <f t="shared" si="53"/>
        <v>45.5</v>
      </c>
      <c r="Z138" s="389">
        <f t="shared" si="54"/>
        <v>91</v>
      </c>
      <c r="AA138" s="144"/>
      <c r="AB138" s="423">
        <f t="shared" si="55"/>
        <v>0</v>
      </c>
      <c r="AC138" s="423"/>
      <c r="AD138" s="524"/>
      <c r="AE138" s="524"/>
      <c r="AF138" s="2"/>
      <c r="AG138" s="2"/>
      <c r="AH138" s="2"/>
      <c r="AI138" s="2"/>
      <c r="AJ138" s="2"/>
      <c r="AK138" s="2"/>
    </row>
    <row r="139" spans="1:37" ht="18.75">
      <c r="A139" s="517">
        <f t="shared" si="46"/>
        <v>1</v>
      </c>
      <c r="B139" s="142" t="s">
        <v>178</v>
      </c>
      <c r="C139" s="142"/>
      <c r="D139" s="142"/>
      <c r="E139" s="162"/>
      <c r="F139" s="199">
        <v>2</v>
      </c>
      <c r="G139" s="383">
        <f t="shared" si="47"/>
        <v>14</v>
      </c>
      <c r="H139" s="319">
        <v>46303</v>
      </c>
      <c r="I139" s="384">
        <v>1</v>
      </c>
      <c r="J139" s="385">
        <v>1</v>
      </c>
      <c r="K139" s="490">
        <v>-4.2392235999999999</v>
      </c>
      <c r="L139" s="490">
        <v>15.2561144</v>
      </c>
      <c r="M139" s="385" t="s">
        <v>353</v>
      </c>
      <c r="N139" s="195"/>
      <c r="O139" s="196"/>
      <c r="P139" s="196">
        <v>1</v>
      </c>
      <c r="Q139" s="196"/>
      <c r="R139" s="196"/>
      <c r="S139" s="197"/>
      <c r="T139" s="386">
        <f t="shared" si="48"/>
        <v>0</v>
      </c>
      <c r="U139" s="387">
        <f t="shared" si="49"/>
        <v>0</v>
      </c>
      <c r="V139" s="387">
        <f t="shared" si="50"/>
        <v>14</v>
      </c>
      <c r="W139" s="387">
        <f t="shared" si="51"/>
        <v>0</v>
      </c>
      <c r="X139" s="387">
        <f t="shared" si="52"/>
        <v>0</v>
      </c>
      <c r="Y139" s="388">
        <f t="shared" si="53"/>
        <v>0</v>
      </c>
      <c r="Z139" s="389">
        <f t="shared" si="54"/>
        <v>14</v>
      </c>
      <c r="AA139" s="144"/>
      <c r="AB139" s="423">
        <f t="shared" si="55"/>
        <v>0</v>
      </c>
      <c r="AC139" s="423"/>
      <c r="AD139" s="524"/>
      <c r="AE139" s="524"/>
      <c r="AF139" s="2"/>
      <c r="AG139" s="2"/>
      <c r="AH139" s="2"/>
      <c r="AI139" s="2"/>
      <c r="AJ139" s="2"/>
      <c r="AK139" s="2"/>
    </row>
    <row r="140" spans="1:37" ht="18.75" customHeight="1">
      <c r="A140" s="517">
        <f t="shared" si="46"/>
        <v>1</v>
      </c>
      <c r="B140" s="142" t="s">
        <v>267</v>
      </c>
      <c r="C140" s="142"/>
      <c r="D140" s="142"/>
      <c r="E140" s="162" t="s">
        <v>29</v>
      </c>
      <c r="F140" s="199">
        <v>8</v>
      </c>
      <c r="G140" s="383">
        <f t="shared" si="47"/>
        <v>56</v>
      </c>
      <c r="H140" s="319">
        <v>46301</v>
      </c>
      <c r="I140" s="384">
        <f ca="1">+IF(A132=1,(+TODAY())-H132,"Sans objet")</f>
        <v>7</v>
      </c>
      <c r="J140" s="385">
        <v>1</v>
      </c>
      <c r="K140" s="490">
        <v>-4.2992222</v>
      </c>
      <c r="L140" s="490">
        <v>15.2500637</v>
      </c>
      <c r="M140" s="385" t="s">
        <v>353</v>
      </c>
      <c r="N140" s="195">
        <v>0.5</v>
      </c>
      <c r="O140" s="196"/>
      <c r="P140" s="196"/>
      <c r="Q140" s="196">
        <v>0.25</v>
      </c>
      <c r="R140" s="196">
        <v>0.25</v>
      </c>
      <c r="S140" s="197"/>
      <c r="T140" s="386">
        <f t="shared" si="48"/>
        <v>28</v>
      </c>
      <c r="U140" s="387">
        <f t="shared" si="49"/>
        <v>0</v>
      </c>
      <c r="V140" s="387">
        <f t="shared" si="50"/>
        <v>0</v>
      </c>
      <c r="W140" s="387">
        <f t="shared" si="51"/>
        <v>14</v>
      </c>
      <c r="X140" s="387">
        <f t="shared" si="52"/>
        <v>14</v>
      </c>
      <c r="Y140" s="388">
        <f t="shared" si="53"/>
        <v>0</v>
      </c>
      <c r="Z140" s="389">
        <f t="shared" si="54"/>
        <v>56</v>
      </c>
      <c r="AA140" s="144"/>
      <c r="AB140" s="423">
        <f t="shared" si="55"/>
        <v>0</v>
      </c>
      <c r="AC140" s="423"/>
      <c r="AD140" s="524"/>
      <c r="AE140" s="524"/>
      <c r="AF140" s="2"/>
      <c r="AG140" s="2"/>
      <c r="AH140" s="2"/>
      <c r="AI140" s="2"/>
      <c r="AJ140" s="2"/>
      <c r="AK140" s="2"/>
    </row>
    <row r="141" spans="1:37" ht="21">
      <c r="A141" s="517">
        <f t="shared" si="46"/>
        <v>1</v>
      </c>
      <c r="B141" s="142" t="s">
        <v>296</v>
      </c>
      <c r="C141" s="142"/>
      <c r="D141" s="142"/>
      <c r="E141" s="155"/>
      <c r="F141" s="198">
        <v>60</v>
      </c>
      <c r="G141" s="383">
        <f t="shared" si="47"/>
        <v>420</v>
      </c>
      <c r="H141" s="319">
        <v>46301</v>
      </c>
      <c r="I141" s="384">
        <f ca="1">+IF(A141=1,(+TODAY())-H141,"Sans objet")</f>
        <v>7</v>
      </c>
      <c r="J141" s="385">
        <v>2</v>
      </c>
      <c r="K141" s="490"/>
      <c r="L141" s="490"/>
      <c r="M141" s="385" t="s">
        <v>354</v>
      </c>
      <c r="N141" s="195">
        <v>0.5</v>
      </c>
      <c r="O141" s="196"/>
      <c r="P141" s="196"/>
      <c r="Q141" s="196">
        <v>0.25</v>
      </c>
      <c r="R141" s="196">
        <v>0.25</v>
      </c>
      <c r="S141" s="197"/>
      <c r="T141" s="386">
        <f t="shared" si="48"/>
        <v>210</v>
      </c>
      <c r="U141" s="387">
        <f t="shared" si="49"/>
        <v>0</v>
      </c>
      <c r="V141" s="387">
        <f t="shared" si="50"/>
        <v>0</v>
      </c>
      <c r="W141" s="387">
        <f t="shared" si="51"/>
        <v>105</v>
      </c>
      <c r="X141" s="387">
        <f t="shared" si="52"/>
        <v>105</v>
      </c>
      <c r="Y141" s="388">
        <f t="shared" si="53"/>
        <v>0</v>
      </c>
      <c r="Z141" s="389">
        <f t="shared" si="54"/>
        <v>420</v>
      </c>
      <c r="AA141" s="144"/>
      <c r="AB141" s="423">
        <f t="shared" si="55"/>
        <v>0</v>
      </c>
      <c r="AC141" s="423"/>
      <c r="AD141" s="165"/>
      <c r="AE141" s="165"/>
      <c r="AF141" s="2"/>
      <c r="AG141" s="2"/>
      <c r="AH141" s="2"/>
      <c r="AI141" s="2"/>
      <c r="AJ141" s="2"/>
      <c r="AK141" s="2"/>
    </row>
    <row r="142" spans="1:37" ht="18.75">
      <c r="A142" s="517">
        <f t="shared" si="46"/>
        <v>1</v>
      </c>
      <c r="B142" s="142" t="s">
        <v>180</v>
      </c>
      <c r="C142" s="142"/>
      <c r="D142" s="142"/>
      <c r="E142" s="163"/>
      <c r="F142" s="198">
        <v>24</v>
      </c>
      <c r="G142" s="383">
        <f t="shared" si="47"/>
        <v>168</v>
      </c>
      <c r="H142" s="319">
        <v>46304</v>
      </c>
      <c r="I142" s="384">
        <f ca="1">+IF(A139=1,(+TODAY())-H139,"Sans objet")</f>
        <v>5</v>
      </c>
      <c r="J142" s="385">
        <v>1</v>
      </c>
      <c r="K142" s="490">
        <v>-4.2908040999999999</v>
      </c>
      <c r="L142" s="490">
        <v>15.2411189</v>
      </c>
      <c r="M142" s="385" t="s">
        <v>353</v>
      </c>
      <c r="N142" s="195"/>
      <c r="O142" s="196"/>
      <c r="P142" s="196">
        <v>0.25</v>
      </c>
      <c r="Q142" s="196"/>
      <c r="R142" s="196">
        <v>0.75</v>
      </c>
      <c r="S142" s="197"/>
      <c r="T142" s="386">
        <f t="shared" si="48"/>
        <v>0</v>
      </c>
      <c r="U142" s="387">
        <f t="shared" si="49"/>
        <v>0</v>
      </c>
      <c r="V142" s="387">
        <f t="shared" si="50"/>
        <v>42</v>
      </c>
      <c r="W142" s="387">
        <f t="shared" si="51"/>
        <v>0</v>
      </c>
      <c r="X142" s="387">
        <f t="shared" si="52"/>
        <v>126</v>
      </c>
      <c r="Y142" s="388">
        <f t="shared" si="53"/>
        <v>0</v>
      </c>
      <c r="Z142" s="389">
        <f t="shared" si="54"/>
        <v>168</v>
      </c>
      <c r="AA142" s="144"/>
      <c r="AB142" s="423">
        <f t="shared" si="55"/>
        <v>0</v>
      </c>
      <c r="AC142" s="423"/>
      <c r="AD142" s="2"/>
      <c r="AE142" s="2"/>
      <c r="AF142" s="2"/>
      <c r="AG142" s="2"/>
      <c r="AH142" s="2"/>
      <c r="AI142" s="2"/>
      <c r="AJ142" s="2"/>
      <c r="AK142" s="2"/>
    </row>
    <row r="143" spans="1:37" ht="18.75">
      <c r="A143" s="517">
        <f t="shared" si="46"/>
        <v>1</v>
      </c>
      <c r="B143" s="142" t="s">
        <v>181</v>
      </c>
      <c r="C143" s="142"/>
      <c r="D143" s="142"/>
      <c r="E143" s="148"/>
      <c r="F143" s="198">
        <v>34</v>
      </c>
      <c r="G143" s="383">
        <f t="shared" si="47"/>
        <v>238</v>
      </c>
      <c r="H143" s="319">
        <v>46303</v>
      </c>
      <c r="I143" s="384">
        <f t="shared" ref="I143:I149" ca="1" si="56">+IF(A143=1,(+TODAY())-H143,"Sans objet")</f>
        <v>5</v>
      </c>
      <c r="J143" s="385">
        <v>2</v>
      </c>
      <c r="K143" s="490">
        <v>-4.1312477000000003</v>
      </c>
      <c r="L143" s="490">
        <v>15.3083755</v>
      </c>
      <c r="M143" s="385" t="s">
        <v>280</v>
      </c>
      <c r="N143" s="195">
        <v>0.5</v>
      </c>
      <c r="O143" s="196"/>
      <c r="P143" s="196"/>
      <c r="Q143" s="196"/>
      <c r="R143" s="196">
        <v>0.25</v>
      </c>
      <c r="S143" s="197">
        <v>0.25</v>
      </c>
      <c r="T143" s="386">
        <f t="shared" si="48"/>
        <v>119</v>
      </c>
      <c r="U143" s="387">
        <f t="shared" si="49"/>
        <v>0</v>
      </c>
      <c r="V143" s="387">
        <f t="shared" si="50"/>
        <v>0</v>
      </c>
      <c r="W143" s="387">
        <f t="shared" si="51"/>
        <v>0</v>
      </c>
      <c r="X143" s="387">
        <f t="shared" si="52"/>
        <v>59.5</v>
      </c>
      <c r="Y143" s="388">
        <f t="shared" si="53"/>
        <v>59.5</v>
      </c>
      <c r="Z143" s="389">
        <f t="shared" si="54"/>
        <v>238</v>
      </c>
      <c r="AA143" s="144"/>
      <c r="AB143" s="423">
        <f t="shared" si="55"/>
        <v>0</v>
      </c>
      <c r="AC143" s="423"/>
      <c r="AD143" s="2"/>
      <c r="AE143" s="2"/>
      <c r="AF143" s="2"/>
      <c r="AG143" s="2"/>
      <c r="AH143" s="2"/>
      <c r="AI143" s="2"/>
      <c r="AJ143" s="2"/>
      <c r="AK143" s="2"/>
    </row>
    <row r="144" spans="1:37" ht="18.75">
      <c r="A144" s="517">
        <f t="shared" si="46"/>
        <v>1</v>
      </c>
      <c r="B144" s="142" t="s">
        <v>182</v>
      </c>
      <c r="C144" s="142"/>
      <c r="D144" s="142"/>
      <c r="E144" s="142"/>
      <c r="F144" s="198">
        <v>16</v>
      </c>
      <c r="G144" s="383">
        <f t="shared" ref="G144:G147" si="57">F144*7</f>
        <v>112</v>
      </c>
      <c r="H144" s="319">
        <v>46303</v>
      </c>
      <c r="I144" s="384">
        <f t="shared" ca="1" si="56"/>
        <v>5</v>
      </c>
      <c r="J144" s="385">
        <v>2</v>
      </c>
      <c r="K144" s="490">
        <v>-4.1591972000000004</v>
      </c>
      <c r="L144" s="490">
        <v>15.3231723</v>
      </c>
      <c r="M144" s="385" t="s">
        <v>280</v>
      </c>
      <c r="N144" s="195"/>
      <c r="O144" s="196"/>
      <c r="P144" s="196"/>
      <c r="Q144" s="196">
        <v>0.5</v>
      </c>
      <c r="R144" s="196"/>
      <c r="S144" s="197">
        <v>0.5</v>
      </c>
      <c r="T144" s="386">
        <f t="shared" si="48"/>
        <v>0</v>
      </c>
      <c r="U144" s="387">
        <f t="shared" si="49"/>
        <v>0</v>
      </c>
      <c r="V144" s="387">
        <f t="shared" si="50"/>
        <v>0</v>
      </c>
      <c r="W144" s="387">
        <f t="shared" si="51"/>
        <v>56</v>
      </c>
      <c r="X144" s="387">
        <f t="shared" si="52"/>
        <v>0</v>
      </c>
      <c r="Y144" s="388">
        <f t="shared" si="53"/>
        <v>56</v>
      </c>
      <c r="Z144" s="389">
        <f t="shared" ref="Z144:Z147" si="58">SUM(T144:Y144)</f>
        <v>112</v>
      </c>
      <c r="AA144" s="144"/>
      <c r="AB144" s="423">
        <f t="shared" si="55"/>
        <v>0</v>
      </c>
      <c r="AC144" s="423"/>
      <c r="AD144" s="2"/>
      <c r="AE144" s="2"/>
      <c r="AF144" s="2"/>
      <c r="AG144" s="2"/>
      <c r="AH144" s="2"/>
      <c r="AI144" s="2"/>
      <c r="AJ144" s="2"/>
      <c r="AK144" s="2"/>
    </row>
    <row r="145" spans="1:37" ht="18.75">
      <c r="A145" s="517">
        <f t="shared" si="46"/>
        <v>1</v>
      </c>
      <c r="B145" s="142" t="s">
        <v>609</v>
      </c>
      <c r="C145" s="142"/>
      <c r="D145" s="142"/>
      <c r="E145" s="142"/>
      <c r="F145" s="198">
        <v>22</v>
      </c>
      <c r="G145" s="383">
        <f t="shared" si="57"/>
        <v>154</v>
      </c>
      <c r="H145" s="319">
        <v>46304</v>
      </c>
      <c r="I145" s="384">
        <f t="shared" ca="1" si="56"/>
        <v>4</v>
      </c>
      <c r="J145" s="254">
        <v>1</v>
      </c>
      <c r="K145" s="491">
        <v>-4.3102470000000004</v>
      </c>
      <c r="L145" s="491">
        <v>15.185744</v>
      </c>
      <c r="M145" s="385" t="s">
        <v>353</v>
      </c>
      <c r="N145" s="195"/>
      <c r="O145" s="196">
        <v>0.5</v>
      </c>
      <c r="P145" s="196"/>
      <c r="Q145" s="196">
        <v>0.5</v>
      </c>
      <c r="R145" s="196"/>
      <c r="S145" s="197"/>
      <c r="T145" s="386">
        <f t="shared" si="48"/>
        <v>0</v>
      </c>
      <c r="U145" s="387">
        <f t="shared" si="49"/>
        <v>77</v>
      </c>
      <c r="V145" s="387">
        <f t="shared" si="50"/>
        <v>0</v>
      </c>
      <c r="W145" s="387">
        <f t="shared" si="51"/>
        <v>77</v>
      </c>
      <c r="X145" s="387">
        <f t="shared" si="52"/>
        <v>0</v>
      </c>
      <c r="Y145" s="388">
        <f t="shared" si="53"/>
        <v>0</v>
      </c>
      <c r="Z145" s="389">
        <f t="shared" si="58"/>
        <v>154</v>
      </c>
      <c r="AA145" s="144"/>
      <c r="AB145" s="423">
        <f t="shared" si="55"/>
        <v>0</v>
      </c>
      <c r="AC145" s="423"/>
      <c r="AD145" s="2"/>
      <c r="AE145" s="2"/>
      <c r="AF145" s="2"/>
      <c r="AG145" s="2"/>
      <c r="AH145" s="2"/>
      <c r="AI145" s="2"/>
      <c r="AJ145" s="2"/>
      <c r="AK145" s="2"/>
    </row>
    <row r="146" spans="1:37" ht="18.75">
      <c r="A146" s="517">
        <f t="shared" si="46"/>
        <v>1</v>
      </c>
      <c r="B146" s="142" t="s">
        <v>335</v>
      </c>
      <c r="C146" s="142"/>
      <c r="D146" s="142"/>
      <c r="E146" s="163"/>
      <c r="F146" s="198">
        <v>10</v>
      </c>
      <c r="G146" s="383">
        <f t="shared" si="57"/>
        <v>70</v>
      </c>
      <c r="H146" s="319">
        <v>46303</v>
      </c>
      <c r="I146" s="384">
        <f t="shared" ca="1" si="56"/>
        <v>5</v>
      </c>
      <c r="J146" s="385">
        <v>3</v>
      </c>
      <c r="K146" s="490">
        <v>-4.1678280000000001</v>
      </c>
      <c r="L146" s="490">
        <v>15.268304799999999</v>
      </c>
      <c r="M146" s="385" t="str">
        <f>VLOOKUP(J146,Secteurs!$A$4:$C$6,3)</f>
        <v>Arnaud ITOUA</v>
      </c>
      <c r="N146" s="195">
        <v>0.5</v>
      </c>
      <c r="O146" s="196"/>
      <c r="P146" s="196"/>
      <c r="Q146" s="196">
        <v>0.5</v>
      </c>
      <c r="R146" s="196"/>
      <c r="S146" s="197"/>
      <c r="T146" s="386">
        <f t="shared" si="48"/>
        <v>35</v>
      </c>
      <c r="U146" s="387">
        <f t="shared" si="49"/>
        <v>0</v>
      </c>
      <c r="V146" s="387">
        <f t="shared" si="50"/>
        <v>0</v>
      </c>
      <c r="W146" s="387">
        <f t="shared" si="51"/>
        <v>35</v>
      </c>
      <c r="X146" s="387">
        <f t="shared" si="52"/>
        <v>0</v>
      </c>
      <c r="Y146" s="388">
        <f t="shared" si="53"/>
        <v>0</v>
      </c>
      <c r="Z146" s="389">
        <f t="shared" si="58"/>
        <v>70</v>
      </c>
      <c r="AA146" s="144"/>
      <c r="AB146" s="423">
        <f t="shared" si="55"/>
        <v>0</v>
      </c>
      <c r="AC146" s="423"/>
      <c r="AD146" s="10"/>
      <c r="AE146" s="2"/>
      <c r="AF146" s="2"/>
      <c r="AG146" s="2"/>
      <c r="AH146" s="2"/>
      <c r="AI146" s="2"/>
      <c r="AJ146" s="2"/>
      <c r="AK146" s="2"/>
    </row>
    <row r="147" spans="1:37" ht="18.75">
      <c r="A147" s="517">
        <f t="shared" si="46"/>
        <v>1</v>
      </c>
      <c r="B147" s="142" t="s">
        <v>304</v>
      </c>
      <c r="C147" s="142"/>
      <c r="D147" s="142"/>
      <c r="E147" s="148"/>
      <c r="F147" s="198">
        <v>8</v>
      </c>
      <c r="G147" s="383">
        <f t="shared" si="57"/>
        <v>56</v>
      </c>
      <c r="H147" s="319">
        <v>46303</v>
      </c>
      <c r="I147" s="384">
        <f t="shared" ca="1" si="56"/>
        <v>5</v>
      </c>
      <c r="J147" s="385">
        <v>2</v>
      </c>
      <c r="K147" s="490">
        <v>-4.1312462999999999</v>
      </c>
      <c r="L147" s="490">
        <v>15.3083791</v>
      </c>
      <c r="M147" s="385" t="s">
        <v>280</v>
      </c>
      <c r="N147" s="195">
        <v>0.5</v>
      </c>
      <c r="O147" s="196"/>
      <c r="P147" s="196">
        <v>0.5</v>
      </c>
      <c r="Q147" s="196"/>
      <c r="R147" s="196"/>
      <c r="S147" s="197"/>
      <c r="T147" s="386">
        <f t="shared" si="48"/>
        <v>28</v>
      </c>
      <c r="U147" s="387">
        <f t="shared" si="49"/>
        <v>0</v>
      </c>
      <c r="V147" s="387">
        <f t="shared" si="50"/>
        <v>28</v>
      </c>
      <c r="W147" s="387">
        <f t="shared" si="51"/>
        <v>0</v>
      </c>
      <c r="X147" s="387">
        <f t="shared" si="52"/>
        <v>0</v>
      </c>
      <c r="Y147" s="388">
        <f t="shared" si="53"/>
        <v>0</v>
      </c>
      <c r="Z147" s="389">
        <f t="shared" si="58"/>
        <v>56</v>
      </c>
      <c r="AA147" s="144"/>
      <c r="AB147" s="423">
        <f t="shared" si="55"/>
        <v>0</v>
      </c>
      <c r="AC147" s="423"/>
      <c r="AD147" s="10"/>
      <c r="AE147" s="2"/>
      <c r="AF147" s="2"/>
      <c r="AG147" s="2"/>
      <c r="AH147" s="2"/>
      <c r="AI147" s="2"/>
      <c r="AJ147" s="2"/>
      <c r="AK147" s="2"/>
    </row>
    <row r="148" spans="1:37" ht="18.75">
      <c r="A148" s="517">
        <v>1</v>
      </c>
      <c r="B148" s="142" t="s">
        <v>610</v>
      </c>
      <c r="C148" s="142"/>
      <c r="D148" s="142"/>
      <c r="E148" s="148"/>
      <c r="F148" s="198">
        <v>22</v>
      </c>
      <c r="G148" s="383">
        <v>154</v>
      </c>
      <c r="H148" s="319">
        <v>46304</v>
      </c>
      <c r="I148" s="384">
        <f t="shared" ca="1" si="56"/>
        <v>4</v>
      </c>
      <c r="J148" s="385">
        <v>1</v>
      </c>
      <c r="K148" s="490"/>
      <c r="L148" s="490"/>
      <c r="M148" s="385" t="s">
        <v>353</v>
      </c>
      <c r="N148" s="195"/>
      <c r="O148" s="196"/>
      <c r="P148" s="196"/>
      <c r="Q148" s="196"/>
      <c r="R148" s="196"/>
      <c r="S148" s="197"/>
      <c r="T148" s="386"/>
      <c r="U148" s="387"/>
      <c r="V148" s="387"/>
      <c r="W148" s="387"/>
      <c r="X148" s="387"/>
      <c r="Y148" s="388"/>
      <c r="Z148" s="389">
        <v>154</v>
      </c>
      <c r="AA148" s="144"/>
      <c r="AB148" s="423"/>
      <c r="AC148" s="423"/>
      <c r="AD148" s="10"/>
      <c r="AE148" s="2"/>
      <c r="AF148" s="2"/>
      <c r="AG148" s="2"/>
      <c r="AH148" s="2"/>
      <c r="AI148" s="2"/>
      <c r="AJ148" s="2"/>
      <c r="AK148" s="2"/>
    </row>
    <row r="149" spans="1:37" ht="18.75">
      <c r="A149" s="517">
        <v>1</v>
      </c>
      <c r="B149" s="142" t="s">
        <v>593</v>
      </c>
      <c r="C149" s="142"/>
      <c r="D149" s="142"/>
      <c r="E149" s="148"/>
      <c r="F149" s="198">
        <v>10</v>
      </c>
      <c r="G149" s="383">
        <f>F149*7</f>
        <v>70</v>
      </c>
      <c r="H149" s="319">
        <v>46301</v>
      </c>
      <c r="I149" s="384">
        <f t="shared" ca="1" si="56"/>
        <v>7</v>
      </c>
      <c r="J149" s="385">
        <v>1</v>
      </c>
      <c r="K149" s="490"/>
      <c r="L149" s="490"/>
      <c r="M149" s="385" t="s">
        <v>353</v>
      </c>
      <c r="N149" s="195">
        <v>1</v>
      </c>
      <c r="O149" s="196"/>
      <c r="P149" s="196"/>
      <c r="Q149" s="196"/>
      <c r="R149" s="196"/>
      <c r="S149" s="197"/>
      <c r="T149" s="386">
        <f>+$G149*N149</f>
        <v>70</v>
      </c>
      <c r="U149" s="387">
        <f>+$G149*O149</f>
        <v>0</v>
      </c>
      <c r="V149" s="387"/>
      <c r="W149" s="387">
        <f>+$G149*Q149</f>
        <v>0</v>
      </c>
      <c r="X149" s="387">
        <f>+$G149*R149</f>
        <v>0</v>
      </c>
      <c r="Y149" s="388">
        <f>+$G149*S149</f>
        <v>0</v>
      </c>
      <c r="Z149" s="389">
        <v>70</v>
      </c>
      <c r="AA149" s="144"/>
      <c r="AB149" s="423"/>
      <c r="AC149" s="423"/>
      <c r="AD149" s="10"/>
      <c r="AE149" s="2"/>
      <c r="AF149" s="2"/>
      <c r="AG149" s="2"/>
      <c r="AH149" s="2"/>
      <c r="AI149" s="2"/>
      <c r="AJ149" s="2"/>
      <c r="AK149" s="2"/>
    </row>
    <row r="150" spans="1:37" ht="18.75">
      <c r="A150" s="517">
        <v>1</v>
      </c>
      <c r="B150" s="142" t="s">
        <v>611</v>
      </c>
      <c r="C150" s="142"/>
      <c r="D150" s="142"/>
      <c r="E150" s="148"/>
      <c r="F150" s="198">
        <v>18</v>
      </c>
      <c r="G150" s="383">
        <v>126</v>
      </c>
      <c r="H150" s="319">
        <v>46304</v>
      </c>
      <c r="I150" s="384">
        <f ca="1">+IF(A149=1,(+TODAY())-H149,"Sans objet")</f>
        <v>7</v>
      </c>
      <c r="J150" s="385">
        <v>1</v>
      </c>
      <c r="K150" s="490"/>
      <c r="L150" s="490"/>
      <c r="M150" s="385" t="s">
        <v>353</v>
      </c>
      <c r="N150" s="195">
        <v>0.5</v>
      </c>
      <c r="O150" s="196"/>
      <c r="P150" s="196"/>
      <c r="Q150" s="196">
        <v>0.5</v>
      </c>
      <c r="R150" s="196"/>
      <c r="S150" s="197"/>
      <c r="T150" s="386">
        <v>63</v>
      </c>
      <c r="U150" s="387"/>
      <c r="V150" s="387"/>
      <c r="W150" s="387">
        <v>63</v>
      </c>
      <c r="X150" s="387"/>
      <c r="Y150" s="388"/>
      <c r="Z150" s="389">
        <v>126</v>
      </c>
      <c r="AA150" s="144"/>
      <c r="AB150" s="423"/>
      <c r="AC150" s="423"/>
      <c r="AD150" s="10"/>
      <c r="AE150" s="2"/>
      <c r="AF150" s="2"/>
      <c r="AG150" s="2"/>
      <c r="AH150" s="2"/>
      <c r="AI150" s="2"/>
      <c r="AJ150" s="2"/>
      <c r="AK150" s="2"/>
    </row>
    <row r="151" spans="1:37" ht="18.75">
      <c r="A151" s="517">
        <f>+IF(F151&gt;0,1,0)</f>
        <v>0</v>
      </c>
      <c r="B151" s="142" t="s">
        <v>604</v>
      </c>
      <c r="C151" s="142"/>
      <c r="D151" s="142"/>
      <c r="E151" s="148"/>
      <c r="F151" s="198"/>
      <c r="G151" s="383">
        <f>F151*7</f>
        <v>0</v>
      </c>
      <c r="H151" s="319">
        <v>46283</v>
      </c>
      <c r="I151" s="384" t="str">
        <f t="shared" ref="I151:I159" ca="1" si="59">+IF(A151=1,(+TODAY())-H151,"Sans objet")</f>
        <v>Sans objet</v>
      </c>
      <c r="J151" s="385">
        <v>1</v>
      </c>
      <c r="K151" s="490">
        <v>-4.2620620000000002</v>
      </c>
      <c r="L151" s="490">
        <v>15.2343633</v>
      </c>
      <c r="M151" s="385" t="s">
        <v>353</v>
      </c>
      <c r="N151" s="195"/>
      <c r="O151" s="196"/>
      <c r="P151" s="196"/>
      <c r="Q151" s="196"/>
      <c r="R151" s="196"/>
      <c r="S151" s="197"/>
      <c r="T151" s="386">
        <f t="shared" ref="T151:Y151" si="60">+$G151*N151</f>
        <v>0</v>
      </c>
      <c r="U151" s="387">
        <f t="shared" si="60"/>
        <v>0</v>
      </c>
      <c r="V151" s="387">
        <f t="shared" si="60"/>
        <v>0</v>
      </c>
      <c r="W151" s="387">
        <f t="shared" si="60"/>
        <v>0</v>
      </c>
      <c r="X151" s="387">
        <f t="shared" si="60"/>
        <v>0</v>
      </c>
      <c r="Y151" s="388">
        <f t="shared" si="60"/>
        <v>0</v>
      </c>
      <c r="Z151" s="389">
        <f>SUM(T151:Y151)</f>
        <v>0</v>
      </c>
      <c r="AA151" s="144"/>
      <c r="AB151" s="423">
        <f>+Z151-G151</f>
        <v>0</v>
      </c>
      <c r="AC151" s="423"/>
      <c r="AD151" s="10"/>
      <c r="AE151" s="2"/>
      <c r="AF151" s="2"/>
      <c r="AG151" s="2"/>
      <c r="AH151" s="2"/>
      <c r="AI151" s="2"/>
      <c r="AJ151" s="2"/>
      <c r="AK151" s="2"/>
    </row>
    <row r="152" spans="1:37" ht="18.75">
      <c r="A152" s="517">
        <v>1</v>
      </c>
      <c r="B152" s="142" t="s">
        <v>612</v>
      </c>
      <c r="C152" s="142"/>
      <c r="D152" s="142"/>
      <c r="E152" s="148"/>
      <c r="F152" s="198">
        <v>10</v>
      </c>
      <c r="G152" s="383">
        <v>70</v>
      </c>
      <c r="H152" s="319">
        <v>46301</v>
      </c>
      <c r="I152" s="384">
        <f t="shared" ca="1" si="59"/>
        <v>7</v>
      </c>
      <c r="J152" s="385"/>
      <c r="K152" s="490"/>
      <c r="L152" s="490"/>
      <c r="M152" s="385" t="s">
        <v>353</v>
      </c>
      <c r="N152" s="195"/>
      <c r="O152" s="196"/>
      <c r="P152" s="196">
        <v>0.5</v>
      </c>
      <c r="Q152" s="196">
        <v>0.5</v>
      </c>
      <c r="R152" s="196"/>
      <c r="S152" s="197"/>
      <c r="T152" s="386"/>
      <c r="U152" s="387"/>
      <c r="V152" s="387">
        <v>35</v>
      </c>
      <c r="W152" s="387">
        <v>35</v>
      </c>
      <c r="X152" s="387"/>
      <c r="Y152" s="388"/>
      <c r="Z152" s="389">
        <v>70</v>
      </c>
      <c r="AA152" s="144"/>
      <c r="AB152" s="423"/>
      <c r="AC152" s="423"/>
      <c r="AD152" s="10"/>
      <c r="AE152" s="2"/>
      <c r="AF152" s="2"/>
      <c r="AG152" s="2"/>
      <c r="AH152" s="2"/>
      <c r="AI152" s="2"/>
      <c r="AJ152" s="2"/>
      <c r="AK152" s="2"/>
    </row>
    <row r="153" spans="1:37" ht="18.75">
      <c r="A153" s="517">
        <f>+IF(F153&gt;0,1,0)</f>
        <v>1</v>
      </c>
      <c r="B153" s="142" t="s">
        <v>336</v>
      </c>
      <c r="C153" s="142"/>
      <c r="D153" s="142"/>
      <c r="E153" s="148"/>
      <c r="F153" s="198">
        <v>14</v>
      </c>
      <c r="G153" s="383">
        <f t="shared" ref="G153:G159" si="61">F153*7</f>
        <v>98</v>
      </c>
      <c r="H153" s="319">
        <v>46301</v>
      </c>
      <c r="I153" s="384">
        <f t="shared" ca="1" si="59"/>
        <v>7</v>
      </c>
      <c r="J153" s="385">
        <v>2</v>
      </c>
      <c r="K153" s="490">
        <v>-4.2379007</v>
      </c>
      <c r="L153" s="490">
        <v>15.293491299999999</v>
      </c>
      <c r="M153" s="385" t="s">
        <v>354</v>
      </c>
      <c r="N153" s="195"/>
      <c r="O153" s="196"/>
      <c r="P153" s="196"/>
      <c r="Q153" s="196">
        <v>1</v>
      </c>
      <c r="R153" s="196"/>
      <c r="S153" s="197"/>
      <c r="T153" s="386">
        <f t="shared" ref="T153:Y153" si="62">+$G153*N153</f>
        <v>0</v>
      </c>
      <c r="U153" s="387">
        <f t="shared" si="62"/>
        <v>0</v>
      </c>
      <c r="V153" s="387">
        <f t="shared" si="62"/>
        <v>0</v>
      </c>
      <c r="W153" s="387">
        <f t="shared" si="62"/>
        <v>98</v>
      </c>
      <c r="X153" s="387">
        <f t="shared" si="62"/>
        <v>0</v>
      </c>
      <c r="Y153" s="388">
        <f t="shared" si="62"/>
        <v>0</v>
      </c>
      <c r="Z153" s="389">
        <f>SUM(T153:Y153)</f>
        <v>98</v>
      </c>
      <c r="AA153" s="144"/>
      <c r="AB153" s="423">
        <f>+Z153-G153</f>
        <v>0</v>
      </c>
      <c r="AC153" s="423"/>
      <c r="AD153" s="10"/>
      <c r="AE153" s="2"/>
      <c r="AF153" s="2"/>
      <c r="AG153" s="2"/>
      <c r="AH153" s="2"/>
      <c r="AI153" s="2"/>
      <c r="AJ153" s="2"/>
      <c r="AK153" s="2"/>
    </row>
    <row r="154" spans="1:37" ht="18.75">
      <c r="A154" s="517">
        <v>1</v>
      </c>
      <c r="B154" s="142" t="s">
        <v>594</v>
      </c>
      <c r="C154" s="142"/>
      <c r="D154" s="142"/>
      <c r="E154" s="148"/>
      <c r="F154" s="198">
        <v>12</v>
      </c>
      <c r="G154" s="383">
        <f t="shared" si="61"/>
        <v>84</v>
      </c>
      <c r="H154" s="319">
        <v>46303</v>
      </c>
      <c r="I154" s="384">
        <f t="shared" ca="1" si="59"/>
        <v>5</v>
      </c>
      <c r="J154" s="385">
        <v>1</v>
      </c>
      <c r="K154" s="490">
        <v>-4.2574990000000001</v>
      </c>
      <c r="L154" s="490">
        <v>15.232296099999999</v>
      </c>
      <c r="M154" s="385" t="s">
        <v>353</v>
      </c>
      <c r="N154" s="195">
        <v>0.5</v>
      </c>
      <c r="O154" s="196"/>
      <c r="P154" s="196"/>
      <c r="Q154" s="196">
        <v>0.25</v>
      </c>
      <c r="R154" s="196"/>
      <c r="S154" s="197">
        <v>0.25</v>
      </c>
      <c r="T154" s="386">
        <f t="shared" ref="T154:V159" si="63">+$G154*N154</f>
        <v>42</v>
      </c>
      <c r="U154" s="387">
        <f t="shared" si="63"/>
        <v>0</v>
      </c>
      <c r="V154" s="387">
        <f t="shared" si="63"/>
        <v>0</v>
      </c>
      <c r="W154" s="387">
        <v>21</v>
      </c>
      <c r="X154" s="387">
        <f t="shared" ref="X154:Y157" si="64">+$G154*R154</f>
        <v>0</v>
      </c>
      <c r="Y154" s="388">
        <f t="shared" si="64"/>
        <v>21</v>
      </c>
      <c r="Z154" s="389">
        <v>84</v>
      </c>
      <c r="AA154" s="144"/>
      <c r="AB154" s="423"/>
      <c r="AC154" s="423"/>
      <c r="AD154" s="10"/>
      <c r="AE154" s="2"/>
      <c r="AF154" s="2"/>
      <c r="AG154" s="2"/>
      <c r="AH154" s="2"/>
      <c r="AI154" s="2"/>
      <c r="AJ154" s="2"/>
      <c r="AK154" s="2"/>
    </row>
    <row r="155" spans="1:37" ht="18.75">
      <c r="A155" s="517">
        <v>1</v>
      </c>
      <c r="B155" s="142" t="s">
        <v>125</v>
      </c>
      <c r="C155" s="142"/>
      <c r="D155" s="142"/>
      <c r="E155" s="148"/>
      <c r="F155" s="198">
        <v>4</v>
      </c>
      <c r="G155" s="383">
        <f t="shared" si="61"/>
        <v>28</v>
      </c>
      <c r="H155" s="319">
        <v>46303</v>
      </c>
      <c r="I155" s="384">
        <f t="shared" ca="1" si="59"/>
        <v>5</v>
      </c>
      <c r="J155" s="385">
        <v>1</v>
      </c>
      <c r="K155" s="490" t="s">
        <v>605</v>
      </c>
      <c r="L155" s="490" t="s">
        <v>606</v>
      </c>
      <c r="M155" s="385" t="s">
        <v>353</v>
      </c>
      <c r="N155" s="195">
        <v>0.5</v>
      </c>
      <c r="O155" s="196"/>
      <c r="P155" s="196"/>
      <c r="Q155" s="196"/>
      <c r="R155" s="196">
        <v>0.5</v>
      </c>
      <c r="S155" s="197"/>
      <c r="T155" s="386">
        <f t="shared" si="63"/>
        <v>14</v>
      </c>
      <c r="U155" s="387">
        <f t="shared" si="63"/>
        <v>0</v>
      </c>
      <c r="V155" s="387">
        <f t="shared" si="63"/>
        <v>0</v>
      </c>
      <c r="W155" s="387"/>
      <c r="X155" s="387">
        <f t="shared" si="64"/>
        <v>14</v>
      </c>
      <c r="Y155" s="388">
        <f t="shared" si="64"/>
        <v>0</v>
      </c>
      <c r="Z155" s="389">
        <v>28</v>
      </c>
      <c r="AA155" s="144"/>
      <c r="AB155" s="423"/>
      <c r="AC155" s="423"/>
      <c r="AD155" s="10"/>
      <c r="AE155" s="2"/>
      <c r="AF155" s="2"/>
      <c r="AG155" s="2"/>
      <c r="AH155" s="2"/>
      <c r="AI155" s="2"/>
      <c r="AJ155" s="2"/>
      <c r="AK155" s="2"/>
    </row>
    <row r="156" spans="1:37" ht="18.75">
      <c r="A156" s="517">
        <f>+IF(F156&gt;0,1,0)</f>
        <v>1</v>
      </c>
      <c r="B156" s="142" t="s">
        <v>340</v>
      </c>
      <c r="C156" s="142"/>
      <c r="D156" s="142"/>
      <c r="E156" s="142"/>
      <c r="F156" s="198">
        <v>18</v>
      </c>
      <c r="G156" s="383">
        <f t="shared" si="61"/>
        <v>126</v>
      </c>
      <c r="H156" s="319">
        <v>46303</v>
      </c>
      <c r="I156" s="384">
        <f t="shared" ca="1" si="59"/>
        <v>5</v>
      </c>
      <c r="J156" s="385"/>
      <c r="K156" s="490">
        <v>-4.2375356999999996</v>
      </c>
      <c r="L156" s="490">
        <v>15.2873094</v>
      </c>
      <c r="M156" s="385" t="s">
        <v>354</v>
      </c>
      <c r="N156" s="195"/>
      <c r="O156" s="196"/>
      <c r="P156" s="196"/>
      <c r="Q156" s="196">
        <v>1</v>
      </c>
      <c r="R156" s="196"/>
      <c r="S156" s="197"/>
      <c r="T156" s="386">
        <f t="shared" si="63"/>
        <v>0</v>
      </c>
      <c r="U156" s="387">
        <f t="shared" si="63"/>
        <v>0</v>
      </c>
      <c r="V156" s="387">
        <f t="shared" si="63"/>
        <v>0</v>
      </c>
      <c r="W156" s="387">
        <f>+$G156*Q156</f>
        <v>126</v>
      </c>
      <c r="X156" s="387">
        <f t="shared" si="64"/>
        <v>0</v>
      </c>
      <c r="Y156" s="388">
        <f t="shared" si="64"/>
        <v>0</v>
      </c>
      <c r="Z156" s="389">
        <f>SUM(T156:Y156)</f>
        <v>126</v>
      </c>
      <c r="AA156" s="144"/>
      <c r="AB156" s="423">
        <f>+Z156-G156</f>
        <v>0</v>
      </c>
      <c r="AC156" s="423"/>
      <c r="AD156" s="10"/>
      <c r="AE156" s="2"/>
      <c r="AF156" s="2"/>
      <c r="AG156" s="2"/>
      <c r="AH156" s="2"/>
      <c r="AI156" s="2"/>
      <c r="AJ156" s="2"/>
      <c r="AK156" s="2"/>
    </row>
    <row r="157" spans="1:37" ht="18.75">
      <c r="A157" s="517">
        <f>+IF(F157&gt;0,1,0)</f>
        <v>1</v>
      </c>
      <c r="B157" s="348" t="s">
        <v>352</v>
      </c>
      <c r="C157" s="348"/>
      <c r="D157" s="348"/>
      <c r="E157" s="163"/>
      <c r="F157" s="198">
        <v>14</v>
      </c>
      <c r="G157" s="383">
        <f t="shared" si="61"/>
        <v>98</v>
      </c>
      <c r="H157" s="319">
        <v>46304</v>
      </c>
      <c r="I157" s="384">
        <f t="shared" ca="1" si="59"/>
        <v>4</v>
      </c>
      <c r="J157" s="385">
        <v>1</v>
      </c>
      <c r="K157" s="490">
        <v>-4.2692519000000004</v>
      </c>
      <c r="L157" s="490">
        <v>15.2894527</v>
      </c>
      <c r="M157" s="385" t="s">
        <v>280</v>
      </c>
      <c r="N157" s="195">
        <v>0.5</v>
      </c>
      <c r="O157" s="196"/>
      <c r="P157" s="196"/>
      <c r="Q157" s="196"/>
      <c r="R157" s="196">
        <v>0.5</v>
      </c>
      <c r="S157" s="197"/>
      <c r="T157" s="386">
        <f t="shared" si="63"/>
        <v>49</v>
      </c>
      <c r="U157" s="387">
        <f t="shared" si="63"/>
        <v>0</v>
      </c>
      <c r="V157" s="387">
        <f t="shared" si="63"/>
        <v>0</v>
      </c>
      <c r="W157" s="387">
        <f>+$G157*Q157</f>
        <v>0</v>
      </c>
      <c r="X157" s="387">
        <f t="shared" si="64"/>
        <v>49</v>
      </c>
      <c r="Y157" s="388">
        <f t="shared" si="64"/>
        <v>0</v>
      </c>
      <c r="Z157" s="389">
        <f>SUM(T157:Y157)</f>
        <v>98</v>
      </c>
      <c r="AA157" s="144"/>
      <c r="AB157" s="423">
        <f>+Z157-G157</f>
        <v>0</v>
      </c>
      <c r="AC157" s="423"/>
      <c r="AD157" s="10"/>
      <c r="AE157" s="2"/>
      <c r="AF157" s="2"/>
      <c r="AG157" s="2"/>
      <c r="AH157" s="2"/>
      <c r="AI157" s="2"/>
      <c r="AJ157" s="2"/>
      <c r="AK157" s="2"/>
    </row>
    <row r="158" spans="1:37" ht="18.75">
      <c r="A158" s="517">
        <v>1</v>
      </c>
      <c r="B158" s="348" t="s">
        <v>597</v>
      </c>
      <c r="C158" s="348"/>
      <c r="D158" s="348"/>
      <c r="E158" s="163"/>
      <c r="F158" s="198">
        <v>5</v>
      </c>
      <c r="G158" s="383">
        <f t="shared" si="61"/>
        <v>35</v>
      </c>
      <c r="H158" s="319">
        <v>46303</v>
      </c>
      <c r="I158" s="384">
        <f t="shared" ca="1" si="59"/>
        <v>5</v>
      </c>
      <c r="J158" s="385">
        <v>1</v>
      </c>
      <c r="K158" s="490">
        <v>-4.2476330000000004</v>
      </c>
      <c r="L158" s="490">
        <v>15.236138</v>
      </c>
      <c r="M158" s="385" t="s">
        <v>353</v>
      </c>
      <c r="N158" s="195">
        <v>0.5</v>
      </c>
      <c r="O158" s="196"/>
      <c r="P158" s="196"/>
      <c r="Q158" s="196">
        <v>0.5</v>
      </c>
      <c r="R158" s="196"/>
      <c r="S158" s="197"/>
      <c r="T158" s="386">
        <f t="shared" si="63"/>
        <v>17.5</v>
      </c>
      <c r="U158" s="387">
        <f t="shared" si="63"/>
        <v>0</v>
      </c>
      <c r="V158" s="387">
        <f t="shared" si="63"/>
        <v>0</v>
      </c>
      <c r="W158" s="387">
        <f>+$G158*Q158</f>
        <v>17.5</v>
      </c>
      <c r="X158" s="387"/>
      <c r="Y158" s="388">
        <f>+$G158*S158</f>
        <v>0</v>
      </c>
      <c r="Z158" s="389">
        <v>35</v>
      </c>
      <c r="AA158" s="144"/>
      <c r="AB158" s="423"/>
      <c r="AC158" s="423"/>
      <c r="AD158" s="10"/>
      <c r="AE158" s="2"/>
      <c r="AF158" s="2"/>
      <c r="AG158" s="2"/>
      <c r="AH158" s="2"/>
      <c r="AI158" s="2"/>
      <c r="AJ158" s="2"/>
      <c r="AK158" s="2"/>
    </row>
    <row r="159" spans="1:37" ht="18.75">
      <c r="A159" s="517">
        <v>1</v>
      </c>
      <c r="B159" s="348" t="s">
        <v>600</v>
      </c>
      <c r="C159" s="348"/>
      <c r="D159" s="348"/>
      <c r="E159" s="163"/>
      <c r="F159" s="198"/>
      <c r="G159" s="383">
        <f t="shared" si="61"/>
        <v>0</v>
      </c>
      <c r="H159" s="319">
        <v>46248</v>
      </c>
      <c r="I159" s="384">
        <f t="shared" ca="1" si="59"/>
        <v>60</v>
      </c>
      <c r="J159" s="385">
        <v>1</v>
      </c>
      <c r="K159" s="490">
        <v>-4.2771866999999997</v>
      </c>
      <c r="L159" s="490">
        <v>15.222096799999999</v>
      </c>
      <c r="M159" s="385" t="s">
        <v>353</v>
      </c>
      <c r="N159" s="195"/>
      <c r="O159" s="196"/>
      <c r="P159" s="196"/>
      <c r="Q159" s="196"/>
      <c r="R159" s="196"/>
      <c r="S159" s="197"/>
      <c r="T159" s="386">
        <f t="shared" si="63"/>
        <v>0</v>
      </c>
      <c r="U159" s="387">
        <f t="shared" si="63"/>
        <v>0</v>
      </c>
      <c r="V159" s="387">
        <f t="shared" si="63"/>
        <v>0</v>
      </c>
      <c r="W159" s="387">
        <f>+$G159*Q159</f>
        <v>0</v>
      </c>
      <c r="X159" s="387">
        <f>+$G159*R159</f>
        <v>0</v>
      </c>
      <c r="Y159" s="388">
        <f>+$G159*S159</f>
        <v>0</v>
      </c>
      <c r="Z159" s="389">
        <f>SUM(T159:Y159)</f>
        <v>0</v>
      </c>
      <c r="AA159" s="144"/>
      <c r="AB159" s="423">
        <f>+Z159-G159</f>
        <v>0</v>
      </c>
      <c r="AC159" s="423"/>
      <c r="AD159" s="10"/>
      <c r="AE159" s="2"/>
      <c r="AF159" s="2"/>
      <c r="AG159" s="2"/>
      <c r="AH159" s="2"/>
      <c r="AI159" s="2"/>
      <c r="AJ159" s="2"/>
      <c r="AK159" s="2"/>
    </row>
    <row r="160" spans="1:37" ht="18.75">
      <c r="A160" s="258"/>
      <c r="B160" s="259"/>
      <c r="C160" s="259"/>
      <c r="D160" s="259"/>
      <c r="E160" s="260"/>
      <c r="F160" s="261"/>
      <c r="G160" s="262"/>
      <c r="H160" s="263"/>
      <c r="I160" s="263"/>
      <c r="J160" s="264"/>
      <c r="K160" s="495"/>
      <c r="L160" s="495"/>
      <c r="M160" s="264"/>
      <c r="N160" s="265"/>
      <c r="O160" s="266"/>
      <c r="P160" s="266"/>
      <c r="Q160" s="266"/>
      <c r="R160" s="266"/>
      <c r="S160" s="267"/>
      <c r="T160" s="268"/>
      <c r="U160" s="269"/>
      <c r="V160" s="269"/>
      <c r="W160" s="269"/>
      <c r="X160" s="269"/>
      <c r="Y160" s="270"/>
      <c r="Z160" s="271">
        <f>SUM(T160:Y160)</f>
        <v>0</v>
      </c>
      <c r="AA160" s="272"/>
      <c r="AB160" s="423"/>
      <c r="AC160" s="423"/>
      <c r="AD160" s="10"/>
      <c r="AE160" s="2"/>
      <c r="AF160" s="2"/>
      <c r="AG160" s="2"/>
      <c r="AH160" s="2"/>
      <c r="AI160" s="2"/>
      <c r="AJ160" s="2"/>
      <c r="AK160" s="2"/>
    </row>
    <row r="161" spans="1:38" ht="18.75">
      <c r="A161" s="181">
        <f>SUBTOTAL(9,A2:A160)</f>
        <v>154</v>
      </c>
      <c r="B161" s="181"/>
      <c r="C161" s="181"/>
      <c r="D161" s="181"/>
      <c r="E161" s="326">
        <f>+F161/A161</f>
        <v>27.006493506493506</v>
      </c>
      <c r="F161" s="182">
        <f>SUBTOTAL(9,F2:F160)</f>
        <v>4159</v>
      </c>
      <c r="G161" s="182">
        <f>SUBTOTAL(9,G2:G160)</f>
        <v>29113</v>
      </c>
      <c r="H161" s="319"/>
      <c r="I161" s="384">
        <f ca="1">(SUBTOTAL(9,I2:I160))/A161</f>
        <v>5.9935064935064934</v>
      </c>
      <c r="J161" s="256"/>
      <c r="K161" s="496"/>
      <c r="L161" s="496"/>
      <c r="M161" s="256"/>
      <c r="N161" s="273">
        <f>(SUBTOTAL(9,N2:N160))/R$170</f>
        <v>0.61324786324786329</v>
      </c>
      <c r="O161" s="274">
        <f>(SUBTOTAL(9,O2:O160))/S$170</f>
        <v>0.5</v>
      </c>
      <c r="P161" s="274">
        <f>(SUBTOTAL(9,P2:P160))/U$170</f>
        <v>0.42708333333333331</v>
      </c>
      <c r="Q161" s="274">
        <f>(SUBTOTAL(9,Q2:Q160))/V$170</f>
        <v>0.44907407407407407</v>
      </c>
      <c r="R161" s="274">
        <f>(SUBTOTAL(9,R2:R160))/W$170</f>
        <v>0.42156862745098039</v>
      </c>
      <c r="S161" s="275">
        <f>(SUBTOTAL(9,S2:S160))/X$170</f>
        <v>0.46951219512195119</v>
      </c>
      <c r="T161" s="184">
        <f t="shared" ref="T161:Y161" si="65">SUBTOTAL(9,T2:T160)</f>
        <v>13849.5</v>
      </c>
      <c r="U161" s="184">
        <f t="shared" si="65"/>
        <v>934.5</v>
      </c>
      <c r="V161" s="184">
        <f t="shared" si="65"/>
        <v>1823.5</v>
      </c>
      <c r="W161" s="184">
        <f t="shared" si="65"/>
        <v>4525.5</v>
      </c>
      <c r="X161" s="184">
        <f t="shared" si="65"/>
        <v>4014.5</v>
      </c>
      <c r="Y161" s="184">
        <f t="shared" si="65"/>
        <v>3811.5</v>
      </c>
      <c r="Z161" s="184">
        <v>28994</v>
      </c>
      <c r="AA161" s="182"/>
      <c r="AB161" s="371"/>
      <c r="AC161" s="371"/>
      <c r="AD161" s="10"/>
      <c r="AE161" s="2"/>
      <c r="AF161" s="2"/>
      <c r="AG161" s="2"/>
      <c r="AH161" s="2"/>
      <c r="AI161" s="2"/>
      <c r="AJ161" s="2"/>
      <c r="AK161" s="2"/>
    </row>
    <row r="162" spans="1:38" ht="23.25">
      <c r="B162" s="42"/>
      <c r="C162" s="42"/>
      <c r="D162" s="42"/>
      <c r="E162" s="42"/>
      <c r="F162" s="2"/>
      <c r="G162" s="2"/>
      <c r="H162" s="2"/>
      <c r="I162" s="2"/>
      <c r="J162" s="2"/>
      <c r="K162" s="497"/>
      <c r="L162" s="497"/>
      <c r="M162" s="2"/>
      <c r="N162" s="41"/>
      <c r="O162" s="41"/>
      <c r="P162" s="41"/>
      <c r="Q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8"/>
      <c r="AC162" s="48"/>
      <c r="AD162" s="10"/>
      <c r="AE162" s="2"/>
      <c r="AF162" s="2"/>
      <c r="AG162" s="2"/>
      <c r="AH162" s="2"/>
      <c r="AI162" s="2"/>
      <c r="AJ162" s="2"/>
      <c r="AK162" s="2"/>
    </row>
    <row r="163" spans="1:38" ht="21">
      <c r="H163" s="24"/>
      <c r="K163" s="1" t="s">
        <v>185</v>
      </c>
      <c r="L163" s="173" t="s">
        <v>186</v>
      </c>
      <c r="M163" s="173" t="s">
        <v>383</v>
      </c>
      <c r="N163" s="24"/>
      <c r="O163" s="41"/>
      <c r="Q163" s="453" t="s">
        <v>188</v>
      </c>
      <c r="R163" s="454" t="s">
        <v>289</v>
      </c>
      <c r="S163" s="455" t="s">
        <v>192</v>
      </c>
      <c r="T163" s="87" t="s">
        <v>2</v>
      </c>
      <c r="U163" s="87" t="s">
        <v>3</v>
      </c>
      <c r="V163" s="87" t="s">
        <v>4</v>
      </c>
      <c r="W163" s="456" t="s">
        <v>6</v>
      </c>
      <c r="X163" s="456" t="s">
        <v>5</v>
      </c>
      <c r="AA163" s="41"/>
      <c r="AB163" s="41"/>
      <c r="AC163" s="10"/>
      <c r="AD163" s="2"/>
      <c r="AE163" s="2"/>
      <c r="AF163" s="2"/>
      <c r="AG163" s="2"/>
      <c r="AH163" s="2"/>
      <c r="AI163" s="2"/>
      <c r="AJ163" s="2"/>
    </row>
    <row r="164" spans="1:38" ht="21">
      <c r="H164" s="2"/>
      <c r="K164" s="141" t="s">
        <v>287</v>
      </c>
      <c r="L164" s="311">
        <v>13790</v>
      </c>
      <c r="M164" s="425">
        <v>0.47</v>
      </c>
      <c r="N164" s="2"/>
      <c r="Q164" s="457">
        <v>0.25</v>
      </c>
      <c r="R164" s="458">
        <f t="shared" ref="R164:S167" si="66">+SUMIF(N$2:N$160,$Q164,$A$2:$A$160)</f>
        <v>7</v>
      </c>
      <c r="S164" s="459">
        <f t="shared" si="66"/>
        <v>2</v>
      </c>
      <c r="T164" s="460">
        <f>+R164+S164</f>
        <v>9</v>
      </c>
      <c r="U164" s="460">
        <f t="shared" ref="U164:X167" si="67">+SUMIF(P$2:P$160,$Q164,$A$2:$A$160)</f>
        <v>9</v>
      </c>
      <c r="V164" s="460">
        <f t="shared" si="67"/>
        <v>19</v>
      </c>
      <c r="W164" s="460">
        <f t="shared" si="67"/>
        <v>17</v>
      </c>
      <c r="X164" s="460">
        <f t="shared" si="67"/>
        <v>13</v>
      </c>
      <c r="Y164" s="461"/>
      <c r="AA164" s="402"/>
      <c r="AB164" s="402"/>
      <c r="AC164" s="10"/>
      <c r="AD164" s="2"/>
      <c r="AE164" s="2"/>
      <c r="AF164" s="2"/>
      <c r="AG164" s="2"/>
      <c r="AH164" s="2"/>
      <c r="AI164" s="2"/>
      <c r="AJ164" s="2"/>
    </row>
    <row r="165" spans="1:38" ht="18.75">
      <c r="H165" s="2"/>
      <c r="K165" s="215" t="s">
        <v>192</v>
      </c>
      <c r="L165" s="312">
        <v>935</v>
      </c>
      <c r="M165" s="426">
        <v>0.03</v>
      </c>
      <c r="N165" s="2"/>
      <c r="Q165" s="457">
        <v>0.5</v>
      </c>
      <c r="R165" s="458">
        <f t="shared" si="66"/>
        <v>75</v>
      </c>
      <c r="S165" s="459">
        <f t="shared" si="66"/>
        <v>7</v>
      </c>
      <c r="T165" s="460">
        <f>+R165+S165</f>
        <v>82</v>
      </c>
      <c r="U165" s="460">
        <f t="shared" si="67"/>
        <v>14</v>
      </c>
      <c r="V165" s="460">
        <f t="shared" si="67"/>
        <v>31</v>
      </c>
      <c r="W165" s="460">
        <f t="shared" si="67"/>
        <v>33</v>
      </c>
      <c r="X165" s="460">
        <f t="shared" si="67"/>
        <v>24</v>
      </c>
      <c r="Y165" s="461"/>
      <c r="AA165" s="404"/>
      <c r="AB165" s="404"/>
      <c r="AC165" s="24"/>
      <c r="AD165" s="24"/>
      <c r="AE165" s="24"/>
      <c r="AF165" s="24"/>
      <c r="AG165" s="24"/>
      <c r="AH165" s="24"/>
      <c r="AI165" s="24"/>
      <c r="AJ165" s="24"/>
    </row>
    <row r="166" spans="1:38" ht="18.75">
      <c r="H166" s="225"/>
      <c r="K166" s="363" t="s">
        <v>2</v>
      </c>
      <c r="L166" s="420">
        <f>L164+L165</f>
        <v>14725</v>
      </c>
      <c r="M166" s="366">
        <v>0.51</v>
      </c>
      <c r="N166" s="316">
        <f>+M166-T171</f>
        <v>1.1623376623376647E-2</v>
      </c>
      <c r="Q166" s="457">
        <v>0.75</v>
      </c>
      <c r="R166" s="458">
        <f t="shared" si="66"/>
        <v>10</v>
      </c>
      <c r="S166" s="459">
        <f t="shared" si="66"/>
        <v>0</v>
      </c>
      <c r="T166" s="460">
        <f>+R166+S166</f>
        <v>10</v>
      </c>
      <c r="U166" s="460">
        <f t="shared" si="67"/>
        <v>0</v>
      </c>
      <c r="V166" s="460">
        <f t="shared" si="67"/>
        <v>0</v>
      </c>
      <c r="W166" s="460">
        <f t="shared" si="67"/>
        <v>1</v>
      </c>
      <c r="X166" s="460">
        <f t="shared" si="67"/>
        <v>0</v>
      </c>
      <c r="Y166" s="461"/>
      <c r="AA166" s="405"/>
      <c r="AB166" s="405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8" ht="18.75">
      <c r="H167" s="225"/>
      <c r="K167" s="7" t="s">
        <v>3</v>
      </c>
      <c r="L167" s="422">
        <f>+V161</f>
        <v>1823.5</v>
      </c>
      <c r="M167" s="286">
        <v>0.06</v>
      </c>
      <c r="N167" s="316">
        <f>+M167-U171</f>
        <v>-6.5584415584415551E-3</v>
      </c>
      <c r="Q167" s="457">
        <v>1</v>
      </c>
      <c r="R167" s="458">
        <f t="shared" si="66"/>
        <v>25</v>
      </c>
      <c r="S167" s="459">
        <f t="shared" si="66"/>
        <v>1</v>
      </c>
      <c r="T167" s="460">
        <f>+R167+S167</f>
        <v>26</v>
      </c>
      <c r="U167" s="460">
        <f t="shared" si="67"/>
        <v>1</v>
      </c>
      <c r="V167" s="460">
        <f t="shared" si="67"/>
        <v>4</v>
      </c>
      <c r="W167" s="460">
        <f t="shared" si="67"/>
        <v>0</v>
      </c>
      <c r="X167" s="460">
        <f t="shared" si="67"/>
        <v>4</v>
      </c>
      <c r="Y167" s="461"/>
      <c r="AA167" s="404"/>
      <c r="AB167" s="404"/>
      <c r="AC167" s="2"/>
      <c r="AD167" s="82"/>
      <c r="AE167" s="2"/>
      <c r="AF167" s="2"/>
      <c r="AG167" s="2"/>
      <c r="AH167" s="2"/>
      <c r="AI167" s="2"/>
      <c r="AJ167" s="82"/>
      <c r="AK167" s="2"/>
    </row>
    <row r="168" spans="1:38" ht="18.75">
      <c r="H168" s="225"/>
      <c r="K168" s="7" t="s">
        <v>4</v>
      </c>
      <c r="L168" s="422">
        <f>+W161</f>
        <v>4525.5</v>
      </c>
      <c r="M168" s="286">
        <v>0.16</v>
      </c>
      <c r="N168" s="316">
        <f>+M168-V171</f>
        <v>2.532467532467525E-3</v>
      </c>
      <c r="Q168" s="462" t="s">
        <v>294</v>
      </c>
      <c r="R168" s="463">
        <f t="shared" ref="R168:X168" si="68">+SUMPRODUCT($Q$164:$Q$167,R164:R167)/R170</f>
        <v>0.61324786324786329</v>
      </c>
      <c r="S168" s="464">
        <f t="shared" si="68"/>
        <v>0.5</v>
      </c>
      <c r="T168" s="465">
        <f t="shared" si="68"/>
        <v>0.60433070866141736</v>
      </c>
      <c r="U168" s="465">
        <f t="shared" si="68"/>
        <v>0.42708333333333331</v>
      </c>
      <c r="V168" s="465">
        <f t="shared" si="68"/>
        <v>0.44907407407407407</v>
      </c>
      <c r="W168" s="465">
        <f t="shared" si="68"/>
        <v>0.42156862745098039</v>
      </c>
      <c r="X168" s="465">
        <f t="shared" si="68"/>
        <v>0.46951219512195119</v>
      </c>
      <c r="Y168" s="186"/>
      <c r="AA168" s="516"/>
      <c r="AB168" s="516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8" ht="18.75">
      <c r="H169" s="225"/>
      <c r="K169" s="7" t="s">
        <v>6</v>
      </c>
      <c r="L169" s="422">
        <f>+X161</f>
        <v>4014.5</v>
      </c>
      <c r="M169" s="286">
        <v>0.14000000000000001</v>
      </c>
      <c r="N169" s="316">
        <f>+M169-W171</f>
        <v>3.8961038961041194E-4</v>
      </c>
      <c r="Q169" s="462"/>
      <c r="R169" s="466">
        <f>+N161</f>
        <v>0.61324786324786329</v>
      </c>
      <c r="S169" s="467">
        <f>+O161</f>
        <v>0.5</v>
      </c>
      <c r="T169" s="468">
        <f>+(R169*R170+S169*S170)/T170</f>
        <v>0.60433070866141736</v>
      </c>
      <c r="U169" s="468">
        <f>+P161</f>
        <v>0.42708333333333331</v>
      </c>
      <c r="V169" s="468">
        <f>+Q161</f>
        <v>0.44907407407407407</v>
      </c>
      <c r="W169" s="468">
        <f>+R161</f>
        <v>0.42156862745098039</v>
      </c>
      <c r="X169" s="468">
        <f>+S161</f>
        <v>0.46951219512195119</v>
      </c>
      <c r="AA169" s="516"/>
      <c r="AB169" s="516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8" ht="18.75">
      <c r="H170" s="225"/>
      <c r="K170" s="7" t="s">
        <v>5</v>
      </c>
      <c r="L170" s="422">
        <f>+Y161</f>
        <v>3811.5</v>
      </c>
      <c r="M170" s="286">
        <v>0.13</v>
      </c>
      <c r="N170" s="316">
        <f>+M170-X171</f>
        <v>5.0000000000000044E-3</v>
      </c>
      <c r="P170" s="469">
        <f>+A161</f>
        <v>154</v>
      </c>
      <c r="Q170" s="470" t="s">
        <v>191</v>
      </c>
      <c r="R170" s="471">
        <f t="shared" ref="R170:X170" si="69">SUM(R164:R167)</f>
        <v>117</v>
      </c>
      <c r="S170" s="471">
        <f t="shared" si="69"/>
        <v>10</v>
      </c>
      <c r="T170" s="472">
        <f t="shared" si="69"/>
        <v>127</v>
      </c>
      <c r="U170" s="471">
        <f t="shared" si="69"/>
        <v>24</v>
      </c>
      <c r="V170" s="471">
        <f t="shared" si="69"/>
        <v>54</v>
      </c>
      <c r="W170" s="471">
        <f t="shared" si="69"/>
        <v>51</v>
      </c>
      <c r="X170" s="471">
        <f t="shared" si="69"/>
        <v>41</v>
      </c>
      <c r="Y170" s="473"/>
      <c r="AA170" s="516"/>
      <c r="AB170" s="516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8" ht="18.75">
      <c r="H171" s="2"/>
      <c r="K171" s="62" t="s">
        <v>16</v>
      </c>
      <c r="L171" s="314">
        <f>L166+L167+L168+L169+L170</f>
        <v>28900</v>
      </c>
      <c r="M171" s="315">
        <f>SUM(M166:M170)</f>
        <v>1</v>
      </c>
      <c r="N171" s="2"/>
      <c r="P171" s="282"/>
      <c r="Q171" s="474" t="s">
        <v>272</v>
      </c>
      <c r="R171" s="284">
        <f>+(R169*R170)/$P$170</f>
        <v>0.46590909090909088</v>
      </c>
      <c r="S171" s="285">
        <f>+(S169*S170)/$P$170</f>
        <v>3.2467532467532464E-2</v>
      </c>
      <c r="T171" s="475">
        <f>+S171+R171</f>
        <v>0.49837662337662336</v>
      </c>
      <c r="U171" s="475">
        <f>+(U169*U170)/$P$170</f>
        <v>6.6558441558441553E-2</v>
      </c>
      <c r="V171" s="475">
        <f>+(V169*V170)/$P$170</f>
        <v>0.15746753246753248</v>
      </c>
      <c r="W171" s="475">
        <f>+(W169*W170)/$P$170</f>
        <v>0.1396103896103896</v>
      </c>
      <c r="X171" s="475">
        <f>+(X169*X170)/$P$170</f>
        <v>0.125</v>
      </c>
      <c r="Y171" s="476">
        <f>SUBTOTAL(9,T171:X171)</f>
        <v>0.98701298701298701</v>
      </c>
      <c r="AA171" s="516"/>
      <c r="AB171" s="516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8" ht="18.75">
      <c r="A172" s="489"/>
      <c r="F172" s="2"/>
      <c r="G172" s="2"/>
      <c r="H172" s="2"/>
      <c r="I172" s="2"/>
      <c r="J172" s="2"/>
      <c r="K172" s="497"/>
      <c r="L172" s="497"/>
      <c r="Q172" s="419" t="s">
        <v>384</v>
      </c>
      <c r="T172" s="418">
        <f>+T170/$P$170</f>
        <v>0.82467532467532467</v>
      </c>
      <c r="U172" s="418">
        <f>+U170/$P$170</f>
        <v>0.15584415584415584</v>
      </c>
      <c r="V172" s="418">
        <f>+V170/$P$170</f>
        <v>0.35064935064935066</v>
      </c>
      <c r="W172" s="418">
        <f>+W170/$P$170</f>
        <v>0.33116883116883117</v>
      </c>
      <c r="X172" s="418">
        <f>+X170/$P$170</f>
        <v>0.26623376623376621</v>
      </c>
      <c r="AA172" s="516"/>
      <c r="AB172" s="516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8" ht="18.75">
      <c r="A173" s="489"/>
      <c r="F173" s="2"/>
      <c r="G173" s="2"/>
      <c r="H173" s="2"/>
      <c r="I173" s="2"/>
      <c r="J173" s="2"/>
      <c r="K173" s="497"/>
      <c r="L173" s="497"/>
      <c r="Q173" s="419"/>
      <c r="T173" s="418"/>
      <c r="U173" s="418"/>
      <c r="V173" s="418"/>
      <c r="W173" s="418"/>
      <c r="X173" s="418"/>
      <c r="AA173" s="516"/>
      <c r="AB173" s="516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8" ht="18.75">
      <c r="A174" s="2"/>
      <c r="F174" s="2"/>
      <c r="G174" s="2"/>
      <c r="H174" s="2"/>
      <c r="I174" s="2"/>
      <c r="J174" s="2"/>
      <c r="K174" s="497"/>
      <c r="L174" s="497"/>
      <c r="M174" s="2"/>
      <c r="N174" s="2"/>
      <c r="O174" s="2"/>
      <c r="P174" s="2"/>
      <c r="Q174" s="2"/>
      <c r="R174" s="2"/>
      <c r="S174" s="2"/>
      <c r="U174" s="2"/>
      <c r="V174" s="2"/>
      <c r="W174" s="2"/>
      <c r="X174" s="2"/>
      <c r="AA174" s="516"/>
      <c r="AB174" s="516"/>
      <c r="AC174" s="2"/>
      <c r="AD174" s="2"/>
      <c r="AE174" s="2"/>
      <c r="AF174" s="2"/>
      <c r="AG174" s="2"/>
      <c r="AH174" s="2"/>
      <c r="AI174" s="2"/>
      <c r="AJ174" s="2"/>
      <c r="AK174" s="7"/>
    </row>
    <row r="175" spans="1:38" ht="18.75">
      <c r="A175" s="2"/>
      <c r="B175" s="43"/>
      <c r="C175" s="43"/>
      <c r="D175" s="43"/>
      <c r="E175" s="2"/>
      <c r="F175" s="2"/>
      <c r="P175" s="2"/>
      <c r="AD175" s="7"/>
      <c r="AE175" s="7"/>
      <c r="AF175" s="7"/>
      <c r="AG175" s="7"/>
      <c r="AH175" s="7"/>
      <c r="AI175" s="7"/>
      <c r="AJ175" s="7"/>
      <c r="AK175" s="7"/>
      <c r="AL175" s="2"/>
    </row>
    <row r="176" spans="1:38" ht="18.75">
      <c r="A176" s="227"/>
      <c r="P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1:37" ht="18.75">
      <c r="A177" s="7"/>
      <c r="P177" s="2"/>
      <c r="AD177" s="2"/>
      <c r="AE177" s="2"/>
      <c r="AF177" s="2"/>
      <c r="AG177" s="2"/>
      <c r="AH177" s="2"/>
      <c r="AI177" s="2"/>
      <c r="AJ177" s="2"/>
      <c r="AK177" s="2"/>
    </row>
    <row r="178" spans="1:37" ht="18.75">
      <c r="A178" s="43"/>
      <c r="P178" s="2"/>
    </row>
    <row r="179" spans="1:37" ht="18.75">
      <c r="P179" s="2"/>
    </row>
    <row r="180" spans="1:37" ht="18.75">
      <c r="P180" s="2"/>
    </row>
    <row r="181" spans="1:37" ht="18.75">
      <c r="P181" s="2"/>
    </row>
    <row r="182" spans="1:37" ht="18.75">
      <c r="P182" s="2"/>
    </row>
  </sheetData>
  <autoFilter ref="A1:AA160" xr:uid="{869CAAC0-E905-4B0C-BDD4-CFCF71037FC4}"/>
  <mergeCells count="5">
    <mergeCell ref="AE31:AL31"/>
    <mergeCell ref="AE58:AF58"/>
    <mergeCell ref="AD138:AE138"/>
    <mergeCell ref="AD139:AE139"/>
    <mergeCell ref="AD140:AE140"/>
  </mergeCells>
  <conditionalFormatting sqref="I2:I159">
    <cfRule type="cellIs" dxfId="7" priority="6" operator="lessThan">
      <formula>7</formula>
    </cfRule>
    <cfRule type="cellIs" dxfId="6" priority="7" operator="between">
      <formula>14</formula>
      <formula>7</formula>
    </cfRule>
    <cfRule type="cellIs" dxfId="5" priority="8" operator="greaterThan">
      <formula>14</formula>
    </cfRule>
  </conditionalFormatting>
  <conditionalFormatting sqref="I161">
    <cfRule type="cellIs" dxfId="4" priority="3" operator="lessThan">
      <formula>7</formula>
    </cfRule>
    <cfRule type="cellIs" dxfId="3" priority="4" operator="between">
      <formula>14</formula>
      <formula>7</formula>
    </cfRule>
    <cfRule type="cellIs" dxfId="2" priority="5" operator="greaterThan">
      <formula>14</formula>
    </cfRule>
  </conditionalFormatting>
  <conditionalFormatting sqref="AG6:AK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3F3C-C869-40D7-BB05-E750E385A69A}">
  <dimension ref="A1:I41"/>
  <sheetViews>
    <sheetView topLeftCell="A35" workbookViewId="0">
      <selection activeCell="Q30" sqref="Q30"/>
    </sheetView>
  </sheetViews>
  <sheetFormatPr defaultColWidth="11.42578125" defaultRowHeight="15"/>
  <cols>
    <col min="1" max="1" width="11.42578125" style="486"/>
    <col min="2" max="9" width="11.42578125" style="487"/>
  </cols>
  <sheetData>
    <row r="1" spans="1:9">
      <c r="A1" s="479" t="s">
        <v>288</v>
      </c>
      <c r="B1" s="501" t="s">
        <v>289</v>
      </c>
      <c r="C1" s="502" t="s">
        <v>192</v>
      </c>
      <c r="D1" s="479" t="s">
        <v>2</v>
      </c>
      <c r="E1" s="479" t="s">
        <v>3</v>
      </c>
      <c r="F1" s="479" t="s">
        <v>4</v>
      </c>
      <c r="G1" s="479" t="s">
        <v>6</v>
      </c>
      <c r="H1" s="479" t="s">
        <v>5</v>
      </c>
      <c r="I1" s="503"/>
    </row>
    <row r="2" spans="1:9">
      <c r="A2" s="480">
        <v>1</v>
      </c>
      <c r="B2" s="504">
        <v>0.36188811188811187</v>
      </c>
      <c r="C2" s="505">
        <v>2.097902097902098E-2</v>
      </c>
      <c r="D2" s="506">
        <f>SUM(B2:C2)</f>
        <v>0.38286713286713286</v>
      </c>
      <c r="E2" s="507">
        <v>7.8671328671328672E-2</v>
      </c>
      <c r="F2" s="507">
        <v>0.11713286713286714</v>
      </c>
      <c r="G2" s="507">
        <v>7.3426573426573424E-2</v>
      </c>
      <c r="H2" s="507">
        <v>0.34790209790209792</v>
      </c>
      <c r="I2" s="481">
        <f>SUM(D2:H2)</f>
        <v>1</v>
      </c>
    </row>
    <row r="3" spans="1:9">
      <c r="A3" s="480">
        <v>2</v>
      </c>
      <c r="B3" s="504">
        <v>0.374</v>
      </c>
      <c r="C3" s="505">
        <v>2.1000000000000001E-2</v>
      </c>
      <c r="D3" s="506">
        <f t="shared" ref="D3:D38" si="0">SUM(B3:C3)</f>
        <v>0.39500000000000002</v>
      </c>
      <c r="E3" s="507">
        <v>5.6000000000000001E-2</v>
      </c>
      <c r="F3" s="507">
        <v>9.1999999999999998E-2</v>
      </c>
      <c r="G3" s="507">
        <v>0.10199999999999999</v>
      </c>
      <c r="H3" s="507">
        <v>0.35599999999999998</v>
      </c>
      <c r="I3" s="481">
        <f t="shared" ref="I3:I40" si="1">SUM(D3:H3)</f>
        <v>1.0009999999999999</v>
      </c>
    </row>
    <row r="4" spans="1:9">
      <c r="A4" s="480">
        <v>3</v>
      </c>
      <c r="B4" s="504">
        <v>0.41</v>
      </c>
      <c r="C4" s="505">
        <v>0.02</v>
      </c>
      <c r="D4" s="506">
        <f t="shared" si="0"/>
        <v>0.43</v>
      </c>
      <c r="E4" s="507">
        <v>6.2E-2</v>
      </c>
      <c r="F4" s="507">
        <v>8.8999999999999996E-2</v>
      </c>
      <c r="G4" s="507">
        <v>9.7000000000000003E-2</v>
      </c>
      <c r="H4" s="507">
        <v>0.31900000000000001</v>
      </c>
      <c r="I4" s="481">
        <f t="shared" si="1"/>
        <v>0.99699999999999989</v>
      </c>
    </row>
    <row r="5" spans="1:9">
      <c r="A5" s="480">
        <v>4</v>
      </c>
      <c r="B5" s="504">
        <v>0.4</v>
      </c>
      <c r="C5" s="505">
        <v>0.02</v>
      </c>
      <c r="D5" s="506">
        <f t="shared" si="0"/>
        <v>0.42000000000000004</v>
      </c>
      <c r="E5" s="507">
        <v>5.8000000000000003E-2</v>
      </c>
      <c r="F5" s="507">
        <v>9.0999999999999998E-2</v>
      </c>
      <c r="G5" s="507">
        <v>0.11700000000000001</v>
      </c>
      <c r="H5" s="507">
        <v>0.314</v>
      </c>
      <c r="I5" s="481">
        <f t="shared" si="1"/>
        <v>1</v>
      </c>
    </row>
    <row r="6" spans="1:9">
      <c r="A6" s="480">
        <v>5</v>
      </c>
      <c r="B6" s="504">
        <v>0.39</v>
      </c>
      <c r="C6" s="505">
        <v>0.02</v>
      </c>
      <c r="D6" s="506">
        <f t="shared" si="0"/>
        <v>0.41000000000000003</v>
      </c>
      <c r="E6" s="507">
        <v>7.8E-2</v>
      </c>
      <c r="F6" s="507">
        <v>9.0999999999999998E-2</v>
      </c>
      <c r="G6" s="507">
        <v>0.111</v>
      </c>
      <c r="H6" s="507">
        <v>0.308</v>
      </c>
      <c r="I6" s="481">
        <f t="shared" si="1"/>
        <v>0.998</v>
      </c>
    </row>
    <row r="7" spans="1:9">
      <c r="A7" s="480">
        <v>6</v>
      </c>
      <c r="B7" s="504">
        <v>0.40400000000000003</v>
      </c>
      <c r="C7" s="505">
        <v>2.1000000000000001E-2</v>
      </c>
      <c r="D7" s="506">
        <f t="shared" si="0"/>
        <v>0.42500000000000004</v>
      </c>
      <c r="E7" s="507">
        <v>6.2E-2</v>
      </c>
      <c r="F7" s="507">
        <v>0.11700000000000001</v>
      </c>
      <c r="G7" s="507">
        <v>9.7000000000000003E-2</v>
      </c>
      <c r="H7" s="507">
        <v>0.3</v>
      </c>
      <c r="I7" s="481">
        <f t="shared" si="1"/>
        <v>1.0010000000000001</v>
      </c>
    </row>
    <row r="8" spans="1:9">
      <c r="A8" s="480">
        <v>7</v>
      </c>
      <c r="B8" s="504">
        <v>0.40899999999999997</v>
      </c>
      <c r="C8" s="505">
        <v>1.4E-2</v>
      </c>
      <c r="D8" s="506">
        <f t="shared" si="0"/>
        <v>0.42299999999999999</v>
      </c>
      <c r="E8" s="507">
        <v>6.6000000000000003E-2</v>
      </c>
      <c r="F8" s="507">
        <v>0.122</v>
      </c>
      <c r="G8" s="507">
        <v>8.1000000000000003E-2</v>
      </c>
      <c r="H8" s="507">
        <v>0.309</v>
      </c>
      <c r="I8" s="481">
        <f t="shared" si="1"/>
        <v>1.0009999999999999</v>
      </c>
    </row>
    <row r="9" spans="1:9">
      <c r="A9" s="480">
        <v>9</v>
      </c>
      <c r="B9" s="504">
        <v>0.39600000000000002</v>
      </c>
      <c r="C9" s="505">
        <v>1.4E-2</v>
      </c>
      <c r="D9" s="506">
        <f t="shared" si="0"/>
        <v>0.41000000000000003</v>
      </c>
      <c r="E9" s="507">
        <v>3.9E-2</v>
      </c>
      <c r="F9" s="507">
        <v>0.13100000000000001</v>
      </c>
      <c r="G9" s="507">
        <v>9.7000000000000003E-2</v>
      </c>
      <c r="H9" s="507">
        <v>0.32300000000000001</v>
      </c>
      <c r="I9" s="481">
        <f t="shared" si="1"/>
        <v>1</v>
      </c>
    </row>
    <row r="10" spans="1:9">
      <c r="A10" s="480">
        <v>10</v>
      </c>
      <c r="B10" s="504">
        <v>0.41</v>
      </c>
      <c r="C10" s="505">
        <v>1.4E-2</v>
      </c>
      <c r="D10" s="506">
        <f t="shared" si="0"/>
        <v>0.42399999999999999</v>
      </c>
      <c r="E10" s="507">
        <v>2.4E-2</v>
      </c>
      <c r="F10" s="507">
        <v>0.13800000000000001</v>
      </c>
      <c r="G10" s="507">
        <v>7.4999999999999997E-2</v>
      </c>
      <c r="H10" s="507">
        <v>0.34</v>
      </c>
      <c r="I10" s="481">
        <f t="shared" si="1"/>
        <v>1.0010000000000001</v>
      </c>
    </row>
    <row r="11" spans="1:9">
      <c r="A11" s="480">
        <v>11</v>
      </c>
      <c r="B11" s="504">
        <v>0.42</v>
      </c>
      <c r="C11" s="505">
        <v>0.03</v>
      </c>
      <c r="D11" s="506">
        <f t="shared" si="0"/>
        <v>0.44999999999999996</v>
      </c>
      <c r="E11" s="507">
        <v>3.7999999999999999E-2</v>
      </c>
      <c r="F11" s="507">
        <v>0.12</v>
      </c>
      <c r="G11" s="507">
        <v>6.2E-2</v>
      </c>
      <c r="H11" s="507">
        <v>0.33</v>
      </c>
      <c r="I11" s="481">
        <f t="shared" si="1"/>
        <v>1</v>
      </c>
    </row>
    <row r="12" spans="1:9">
      <c r="A12" s="480">
        <v>12</v>
      </c>
      <c r="B12" s="504">
        <v>0.42</v>
      </c>
      <c r="C12" s="505">
        <v>0.03</v>
      </c>
      <c r="D12" s="506">
        <f t="shared" si="0"/>
        <v>0.44999999999999996</v>
      </c>
      <c r="E12" s="507">
        <v>0.04</v>
      </c>
      <c r="F12" s="507">
        <v>0.1</v>
      </c>
      <c r="G12" s="507">
        <v>0.06</v>
      </c>
      <c r="H12" s="507">
        <v>0.35</v>
      </c>
      <c r="I12" s="481">
        <f t="shared" si="1"/>
        <v>0.99999999999999989</v>
      </c>
    </row>
    <row r="13" spans="1:9">
      <c r="A13" s="480">
        <v>13</v>
      </c>
      <c r="B13" s="504">
        <v>0.45</v>
      </c>
      <c r="C13" s="505">
        <v>0.03</v>
      </c>
      <c r="D13" s="506">
        <f t="shared" si="0"/>
        <v>0.48</v>
      </c>
      <c r="E13" s="507">
        <v>0.05</v>
      </c>
      <c r="F13" s="507">
        <v>0.105</v>
      </c>
      <c r="G13" s="507">
        <v>5.5E-2</v>
      </c>
      <c r="H13" s="507">
        <v>0.31</v>
      </c>
      <c r="I13" s="481">
        <f t="shared" si="1"/>
        <v>1</v>
      </c>
    </row>
    <row r="14" spans="1:9">
      <c r="A14" s="480">
        <v>14</v>
      </c>
      <c r="B14" s="504">
        <v>0.43</v>
      </c>
      <c r="C14" s="505">
        <v>0.04</v>
      </c>
      <c r="D14" s="506">
        <f t="shared" si="0"/>
        <v>0.47</v>
      </c>
      <c r="E14" s="507">
        <v>0.06</v>
      </c>
      <c r="F14" s="507">
        <v>0.12</v>
      </c>
      <c r="G14" s="507">
        <v>7.0000000000000007E-2</v>
      </c>
      <c r="H14" s="507">
        <v>0.28000000000000003</v>
      </c>
      <c r="I14" s="481">
        <f t="shared" si="1"/>
        <v>1</v>
      </c>
    </row>
    <row r="15" spans="1:9">
      <c r="A15" s="480">
        <v>15</v>
      </c>
      <c r="B15" s="504">
        <v>0.42</v>
      </c>
      <c r="C15" s="505">
        <v>0.03</v>
      </c>
      <c r="D15" s="506">
        <f t="shared" si="0"/>
        <v>0.44999999999999996</v>
      </c>
      <c r="E15" s="507">
        <v>0.08</v>
      </c>
      <c r="F15" s="507">
        <v>0.1</v>
      </c>
      <c r="G15" s="507">
        <v>0.08</v>
      </c>
      <c r="H15" s="507">
        <v>0.28999999999999998</v>
      </c>
      <c r="I15" s="481">
        <f t="shared" si="1"/>
        <v>0.99999999999999978</v>
      </c>
    </row>
    <row r="16" spans="1:9">
      <c r="A16" s="480">
        <v>16</v>
      </c>
      <c r="B16" s="504">
        <v>0.45</v>
      </c>
      <c r="C16" s="505">
        <v>0.02</v>
      </c>
      <c r="D16" s="506">
        <f t="shared" si="0"/>
        <v>0.47000000000000003</v>
      </c>
      <c r="E16" s="507">
        <v>0.05</v>
      </c>
      <c r="F16" s="507">
        <v>0.09</v>
      </c>
      <c r="G16" s="507">
        <v>0.09</v>
      </c>
      <c r="H16" s="507">
        <v>0.3</v>
      </c>
      <c r="I16" s="481">
        <f t="shared" si="1"/>
        <v>1</v>
      </c>
    </row>
    <row r="17" spans="1:9">
      <c r="A17" s="480">
        <v>17</v>
      </c>
      <c r="B17" s="504">
        <v>0.39429530201342283</v>
      </c>
      <c r="C17" s="505">
        <v>2.8523489932885907E-2</v>
      </c>
      <c r="D17" s="506">
        <f t="shared" si="0"/>
        <v>0.42281879194630873</v>
      </c>
      <c r="E17" s="507">
        <v>5.8724832214765099E-2</v>
      </c>
      <c r="F17" s="507">
        <v>0.10234899328859061</v>
      </c>
      <c r="G17" s="507">
        <v>0.10067114093959731</v>
      </c>
      <c r="H17" s="507">
        <v>0.31543624161073824</v>
      </c>
      <c r="I17" s="481">
        <f t="shared" si="1"/>
        <v>1</v>
      </c>
    </row>
    <row r="18" spans="1:9">
      <c r="A18" s="480">
        <v>18</v>
      </c>
      <c r="B18" s="504">
        <v>0.40436241610738249</v>
      </c>
      <c r="C18" s="505">
        <v>2.1812080536912751E-2</v>
      </c>
      <c r="D18" s="506">
        <f t="shared" si="0"/>
        <v>0.42617449664429524</v>
      </c>
      <c r="E18" s="507">
        <v>5.3691275167785234E-2</v>
      </c>
      <c r="F18" s="507">
        <v>0.10738255033557047</v>
      </c>
      <c r="G18" s="507">
        <v>9.563758389261745E-2</v>
      </c>
      <c r="H18" s="507">
        <v>0.31711409395973156</v>
      </c>
      <c r="I18" s="481">
        <f t="shared" si="1"/>
        <v>0.99999999999999989</v>
      </c>
    </row>
    <row r="19" spans="1:9">
      <c r="A19" s="480">
        <v>19</v>
      </c>
      <c r="B19" s="504">
        <v>0.43666666666666665</v>
      </c>
      <c r="C19" s="505">
        <v>1.6666666666666666E-2</v>
      </c>
      <c r="D19" s="506">
        <f t="shared" si="0"/>
        <v>0.45333333333333331</v>
      </c>
      <c r="E19" s="507">
        <v>5.8333333333333334E-2</v>
      </c>
      <c r="F19" s="507">
        <v>0.11833333333333333</v>
      </c>
      <c r="G19" s="507">
        <v>8.1666666666666665E-2</v>
      </c>
      <c r="H19" s="507">
        <v>0.28833333333333333</v>
      </c>
      <c r="I19" s="481">
        <f t="shared" si="1"/>
        <v>0.99999999999999989</v>
      </c>
    </row>
    <row r="20" spans="1:9">
      <c r="A20" s="480">
        <v>20</v>
      </c>
      <c r="B20" s="504">
        <v>0.42833333333333334</v>
      </c>
      <c r="C20" s="505">
        <v>3.833333333333333E-2</v>
      </c>
      <c r="D20" s="506">
        <f t="shared" si="0"/>
        <v>0.46666666666666667</v>
      </c>
      <c r="E20" s="507">
        <v>5.6666666666666664E-2</v>
      </c>
      <c r="F20" s="507">
        <v>0.1</v>
      </c>
      <c r="G20" s="507">
        <v>7.3333333333333334E-2</v>
      </c>
      <c r="H20" s="507">
        <v>0.30333333333333334</v>
      </c>
      <c r="I20" s="481">
        <f t="shared" si="1"/>
        <v>1</v>
      </c>
    </row>
    <row r="21" spans="1:9">
      <c r="A21" s="480">
        <v>21</v>
      </c>
      <c r="B21" s="504">
        <v>0.41</v>
      </c>
      <c r="C21" s="505">
        <v>4.1666666666666671E-2</v>
      </c>
      <c r="D21" s="506">
        <f t="shared" si="0"/>
        <v>0.45166666666666666</v>
      </c>
      <c r="E21" s="507">
        <v>5.8333333333333334E-2</v>
      </c>
      <c r="F21" s="507">
        <v>0.1</v>
      </c>
      <c r="G21" s="507">
        <v>6.8333333333333329E-2</v>
      </c>
      <c r="H21" s="507">
        <v>0.32166666666666666</v>
      </c>
      <c r="I21" s="481">
        <f t="shared" si="1"/>
        <v>1</v>
      </c>
    </row>
    <row r="22" spans="1:9">
      <c r="A22" s="480">
        <v>22</v>
      </c>
      <c r="B22" s="504">
        <v>0.435</v>
      </c>
      <c r="C22" s="505">
        <v>3.3333333333333333E-2</v>
      </c>
      <c r="D22" s="506">
        <f t="shared" si="0"/>
        <v>0.46833333333333332</v>
      </c>
      <c r="E22" s="507">
        <v>6.3333333333333339E-2</v>
      </c>
      <c r="F22" s="507">
        <v>0.10166666666666667</v>
      </c>
      <c r="G22" s="507">
        <v>6.1666666666666668E-2</v>
      </c>
      <c r="H22" s="507">
        <v>0.30499999999999999</v>
      </c>
      <c r="I22" s="481">
        <f t="shared" si="1"/>
        <v>1</v>
      </c>
    </row>
    <row r="23" spans="1:9">
      <c r="A23" s="480">
        <v>23</v>
      </c>
      <c r="B23" s="504">
        <v>0.42666666666666669</v>
      </c>
      <c r="C23" s="505">
        <v>3.1666666666666669E-2</v>
      </c>
      <c r="D23" s="506">
        <f t="shared" si="0"/>
        <v>0.45833333333333337</v>
      </c>
      <c r="E23" s="507">
        <v>0.08</v>
      </c>
      <c r="F23" s="507">
        <v>0.105</v>
      </c>
      <c r="G23" s="507">
        <v>6.1666666666666668E-2</v>
      </c>
      <c r="H23" s="507">
        <v>0.29499999999999998</v>
      </c>
      <c r="I23" s="481">
        <f t="shared" si="1"/>
        <v>1</v>
      </c>
    </row>
    <row r="24" spans="1:9">
      <c r="A24" s="480">
        <v>24</v>
      </c>
      <c r="B24" s="504">
        <v>0.42499999999999999</v>
      </c>
      <c r="C24" s="505">
        <v>3.833333333333333E-2</v>
      </c>
      <c r="D24" s="506">
        <f t="shared" si="0"/>
        <v>0.46333333333333332</v>
      </c>
      <c r="E24" s="507">
        <v>8.1666666666666665E-2</v>
      </c>
      <c r="F24" s="507">
        <v>0.12666666666666668</v>
      </c>
      <c r="G24" s="507">
        <v>6.1666666666666668E-2</v>
      </c>
      <c r="H24" s="507">
        <v>0.26666666666666666</v>
      </c>
      <c r="I24" s="481">
        <f t="shared" si="1"/>
        <v>1</v>
      </c>
    </row>
    <row r="25" spans="1:9">
      <c r="A25" s="480">
        <v>25</v>
      </c>
      <c r="B25" s="504">
        <v>0.39261744966442952</v>
      </c>
      <c r="C25" s="505">
        <v>5.2013422818791948E-2</v>
      </c>
      <c r="D25" s="506">
        <f t="shared" si="0"/>
        <v>0.44463087248322147</v>
      </c>
      <c r="E25" s="507">
        <v>8.2214765100671147E-2</v>
      </c>
      <c r="F25" s="507">
        <v>0.11912751677852348</v>
      </c>
      <c r="G25" s="507">
        <v>7.0469798657718116E-2</v>
      </c>
      <c r="H25" s="507">
        <v>0.28355704697986578</v>
      </c>
      <c r="I25" s="481">
        <f t="shared" si="1"/>
        <v>1</v>
      </c>
    </row>
    <row r="26" spans="1:9">
      <c r="A26" s="480">
        <v>26</v>
      </c>
      <c r="B26" s="504">
        <v>0.40136054421768708</v>
      </c>
      <c r="C26" s="505">
        <v>4.9319727891156462E-2</v>
      </c>
      <c r="D26" s="506">
        <f t="shared" si="0"/>
        <v>0.45068027210884354</v>
      </c>
      <c r="E26" s="507">
        <v>6.1224489795918366E-2</v>
      </c>
      <c r="F26" s="507">
        <v>0.12074829931972789</v>
      </c>
      <c r="G26" s="507">
        <v>8.673469387755102E-2</v>
      </c>
      <c r="H26" s="507">
        <v>0.28061224489795916</v>
      </c>
      <c r="I26" s="481">
        <f t="shared" si="1"/>
        <v>1</v>
      </c>
    </row>
    <row r="27" spans="1:9">
      <c r="A27" s="480">
        <v>27</v>
      </c>
      <c r="B27" s="504">
        <v>0.40033783783783788</v>
      </c>
      <c r="C27" s="505">
        <v>4.72972972972973E-2</v>
      </c>
      <c r="D27" s="506">
        <f t="shared" si="0"/>
        <v>0.4476351351351352</v>
      </c>
      <c r="E27" s="507">
        <v>5.4054054054054057E-2</v>
      </c>
      <c r="F27" s="507">
        <v>0.12162162162162163</v>
      </c>
      <c r="G27" s="507">
        <v>8.4459459459459457E-2</v>
      </c>
      <c r="H27" s="507">
        <v>0.29222972972972971</v>
      </c>
      <c r="I27" s="481">
        <f t="shared" si="1"/>
        <v>1</v>
      </c>
    </row>
    <row r="28" spans="1:9">
      <c r="A28" s="480">
        <v>28</v>
      </c>
      <c r="B28" s="504">
        <v>0.39527027027027029</v>
      </c>
      <c r="C28" s="505">
        <v>3.7162162162162164E-2</v>
      </c>
      <c r="D28" s="506">
        <f t="shared" si="0"/>
        <v>0.43243243243243246</v>
      </c>
      <c r="E28" s="507">
        <v>5.5743243243243243E-2</v>
      </c>
      <c r="F28" s="507">
        <v>0.12162162162162163</v>
      </c>
      <c r="G28" s="507">
        <v>7.6013513513513514E-2</v>
      </c>
      <c r="H28" s="507">
        <v>0.3141891891891892</v>
      </c>
      <c r="I28" s="481">
        <f t="shared" si="1"/>
        <v>1</v>
      </c>
    </row>
    <row r="29" spans="1:9">
      <c r="A29" s="482">
        <v>29</v>
      </c>
      <c r="B29" s="508">
        <v>0.40878378378378383</v>
      </c>
      <c r="C29" s="509">
        <v>3.885135135135135E-2</v>
      </c>
      <c r="D29" s="510">
        <f t="shared" si="0"/>
        <v>0.4476351351351352</v>
      </c>
      <c r="E29" s="511">
        <v>4.5608108108108107E-2</v>
      </c>
      <c r="F29" s="511">
        <v>9.45945945945946E-2</v>
      </c>
      <c r="G29" s="511">
        <v>9.45945945945946E-2</v>
      </c>
      <c r="H29" s="511">
        <v>0.3158783783783784</v>
      </c>
      <c r="I29" s="481">
        <f t="shared" si="1"/>
        <v>0.99831081081081097</v>
      </c>
    </row>
    <row r="30" spans="1:9">
      <c r="A30" s="483">
        <v>30</v>
      </c>
      <c r="B30" s="512">
        <v>0.43</v>
      </c>
      <c r="C30" s="512">
        <v>0.04</v>
      </c>
      <c r="D30" s="510">
        <f t="shared" si="0"/>
        <v>0.47</v>
      </c>
      <c r="E30" s="512">
        <v>0.05</v>
      </c>
      <c r="F30" s="512">
        <v>0.11</v>
      </c>
      <c r="G30" s="512">
        <v>0.09</v>
      </c>
      <c r="H30" s="512">
        <v>0.28000000000000003</v>
      </c>
      <c r="I30" s="481">
        <f t="shared" si="1"/>
        <v>1</v>
      </c>
    </row>
    <row r="31" spans="1:9">
      <c r="A31" s="484">
        <v>31</v>
      </c>
      <c r="B31" s="513">
        <v>0.43</v>
      </c>
      <c r="C31" s="513">
        <v>0.04</v>
      </c>
      <c r="D31" s="510">
        <f t="shared" si="0"/>
        <v>0.47</v>
      </c>
      <c r="E31" s="513">
        <v>0.05</v>
      </c>
      <c r="F31" s="513">
        <v>0.12</v>
      </c>
      <c r="G31" s="513">
        <v>0.08</v>
      </c>
      <c r="H31" s="513">
        <v>0.28000000000000003</v>
      </c>
      <c r="I31" s="481">
        <f t="shared" si="1"/>
        <v>1</v>
      </c>
    </row>
    <row r="32" spans="1:9">
      <c r="A32" s="485">
        <v>32</v>
      </c>
      <c r="B32" s="513">
        <v>0.41</v>
      </c>
      <c r="C32" s="513">
        <v>0.04</v>
      </c>
      <c r="D32" s="510">
        <f t="shared" si="0"/>
        <v>0.44999999999999996</v>
      </c>
      <c r="E32" s="512">
        <v>0.05</v>
      </c>
      <c r="F32" s="512">
        <v>0.10249999999999999</v>
      </c>
      <c r="G32" s="512">
        <v>0.10349999999999999</v>
      </c>
      <c r="H32" s="512">
        <v>0.28999999999999998</v>
      </c>
      <c r="I32" s="481">
        <f t="shared" si="1"/>
        <v>0.996</v>
      </c>
    </row>
    <row r="33" spans="1:9">
      <c r="A33" s="480">
        <v>33</v>
      </c>
      <c r="B33" s="513">
        <v>0.39</v>
      </c>
      <c r="C33" s="513">
        <v>0.05</v>
      </c>
      <c r="D33" s="510">
        <f t="shared" si="0"/>
        <v>0.44</v>
      </c>
      <c r="E33" s="512">
        <v>0.03</v>
      </c>
      <c r="F33" s="512">
        <v>0.11</v>
      </c>
      <c r="G33" s="512">
        <v>0.12</v>
      </c>
      <c r="H33" s="512">
        <v>0.3</v>
      </c>
      <c r="I33" s="481">
        <f t="shared" si="1"/>
        <v>1</v>
      </c>
    </row>
    <row r="34" spans="1:9">
      <c r="A34" s="480">
        <v>34</v>
      </c>
      <c r="B34" s="513">
        <v>0.41</v>
      </c>
      <c r="C34" s="513">
        <v>0.04</v>
      </c>
      <c r="D34" s="510">
        <f t="shared" si="0"/>
        <v>0.44999999999999996</v>
      </c>
      <c r="E34" s="512">
        <v>0.08</v>
      </c>
      <c r="F34" s="512">
        <v>0.13</v>
      </c>
      <c r="G34" s="512">
        <v>0.12</v>
      </c>
      <c r="H34" s="512">
        <v>0.22</v>
      </c>
      <c r="I34" s="481">
        <f t="shared" si="1"/>
        <v>0.99999999999999989</v>
      </c>
    </row>
    <row r="35" spans="1:9">
      <c r="A35" s="480">
        <v>35</v>
      </c>
      <c r="B35" s="513">
        <v>0.41</v>
      </c>
      <c r="C35" s="513">
        <v>0.06</v>
      </c>
      <c r="D35" s="510">
        <f t="shared" si="0"/>
        <v>0.47</v>
      </c>
      <c r="E35" s="512">
        <v>0.09</v>
      </c>
      <c r="F35" s="512">
        <v>0.21</v>
      </c>
      <c r="G35" s="512">
        <v>0.16</v>
      </c>
      <c r="H35" s="512">
        <v>7.0000000000000007E-2</v>
      </c>
      <c r="I35" s="481">
        <f t="shared" si="1"/>
        <v>1</v>
      </c>
    </row>
    <row r="36" spans="1:9">
      <c r="A36" s="480">
        <v>36</v>
      </c>
      <c r="B36" s="513">
        <v>0.41</v>
      </c>
      <c r="C36" s="513">
        <v>0.03</v>
      </c>
      <c r="D36" s="510">
        <f t="shared" si="0"/>
        <v>0.43999999999999995</v>
      </c>
      <c r="E36" s="512">
        <v>0.1</v>
      </c>
      <c r="F36" s="512">
        <v>0.22</v>
      </c>
      <c r="G36" s="512">
        <v>0.21</v>
      </c>
      <c r="H36" s="512">
        <v>0.03</v>
      </c>
      <c r="I36" s="481">
        <f t="shared" si="1"/>
        <v>0.99999999999999989</v>
      </c>
    </row>
    <row r="37" spans="1:9">
      <c r="A37" s="482">
        <v>37</v>
      </c>
      <c r="B37" s="513">
        <v>0.4</v>
      </c>
      <c r="C37" s="513">
        <v>0.06</v>
      </c>
      <c r="D37" s="510">
        <f t="shared" si="0"/>
        <v>0.46</v>
      </c>
      <c r="E37" s="512">
        <v>0.08</v>
      </c>
      <c r="F37" s="512">
        <v>0.2</v>
      </c>
      <c r="G37" s="512">
        <v>0.18</v>
      </c>
      <c r="H37" s="512">
        <v>0.08</v>
      </c>
      <c r="I37" s="481">
        <f t="shared" si="1"/>
        <v>0.99999999999999989</v>
      </c>
    </row>
    <row r="38" spans="1:9">
      <c r="A38" s="483">
        <v>38</v>
      </c>
      <c r="B38" s="513">
        <v>0.4</v>
      </c>
      <c r="C38" s="513">
        <v>0.06</v>
      </c>
      <c r="D38" s="510">
        <f t="shared" si="0"/>
        <v>0.46</v>
      </c>
      <c r="E38" s="512">
        <v>0.08</v>
      </c>
      <c r="F38" s="512">
        <v>0.2</v>
      </c>
      <c r="G38" s="512">
        <v>0.18</v>
      </c>
      <c r="H38" s="512">
        <v>0.08</v>
      </c>
      <c r="I38" s="481">
        <f t="shared" si="1"/>
        <v>0.99999999999999989</v>
      </c>
    </row>
    <row r="39" spans="1:9">
      <c r="A39" s="484">
        <v>39</v>
      </c>
      <c r="B39" s="513">
        <v>0.46</v>
      </c>
      <c r="C39" s="513">
        <v>0.04</v>
      </c>
      <c r="D39" s="510">
        <f>SUM(B39:C39)</f>
        <v>0.5</v>
      </c>
      <c r="E39" s="512">
        <v>0.06</v>
      </c>
      <c r="F39" s="512">
        <v>0.18</v>
      </c>
      <c r="G39" s="512">
        <v>0.15</v>
      </c>
      <c r="H39" s="512">
        <v>0.11</v>
      </c>
      <c r="I39" s="481">
        <f t="shared" si="1"/>
        <v>1</v>
      </c>
    </row>
    <row r="40" spans="1:9">
      <c r="A40" s="485">
        <v>40</v>
      </c>
      <c r="B40" s="513">
        <v>0.42</v>
      </c>
      <c r="C40" s="513">
        <v>0.06</v>
      </c>
      <c r="D40" s="510">
        <f>SUM(B40:C40)</f>
        <v>0.48</v>
      </c>
      <c r="E40" s="512">
        <v>0.06</v>
      </c>
      <c r="F40" s="512">
        <v>0.16</v>
      </c>
      <c r="G40" s="512">
        <v>0.13</v>
      </c>
      <c r="H40" s="512">
        <v>0.17</v>
      </c>
      <c r="I40" s="481">
        <f t="shared" si="1"/>
        <v>1</v>
      </c>
    </row>
    <row r="41" spans="1:9">
      <c r="A41" s="488"/>
      <c r="B41" s="512"/>
      <c r="C41" s="512"/>
      <c r="D41" s="514"/>
      <c r="E41" s="512"/>
      <c r="F41" s="512"/>
      <c r="G41" s="512"/>
      <c r="H41" s="512"/>
      <c r="I41" s="512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D57B1-EA30-4FC6-8E74-C359383CE102}">
  <dimension ref="A1:C157"/>
  <sheetViews>
    <sheetView workbookViewId="0">
      <selection activeCell="A23" sqref="A23"/>
    </sheetView>
  </sheetViews>
  <sheetFormatPr defaultRowHeight="15"/>
  <cols>
    <col min="1" max="3" width="52.42578125" customWidth="1"/>
  </cols>
  <sheetData>
    <row r="1" spans="1:3">
      <c r="A1" s="520" t="s">
        <v>10</v>
      </c>
      <c r="B1" s="520" t="s">
        <v>395</v>
      </c>
      <c r="C1" s="520" t="s">
        <v>396</v>
      </c>
    </row>
    <row r="2" spans="1:3">
      <c r="A2" t="s">
        <v>19</v>
      </c>
      <c r="B2">
        <v>-4.2362754000000002</v>
      </c>
      <c r="C2">
        <v>15.2346384</v>
      </c>
    </row>
    <row r="3" spans="1:3">
      <c r="A3" t="s">
        <v>26</v>
      </c>
      <c r="B3">
        <v>-4.2307079999999999</v>
      </c>
      <c r="C3">
        <v>15.268475</v>
      </c>
    </row>
    <row r="4" spans="1:3">
      <c r="A4" t="s">
        <v>28</v>
      </c>
      <c r="B4">
        <v>-4.1570159999999996</v>
      </c>
      <c r="C4">
        <v>15.263607</v>
      </c>
    </row>
    <row r="5" spans="1:3">
      <c r="A5" t="s">
        <v>32</v>
      </c>
    </row>
    <row r="6" spans="1:3">
      <c r="A6" t="s">
        <v>33</v>
      </c>
      <c r="B6">
        <v>-4.2609320000000004</v>
      </c>
      <c r="C6">
        <v>15.284230000000001</v>
      </c>
    </row>
    <row r="7" spans="1:3">
      <c r="A7" t="s">
        <v>36</v>
      </c>
    </row>
    <row r="8" spans="1:3">
      <c r="A8" t="s">
        <v>37</v>
      </c>
      <c r="B8">
        <v>-4.2394119999999997</v>
      </c>
      <c r="C8">
        <v>15.291491000000001</v>
      </c>
    </row>
    <row r="9" spans="1:3">
      <c r="A9" t="s">
        <v>39</v>
      </c>
      <c r="B9">
        <v>-4.2488970000000004</v>
      </c>
      <c r="C9">
        <v>15.284522000000001</v>
      </c>
    </row>
    <row r="10" spans="1:3">
      <c r="A10" t="s">
        <v>40</v>
      </c>
      <c r="B10">
        <v>-4.1936434</v>
      </c>
      <c r="C10">
        <v>15.256546500000001</v>
      </c>
    </row>
    <row r="11" spans="1:3">
      <c r="A11" t="s">
        <v>41</v>
      </c>
      <c r="B11">
        <v>-4.2321166999999997</v>
      </c>
      <c r="C11">
        <v>15.256903700000001</v>
      </c>
    </row>
    <row r="12" spans="1:3">
      <c r="A12" t="s">
        <v>42</v>
      </c>
      <c r="B12">
        <v>-4.2517339999999999</v>
      </c>
      <c r="C12">
        <v>15.272220000000001</v>
      </c>
    </row>
    <row r="13" spans="1:3">
      <c r="A13" t="s">
        <v>43</v>
      </c>
      <c r="B13">
        <v>-4.1933639999999999</v>
      </c>
      <c r="C13">
        <v>15.2499781</v>
      </c>
    </row>
    <row r="14" spans="1:3">
      <c r="A14" t="s">
        <v>45</v>
      </c>
      <c r="B14">
        <v>-4.2527049999999997</v>
      </c>
      <c r="C14">
        <v>15.273123999999999</v>
      </c>
    </row>
    <row r="15" spans="1:3">
      <c r="A15" t="s">
        <v>46</v>
      </c>
      <c r="B15">
        <v>-4.2341199999999999</v>
      </c>
      <c r="C15">
        <v>15.2829608</v>
      </c>
    </row>
    <row r="16" spans="1:3">
      <c r="A16" t="s">
        <v>47</v>
      </c>
      <c r="B16">
        <v>-4.2978109</v>
      </c>
      <c r="C16">
        <v>15.2485617</v>
      </c>
    </row>
    <row r="17" spans="1:3">
      <c r="A17" t="s">
        <v>48</v>
      </c>
      <c r="B17">
        <v>-4.1917429999999998</v>
      </c>
      <c r="C17">
        <v>15.255687999999999</v>
      </c>
    </row>
    <row r="18" spans="1:3">
      <c r="A18" t="s">
        <v>49</v>
      </c>
      <c r="B18">
        <v>-4.2458650000000002</v>
      </c>
      <c r="C18">
        <v>15.298003</v>
      </c>
    </row>
    <row r="19" spans="1:3">
      <c r="A19" t="s">
        <v>375</v>
      </c>
    </row>
    <row r="20" spans="1:3">
      <c r="A20" t="s">
        <v>53</v>
      </c>
      <c r="B20">
        <v>-4.2323580999999999</v>
      </c>
      <c r="C20">
        <v>15.280448399999999</v>
      </c>
    </row>
    <row r="21" spans="1:3">
      <c r="A21" t="s">
        <v>54</v>
      </c>
      <c r="B21">
        <v>-4.2935506999999999</v>
      </c>
      <c r="C21">
        <v>15.2411224</v>
      </c>
    </row>
    <row r="22" spans="1:3">
      <c r="A22" t="s">
        <v>55</v>
      </c>
      <c r="B22">
        <v>-4.2288110000000003</v>
      </c>
    </row>
    <row r="23" spans="1:3">
      <c r="A23" t="s">
        <v>56</v>
      </c>
      <c r="B23">
        <v>-4.2256650000000002</v>
      </c>
    </row>
    <row r="24" spans="1:3">
      <c r="A24" t="s">
        <v>57</v>
      </c>
      <c r="B24">
        <v>-4.2987881000000003</v>
      </c>
      <c r="C24">
        <v>15.251261299999999</v>
      </c>
    </row>
    <row r="25" spans="1:3">
      <c r="A25" t="s">
        <v>58</v>
      </c>
      <c r="B25">
        <v>-4.222308</v>
      </c>
    </row>
    <row r="26" spans="1:3">
      <c r="A26" t="s">
        <v>59</v>
      </c>
      <c r="B26">
        <v>-4.2490239000000001</v>
      </c>
      <c r="C26">
        <v>15.2338538</v>
      </c>
    </row>
    <row r="27" spans="1:3">
      <c r="A27" t="s">
        <v>61</v>
      </c>
      <c r="B27">
        <v>-4.2190289999999999</v>
      </c>
      <c r="C27">
        <v>15.290808</v>
      </c>
    </row>
    <row r="28" spans="1:3">
      <c r="A28" t="s">
        <v>321</v>
      </c>
    </row>
    <row r="29" spans="1:3">
      <c r="A29" t="s">
        <v>63</v>
      </c>
      <c r="B29">
        <v>-4.2692519000000004</v>
      </c>
      <c r="C29">
        <v>15.2894527</v>
      </c>
    </row>
    <row r="30" spans="1:3">
      <c r="A30" t="s">
        <v>64</v>
      </c>
    </row>
    <row r="31" spans="1:3">
      <c r="A31" t="s">
        <v>65</v>
      </c>
      <c r="B31">
        <v>-4.1916270000000004</v>
      </c>
      <c r="C31">
        <v>15.253387200000001</v>
      </c>
    </row>
    <row r="32" spans="1:3">
      <c r="A32" t="s">
        <v>66</v>
      </c>
    </row>
    <row r="33" spans="1:3">
      <c r="A33" t="s">
        <v>388</v>
      </c>
      <c r="B33">
        <v>-4.2525674000000002</v>
      </c>
      <c r="C33">
        <v>15.2322305</v>
      </c>
    </row>
    <row r="34" spans="1:3">
      <c r="A34" t="s">
        <v>68</v>
      </c>
      <c r="B34">
        <v>-4.2274599999999998</v>
      </c>
    </row>
    <row r="35" spans="1:3">
      <c r="A35" t="s">
        <v>69</v>
      </c>
    </row>
    <row r="36" spans="1:3">
      <c r="A36" t="s">
        <v>299</v>
      </c>
      <c r="B36">
        <v>-4.1155827</v>
      </c>
      <c r="C36">
        <v>15.3594078</v>
      </c>
    </row>
    <row r="37" spans="1:3">
      <c r="A37" t="s">
        <v>72</v>
      </c>
      <c r="B37">
        <v>-4.2341179999999996</v>
      </c>
    </row>
    <row r="38" spans="1:3">
      <c r="A38" t="s">
        <v>73</v>
      </c>
      <c r="B38">
        <v>-4.2617120999999996</v>
      </c>
    </row>
    <row r="39" spans="1:3">
      <c r="A39" t="s">
        <v>71</v>
      </c>
      <c r="B39">
        <v>-4.1209197</v>
      </c>
      <c r="C39">
        <v>15.360647200000001</v>
      </c>
    </row>
    <row r="40" spans="1:3">
      <c r="A40" t="s">
        <v>74</v>
      </c>
      <c r="B40">
        <v>-4.2118339999999996</v>
      </c>
      <c r="C40">
        <v>15.267199099999999</v>
      </c>
    </row>
    <row r="41" spans="1:3">
      <c r="A41" t="s">
        <v>75</v>
      </c>
      <c r="B41">
        <v>-4.2914669999999999</v>
      </c>
      <c r="C41">
        <v>15.24741</v>
      </c>
    </row>
    <row r="42" spans="1:3">
      <c r="A42" t="s">
        <v>216</v>
      </c>
      <c r="B42">
        <v>-4.1955397999999997</v>
      </c>
      <c r="C42">
        <v>15.257655099999999</v>
      </c>
    </row>
    <row r="43" spans="1:3">
      <c r="A43" t="s">
        <v>77</v>
      </c>
    </row>
    <row r="44" spans="1:3">
      <c r="A44" t="s">
        <v>78</v>
      </c>
      <c r="B44">
        <v>-4.2632631999999999</v>
      </c>
      <c r="C44">
        <v>15.2346574</v>
      </c>
    </row>
    <row r="45" spans="1:3">
      <c r="A45" t="s">
        <v>79</v>
      </c>
      <c r="B45">
        <v>-4.2365136999999997</v>
      </c>
      <c r="C45">
        <v>15.2513513</v>
      </c>
    </row>
    <row r="46" spans="1:3">
      <c r="A46" t="s">
        <v>80</v>
      </c>
      <c r="B46">
        <v>-4.3315099999999997</v>
      </c>
      <c r="C46">
        <v>15.143625</v>
      </c>
    </row>
    <row r="47" spans="1:3">
      <c r="A47" t="s">
        <v>391</v>
      </c>
      <c r="B47">
        <v>-4.1118284000000003</v>
      </c>
      <c r="C47">
        <v>15.3616036</v>
      </c>
    </row>
    <row r="48" spans="1:3">
      <c r="A48" t="s">
        <v>82</v>
      </c>
      <c r="B48">
        <v>-4.2270250000000003</v>
      </c>
      <c r="C48">
        <v>15.262993</v>
      </c>
    </row>
    <row r="49" spans="1:3">
      <c r="A49" t="s">
        <v>83</v>
      </c>
      <c r="B49">
        <v>-4.1425764000000003</v>
      </c>
      <c r="C49">
        <v>15.290800900000001</v>
      </c>
    </row>
    <row r="50" spans="1:3">
      <c r="A50" t="s">
        <v>297</v>
      </c>
      <c r="B50">
        <v>-4.2286400000000004</v>
      </c>
      <c r="C50">
        <v>15.267226000000001</v>
      </c>
    </row>
    <row r="51" spans="1:3">
      <c r="A51" t="s">
        <v>85</v>
      </c>
      <c r="B51">
        <v>-4.2692519000000004</v>
      </c>
      <c r="C51">
        <v>15.2894527</v>
      </c>
    </row>
    <row r="52" spans="1:3">
      <c r="A52" t="s">
        <v>86</v>
      </c>
      <c r="B52">
        <v>-4.1917201000000004</v>
      </c>
      <c r="C52">
        <v>15.2475126</v>
      </c>
    </row>
    <row r="53" spans="1:3">
      <c r="A53" t="s">
        <v>337</v>
      </c>
      <c r="B53">
        <v>-4.1304055000000002</v>
      </c>
      <c r="C53">
        <v>15.312575499999999</v>
      </c>
    </row>
    <row r="54" spans="1:3">
      <c r="A54" t="s">
        <v>88</v>
      </c>
      <c r="B54">
        <v>-4.2692642000000003</v>
      </c>
      <c r="C54">
        <v>15.289446399999999</v>
      </c>
    </row>
    <row r="55" spans="1:3">
      <c r="A55" t="s">
        <v>89</v>
      </c>
    </row>
    <row r="56" spans="1:3">
      <c r="A56" t="s">
        <v>322</v>
      </c>
    </row>
    <row r="57" spans="1:3">
      <c r="A57" t="s">
        <v>91</v>
      </c>
      <c r="B57">
        <v>-4.1325567000000003</v>
      </c>
      <c r="C57">
        <v>15.3468956</v>
      </c>
    </row>
    <row r="58" spans="1:3">
      <c r="A58" t="s">
        <v>92</v>
      </c>
      <c r="B58">
        <v>-4.2821667000000003</v>
      </c>
      <c r="C58">
        <v>15.235324</v>
      </c>
    </row>
    <row r="59" spans="1:3">
      <c r="A59" t="s">
        <v>93</v>
      </c>
      <c r="B59">
        <v>-4.2573239999999997</v>
      </c>
      <c r="C59">
        <v>15.269506</v>
      </c>
    </row>
    <row r="60" spans="1:3">
      <c r="A60" t="s">
        <v>94</v>
      </c>
      <c r="B60">
        <v>-4.2971031999999996</v>
      </c>
      <c r="C60">
        <v>15.2304285</v>
      </c>
    </row>
    <row r="61" spans="1:3">
      <c r="A61" t="s">
        <v>95</v>
      </c>
      <c r="B61">
        <v>-4.2821742</v>
      </c>
      <c r="C61">
        <v>15.220715500000001</v>
      </c>
    </row>
    <row r="62" spans="1:3">
      <c r="A62" t="s">
        <v>96</v>
      </c>
      <c r="B62">
        <v>-4.2682741999999996</v>
      </c>
      <c r="C62">
        <v>15.2245566</v>
      </c>
    </row>
    <row r="63" spans="1:3">
      <c r="A63" t="s">
        <v>97</v>
      </c>
    </row>
    <row r="64" spans="1:3">
      <c r="A64" t="s">
        <v>98</v>
      </c>
      <c r="B64">
        <v>-4.2987611000000001</v>
      </c>
      <c r="C64">
        <v>15.229229999999999</v>
      </c>
    </row>
    <row r="65" spans="1:3">
      <c r="A65" t="s">
        <v>99</v>
      </c>
      <c r="B65">
        <v>-4.2967839999999997</v>
      </c>
      <c r="C65">
        <v>15.2316182</v>
      </c>
    </row>
    <row r="66" spans="1:3">
      <c r="A66" t="s">
        <v>100</v>
      </c>
      <c r="B66">
        <v>-4.2824644000000003</v>
      </c>
      <c r="C66">
        <v>15.226678700000001</v>
      </c>
    </row>
    <row r="67" spans="1:3">
      <c r="A67" t="s">
        <v>101</v>
      </c>
      <c r="B67">
        <v>-4.2595340000000004</v>
      </c>
      <c r="C67">
        <v>15.281347</v>
      </c>
    </row>
    <row r="68" spans="1:3">
      <c r="A68" t="s">
        <v>103</v>
      </c>
      <c r="B68">
        <v>-4.2455360000000004</v>
      </c>
      <c r="C68">
        <v>15.277835</v>
      </c>
    </row>
    <row r="69" spans="1:3">
      <c r="A69" t="s">
        <v>105</v>
      </c>
      <c r="B69">
        <v>-4.2809239999999997</v>
      </c>
      <c r="C69">
        <v>15.191523</v>
      </c>
    </row>
    <row r="70" spans="1:3">
      <c r="A70" t="s">
        <v>106</v>
      </c>
      <c r="B70">
        <v>-4.3030698000000003</v>
      </c>
      <c r="C70">
        <v>15.229532499999999</v>
      </c>
    </row>
    <row r="71" spans="1:3">
      <c r="A71" t="s">
        <v>107</v>
      </c>
      <c r="B71">
        <v>-4.2298609999999996</v>
      </c>
      <c r="C71">
        <v>15.268148999999999</v>
      </c>
    </row>
    <row r="72" spans="1:3">
      <c r="A72" t="s">
        <v>392</v>
      </c>
      <c r="B72">
        <v>-4.2982246000000002</v>
      </c>
      <c r="C72">
        <v>15.2397025</v>
      </c>
    </row>
    <row r="73" spans="1:3">
      <c r="A73" t="s">
        <v>393</v>
      </c>
      <c r="B73">
        <v>-4.3055595000000002</v>
      </c>
      <c r="C73">
        <v>15.2354831</v>
      </c>
    </row>
    <row r="74" spans="1:3">
      <c r="A74" t="s">
        <v>110</v>
      </c>
      <c r="B74">
        <v>-4.1654558000000002</v>
      </c>
      <c r="C74">
        <v>15.255113700000001</v>
      </c>
    </row>
    <row r="75" spans="1:3">
      <c r="A75" t="s">
        <v>111</v>
      </c>
    </row>
    <row r="76" spans="1:3">
      <c r="A76" t="s">
        <v>112</v>
      </c>
    </row>
    <row r="77" spans="1:3">
      <c r="A77" t="s">
        <v>327</v>
      </c>
      <c r="B77">
        <v>-4.2880890000000003</v>
      </c>
      <c r="C77">
        <v>15.193484</v>
      </c>
    </row>
    <row r="78" spans="1:3">
      <c r="A78" t="s">
        <v>114</v>
      </c>
      <c r="B78">
        <v>-4.2734649999999998</v>
      </c>
      <c r="C78">
        <v>15.283775</v>
      </c>
    </row>
    <row r="79" spans="1:3">
      <c r="A79" t="s">
        <v>237</v>
      </c>
      <c r="B79">
        <v>-4.2859619999999996</v>
      </c>
      <c r="C79">
        <v>15.247093</v>
      </c>
    </row>
    <row r="80" spans="1:3">
      <c r="A80" t="s">
        <v>377</v>
      </c>
      <c r="B80">
        <v>-4.2902719999999999</v>
      </c>
      <c r="C80">
        <v>15.249775</v>
      </c>
    </row>
    <row r="81" spans="1:3">
      <c r="A81" t="s">
        <v>386</v>
      </c>
      <c r="B81">
        <v>-4.2563268000000001</v>
      </c>
      <c r="C81">
        <v>15.2396233</v>
      </c>
    </row>
    <row r="82" spans="1:3">
      <c r="A82" t="s">
        <v>119</v>
      </c>
      <c r="B82">
        <v>-4.2274099999999999</v>
      </c>
      <c r="C82">
        <v>15.277821599999999</v>
      </c>
    </row>
    <row r="83" spans="1:3">
      <c r="A83" t="s">
        <v>378</v>
      </c>
      <c r="B83">
        <v>-4.2676074000000002</v>
      </c>
      <c r="C83">
        <v>15.2239234</v>
      </c>
    </row>
    <row r="84" spans="1:3">
      <c r="A84" t="s">
        <v>379</v>
      </c>
      <c r="B84">
        <v>-4.290368</v>
      </c>
      <c r="C84">
        <v>15.2522</v>
      </c>
    </row>
    <row r="85" spans="1:3">
      <c r="A85" t="s">
        <v>122</v>
      </c>
      <c r="B85">
        <v>-4.2897280000000002</v>
      </c>
      <c r="C85">
        <v>15.247835</v>
      </c>
    </row>
    <row r="86" spans="1:3">
      <c r="A86" t="s">
        <v>123</v>
      </c>
      <c r="B86">
        <v>-4.2728093999999999</v>
      </c>
      <c r="C86">
        <v>15.2388636</v>
      </c>
    </row>
    <row r="87" spans="1:3">
      <c r="A87" t="s">
        <v>124</v>
      </c>
      <c r="B87">
        <v>-4.2460750000000003</v>
      </c>
      <c r="C87">
        <v>15.283338000000001</v>
      </c>
    </row>
    <row r="88" spans="1:3">
      <c r="A88" t="s">
        <v>380</v>
      </c>
      <c r="B88">
        <v>-4.2438764000000004</v>
      </c>
      <c r="C88">
        <v>15.2408055</v>
      </c>
    </row>
    <row r="89" spans="1:3">
      <c r="A89" t="s">
        <v>126</v>
      </c>
      <c r="B89">
        <v>-4.1309367000000004</v>
      </c>
      <c r="C89">
        <v>15.350109700000001</v>
      </c>
    </row>
    <row r="90" spans="1:3">
      <c r="A90" t="s">
        <v>127</v>
      </c>
      <c r="B90">
        <v>-4.2215020000000001</v>
      </c>
      <c r="C90">
        <v>15.27914</v>
      </c>
    </row>
    <row r="91" spans="1:3">
      <c r="A91" t="s">
        <v>128</v>
      </c>
      <c r="B91">
        <v>-4.2362200000000003</v>
      </c>
      <c r="C91">
        <v>15.271141999999999</v>
      </c>
    </row>
    <row r="92" spans="1:3">
      <c r="A92" t="s">
        <v>603</v>
      </c>
      <c r="B92">
        <v>-4.2861969999999996</v>
      </c>
      <c r="C92">
        <v>15.248664</v>
      </c>
    </row>
    <row r="93" spans="1:3">
      <c r="A93" t="s">
        <v>394</v>
      </c>
      <c r="B93">
        <v>-4.1550288999999996</v>
      </c>
      <c r="C93">
        <v>15.267965200000001</v>
      </c>
    </row>
    <row r="94" spans="1:3">
      <c r="A94" t="s">
        <v>131</v>
      </c>
      <c r="B94">
        <v>-4.260605</v>
      </c>
      <c r="C94">
        <v>15.284243</v>
      </c>
    </row>
    <row r="95" spans="1:3">
      <c r="A95" t="s">
        <v>133</v>
      </c>
    </row>
    <row r="96" spans="1:3">
      <c r="A96" t="s">
        <v>134</v>
      </c>
      <c r="B96">
        <v>-4.2289649999999996</v>
      </c>
      <c r="C96">
        <v>15.289871</v>
      </c>
    </row>
    <row r="97" spans="1:3">
      <c r="A97" t="s">
        <v>135</v>
      </c>
      <c r="B97">
        <v>-4.2705473999999999</v>
      </c>
      <c r="C97">
        <v>15.222280599999999</v>
      </c>
    </row>
    <row r="98" spans="1:3">
      <c r="A98" t="s">
        <v>370</v>
      </c>
      <c r="B98">
        <v>-4.1644255000000001</v>
      </c>
      <c r="C98">
        <v>15.252621899999999</v>
      </c>
    </row>
    <row r="99" spans="1:3">
      <c r="A99" t="s">
        <v>137</v>
      </c>
      <c r="B99">
        <v>-4.2208560000000004</v>
      </c>
      <c r="C99">
        <v>15.274846999999999</v>
      </c>
    </row>
    <row r="100" spans="1:3">
      <c r="A100" t="s">
        <v>338</v>
      </c>
      <c r="B100">
        <v>-4.2416</v>
      </c>
      <c r="C100">
        <v>15.284890000000001</v>
      </c>
    </row>
    <row r="101" spans="1:3">
      <c r="A101" t="s">
        <v>140</v>
      </c>
    </row>
    <row r="102" spans="1:3">
      <c r="A102" t="s">
        <v>333</v>
      </c>
      <c r="B102">
        <v>-4.2693289999999999</v>
      </c>
      <c r="C102">
        <v>15.196683999999999</v>
      </c>
    </row>
    <row r="103" spans="1:3">
      <c r="A103" t="s">
        <v>142</v>
      </c>
      <c r="B103">
        <v>-4.2621593000000004</v>
      </c>
      <c r="C103">
        <v>15.2895582</v>
      </c>
    </row>
    <row r="104" spans="1:3">
      <c r="A104" t="s">
        <v>143</v>
      </c>
    </row>
    <row r="105" spans="1:3">
      <c r="A105" t="s">
        <v>144</v>
      </c>
      <c r="B105">
        <v>-4.2387199999999998</v>
      </c>
      <c r="C105">
        <v>15.283683</v>
      </c>
    </row>
    <row r="106" spans="1:3">
      <c r="A106" t="s">
        <v>381</v>
      </c>
      <c r="B106">
        <v>-4.2589568</v>
      </c>
      <c r="C106">
        <v>15.229170699999999</v>
      </c>
    </row>
    <row r="107" spans="1:3">
      <c r="A107" t="s">
        <v>339</v>
      </c>
      <c r="B107">
        <v>-4.2050318999999998</v>
      </c>
      <c r="C107">
        <v>15.262702000000001</v>
      </c>
    </row>
    <row r="108" spans="1:3">
      <c r="A108" t="s">
        <v>147</v>
      </c>
      <c r="B108">
        <v>-4.2831029999999997</v>
      </c>
      <c r="C108">
        <v>15.246445</v>
      </c>
    </row>
    <row r="109" spans="1:3">
      <c r="A109" t="s">
        <v>551</v>
      </c>
      <c r="B109">
        <v>-4.2952130000000004</v>
      </c>
      <c r="C109">
        <v>15.211610800000001</v>
      </c>
    </row>
    <row r="110" spans="1:3">
      <c r="A110" t="s">
        <v>149</v>
      </c>
      <c r="B110">
        <v>-4.2012657000000004</v>
      </c>
      <c r="C110">
        <v>15.2598278</v>
      </c>
    </row>
    <row r="111" spans="1:3">
      <c r="A111" t="s">
        <v>150</v>
      </c>
      <c r="B111">
        <v>-4.2632490000000001</v>
      </c>
      <c r="C111">
        <v>15.279776</v>
      </c>
    </row>
    <row r="112" spans="1:3">
      <c r="A112" t="s">
        <v>151</v>
      </c>
      <c r="B112">
        <v>-4.2806160999999996</v>
      </c>
      <c r="C112">
        <v>15.2473147</v>
      </c>
    </row>
    <row r="113" spans="1:3">
      <c r="A113" t="s">
        <v>153</v>
      </c>
      <c r="B113">
        <v>-4.2322949999999997</v>
      </c>
      <c r="C113">
        <v>15.280253</v>
      </c>
    </row>
    <row r="114" spans="1:3">
      <c r="A114" t="s">
        <v>154</v>
      </c>
      <c r="B114">
        <v>-4.2060531000000001</v>
      </c>
      <c r="C114">
        <v>15.262865700000001</v>
      </c>
    </row>
    <row r="115" spans="1:3">
      <c r="A115" t="s">
        <v>328</v>
      </c>
      <c r="B115">
        <v>-4.2315709999999997</v>
      </c>
      <c r="C115">
        <v>15.296148000000001</v>
      </c>
    </row>
    <row r="116" spans="1:3">
      <c r="A116" t="s">
        <v>156</v>
      </c>
      <c r="B116">
        <v>-4.2692519000000004</v>
      </c>
      <c r="C116">
        <v>15.2894527</v>
      </c>
    </row>
    <row r="117" spans="1:3">
      <c r="A117" t="s">
        <v>157</v>
      </c>
      <c r="B117">
        <v>-4.2391249999999996</v>
      </c>
      <c r="C117">
        <v>15.290893000000001</v>
      </c>
    </row>
    <row r="118" spans="1:3">
      <c r="A118" t="s">
        <v>158</v>
      </c>
      <c r="B118">
        <v>-4.2645189999999999</v>
      </c>
      <c r="C118">
        <v>15.273856</v>
      </c>
    </row>
    <row r="119" spans="1:3">
      <c r="A119" t="s">
        <v>159</v>
      </c>
      <c r="B119">
        <v>-4.2731909999999997</v>
      </c>
      <c r="C119">
        <v>15.274316000000001</v>
      </c>
    </row>
    <row r="120" spans="1:3">
      <c r="A120" t="s">
        <v>324</v>
      </c>
      <c r="B120">
        <v>-4.2692519000000004</v>
      </c>
      <c r="C120">
        <v>15.2894527</v>
      </c>
    </row>
    <row r="121" spans="1:3">
      <c r="A121" t="s">
        <v>292</v>
      </c>
      <c r="B121">
        <v>-4.234572</v>
      </c>
      <c r="C121">
        <v>15.279876</v>
      </c>
    </row>
    <row r="122" spans="1:3">
      <c r="A122" t="s">
        <v>161</v>
      </c>
      <c r="B122">
        <v>-4.2345889999999997</v>
      </c>
      <c r="C122">
        <v>15.274893</v>
      </c>
    </row>
    <row r="123" spans="1:3">
      <c r="A123" t="s">
        <v>162</v>
      </c>
      <c r="B123">
        <v>-4.2335988999999996</v>
      </c>
      <c r="C123">
        <v>15.274893</v>
      </c>
    </row>
    <row r="124" spans="1:3">
      <c r="A124" t="s">
        <v>387</v>
      </c>
      <c r="B124">
        <v>-4.2928160000000002</v>
      </c>
      <c r="C124">
        <v>15.250064</v>
      </c>
    </row>
    <row r="125" spans="1:3">
      <c r="A125" t="s">
        <v>164</v>
      </c>
      <c r="B125">
        <v>-4.257199</v>
      </c>
      <c r="C125">
        <v>15.269669</v>
      </c>
    </row>
    <row r="126" spans="1:3">
      <c r="A126" t="s">
        <v>390</v>
      </c>
    </row>
    <row r="127" spans="1:3">
      <c r="A127" t="s">
        <v>167</v>
      </c>
      <c r="B127">
        <v>-4.2467379999999997</v>
      </c>
      <c r="C127">
        <v>15.282268999999999</v>
      </c>
    </row>
    <row r="128" spans="1:3">
      <c r="A128" t="s">
        <v>350</v>
      </c>
      <c r="B128">
        <v>-4.2819675000000004</v>
      </c>
      <c r="C128">
        <v>15.2233386</v>
      </c>
    </row>
    <row r="129" spans="1:3">
      <c r="A129" t="s">
        <v>307</v>
      </c>
      <c r="B129">
        <v>-4.2492109999999998</v>
      </c>
      <c r="C129">
        <v>15.269738</v>
      </c>
    </row>
    <row r="130" spans="1:3">
      <c r="A130" t="s">
        <v>170</v>
      </c>
      <c r="B130">
        <v>-4.2784845000000002</v>
      </c>
      <c r="C130">
        <v>15.2572142</v>
      </c>
    </row>
    <row r="131" spans="1:3">
      <c r="A131" t="s">
        <v>172</v>
      </c>
      <c r="B131">
        <v>-4.2823054999999997</v>
      </c>
      <c r="C131">
        <v>15.2201345</v>
      </c>
    </row>
    <row r="132" spans="1:3">
      <c r="A132" t="s">
        <v>173</v>
      </c>
      <c r="B132">
        <v>-4.2655903999999998</v>
      </c>
      <c r="C132">
        <v>15.2237782</v>
      </c>
    </row>
    <row r="133" spans="1:3">
      <c r="A133" t="s">
        <v>174</v>
      </c>
      <c r="B133">
        <v>-4.2634542</v>
      </c>
      <c r="C133">
        <v>15.2887436</v>
      </c>
    </row>
    <row r="134" spans="1:3">
      <c r="A134" t="s">
        <v>175</v>
      </c>
      <c r="B134">
        <v>-4.271204</v>
      </c>
      <c r="C134">
        <v>15.283834000000001</v>
      </c>
    </row>
    <row r="135" spans="1:3">
      <c r="A135" t="s">
        <v>176</v>
      </c>
    </row>
    <row r="136" spans="1:3">
      <c r="A136" t="s">
        <v>177</v>
      </c>
      <c r="B136">
        <v>-3.979123</v>
      </c>
      <c r="C136">
        <v>15.382116</v>
      </c>
    </row>
    <row r="137" spans="1:3">
      <c r="A137" t="s">
        <v>178</v>
      </c>
      <c r="B137">
        <v>-4.2392235999999999</v>
      </c>
      <c r="C137">
        <v>15.2561144</v>
      </c>
    </row>
    <row r="138" spans="1:3">
      <c r="A138" t="s">
        <v>267</v>
      </c>
      <c r="B138">
        <v>-4.2992222</v>
      </c>
      <c r="C138">
        <v>15.2500637</v>
      </c>
    </row>
    <row r="139" spans="1:3">
      <c r="A139" t="s">
        <v>296</v>
      </c>
    </row>
    <row r="140" spans="1:3">
      <c r="A140" t="s">
        <v>180</v>
      </c>
      <c r="B140">
        <v>-4.2908040999999999</v>
      </c>
      <c r="C140">
        <v>15.2411189</v>
      </c>
    </row>
    <row r="141" spans="1:3">
      <c r="A141" t="s">
        <v>181</v>
      </c>
      <c r="B141">
        <v>-4.1312477000000003</v>
      </c>
      <c r="C141">
        <v>15.3083755</v>
      </c>
    </row>
    <row r="142" spans="1:3">
      <c r="A142" t="s">
        <v>182</v>
      </c>
      <c r="B142">
        <v>-4.1591972000000004</v>
      </c>
      <c r="C142">
        <v>15.3231723</v>
      </c>
    </row>
    <row r="143" spans="1:3">
      <c r="A143" t="s">
        <v>609</v>
      </c>
      <c r="B143">
        <v>-4.3102470000000004</v>
      </c>
      <c r="C143">
        <v>15.185744</v>
      </c>
    </row>
    <row r="144" spans="1:3">
      <c r="A144" t="s">
        <v>335</v>
      </c>
      <c r="B144">
        <v>-4.1678280000000001</v>
      </c>
      <c r="C144">
        <v>15.268304799999999</v>
      </c>
    </row>
    <row r="145" spans="1:3">
      <c r="A145" t="s">
        <v>304</v>
      </c>
      <c r="B145">
        <v>-4.1312462999999999</v>
      </c>
      <c r="C145">
        <v>15.3083791</v>
      </c>
    </row>
    <row r="146" spans="1:3">
      <c r="A146" t="s">
        <v>610</v>
      </c>
    </row>
    <row r="147" spans="1:3">
      <c r="A147" t="s">
        <v>593</v>
      </c>
    </row>
    <row r="148" spans="1:3">
      <c r="A148" t="s">
        <v>611</v>
      </c>
    </row>
    <row r="149" spans="1:3">
      <c r="A149" t="s">
        <v>658</v>
      </c>
      <c r="B149">
        <v>-4.2620620000000002</v>
      </c>
      <c r="C149">
        <v>15.2343633</v>
      </c>
    </row>
    <row r="150" spans="1:3">
      <c r="A150" t="s">
        <v>612</v>
      </c>
    </row>
    <row r="151" spans="1:3">
      <c r="A151" t="s">
        <v>336</v>
      </c>
      <c r="B151">
        <v>-4.2379007</v>
      </c>
      <c r="C151">
        <v>15.293491299999999</v>
      </c>
    </row>
    <row r="152" spans="1:3">
      <c r="A152" t="s">
        <v>594</v>
      </c>
      <c r="B152">
        <v>-4.2574990000000001</v>
      </c>
      <c r="C152">
        <v>15.232296099999999</v>
      </c>
    </row>
    <row r="153" spans="1:3">
      <c r="A153" t="s">
        <v>125</v>
      </c>
      <c r="B153" t="s">
        <v>605</v>
      </c>
      <c r="C153" t="s">
        <v>606</v>
      </c>
    </row>
    <row r="154" spans="1:3">
      <c r="A154" t="s">
        <v>340</v>
      </c>
      <c r="B154">
        <v>-4.2375356999999996</v>
      </c>
      <c r="C154">
        <v>15.2873094</v>
      </c>
    </row>
    <row r="155" spans="1:3">
      <c r="A155" t="s">
        <v>352</v>
      </c>
      <c r="B155">
        <v>-4.2692519000000004</v>
      </c>
      <c r="C155">
        <v>15.2894527</v>
      </c>
    </row>
    <row r="156" spans="1:3">
      <c r="A156" t="s">
        <v>597</v>
      </c>
      <c r="B156">
        <v>-4.2476330000000004</v>
      </c>
      <c r="C156">
        <v>15.236138</v>
      </c>
    </row>
    <row r="157" spans="1:3">
      <c r="A157" t="s">
        <v>659</v>
      </c>
      <c r="B157">
        <v>-4.2771866999999997</v>
      </c>
      <c r="C157">
        <v>15.222096799999999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26" ma:contentTypeDescription="Create a new document." ma:contentTypeScope="" ma:versionID="341523a3f23fba964b89013d4c081e7e">
  <xsd:schema xmlns:xsd="http://www.w3.org/2001/XMLSchema" xmlns:xs="http://www.w3.org/2001/XMLSchema" xmlns:p="http://schemas.microsoft.com/office/2006/metadata/properties" xmlns:ns3="db06e99b-a55a-4d91-b4be-da42666b90b9" xmlns:ns4="7a58b265-8700-47f0-a067-315b360c1dac" targetNamespace="http://schemas.microsoft.com/office/2006/metadata/properties" ma:root="true" ma:fieldsID="e1750d4132ab453e80eb6c56ee90ef24" ns3:_="" ns4:_="">
    <xsd:import namespace="db06e99b-a55a-4d91-b4be-da42666b90b9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MediaServiceDateTaken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6e99b-a55a-4d91-b4be-da42666b90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Props1.xml><?xml version="1.0" encoding="utf-8"?>
<ds:datastoreItem xmlns:ds="http://schemas.openxmlformats.org/officeDocument/2006/customXml" ds:itemID="{E53172C7-D103-4802-9C09-F475152B4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06e99b-a55a-4d91-b4be-da42666b90b9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46</vt:i4>
      </vt:variant>
    </vt:vector>
  </HeadingPairs>
  <TitlesOfParts>
    <vt:vector size="46" baseType="lpstr">
      <vt:lpstr>Secteurs</vt:lpstr>
      <vt:lpstr>WEEK 1</vt:lpstr>
      <vt:lpstr>WEEK 2</vt:lpstr>
      <vt:lpstr>Week 3</vt:lpstr>
      <vt:lpstr>WEEK 03</vt:lpstr>
      <vt:lpstr>WEEK 4</vt:lpstr>
      <vt:lpstr>WEEK 5</vt:lpstr>
      <vt:lpstr>WEEK 6</vt:lpstr>
      <vt:lpstr>WEEK 7</vt:lpstr>
      <vt:lpstr>WEEK 8</vt:lpstr>
      <vt:lpstr>WEEK 9</vt:lpstr>
      <vt:lpstr>WEEK 10</vt:lpstr>
      <vt:lpstr>WEEK 11</vt:lpstr>
      <vt:lpstr>WEEK 12</vt:lpstr>
      <vt:lpstr>WEEK 13</vt:lpstr>
      <vt:lpstr>WEEK 14</vt:lpstr>
      <vt:lpstr>WEEK 15</vt:lpstr>
      <vt:lpstr>WEEK 16</vt:lpstr>
      <vt:lpstr>WEEK 17</vt:lpstr>
      <vt:lpstr>WEEK 18</vt:lpstr>
      <vt:lpstr>WEEK 19</vt:lpstr>
      <vt:lpstr>WEEK 20 </vt:lpstr>
      <vt:lpstr>WEEK 21 </vt:lpstr>
      <vt:lpstr>WEEK 22 </vt:lpstr>
      <vt:lpstr>WEEK 23 </vt:lpstr>
      <vt:lpstr>WEEK 24</vt:lpstr>
      <vt:lpstr>WEEK 25</vt:lpstr>
      <vt:lpstr>WEEK 26</vt:lpstr>
      <vt:lpstr>WEEK 27</vt:lpstr>
      <vt:lpstr>WEEK 28</vt:lpstr>
      <vt:lpstr>WEEK 29</vt:lpstr>
      <vt:lpstr>WEEK 30</vt:lpstr>
      <vt:lpstr>WEEK 31 </vt:lpstr>
      <vt:lpstr>WEEK 32</vt:lpstr>
      <vt:lpstr>WEEK 33  </vt:lpstr>
      <vt:lpstr>WEEK 34  </vt:lpstr>
      <vt:lpstr>WEEK 35 </vt:lpstr>
      <vt:lpstr>WEEK 36   </vt:lpstr>
      <vt:lpstr>WEEK 37   </vt:lpstr>
      <vt:lpstr>WEEK 38  </vt:lpstr>
      <vt:lpstr>WEEK 39</vt:lpstr>
      <vt:lpstr>WEEK 39  </vt:lpstr>
      <vt:lpstr>WEEK 40  </vt:lpstr>
      <vt:lpstr>WEEK 41</vt:lpstr>
      <vt:lpstr>PDM 2026</vt:lpstr>
      <vt:lpstr>GPS clients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2026-10-13T02:00:02Z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